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13.xml" ContentType="application/vnd.openxmlformats-officedocument.drawing+xml"/>
  <Override PartName="/xl/drawings/drawing1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15.xml" ContentType="application/vnd.openxmlformats-officedocument.drawing+xml"/>
  <Override PartName="/xl/drawings/drawing1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19.xml" ContentType="application/vnd.openxmlformats-officedocument.drawing+xml"/>
  <Override PartName="/xl/drawings/drawing20.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21.xml" ContentType="application/vnd.openxmlformats-officedocument.drawing+xml"/>
  <Override PartName="/xl/drawings/drawing22.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23.xml" ContentType="application/vnd.openxmlformats-officedocument.drawing+xml"/>
  <Override PartName="/xl/drawings/drawing24.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25.xml" ContentType="application/vnd.openxmlformats-officedocument.drawing+xml"/>
  <Override PartName="/xl/drawings/drawing26.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27.xml" ContentType="application/vnd.openxmlformats-officedocument.drawing+xml"/>
  <Override PartName="/xl/drawings/drawing28.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29.xml" ContentType="application/vnd.openxmlformats-officedocument.drawing+xml"/>
  <Override PartName="/xl/drawings/drawing30.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31.xml" ContentType="application/vnd.openxmlformats-officedocument.drawing+xml"/>
  <Override PartName="/xl/drawings/drawing32.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33.xml" ContentType="application/vnd.openxmlformats-officedocument.drawing+xml"/>
  <Override PartName="/xl/drawings/drawing34.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35.xml" ContentType="application/vnd.openxmlformats-officedocument.drawing+xml"/>
  <Override PartName="/xl/drawings/drawing3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37.xml" ContentType="application/vnd.openxmlformats-officedocument.drawing+xml"/>
  <Override PartName="/xl/drawings/drawing3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39.xml" ContentType="application/vnd.openxmlformats-officedocument.drawing+xml"/>
  <Override PartName="/xl/drawings/drawing40.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41.xml" ContentType="application/vnd.openxmlformats-officedocument.drawing+xml"/>
  <Override PartName="/xl/drawings/drawing42.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drawings/drawing43.xml" ContentType="application/vnd.openxmlformats-officedocument.drawing+xml"/>
  <Override PartName="/xl/drawings/drawing44.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drawings/drawing45.xml" ContentType="application/vnd.openxmlformats-officedocument.drawing+xml"/>
  <Override PartName="/xl/drawings/drawing46.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drawings/drawing47.xml" ContentType="application/vnd.openxmlformats-officedocument.drawing+xml"/>
  <Override PartName="/xl/drawings/drawing48.xml" ContentType="application/vnd.openxmlformats-officedocument.drawing+xml"/>
  <Override PartName="/xl/comments20.xml" ContentType="application/vnd.openxmlformats-officedocument.spreadsheetml.comments+xml"/>
  <Override PartName="/xl/threadedComments/threadedComment20.xml" ContentType="application/vnd.ms-excel.threadedcomments+xml"/>
  <Override PartName="/xl/drawings/drawing49.xml" ContentType="application/vnd.openxmlformats-officedocument.drawing+xml"/>
  <Override PartName="/xl/drawings/drawing50.xml" ContentType="application/vnd.openxmlformats-officedocument.drawing+xml"/>
  <Override PartName="/xl/comments21.xml" ContentType="application/vnd.openxmlformats-officedocument.spreadsheetml.comments+xml"/>
  <Override PartName="/xl/threadedComments/threadedComment21.xml" ContentType="application/vnd.ms-excel.threadedcomments+xml"/>
  <Override PartName="/xl/drawings/drawing51.xml" ContentType="application/vnd.openxmlformats-officedocument.drawing+xml"/>
  <Override PartName="/xl/drawings/drawing52.xml" ContentType="application/vnd.openxmlformats-officedocument.drawing+xml"/>
  <Override PartName="/xl/comments22.xml" ContentType="application/vnd.openxmlformats-officedocument.spreadsheetml.comments+xml"/>
  <Override PartName="/xl/threadedComments/threadedComment22.xml" ContentType="application/vnd.ms-excel.threadedcomments+xml"/>
  <Override PartName="/xl/drawings/drawing53.xml" ContentType="application/vnd.openxmlformats-officedocument.drawing+xml"/>
  <Override PartName="/xl/drawings/drawing54.xml" ContentType="application/vnd.openxmlformats-officedocument.drawing+xml"/>
  <Override PartName="/xl/comments23.xml" ContentType="application/vnd.openxmlformats-officedocument.spreadsheetml.comments+xml"/>
  <Override PartName="/xl/threadedComments/threadedComment23.xml" ContentType="application/vnd.ms-excel.threadedcomments+xml"/>
  <Override PartName="/xl/drawings/drawing55.xml" ContentType="application/vnd.openxmlformats-officedocument.drawing+xml"/>
  <Override PartName="/xl/drawings/drawing56.xml" ContentType="application/vnd.openxmlformats-officedocument.drawing+xml"/>
  <Override PartName="/xl/comments24.xml" ContentType="application/vnd.openxmlformats-officedocument.spreadsheetml.comments+xml"/>
  <Override PartName="/xl/threadedComments/threadedComment24.xml" ContentType="application/vnd.ms-excel.threadedcomments+xml"/>
  <Override PartName="/xl/drawings/drawing57.xml" ContentType="application/vnd.openxmlformats-officedocument.drawing+xml"/>
  <Override PartName="/xl/drawings/drawing58.xml" ContentType="application/vnd.openxmlformats-officedocument.drawing+xml"/>
  <Override PartName="/xl/comments25.xml" ContentType="application/vnd.openxmlformats-officedocument.spreadsheetml.comments+xml"/>
  <Override PartName="/xl/threadedComments/threadedComment25.xml" ContentType="application/vnd.ms-excel.threadedcomments+xml"/>
  <Override PartName="/xl/drawings/drawing59.xml" ContentType="application/vnd.openxmlformats-officedocument.drawing+xml"/>
  <Override PartName="/xl/drawings/drawing60.xml" ContentType="application/vnd.openxmlformats-officedocument.drawing+xml"/>
  <Override PartName="/xl/comments26.xml" ContentType="application/vnd.openxmlformats-officedocument.spreadsheetml.comments+xml"/>
  <Override PartName="/xl/threadedComments/threadedComment26.xml" ContentType="application/vnd.ms-excel.threadedcomments+xml"/>
  <Override PartName="/xl/drawings/drawing61.xml" ContentType="application/vnd.openxmlformats-officedocument.drawing+xml"/>
  <Override PartName="/xl/drawings/drawing62.xml" ContentType="application/vnd.openxmlformats-officedocument.drawing+xml"/>
  <Override PartName="/xl/comments27.xml" ContentType="application/vnd.openxmlformats-officedocument.spreadsheetml.comments+xml"/>
  <Override PartName="/xl/threadedComments/threadedComment27.xml" ContentType="application/vnd.ms-excel.threadedcomments+xml"/>
  <Override PartName="/xl/drawings/drawing63.xml" ContentType="application/vnd.openxmlformats-officedocument.drawing+xml"/>
  <Override PartName="/xl/drawings/drawing64.xml" ContentType="application/vnd.openxmlformats-officedocument.drawing+xml"/>
  <Override PartName="/xl/comments28.xml" ContentType="application/vnd.openxmlformats-officedocument.spreadsheetml.comments+xml"/>
  <Override PartName="/xl/threadedComments/threadedComment28.xml" ContentType="application/vnd.ms-excel.threadedcomments+xml"/>
  <Override PartName="/xl/drawings/drawing65.xml" ContentType="application/vnd.openxmlformats-officedocument.drawing+xml"/>
  <Override PartName="/xl/drawings/drawing66.xml" ContentType="application/vnd.openxmlformats-officedocument.drawing+xml"/>
  <Override PartName="/xl/comments29.xml" ContentType="application/vnd.openxmlformats-officedocument.spreadsheetml.comments+xml"/>
  <Override PartName="/xl/threadedComments/threadedComment29.xml" ContentType="application/vnd.ms-excel.threadedcomments+xml"/>
  <Override PartName="/xl/drawings/drawing67.xml" ContentType="application/vnd.openxmlformats-officedocument.drawing+xml"/>
  <Override PartName="/xl/drawings/drawing68.xml" ContentType="application/vnd.openxmlformats-officedocument.drawing+xml"/>
  <Override PartName="/xl/comments30.xml" ContentType="application/vnd.openxmlformats-officedocument.spreadsheetml.comments+xml"/>
  <Override PartName="/xl/threadedComments/threadedComment30.xml" ContentType="application/vnd.ms-excel.threadedcomments+xml"/>
  <Override PartName="/xl/drawings/drawing69.xml" ContentType="application/vnd.openxmlformats-officedocument.drawing+xml"/>
  <Override PartName="/xl/drawings/drawing70.xml" ContentType="application/vnd.openxmlformats-officedocument.drawing+xml"/>
  <Override PartName="/xl/comments31.xml" ContentType="application/vnd.openxmlformats-officedocument.spreadsheetml.comments+xml"/>
  <Override PartName="/xl/threadedComments/threadedComment31.xml" ContentType="application/vnd.ms-excel.threadedcomments+xml"/>
  <Override PartName="/xl/drawings/drawing71.xml" ContentType="application/vnd.openxmlformats-officedocument.drawing+xml"/>
  <Override PartName="/xl/drawings/drawing72.xml" ContentType="application/vnd.openxmlformats-officedocument.drawing+xml"/>
  <Override PartName="/xl/comments32.xml" ContentType="application/vnd.openxmlformats-officedocument.spreadsheetml.comments+xml"/>
  <Override PartName="/xl/threadedComments/threadedComment32.xml" ContentType="application/vnd.ms-excel.threadedcomments+xml"/>
  <Override PartName="/xl/drawings/drawing7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EstaPastaDeTrabalho"/>
  <mc:AlternateContent xmlns:mc="http://schemas.openxmlformats.org/markup-compatibility/2006">
    <mc:Choice Requires="x15">
      <x15ac:absPath xmlns:x15ac="http://schemas.microsoft.com/office/spreadsheetml/2010/11/ac" url="C:\Users\gleibson.sousa\Sicoob Nova Central\1004 - SICOOB NOVA CENTRAL - Gestão Integrada de Riscos\01-2026\"/>
    </mc:Choice>
  </mc:AlternateContent>
  <xr:revisionPtr revIDLastSave="0" documentId="13_ncr:1_{D44F23C6-4920-4BBF-A0AC-F52AAF21482C}" xr6:coauthVersionLast="47" xr6:coauthVersionMax="47" xr10:uidLastSave="{00000000-0000-0000-0000-000000000000}"/>
  <bookViews>
    <workbookView xWindow="-120" yWindow="-120" windowWidth="29040" windowHeight="15840" tabRatio="813" firstSheet="80" activeTab="88" xr2:uid="{FE3B0CAE-51CF-4F8F-A95E-DC22C6605705}"/>
  </bookViews>
  <sheets>
    <sheet name="Inicio" sheetId="6" r:id="rId1"/>
    <sheet name="Risco por Cooperativa" sheetId="132" r:id="rId2"/>
    <sheet name="Resposta do quest. Cooperados" sheetId="133" r:id="rId3"/>
    <sheet name="Análise Fornecedores" sheetId="130" r:id="rId4"/>
    <sheet name="Cooperados Alto Risco" sheetId="134" r:id="rId5"/>
    <sheet name="Análise Efetuada" sheetId="131" r:id="rId6"/>
    <sheet name="Rel de fornecedores" sheetId="128" r:id="rId7"/>
    <sheet name="CNAEs" sheetId="31" r:id="rId8"/>
    <sheet name="A3300" sheetId="163" r:id="rId9"/>
    <sheet name="3300" sheetId="164" r:id="rId10"/>
    <sheet name="Setor_S 3300" sheetId="165" r:id="rId11"/>
    <sheet name="For_3300" sheetId="166" r:id="rId12"/>
    <sheet name="A3056" sheetId="159" r:id="rId13"/>
    <sheet name="3056" sheetId="160" r:id="rId14"/>
    <sheet name="Setor_S 3056" sheetId="161" r:id="rId15"/>
    <sheet name="For_3056" sheetId="162" r:id="rId16"/>
    <sheet name="A5014" sheetId="155" r:id="rId17"/>
    <sheet name="5014" sheetId="156" r:id="rId18"/>
    <sheet name="Setor_S 5014" sheetId="157" r:id="rId19"/>
    <sheet name="For_5014" sheetId="158" r:id="rId20"/>
    <sheet name="A3055" sheetId="151" r:id="rId21"/>
    <sheet name="3055" sheetId="152" r:id="rId22"/>
    <sheet name="Setor_S 3055" sheetId="153" r:id="rId23"/>
    <sheet name="For_3055" sheetId="154" r:id="rId24"/>
    <sheet name="A3058" sheetId="147" r:id="rId25"/>
    <sheet name="3058" sheetId="148" r:id="rId26"/>
    <sheet name="Setor_S 3058" sheetId="149" r:id="rId27"/>
    <sheet name="For_3058" sheetId="150" r:id="rId28"/>
    <sheet name="A3336" sheetId="143" r:id="rId29"/>
    <sheet name="3336" sheetId="144" r:id="rId30"/>
    <sheet name="Setor_S 3336" sheetId="145" r:id="rId31"/>
    <sheet name="For_3336" sheetId="146" r:id="rId32"/>
    <sheet name="A3350" sheetId="139" r:id="rId33"/>
    <sheet name="3350" sheetId="140" r:id="rId34"/>
    <sheet name="Setor_S 3350" sheetId="141" r:id="rId35"/>
    <sheet name="For_3350" sheetId="142" r:id="rId36"/>
    <sheet name="A3343" sheetId="135" r:id="rId37"/>
    <sheet name="3343" sheetId="136" r:id="rId38"/>
    <sheet name="Setor_S 3343" sheetId="137" r:id="rId39"/>
    <sheet name="For_3343" sheetId="138" r:id="rId40"/>
    <sheet name="A1004" sheetId="124" r:id="rId41"/>
    <sheet name="1004" sheetId="125" r:id="rId42"/>
    <sheet name="Setor_S 1004" sheetId="126" r:id="rId43"/>
    <sheet name="For_1004" sheetId="127" r:id="rId44"/>
    <sheet name="A3042" sheetId="8" r:id="rId45"/>
    <sheet name="3042" sheetId="3" r:id="rId46"/>
    <sheet name="Setor_S 3042" sheetId="35" r:id="rId47"/>
    <sheet name="For_3042" sheetId="33" r:id="rId48"/>
    <sheet name="A3043" sheetId="101" r:id="rId49"/>
    <sheet name="3043" sheetId="4" r:id="rId50"/>
    <sheet name="Setor_S 3043" sheetId="37" r:id="rId51"/>
    <sheet name="For_3043" sheetId="38" r:id="rId52"/>
    <sheet name="A3054" sheetId="102" r:id="rId53"/>
    <sheet name="3054" sheetId="2" r:id="rId54"/>
    <sheet name="Setor_S 3054" sheetId="32" r:id="rId55"/>
    <sheet name="For_3054" sheetId="29" r:id="rId56"/>
    <sheet name="A3059" sheetId="103" r:id="rId57"/>
    <sheet name="3059" sheetId="28" r:id="rId58"/>
    <sheet name="Setor_S 3059" sheetId="41" r:id="rId59"/>
    <sheet name="For_3059" sheetId="42" r:id="rId60"/>
    <sheet name="A3060" sheetId="104" r:id="rId61"/>
    <sheet name="3060" sheetId="5" r:id="rId62"/>
    <sheet name="Setor_S 3060" sheetId="44" r:id="rId63"/>
    <sheet name="For_3060" sheetId="45" r:id="rId64"/>
    <sheet name="A3233" sheetId="105" r:id="rId65"/>
    <sheet name="3233" sheetId="14" r:id="rId66"/>
    <sheet name="Setor_S 3233" sheetId="47" r:id="rId67"/>
    <sheet name="For_3233" sheetId="48" r:id="rId68"/>
    <sheet name="A3261" sheetId="106" r:id="rId69"/>
    <sheet name="3261" sheetId="15" r:id="rId70"/>
    <sheet name="Setor_S 3261" sheetId="50" r:id="rId71"/>
    <sheet name="For_3261" sheetId="51" r:id="rId72"/>
    <sheet name="A3263" sheetId="107" r:id="rId73"/>
    <sheet name="3263" sheetId="16" r:id="rId74"/>
    <sheet name="Setor_S 3263" sheetId="53" r:id="rId75"/>
    <sheet name="For_3263" sheetId="54" r:id="rId76"/>
    <sheet name="A3320" sheetId="108" r:id="rId77"/>
    <sheet name="3320" sheetId="18" r:id="rId78"/>
    <sheet name="Setor_S 3320" sheetId="56" r:id="rId79"/>
    <sheet name="For_3320" sheetId="57" r:id="rId80"/>
    <sheet name="A3332" sheetId="109" r:id="rId81"/>
    <sheet name="3332" sheetId="19" r:id="rId82"/>
    <sheet name="Setor_S 3332" sheetId="59" r:id="rId83"/>
    <sheet name="For_3332" sheetId="60" r:id="rId84"/>
    <sheet name="A3333" sheetId="110" r:id="rId85"/>
    <sheet name="3333" sheetId="20" r:id="rId86"/>
    <sheet name="Setor_S 3333" sheetId="62" r:id="rId87"/>
    <sheet name="For_3333" sheetId="63" r:id="rId88"/>
    <sheet name="A3348" sheetId="111" r:id="rId89"/>
    <sheet name="3348" sheetId="21" r:id="rId90"/>
    <sheet name="Setor_S 3348" sheetId="65" r:id="rId91"/>
    <sheet name="For_3348" sheetId="66" r:id="rId92"/>
    <sheet name="A3349" sheetId="112" r:id="rId93"/>
    <sheet name="3349" sheetId="22" r:id="rId94"/>
    <sheet name="Setor_S 3349" sheetId="68" r:id="rId95"/>
    <sheet name="For_3349" sheetId="69" r:id="rId96"/>
    <sheet name="A3351" sheetId="113" r:id="rId97"/>
    <sheet name="3351" sheetId="23" r:id="rId98"/>
    <sheet name="Setor_S 3351" sheetId="71" r:id="rId99"/>
    <sheet name="For_3351" sheetId="72" r:id="rId100"/>
    <sheet name="A4001" sheetId="115" r:id="rId101"/>
    <sheet name="4001" sheetId="24" r:id="rId102"/>
    <sheet name="Setor_S 4001" sheetId="74" r:id="rId103"/>
    <sheet name="For_4001" sheetId="75" r:id="rId104"/>
    <sheet name="A4002" sheetId="116" r:id="rId105"/>
    <sheet name="4002" sheetId="17" r:id="rId106"/>
    <sheet name="Setor_S 4002" sheetId="77" r:id="rId107"/>
    <sheet name="For_4002" sheetId="78" r:id="rId108"/>
    <sheet name="A4041" sheetId="120" r:id="rId109"/>
    <sheet name="4041" sheetId="25" r:id="rId110"/>
    <sheet name="Setor_S 4041" sheetId="80" r:id="rId111"/>
    <sheet name="For_4041" sheetId="81" r:id="rId112"/>
    <sheet name="A4155" sheetId="117" r:id="rId113"/>
    <sheet name="4155" sheetId="26" r:id="rId114"/>
    <sheet name="Setor_S 4155" sheetId="84" r:id="rId115"/>
    <sheet name="For_4155" sheetId="85" r:id="rId116"/>
    <sheet name="A4198" sheetId="118" r:id="rId117"/>
    <sheet name="4198" sheetId="27" r:id="rId118"/>
    <sheet name="Setor_S 4198" sheetId="87" r:id="rId119"/>
    <sheet name="For_4198" sheetId="88" r:id="rId120"/>
    <sheet name="A4221" sheetId="119" r:id="rId121"/>
    <sheet name="4221" sheetId="11" r:id="rId122"/>
    <sheet name="Setor_S 4221" sheetId="90" r:id="rId123"/>
    <sheet name="For_4221" sheetId="91" r:id="rId124"/>
    <sheet name="A4278" sheetId="123" r:id="rId125"/>
    <sheet name="4278" sheetId="12" r:id="rId126"/>
    <sheet name="Setor_S 4278" sheetId="93" r:id="rId127"/>
    <sheet name="For_4278" sheetId="94" r:id="rId128"/>
    <sheet name="A4332" sheetId="121" r:id="rId129"/>
    <sheet name="4332" sheetId="13" r:id="rId130"/>
    <sheet name="Setor_S 4332" sheetId="96" r:id="rId131"/>
    <sheet name="For_4332" sheetId="97" r:id="rId132"/>
    <sheet name="A4364" sheetId="122" r:id="rId133"/>
    <sheet name="4364" sheetId="10" r:id="rId134"/>
    <sheet name="Setor_S 4364" sheetId="99" r:id="rId135"/>
    <sheet name="For_4364" sheetId="100" r:id="rId136"/>
  </sheets>
  <definedNames>
    <definedName name="_xlnm._FilterDatabase" localSheetId="41" hidden="1">'1004'!$A$6:$K$32</definedName>
    <definedName name="_xlnm._FilterDatabase" localSheetId="45" hidden="1">'3042'!$A$6:$K$32</definedName>
    <definedName name="_xlnm._FilterDatabase" localSheetId="53" hidden="1">'3054'!$A$6:$K$109</definedName>
    <definedName name="_xlnm._FilterDatabase" localSheetId="21" hidden="1">'3055'!$A$6:$K$32</definedName>
    <definedName name="_xlnm._FilterDatabase" localSheetId="13" hidden="1">'3056'!$A$6:$K$32</definedName>
    <definedName name="_xlnm._FilterDatabase" localSheetId="25" hidden="1">'3058'!$A$6:$K$32</definedName>
    <definedName name="_xlnm._FilterDatabase" localSheetId="9" hidden="1">'3300'!$A$6:$K$32</definedName>
    <definedName name="_xlnm._FilterDatabase" localSheetId="29" hidden="1">'3336'!$A$6:$K$32</definedName>
    <definedName name="_xlnm._FilterDatabase" localSheetId="37" hidden="1">'3343'!$A$6:$K$32</definedName>
    <definedName name="_xlnm._FilterDatabase" localSheetId="33" hidden="1">'3350'!$A$6:$K$32</definedName>
    <definedName name="_xlnm._FilterDatabase" localSheetId="17" hidden="1">'5014'!$A$6:$K$32</definedName>
    <definedName name="_xlnm._FilterDatabase" localSheetId="40" hidden="1">'A1004'!#REF!</definedName>
    <definedName name="_xlnm._FilterDatabase" localSheetId="44" hidden="1">'A3042'!#REF!</definedName>
    <definedName name="_xlnm._FilterDatabase" localSheetId="48" hidden="1">'A3043'!#REF!</definedName>
    <definedName name="_xlnm._FilterDatabase" localSheetId="52" hidden="1">'A3054'!#REF!</definedName>
    <definedName name="_xlnm._FilterDatabase" localSheetId="20" hidden="1">'A3055'!#REF!</definedName>
    <definedName name="_xlnm._FilterDatabase" localSheetId="12" hidden="1">'A3056'!#REF!</definedName>
    <definedName name="_xlnm._FilterDatabase" localSheetId="24" hidden="1">'A3058'!#REF!</definedName>
    <definedName name="_xlnm._FilterDatabase" localSheetId="56" hidden="1">'A3059'!#REF!</definedName>
    <definedName name="_xlnm._FilterDatabase" localSheetId="60" hidden="1">'A3060'!#REF!</definedName>
    <definedName name="_xlnm._FilterDatabase" localSheetId="64" hidden="1">'A3233'!#REF!</definedName>
    <definedName name="_xlnm._FilterDatabase" localSheetId="68" hidden="1">'A3261'!#REF!</definedName>
    <definedName name="_xlnm._FilterDatabase" localSheetId="72" hidden="1">'A3263'!#REF!</definedName>
    <definedName name="_xlnm._FilterDatabase" localSheetId="8" hidden="1">'A3300'!#REF!</definedName>
    <definedName name="_xlnm._FilterDatabase" localSheetId="76" hidden="1">'A3320'!#REF!</definedName>
    <definedName name="_xlnm._FilterDatabase" localSheetId="80" hidden="1">'A3332'!#REF!</definedName>
    <definedName name="_xlnm._FilterDatabase" localSheetId="84" hidden="1">'A3333'!#REF!</definedName>
    <definedName name="_xlnm._FilterDatabase" localSheetId="28" hidden="1">'A3336'!#REF!</definedName>
    <definedName name="_xlnm._FilterDatabase" localSheetId="36" hidden="1">'A3343'!#REF!</definedName>
    <definedName name="_xlnm._FilterDatabase" localSheetId="88" hidden="1">'A3348'!#REF!</definedName>
    <definedName name="_xlnm._FilterDatabase" localSheetId="92" hidden="1">'A3349'!#REF!</definedName>
    <definedName name="_xlnm._FilterDatabase" localSheetId="32" hidden="1">'A3350'!#REF!</definedName>
    <definedName name="_xlnm._FilterDatabase" localSheetId="96" hidden="1">'A3351'!#REF!</definedName>
    <definedName name="_xlnm._FilterDatabase" localSheetId="100" hidden="1">'A4001'!#REF!</definedName>
    <definedName name="_xlnm._FilterDatabase" localSheetId="104" hidden="1">'A4002'!#REF!</definedName>
    <definedName name="_xlnm._FilterDatabase" localSheetId="108" hidden="1">'A4041'!#REF!</definedName>
    <definedName name="_xlnm._FilterDatabase" localSheetId="112" hidden="1">'A4155'!#REF!</definedName>
    <definedName name="_xlnm._FilterDatabase" localSheetId="116" hidden="1">'A4198'!#REF!</definedName>
    <definedName name="_xlnm._FilterDatabase" localSheetId="120" hidden="1">'A4221'!#REF!</definedName>
    <definedName name="_xlnm._FilterDatabase" localSheetId="124" hidden="1">'A4278'!#REF!</definedName>
    <definedName name="_xlnm._FilterDatabase" localSheetId="128" hidden="1">'A4332'!#REF!</definedName>
    <definedName name="_xlnm._FilterDatabase" localSheetId="132" hidden="1">'A4364'!#REF!</definedName>
    <definedName name="_xlnm._FilterDatabase" localSheetId="16" hidden="1">'A5014'!#REF!</definedName>
    <definedName name="_xlnm._FilterDatabase" localSheetId="7" hidden="1">CNAEs!$A$1:$E$275</definedName>
    <definedName name="_xlnm._FilterDatabase" localSheetId="67" hidden="1">For_3233!$A$3:$X$33</definedName>
    <definedName name="_xlnm._FilterDatabase" localSheetId="6" hidden="1">'Rel de fornecedores'!$B$11:$K$29</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73" i="155" l="1"/>
  <c r="AI74" i="155"/>
  <c r="AI75" i="155"/>
  <c r="AI76" i="155"/>
  <c r="AI77" i="155"/>
  <c r="AI78" i="155"/>
  <c r="AI79" i="155"/>
  <c r="AI80" i="155"/>
  <c r="AI81" i="155"/>
  <c r="AI82" i="155"/>
  <c r="AI83" i="155"/>
  <c r="AI84" i="155"/>
  <c r="AG73" i="155"/>
  <c r="AG74" i="155"/>
  <c r="AG75" i="155"/>
  <c r="AG76" i="155"/>
  <c r="AG77" i="155"/>
  <c r="AG78" i="155"/>
  <c r="AG79" i="155"/>
  <c r="AG80" i="155"/>
  <c r="AG81" i="155"/>
  <c r="AG82" i="155"/>
  <c r="AG83" i="155"/>
  <c r="AG84" i="155"/>
  <c r="AC73" i="155"/>
  <c r="AC74" i="155"/>
  <c r="AC75" i="155"/>
  <c r="AC76" i="155"/>
  <c r="AC77" i="155"/>
  <c r="AC78" i="155"/>
  <c r="AC79" i="155"/>
  <c r="AC80" i="155"/>
  <c r="AC81" i="155"/>
  <c r="AC82" i="155"/>
  <c r="AC83" i="155"/>
  <c r="AC84" i="155"/>
  <c r="Y73" i="155"/>
  <c r="Y74" i="155"/>
  <c r="Y75" i="155"/>
  <c r="Y76" i="155"/>
  <c r="Y77" i="155"/>
  <c r="Y78" i="155"/>
  <c r="Y79" i="155"/>
  <c r="Y80" i="155"/>
  <c r="Y81" i="155"/>
  <c r="Y82" i="155"/>
  <c r="Y83" i="155"/>
  <c r="Y84" i="155"/>
  <c r="U73" i="155"/>
  <c r="U74" i="155"/>
  <c r="U75" i="155"/>
  <c r="U76" i="155"/>
  <c r="U77" i="155"/>
  <c r="U78" i="155"/>
  <c r="U79" i="155"/>
  <c r="U80" i="155"/>
  <c r="U81" i="155"/>
  <c r="U82" i="155"/>
  <c r="U83" i="155"/>
  <c r="U84" i="155"/>
  <c r="Q73" i="155"/>
  <c r="Q74" i="155"/>
  <c r="Q75" i="155"/>
  <c r="Q76" i="155"/>
  <c r="Q77" i="155"/>
  <c r="Q78" i="155"/>
  <c r="Q79" i="155"/>
  <c r="Q80" i="155"/>
  <c r="Q81" i="155"/>
  <c r="Q82" i="155"/>
  <c r="Q83" i="155"/>
  <c r="Q84" i="155"/>
  <c r="K82" i="155" a="1"/>
  <c r="K82" i="155" s="1"/>
  <c r="L82" i="155" s="1"/>
  <c r="K83" i="155" a="1"/>
  <c r="K83" i="155" s="1"/>
  <c r="L83" i="155" s="1"/>
  <c r="K84" i="155" a="1"/>
  <c r="K84" i="155" s="1"/>
  <c r="L84" i="155" s="1"/>
  <c r="I82" i="155"/>
  <c r="I83" i="155"/>
  <c r="I84" i="155"/>
  <c r="AC17" i="151"/>
  <c r="AC18" i="151"/>
  <c r="AC19" i="151"/>
  <c r="Y33" i="159"/>
  <c r="U15" i="135"/>
  <c r="AG21" i="106"/>
  <c r="AG22" i="106"/>
  <c r="AG23" i="106"/>
  <c r="F39" i="130" a="1"/>
  <c r="F39" i="130" s="1"/>
  <c r="AC15" i="108"/>
  <c r="AC16" i="108"/>
  <c r="AC17" i="108"/>
  <c r="AC18" i="108"/>
  <c r="AC19" i="108"/>
  <c r="AC20" i="108"/>
  <c r="AC21" i="108"/>
  <c r="AG11" i="101"/>
  <c r="M29" i="139"/>
  <c r="N29" i="139"/>
  <c r="AJ29" i="139" s="1"/>
  <c r="AM29" i="139" s="1"/>
  <c r="Q21" i="139"/>
  <c r="U21" i="139"/>
  <c r="Y21" i="139"/>
  <c r="AC21" i="139"/>
  <c r="AG21" i="139"/>
  <c r="AI21" i="139"/>
  <c r="Q22" i="139"/>
  <c r="U22" i="139"/>
  <c r="Y22" i="139"/>
  <c r="AC22" i="139"/>
  <c r="AG22" i="139"/>
  <c r="AI22" i="139"/>
  <c r="Q23" i="139"/>
  <c r="U23" i="139"/>
  <c r="Y23" i="139"/>
  <c r="AC23" i="139"/>
  <c r="AG23" i="139"/>
  <c r="AI23" i="139"/>
  <c r="Q24" i="139"/>
  <c r="U24" i="139"/>
  <c r="Y24" i="139"/>
  <c r="AC24" i="139"/>
  <c r="AG24" i="139"/>
  <c r="AI24" i="139"/>
  <c r="Q25" i="139"/>
  <c r="U25" i="139"/>
  <c r="Y25" i="139"/>
  <c r="AC25" i="139"/>
  <c r="AG25" i="139"/>
  <c r="AI25" i="139"/>
  <c r="Q26" i="139"/>
  <c r="U26" i="139"/>
  <c r="Y26" i="139"/>
  <c r="AC26" i="139"/>
  <c r="AG26" i="139"/>
  <c r="AI26" i="139"/>
  <c r="Q27" i="139"/>
  <c r="U27" i="139"/>
  <c r="Y27" i="139"/>
  <c r="AC27" i="139"/>
  <c r="AG27" i="139"/>
  <c r="AI27" i="139"/>
  <c r="Q28" i="139"/>
  <c r="U28" i="139"/>
  <c r="Y28" i="139"/>
  <c r="AC28" i="139"/>
  <c r="AG28" i="139"/>
  <c r="AI28" i="139"/>
  <c r="Q29" i="139"/>
  <c r="U29" i="139"/>
  <c r="Y29" i="139"/>
  <c r="AC29" i="139"/>
  <c r="AG29" i="139"/>
  <c r="AI29" i="139"/>
  <c r="Q30" i="139"/>
  <c r="U30" i="139"/>
  <c r="Y30" i="139"/>
  <c r="AC30" i="139"/>
  <c r="AG30" i="139"/>
  <c r="AI30" i="139"/>
  <c r="AJ30" i="139"/>
  <c r="AM30" i="139" s="1"/>
  <c r="Q31" i="139"/>
  <c r="U31" i="139"/>
  <c r="Y31" i="139"/>
  <c r="AC31" i="139"/>
  <c r="AG31" i="139"/>
  <c r="AI31" i="139"/>
  <c r="AJ31" i="139"/>
  <c r="AM31" i="139" s="1"/>
  <c r="Q32" i="139"/>
  <c r="U32" i="139"/>
  <c r="Y32" i="139"/>
  <c r="AC32" i="139"/>
  <c r="AG32" i="139"/>
  <c r="AI32" i="139"/>
  <c r="AJ32" i="139"/>
  <c r="AM32" i="139"/>
  <c r="Q33" i="139"/>
  <c r="U33" i="139"/>
  <c r="Y33" i="139"/>
  <c r="AC33" i="139"/>
  <c r="AG33" i="139"/>
  <c r="AI33" i="139"/>
  <c r="AJ33" i="139"/>
  <c r="AM33" i="139"/>
  <c r="Q34" i="139"/>
  <c r="AO34" i="139" s="1"/>
  <c r="U34" i="139"/>
  <c r="Y34" i="139"/>
  <c r="AC34" i="139"/>
  <c r="AG34" i="139"/>
  <c r="AI34" i="139"/>
  <c r="AJ34" i="139"/>
  <c r="AM34" i="139"/>
  <c r="Q35" i="139"/>
  <c r="U35" i="139"/>
  <c r="Y35" i="139"/>
  <c r="AC35" i="139"/>
  <c r="AG35" i="139"/>
  <c r="AI35" i="139"/>
  <c r="AJ35" i="139"/>
  <c r="AM35" i="139"/>
  <c r="Q36" i="139"/>
  <c r="U36" i="139"/>
  <c r="Y36" i="139"/>
  <c r="AC36" i="139"/>
  <c r="AG36" i="139"/>
  <c r="AI36" i="139"/>
  <c r="AJ36" i="139"/>
  <c r="AM36" i="139"/>
  <c r="Q37" i="139"/>
  <c r="U37" i="139"/>
  <c r="Y37" i="139"/>
  <c r="AC37" i="139"/>
  <c r="AG37" i="139"/>
  <c r="AI37" i="139"/>
  <c r="AJ37" i="139"/>
  <c r="AM37" i="139"/>
  <c r="Q38" i="139"/>
  <c r="U38" i="139"/>
  <c r="Y38" i="139"/>
  <c r="AC38" i="139"/>
  <c r="AG38" i="139"/>
  <c r="AI38" i="139"/>
  <c r="AJ38" i="139"/>
  <c r="AM38" i="139" s="1"/>
  <c r="Q39" i="139"/>
  <c r="U39" i="139"/>
  <c r="Y39" i="139"/>
  <c r="AC39" i="139"/>
  <c r="AG39" i="139"/>
  <c r="AI39" i="139"/>
  <c r="AJ39" i="139"/>
  <c r="AM39" i="139" s="1"/>
  <c r="Q40" i="139"/>
  <c r="U40" i="139"/>
  <c r="Y40" i="139"/>
  <c r="AC40" i="139"/>
  <c r="AG40" i="139"/>
  <c r="AI40" i="139"/>
  <c r="AJ40" i="139"/>
  <c r="AM40" i="139"/>
  <c r="Q41" i="139"/>
  <c r="U41" i="139"/>
  <c r="Y41" i="139"/>
  <c r="AC41" i="139"/>
  <c r="AG41" i="139"/>
  <c r="AI41" i="139"/>
  <c r="AJ41" i="139"/>
  <c r="AM41" i="139"/>
  <c r="Q42" i="139"/>
  <c r="AO42" i="139" s="1"/>
  <c r="U42" i="139"/>
  <c r="Y42" i="139"/>
  <c r="AC42" i="139"/>
  <c r="AG42" i="139"/>
  <c r="AI42" i="139"/>
  <c r="AJ42" i="139"/>
  <c r="AM42" i="139"/>
  <c r="Q43" i="139"/>
  <c r="U43" i="139"/>
  <c r="Y43" i="139"/>
  <c r="AC43" i="139"/>
  <c r="AG43" i="139"/>
  <c r="AI43" i="139"/>
  <c r="AJ43" i="139"/>
  <c r="AM43" i="139"/>
  <c r="Q44" i="139"/>
  <c r="U44" i="139"/>
  <c r="Y44" i="139"/>
  <c r="AC44" i="139"/>
  <c r="AG44" i="139"/>
  <c r="AI44" i="139"/>
  <c r="AJ44" i="139"/>
  <c r="AM44" i="139"/>
  <c r="Q45" i="139"/>
  <c r="U45" i="139"/>
  <c r="Y45" i="139"/>
  <c r="AC45" i="139"/>
  <c r="AG45" i="139"/>
  <c r="AI45" i="139"/>
  <c r="AJ45" i="139"/>
  <c r="AM45" i="139"/>
  <c r="Q46" i="139"/>
  <c r="U46" i="139"/>
  <c r="Y46" i="139"/>
  <c r="AC46" i="139"/>
  <c r="AG46" i="139"/>
  <c r="AI46" i="139"/>
  <c r="AJ46" i="139"/>
  <c r="AM46" i="139" s="1"/>
  <c r="Q47" i="139"/>
  <c r="U47" i="139"/>
  <c r="Y47" i="139"/>
  <c r="AC47" i="139"/>
  <c r="AG47" i="139"/>
  <c r="AI47" i="139"/>
  <c r="AJ47" i="139"/>
  <c r="AM47" i="139" s="1"/>
  <c r="Q48" i="139"/>
  <c r="U48" i="139"/>
  <c r="AO48" i="139" s="1"/>
  <c r="Y48" i="139"/>
  <c r="AC48" i="139"/>
  <c r="AG48" i="139"/>
  <c r="AI48" i="139"/>
  <c r="AJ48" i="139"/>
  <c r="AM48" i="139"/>
  <c r="Q49" i="139"/>
  <c r="U49" i="139"/>
  <c r="Y49" i="139"/>
  <c r="AC49" i="139"/>
  <c r="AG49" i="139"/>
  <c r="AI49" i="139"/>
  <c r="AJ49" i="139"/>
  <c r="AM49" i="139"/>
  <c r="Q50" i="139"/>
  <c r="U50" i="139"/>
  <c r="Y50" i="139"/>
  <c r="AC50" i="139"/>
  <c r="AG50" i="139"/>
  <c r="AI50" i="139"/>
  <c r="AJ50" i="139"/>
  <c r="AM50" i="139"/>
  <c r="Q51" i="139"/>
  <c r="AO51" i="139" s="1"/>
  <c r="U51" i="139"/>
  <c r="Y51" i="139"/>
  <c r="AC51" i="139"/>
  <c r="AG51" i="139"/>
  <c r="AI51" i="139"/>
  <c r="AJ51" i="139"/>
  <c r="AM51" i="139"/>
  <c r="Q52" i="139"/>
  <c r="U52" i="139"/>
  <c r="Y52" i="139"/>
  <c r="AC52" i="139"/>
  <c r="AG52" i="139"/>
  <c r="AI52" i="139"/>
  <c r="AJ52" i="139"/>
  <c r="AM52" i="139"/>
  <c r="Q53" i="139"/>
  <c r="U53" i="139"/>
  <c r="Y53" i="139"/>
  <c r="AC53" i="139"/>
  <c r="AG53" i="139"/>
  <c r="AI53" i="139"/>
  <c r="AJ53" i="139"/>
  <c r="AM53" i="139"/>
  <c r="Q54" i="139"/>
  <c r="U54" i="139"/>
  <c r="AO54" i="139" s="1"/>
  <c r="Y54" i="139"/>
  <c r="AC54" i="139"/>
  <c r="AG54" i="139"/>
  <c r="AI54" i="139"/>
  <c r="AJ54" i="139"/>
  <c r="AM54" i="139" s="1"/>
  <c r="Q55" i="139"/>
  <c r="U55" i="139"/>
  <c r="Y55" i="139"/>
  <c r="AC55" i="139"/>
  <c r="AG55" i="139"/>
  <c r="AI55" i="139"/>
  <c r="AJ55" i="139"/>
  <c r="AM55" i="139" s="1"/>
  <c r="Q56" i="139"/>
  <c r="AO56" i="139" s="1"/>
  <c r="U56" i="139"/>
  <c r="Y56" i="139"/>
  <c r="AC56" i="139"/>
  <c r="AG56" i="139"/>
  <c r="AI56" i="139"/>
  <c r="AJ56" i="139"/>
  <c r="AM56" i="139"/>
  <c r="Q57" i="139"/>
  <c r="AO57" i="139" s="1"/>
  <c r="U57" i="139"/>
  <c r="Y57" i="139"/>
  <c r="AC57" i="139"/>
  <c r="AG57" i="139"/>
  <c r="AI57" i="139"/>
  <c r="AJ57" i="139"/>
  <c r="AM57" i="139"/>
  <c r="Q58" i="139"/>
  <c r="U58" i="139"/>
  <c r="Y58" i="139"/>
  <c r="AC58" i="139"/>
  <c r="AG58" i="139"/>
  <c r="AI58" i="139"/>
  <c r="AJ58" i="139"/>
  <c r="AM58" i="139"/>
  <c r="Q59" i="139"/>
  <c r="AO59" i="139" s="1"/>
  <c r="U59" i="139"/>
  <c r="Y59" i="139"/>
  <c r="AC59" i="139"/>
  <c r="AG59" i="139"/>
  <c r="AI59" i="139"/>
  <c r="AJ59" i="139"/>
  <c r="AM59" i="139"/>
  <c r="Q60" i="139"/>
  <c r="AO60" i="139" s="1"/>
  <c r="U60" i="139"/>
  <c r="Y60" i="139"/>
  <c r="AC60" i="139"/>
  <c r="AG60" i="139"/>
  <c r="AI60" i="139"/>
  <c r="AJ60" i="139"/>
  <c r="AM60" i="139"/>
  <c r="Q61" i="139"/>
  <c r="U61" i="139"/>
  <c r="Y61" i="139"/>
  <c r="AC61" i="139"/>
  <c r="AO61" i="139" s="1"/>
  <c r="AG61" i="139"/>
  <c r="AI61" i="139"/>
  <c r="AJ61" i="139"/>
  <c r="AM61" i="139"/>
  <c r="Q60" i="155"/>
  <c r="U60" i="155"/>
  <c r="Y60" i="155"/>
  <c r="AC60" i="155"/>
  <c r="AG60" i="155"/>
  <c r="AI60" i="155"/>
  <c r="Q61" i="155"/>
  <c r="U61" i="155"/>
  <c r="Y61" i="155"/>
  <c r="AC61" i="155"/>
  <c r="AG61" i="155"/>
  <c r="AI61" i="155"/>
  <c r="Q62" i="155"/>
  <c r="U62" i="155"/>
  <c r="Y62" i="155"/>
  <c r="AC62" i="155"/>
  <c r="AG62" i="155"/>
  <c r="AI62" i="155"/>
  <c r="Q63" i="155"/>
  <c r="U63" i="155"/>
  <c r="Y63" i="155"/>
  <c r="AC63" i="155"/>
  <c r="AG63" i="155"/>
  <c r="AI63" i="155"/>
  <c r="Q64" i="155"/>
  <c r="U64" i="155"/>
  <c r="Y64" i="155"/>
  <c r="AC64" i="155"/>
  <c r="AG64" i="155"/>
  <c r="AI64" i="155"/>
  <c r="Q65" i="155"/>
  <c r="U65" i="155"/>
  <c r="Y65" i="155"/>
  <c r="AC65" i="155"/>
  <c r="AG65" i="155"/>
  <c r="AI65" i="155"/>
  <c r="Q66" i="155"/>
  <c r="U66" i="155"/>
  <c r="Y66" i="155"/>
  <c r="AC66" i="155"/>
  <c r="AG66" i="155"/>
  <c r="AI66" i="155"/>
  <c r="Q67" i="155"/>
  <c r="U67" i="155"/>
  <c r="Y67" i="155"/>
  <c r="AC67" i="155"/>
  <c r="AG67" i="155"/>
  <c r="AI67" i="155"/>
  <c r="Q68" i="155"/>
  <c r="U68" i="155"/>
  <c r="Y68" i="155"/>
  <c r="AC68" i="155"/>
  <c r="AG68" i="155"/>
  <c r="AI68" i="155"/>
  <c r="Q69" i="155"/>
  <c r="U69" i="155"/>
  <c r="Y69" i="155"/>
  <c r="AC69" i="155"/>
  <c r="AG69" i="155"/>
  <c r="AI69" i="155"/>
  <c r="Q70" i="155"/>
  <c r="U70" i="155"/>
  <c r="Y70" i="155"/>
  <c r="AC70" i="155"/>
  <c r="AG70" i="155"/>
  <c r="AI70" i="155"/>
  <c r="Q71" i="155"/>
  <c r="U71" i="155"/>
  <c r="Y71" i="155"/>
  <c r="AC71" i="155"/>
  <c r="AG71" i="155"/>
  <c r="AI71" i="155"/>
  <c r="Q72" i="155"/>
  <c r="U72" i="155"/>
  <c r="Y72" i="155"/>
  <c r="AC72" i="155"/>
  <c r="AG72" i="155"/>
  <c r="AI72" i="155"/>
  <c r="AI30" i="118"/>
  <c r="AI31" i="118"/>
  <c r="AI32" i="118"/>
  <c r="AI33" i="118"/>
  <c r="AI34" i="118"/>
  <c r="AI35" i="118"/>
  <c r="AI36" i="118"/>
  <c r="AI37" i="118"/>
  <c r="AI38" i="118"/>
  <c r="AI39" i="118"/>
  <c r="AI40" i="118"/>
  <c r="AI41" i="118"/>
  <c r="AI42" i="118"/>
  <c r="AI43" i="118"/>
  <c r="AI44" i="118"/>
  <c r="AG30" i="118"/>
  <c r="AG31" i="118"/>
  <c r="AG32" i="118"/>
  <c r="AG33" i="118"/>
  <c r="AG34" i="118"/>
  <c r="AG35" i="118"/>
  <c r="AG36" i="118"/>
  <c r="AG37" i="118"/>
  <c r="AG38" i="118"/>
  <c r="AG39" i="118"/>
  <c r="AG40" i="118"/>
  <c r="AG41" i="118"/>
  <c r="AG42" i="118"/>
  <c r="AG43" i="118"/>
  <c r="AG44" i="118"/>
  <c r="AC30" i="118"/>
  <c r="AC31" i="118"/>
  <c r="AC32" i="118"/>
  <c r="AC33" i="118"/>
  <c r="AC34" i="118"/>
  <c r="AC35" i="118"/>
  <c r="AC36" i="118"/>
  <c r="AC37" i="118"/>
  <c r="AC38" i="118"/>
  <c r="AC39" i="118"/>
  <c r="AC40" i="118"/>
  <c r="AC41" i="118"/>
  <c r="AC42" i="118"/>
  <c r="AC43" i="118"/>
  <c r="AC44" i="118"/>
  <c r="Y30" i="118"/>
  <c r="Y31" i="118"/>
  <c r="Y32" i="118"/>
  <c r="Y33" i="118"/>
  <c r="Y34" i="118"/>
  <c r="Y35" i="118"/>
  <c r="Y36" i="118"/>
  <c r="Y37" i="118"/>
  <c r="Y38" i="118"/>
  <c r="Y39" i="118"/>
  <c r="Y40" i="118"/>
  <c r="Y41" i="118"/>
  <c r="Y42" i="118"/>
  <c r="Y43" i="118"/>
  <c r="Y44" i="118"/>
  <c r="U30" i="118"/>
  <c r="U31" i="118"/>
  <c r="U32" i="118"/>
  <c r="U33" i="118"/>
  <c r="U34" i="118"/>
  <c r="U35" i="118"/>
  <c r="U36" i="118"/>
  <c r="U37" i="118"/>
  <c r="U38" i="118"/>
  <c r="U39" i="118"/>
  <c r="U40" i="118"/>
  <c r="U41" i="118"/>
  <c r="U42" i="118"/>
  <c r="U43" i="118"/>
  <c r="U44" i="118"/>
  <c r="Q30" i="118"/>
  <c r="Q31" i="118"/>
  <c r="Q32" i="118"/>
  <c r="Q33" i="118"/>
  <c r="Q34" i="118"/>
  <c r="Q35" i="118"/>
  <c r="Q36" i="118"/>
  <c r="Q37" i="118"/>
  <c r="Q38" i="118"/>
  <c r="Q39" i="118"/>
  <c r="Q40" i="118"/>
  <c r="Q41" i="118"/>
  <c r="Q42" i="118"/>
  <c r="Q43" i="118"/>
  <c r="Q44" i="118"/>
  <c r="K41" i="118" a="1"/>
  <c r="K41" i="118" s="1"/>
  <c r="L41" i="118" s="1"/>
  <c r="K42" i="118" a="1"/>
  <c r="K42" i="118" s="1"/>
  <c r="L42" i="118" s="1"/>
  <c r="K43" i="118" a="1"/>
  <c r="K43" i="118" s="1"/>
  <c r="M43" i="118" s="1"/>
  <c r="K44" i="118" a="1"/>
  <c r="K44" i="118" s="1"/>
  <c r="M44" i="118" s="1"/>
  <c r="I41" i="118"/>
  <c r="I42" i="118"/>
  <c r="I43" i="118"/>
  <c r="I44" i="118"/>
  <c r="N84" i="155" l="1"/>
  <c r="AJ84" i="155" s="1"/>
  <c r="AM84" i="155" s="1"/>
  <c r="AO84" i="155" s="1"/>
  <c r="M84" i="155"/>
  <c r="N83" i="155"/>
  <c r="AJ83" i="155" s="1"/>
  <c r="AM83" i="155" s="1"/>
  <c r="AO83" i="155" s="1"/>
  <c r="M83" i="155"/>
  <c r="N82" i="155"/>
  <c r="AJ82" i="155" s="1"/>
  <c r="AM82" i="155" s="1"/>
  <c r="AO82" i="155" s="1"/>
  <c r="M82" i="155"/>
  <c r="AO43" i="139"/>
  <c r="AO40" i="139"/>
  <c r="AO55" i="139"/>
  <c r="AO52" i="139"/>
  <c r="AO49" i="139"/>
  <c r="AO35" i="139"/>
  <c r="AO32" i="139"/>
  <c r="AO30" i="139"/>
  <c r="AO58" i="139"/>
  <c r="AO47" i="139"/>
  <c r="AO45" i="139"/>
  <c r="AO53" i="139"/>
  <c r="AO44" i="139"/>
  <c r="AO41" i="139"/>
  <c r="AO50" i="139"/>
  <c r="AO36" i="139"/>
  <c r="AO33" i="139"/>
  <c r="AO37" i="139"/>
  <c r="AO31" i="139"/>
  <c r="M41" i="118"/>
  <c r="N44" i="118"/>
  <c r="AJ44" i="118" s="1"/>
  <c r="AM44" i="118" s="1"/>
  <c r="AO44" i="118" s="1"/>
  <c r="N43" i="118"/>
  <c r="AJ43" i="118" s="1"/>
  <c r="AM43" i="118" s="1"/>
  <c r="AO43" i="118" s="1"/>
  <c r="L43" i="118"/>
  <c r="N42" i="118"/>
  <c r="AJ42" i="118" s="1"/>
  <c r="AM42" i="118" s="1"/>
  <c r="AO42" i="118" s="1"/>
  <c r="M42" i="118"/>
  <c r="L44" i="118"/>
  <c r="N41" i="118"/>
  <c r="AJ41" i="118" s="1"/>
  <c r="AM41" i="118" s="1"/>
  <c r="AO41" i="118" s="1"/>
  <c r="AO29" i="139"/>
  <c r="AO38" i="139"/>
  <c r="AO39" i="139"/>
  <c r="AO46" i="139"/>
  <c r="K25" i="139" a="1"/>
  <c r="K25" i="139" s="1"/>
  <c r="K26" i="139" a="1"/>
  <c r="K26" i="139" s="1"/>
  <c r="K27" i="139" a="1"/>
  <c r="K27" i="139" s="1"/>
  <c r="K28" i="139" a="1"/>
  <c r="K28" i="139" s="1"/>
  <c r="I25" i="139"/>
  <c r="I26" i="139"/>
  <c r="I27" i="139"/>
  <c r="I28" i="139"/>
  <c r="K42" i="109" a="1"/>
  <c r="K42" i="109" s="1"/>
  <c r="N42" i="109" s="1"/>
  <c r="K43" i="109" a="1"/>
  <c r="K43" i="109" s="1"/>
  <c r="N43" i="109" s="1"/>
  <c r="I42" i="109"/>
  <c r="I43" i="109"/>
  <c r="AI39" i="147"/>
  <c r="AI40" i="147"/>
  <c r="AI41" i="147"/>
  <c r="AI42" i="147"/>
  <c r="AI43" i="147"/>
  <c r="AI44" i="147"/>
  <c r="AI45" i="147"/>
  <c r="AG39" i="147"/>
  <c r="AG40" i="147"/>
  <c r="AG41" i="147"/>
  <c r="AG42" i="147"/>
  <c r="AG43" i="147"/>
  <c r="AG44" i="147"/>
  <c r="AG45" i="147"/>
  <c r="AC39" i="147"/>
  <c r="AC40" i="147"/>
  <c r="AC41" i="147"/>
  <c r="AC42" i="147"/>
  <c r="AC43" i="147"/>
  <c r="AC44" i="147"/>
  <c r="AC45" i="147"/>
  <c r="Y39" i="147"/>
  <c r="Y40" i="147"/>
  <c r="Y41" i="147"/>
  <c r="Y42" i="147"/>
  <c r="Y43" i="147"/>
  <c r="Y44" i="147"/>
  <c r="Y45" i="147"/>
  <c r="U39" i="147"/>
  <c r="U40" i="147"/>
  <c r="U41" i="147"/>
  <c r="U42" i="147"/>
  <c r="U43" i="147"/>
  <c r="U44" i="147"/>
  <c r="U45" i="147"/>
  <c r="Q39" i="147"/>
  <c r="Q40" i="147"/>
  <c r="Q41" i="147"/>
  <c r="Q42" i="147"/>
  <c r="Q43" i="147"/>
  <c r="Q44" i="147"/>
  <c r="Q45" i="147"/>
  <c r="Q30" i="108"/>
  <c r="U30" i="108"/>
  <c r="Y30" i="108"/>
  <c r="AC30" i="108"/>
  <c r="AG30" i="108"/>
  <c r="AI30" i="108"/>
  <c r="Q31" i="108"/>
  <c r="U31" i="108"/>
  <c r="Y31" i="108"/>
  <c r="AC31" i="108"/>
  <c r="AG31" i="108"/>
  <c r="AI31" i="108"/>
  <c r="Q32" i="108"/>
  <c r="U32" i="108"/>
  <c r="Y32" i="108"/>
  <c r="AC32" i="108"/>
  <c r="AG32" i="108"/>
  <c r="AI32" i="108"/>
  <c r="Q33" i="108"/>
  <c r="U33" i="108"/>
  <c r="Y33" i="108"/>
  <c r="AC33" i="108"/>
  <c r="AG33" i="108"/>
  <c r="AI33" i="108"/>
  <c r="Q34" i="108"/>
  <c r="U34" i="108"/>
  <c r="Y34" i="108"/>
  <c r="AC34" i="108"/>
  <c r="AG34" i="108"/>
  <c r="AI34" i="108"/>
  <c r="Q35" i="108"/>
  <c r="U35" i="108"/>
  <c r="Y35" i="108"/>
  <c r="AC35" i="108"/>
  <c r="AG35" i="108"/>
  <c r="AI35" i="108"/>
  <c r="AJ35" i="108"/>
  <c r="AM35" i="108"/>
  <c r="AO35" i="108"/>
  <c r="Q21" i="135"/>
  <c r="U21" i="135"/>
  <c r="Y21" i="135"/>
  <c r="AC21" i="135"/>
  <c r="AG21" i="135"/>
  <c r="AI21" i="135"/>
  <c r="Q22" i="135"/>
  <c r="U22" i="135"/>
  <c r="Y22" i="135"/>
  <c r="AC22" i="135"/>
  <c r="AG22" i="135"/>
  <c r="AI22" i="135"/>
  <c r="Q23" i="135"/>
  <c r="U23" i="135"/>
  <c r="Y23" i="135"/>
  <c r="AC23" i="135"/>
  <c r="AG23" i="135"/>
  <c r="AI23" i="135"/>
  <c r="Q24" i="135"/>
  <c r="U24" i="135"/>
  <c r="Y24" i="135"/>
  <c r="AC24" i="135"/>
  <c r="AG24" i="135"/>
  <c r="AI24" i="135"/>
  <c r="Q25" i="135"/>
  <c r="U25" i="135"/>
  <c r="Y25" i="135"/>
  <c r="AC25" i="135"/>
  <c r="AG25" i="135"/>
  <c r="AI25" i="135"/>
  <c r="Q26" i="135"/>
  <c r="U26" i="135"/>
  <c r="Y26" i="135"/>
  <c r="AC26" i="135"/>
  <c r="AG26" i="135"/>
  <c r="AI26" i="135"/>
  <c r="Q27" i="135"/>
  <c r="U27" i="135"/>
  <c r="Y27" i="135"/>
  <c r="AC27" i="135"/>
  <c r="AG27" i="135"/>
  <c r="AI27" i="135"/>
  <c r="Q28" i="135"/>
  <c r="U28" i="135"/>
  <c r="Y28" i="135"/>
  <c r="AC28" i="135"/>
  <c r="AG28" i="135"/>
  <c r="AI28" i="135"/>
  <c r="Q29" i="135"/>
  <c r="U29" i="135"/>
  <c r="Y29" i="135"/>
  <c r="AC29" i="135"/>
  <c r="AG29" i="135"/>
  <c r="AI29" i="135"/>
  <c r="Q30" i="135"/>
  <c r="U30" i="135"/>
  <c r="Y30" i="135"/>
  <c r="AC30" i="135"/>
  <c r="AG30" i="135"/>
  <c r="AI30" i="135"/>
  <c r="Q31" i="135"/>
  <c r="U31" i="135"/>
  <c r="Y31" i="135"/>
  <c r="AC31" i="135"/>
  <c r="AG31" i="135"/>
  <c r="AI31" i="135"/>
  <c r="Q32" i="135"/>
  <c r="U32" i="135"/>
  <c r="Y32" i="135"/>
  <c r="AC32" i="135"/>
  <c r="AG32" i="135"/>
  <c r="AI32" i="135"/>
  <c r="Q33" i="135"/>
  <c r="U33" i="135"/>
  <c r="Y33" i="135"/>
  <c r="AC33" i="135"/>
  <c r="AG33" i="135"/>
  <c r="AI33" i="135"/>
  <c r="Q34" i="135"/>
  <c r="U34" i="135"/>
  <c r="Y34" i="135"/>
  <c r="AC34" i="135"/>
  <c r="AG34" i="135"/>
  <c r="AI34" i="135"/>
  <c r="AJ34" i="135"/>
  <c r="AM34" i="135"/>
  <c r="Q35" i="135"/>
  <c r="U35" i="135"/>
  <c r="Y35" i="135"/>
  <c r="AC35" i="135"/>
  <c r="AO35" i="135" s="1"/>
  <c r="AG35" i="135"/>
  <c r="AI35" i="135"/>
  <c r="AJ35" i="135"/>
  <c r="AM35" i="135"/>
  <c r="Q36" i="135"/>
  <c r="U36" i="135"/>
  <c r="Y36" i="135"/>
  <c r="AC36" i="135"/>
  <c r="AO36" i="135" s="1"/>
  <c r="AG36" i="135"/>
  <c r="AI36" i="135"/>
  <c r="AJ36" i="135"/>
  <c r="AM36" i="135"/>
  <c r="Q37" i="135"/>
  <c r="U37" i="135"/>
  <c r="Y37" i="135"/>
  <c r="AC37" i="135"/>
  <c r="AG37" i="135"/>
  <c r="AI37" i="135"/>
  <c r="AJ37" i="135"/>
  <c r="AM37" i="135"/>
  <c r="AO37" i="135"/>
  <c r="Q38" i="135"/>
  <c r="U38" i="135"/>
  <c r="Y38" i="135"/>
  <c r="AC38" i="135"/>
  <c r="AO38" i="135" s="1"/>
  <c r="AG38" i="135"/>
  <c r="AI38" i="135"/>
  <c r="AJ38" i="135"/>
  <c r="AM38" i="135"/>
  <c r="Q39" i="135"/>
  <c r="U39" i="135"/>
  <c r="Y39" i="135"/>
  <c r="AC39" i="135"/>
  <c r="AO39" i="135" s="1"/>
  <c r="AG39" i="135"/>
  <c r="AI39" i="135"/>
  <c r="AJ39" i="135"/>
  <c r="AM39" i="135"/>
  <c r="Q40" i="135"/>
  <c r="U40" i="135"/>
  <c r="Y40" i="135"/>
  <c r="AC40" i="135"/>
  <c r="AO40" i="135" s="1"/>
  <c r="AG40" i="135"/>
  <c r="AI40" i="135"/>
  <c r="AJ40" i="135"/>
  <c r="AM40" i="135"/>
  <c r="Q41" i="135"/>
  <c r="U41" i="135"/>
  <c r="Y41" i="135"/>
  <c r="AC41" i="135"/>
  <c r="AG41" i="135"/>
  <c r="AI41" i="135"/>
  <c r="AJ41" i="135"/>
  <c r="AM41" i="135"/>
  <c r="AO41" i="135"/>
  <c r="Q42" i="135"/>
  <c r="U42" i="135"/>
  <c r="Y42" i="135"/>
  <c r="AC42" i="135"/>
  <c r="AG42" i="135"/>
  <c r="AI42" i="135"/>
  <c r="AJ42" i="135"/>
  <c r="AM42" i="135"/>
  <c r="AO42" i="135"/>
  <c r="Q43" i="135"/>
  <c r="U43" i="135"/>
  <c r="Y43" i="135"/>
  <c r="AC43" i="135"/>
  <c r="AG43" i="135"/>
  <c r="AI43" i="135"/>
  <c r="AJ43" i="135"/>
  <c r="AM43" i="135"/>
  <c r="AO43" i="135"/>
  <c r="Q44" i="135"/>
  <c r="U44" i="135"/>
  <c r="Y44" i="135"/>
  <c r="AC44" i="135"/>
  <c r="AG44" i="135"/>
  <c r="AI44" i="135"/>
  <c r="AJ44" i="135"/>
  <c r="AM44" i="135"/>
  <c r="AO44" i="135"/>
  <c r="Q45" i="135"/>
  <c r="U45" i="135"/>
  <c r="Y45" i="135"/>
  <c r="AC45" i="135"/>
  <c r="AG45" i="135"/>
  <c r="AI45" i="135"/>
  <c r="AJ45" i="135"/>
  <c r="AM45" i="135"/>
  <c r="AO45" i="135"/>
  <c r="Q46" i="135"/>
  <c r="U46" i="135"/>
  <c r="Y46" i="135"/>
  <c r="AC46" i="135"/>
  <c r="AG46" i="135"/>
  <c r="AI46" i="135"/>
  <c r="AJ46" i="135"/>
  <c r="AM46" i="135"/>
  <c r="AO46" i="135"/>
  <c r="I32" i="108"/>
  <c r="K32" i="108" a="1"/>
  <c r="K32" i="108" s="1"/>
  <c r="I33" i="108"/>
  <c r="K33" i="108" a="1"/>
  <c r="K33" i="108" s="1"/>
  <c r="I34" i="108"/>
  <c r="K34" i="108" a="1"/>
  <c r="K34" i="108" s="1"/>
  <c r="K32" i="101" a="1"/>
  <c r="K32" i="101" s="1"/>
  <c r="Q30" i="147"/>
  <c r="U30" i="147"/>
  <c r="Y30" i="147"/>
  <c r="AC30" i="147"/>
  <c r="AG30" i="147"/>
  <c r="AI30" i="147"/>
  <c r="Q31" i="147"/>
  <c r="U31" i="147"/>
  <c r="Y31" i="147"/>
  <c r="AC31" i="147"/>
  <c r="AG31" i="147"/>
  <c r="AI31" i="147"/>
  <c r="Q32" i="147"/>
  <c r="U32" i="147"/>
  <c r="Y32" i="147"/>
  <c r="AC32" i="147"/>
  <c r="AG32" i="147"/>
  <c r="AI32" i="147"/>
  <c r="Q33" i="147"/>
  <c r="U33" i="147"/>
  <c r="Y33" i="147"/>
  <c r="AC33" i="147"/>
  <c r="AG33" i="147"/>
  <c r="AI33" i="147"/>
  <c r="Q34" i="147"/>
  <c r="U34" i="147"/>
  <c r="Y34" i="147"/>
  <c r="AC34" i="147"/>
  <c r="AG34" i="147"/>
  <c r="AI34" i="147"/>
  <c r="Q35" i="147"/>
  <c r="U35" i="147"/>
  <c r="Y35" i="147"/>
  <c r="AC35" i="147"/>
  <c r="AG35" i="147"/>
  <c r="AI35" i="147"/>
  <c r="Q36" i="147"/>
  <c r="U36" i="147"/>
  <c r="Y36" i="147"/>
  <c r="AC36" i="147"/>
  <c r="AG36" i="147"/>
  <c r="AI36" i="147"/>
  <c r="Q37" i="147"/>
  <c r="U37" i="147"/>
  <c r="Y37" i="147"/>
  <c r="AC37" i="147"/>
  <c r="AG37" i="147"/>
  <c r="AI37" i="147"/>
  <c r="Q38" i="147"/>
  <c r="U38" i="147"/>
  <c r="Y38" i="147"/>
  <c r="AC38" i="147"/>
  <c r="AG38" i="147"/>
  <c r="AI38" i="147"/>
  <c r="Q60" i="159"/>
  <c r="U60" i="159"/>
  <c r="Y60" i="159"/>
  <c r="AC60" i="159"/>
  <c r="AG60" i="159"/>
  <c r="AI60" i="159"/>
  <c r="Q61" i="159"/>
  <c r="U61" i="159"/>
  <c r="Y61" i="159"/>
  <c r="AC61" i="159"/>
  <c r="AG61" i="159"/>
  <c r="AI61" i="159"/>
  <c r="Q62" i="159"/>
  <c r="U62" i="159"/>
  <c r="Y62" i="159"/>
  <c r="AC62" i="159"/>
  <c r="AG62" i="159"/>
  <c r="AI62" i="159"/>
  <c r="Q63" i="159"/>
  <c r="U63" i="159"/>
  <c r="Y63" i="159"/>
  <c r="AC63" i="159"/>
  <c r="AG63" i="159"/>
  <c r="AI63" i="159"/>
  <c r="Q64" i="159"/>
  <c r="U64" i="159"/>
  <c r="Y64" i="159"/>
  <c r="AC64" i="159"/>
  <c r="AG64" i="159"/>
  <c r="AI64" i="159"/>
  <c r="Q65" i="159"/>
  <c r="U65" i="159"/>
  <c r="Y65" i="159"/>
  <c r="AC65" i="159"/>
  <c r="AG65" i="159"/>
  <c r="AI65" i="159"/>
  <c r="Q66" i="159"/>
  <c r="U66" i="159"/>
  <c r="Y66" i="159"/>
  <c r="AC66" i="159"/>
  <c r="AG66" i="159"/>
  <c r="AI66" i="159"/>
  <c r="Q67" i="159"/>
  <c r="U67" i="159"/>
  <c r="Y67" i="159"/>
  <c r="AC67" i="159"/>
  <c r="AG67" i="159"/>
  <c r="AI67" i="159"/>
  <c r="Q68" i="159"/>
  <c r="U68" i="159"/>
  <c r="Y68" i="159"/>
  <c r="AC68" i="159"/>
  <c r="AG68" i="159"/>
  <c r="AI68" i="159"/>
  <c r="Q69" i="159"/>
  <c r="U69" i="159"/>
  <c r="Y69" i="159"/>
  <c r="AC69" i="159"/>
  <c r="AG69" i="159"/>
  <c r="AI69" i="159"/>
  <c r="Q70" i="159"/>
  <c r="U70" i="159"/>
  <c r="Y70" i="159"/>
  <c r="AC70" i="159"/>
  <c r="AG70" i="159"/>
  <c r="AI70" i="159"/>
  <c r="Q71" i="159"/>
  <c r="U71" i="159"/>
  <c r="Y71" i="159"/>
  <c r="AC71" i="159"/>
  <c r="AG71" i="159"/>
  <c r="AI71" i="159"/>
  <c r="Q72" i="159"/>
  <c r="U72" i="159"/>
  <c r="Y72" i="159"/>
  <c r="AC72" i="159"/>
  <c r="AG72" i="159"/>
  <c r="AI72" i="159"/>
  <c r="Q73" i="159"/>
  <c r="U73" i="159"/>
  <c r="Y73" i="159"/>
  <c r="AC73" i="159"/>
  <c r="AG73" i="159"/>
  <c r="AI73" i="159"/>
  <c r="Q74" i="159"/>
  <c r="U74" i="159"/>
  <c r="Y74" i="159"/>
  <c r="AC74" i="159"/>
  <c r="AG74" i="159"/>
  <c r="AI74" i="159"/>
  <c r="Q75" i="159"/>
  <c r="U75" i="159"/>
  <c r="Y75" i="159"/>
  <c r="AC75" i="159"/>
  <c r="AG75" i="159"/>
  <c r="AI75" i="159"/>
  <c r="Q76" i="159"/>
  <c r="U76" i="159"/>
  <c r="Y76" i="159"/>
  <c r="AC76" i="159"/>
  <c r="AG76" i="159"/>
  <c r="AI76" i="159"/>
  <c r="Q77" i="159"/>
  <c r="U77" i="159"/>
  <c r="Y77" i="159"/>
  <c r="AC77" i="159"/>
  <c r="AG77" i="159"/>
  <c r="AI77" i="159"/>
  <c r="Q78" i="159"/>
  <c r="U78" i="159"/>
  <c r="Y78" i="159"/>
  <c r="AC78" i="159"/>
  <c r="AG78" i="159"/>
  <c r="AI78" i="159"/>
  <c r="Q79" i="159"/>
  <c r="U79" i="159"/>
  <c r="Y79" i="159"/>
  <c r="AC79" i="159"/>
  <c r="AG79" i="159"/>
  <c r="AI79" i="159"/>
  <c r="Q80" i="159"/>
  <c r="U80" i="159"/>
  <c r="Y80" i="159"/>
  <c r="AC80" i="159"/>
  <c r="AG80" i="159"/>
  <c r="AI80" i="159"/>
  <c r="Q81" i="159"/>
  <c r="U81" i="159"/>
  <c r="Y81" i="159"/>
  <c r="AC81" i="159"/>
  <c r="AG81" i="159"/>
  <c r="AI81" i="159"/>
  <c r="Q82" i="159"/>
  <c r="U82" i="159"/>
  <c r="Y82" i="159"/>
  <c r="AC82" i="159"/>
  <c r="AG82" i="159"/>
  <c r="AI82" i="159"/>
  <c r="Q83" i="159"/>
  <c r="U83" i="159"/>
  <c r="Y83" i="159"/>
  <c r="AC83" i="159"/>
  <c r="AG83" i="159"/>
  <c r="AI83" i="159"/>
  <c r="Q84" i="159"/>
  <c r="U84" i="159"/>
  <c r="Y84" i="159"/>
  <c r="AC84" i="159"/>
  <c r="AG84" i="159"/>
  <c r="AI84" i="159"/>
  <c r="Q85" i="159"/>
  <c r="U85" i="159"/>
  <c r="Y85" i="159"/>
  <c r="AC85" i="159"/>
  <c r="AG85" i="159"/>
  <c r="AI85" i="159"/>
  <c r="Q86" i="159"/>
  <c r="U86" i="159"/>
  <c r="Y86" i="159"/>
  <c r="AC86" i="159"/>
  <c r="AG86" i="159"/>
  <c r="AI86" i="159"/>
  <c r="Q87" i="159"/>
  <c r="U87" i="159"/>
  <c r="Y87" i="159"/>
  <c r="AC87" i="159"/>
  <c r="AG87" i="159"/>
  <c r="AI87" i="159"/>
  <c r="Q88" i="159"/>
  <c r="U88" i="159"/>
  <c r="Y88" i="159"/>
  <c r="AC88" i="159"/>
  <c r="AG88" i="159"/>
  <c r="AI88" i="159"/>
  <c r="Q89" i="159"/>
  <c r="U89" i="159"/>
  <c r="Y89" i="159"/>
  <c r="AC89" i="159"/>
  <c r="AG89" i="159"/>
  <c r="AI89" i="159"/>
  <c r="Q90" i="159"/>
  <c r="U90" i="159"/>
  <c r="Y90" i="159"/>
  <c r="AC90" i="159"/>
  <c r="AG90" i="159"/>
  <c r="AI90" i="159"/>
  <c r="Q91" i="159"/>
  <c r="U91" i="159"/>
  <c r="Y91" i="159"/>
  <c r="AC91" i="159"/>
  <c r="AG91" i="159"/>
  <c r="AI91" i="159"/>
  <c r="Q92" i="159"/>
  <c r="U92" i="159"/>
  <c r="Y92" i="159"/>
  <c r="AC92" i="159"/>
  <c r="AG92" i="159"/>
  <c r="AI92" i="159"/>
  <c r="Q93" i="159"/>
  <c r="U93" i="159"/>
  <c r="Y93" i="159"/>
  <c r="AC93" i="159"/>
  <c r="AG93" i="159"/>
  <c r="AI93" i="159"/>
  <c r="Q94" i="159"/>
  <c r="U94" i="159"/>
  <c r="Y94" i="159"/>
  <c r="AC94" i="159"/>
  <c r="AG94" i="159"/>
  <c r="AI94" i="159"/>
  <c r="Q95" i="159"/>
  <c r="U95" i="159"/>
  <c r="Y95" i="159"/>
  <c r="AC95" i="159"/>
  <c r="AG95" i="159"/>
  <c r="AI95" i="159"/>
  <c r="Q96" i="159"/>
  <c r="U96" i="159"/>
  <c r="Y96" i="159"/>
  <c r="AC96" i="159"/>
  <c r="AG96" i="159"/>
  <c r="AI96" i="159"/>
  <c r="Q97" i="159"/>
  <c r="U97" i="159"/>
  <c r="Y97" i="159"/>
  <c r="AC97" i="159"/>
  <c r="AG97" i="159"/>
  <c r="AI97" i="159"/>
  <c r="Q98" i="159"/>
  <c r="U98" i="159"/>
  <c r="Y98" i="159"/>
  <c r="AC98" i="159"/>
  <c r="AG98" i="159"/>
  <c r="AI98" i="159"/>
  <c r="Q99" i="159"/>
  <c r="U99" i="159"/>
  <c r="Y99" i="159"/>
  <c r="AC99" i="159"/>
  <c r="AG99" i="159"/>
  <c r="AI99" i="159"/>
  <c r="Q100" i="159"/>
  <c r="U100" i="159"/>
  <c r="Y100" i="159"/>
  <c r="AC100" i="159"/>
  <c r="AG100" i="159"/>
  <c r="AI100" i="159"/>
  <c r="Q101" i="159"/>
  <c r="U101" i="159"/>
  <c r="Y101" i="159"/>
  <c r="AC101" i="159"/>
  <c r="AG101" i="159"/>
  <c r="AI101" i="159"/>
  <c r="Q102" i="159"/>
  <c r="U102" i="159"/>
  <c r="Y102" i="159"/>
  <c r="AC102" i="159"/>
  <c r="AG102" i="159"/>
  <c r="AI102" i="159"/>
  <c r="Q103" i="159"/>
  <c r="U103" i="159"/>
  <c r="Y103" i="159"/>
  <c r="AC103" i="159"/>
  <c r="AG103" i="159"/>
  <c r="AI103" i="159"/>
  <c r="Q104" i="159"/>
  <c r="U104" i="159"/>
  <c r="Y104" i="159"/>
  <c r="AC104" i="159"/>
  <c r="AG104" i="159"/>
  <c r="AI104" i="159"/>
  <c r="Q105" i="159"/>
  <c r="U105" i="159"/>
  <c r="Y105" i="159"/>
  <c r="AC105" i="159"/>
  <c r="AG105" i="159"/>
  <c r="AI105" i="159"/>
  <c r="L22" i="163"/>
  <c r="L27" i="139" l="1"/>
  <c r="M27" i="139"/>
  <c r="N27" i="139"/>
  <c r="AJ27" i="139" s="1"/>
  <c r="AM27" i="139" s="1"/>
  <c r="AO27" i="139" s="1"/>
  <c r="L26" i="139"/>
  <c r="M26" i="139"/>
  <c r="N26" i="139"/>
  <c r="AJ26" i="139" s="1"/>
  <c r="AM26" i="139" s="1"/>
  <c r="AO26" i="139" s="1"/>
  <c r="L25" i="139"/>
  <c r="M25" i="139"/>
  <c r="N25" i="139"/>
  <c r="AJ25" i="139" s="1"/>
  <c r="AM25" i="139" s="1"/>
  <c r="AO25" i="139" s="1"/>
  <c r="L28" i="139"/>
  <c r="M28" i="139"/>
  <c r="N28" i="139"/>
  <c r="AJ28" i="139" s="1"/>
  <c r="AM28" i="139" s="1"/>
  <c r="AO28" i="139" s="1"/>
  <c r="AO34" i="135"/>
  <c r="M43" i="109"/>
  <c r="M42" i="109"/>
  <c r="L42" i="109"/>
  <c r="L43" i="109"/>
  <c r="L32" i="108"/>
  <c r="M32" i="108"/>
  <c r="N32" i="108"/>
  <c r="AJ32" i="108" s="1"/>
  <c r="AM32" i="108" s="1"/>
  <c r="AO32" i="108" s="1"/>
  <c r="M32" i="101"/>
  <c r="N32" i="101"/>
  <c r="L32" i="101"/>
  <c r="N34" i="108"/>
  <c r="AJ34" i="108" s="1"/>
  <c r="AM34" i="108" s="1"/>
  <c r="AO34" i="108" s="1"/>
  <c r="M34" i="108"/>
  <c r="L34" i="108"/>
  <c r="M33" i="108"/>
  <c r="N33" i="108"/>
  <c r="AJ33" i="108" s="1"/>
  <c r="AM33" i="108" s="1"/>
  <c r="AO33" i="108" s="1"/>
  <c r="L33" i="108"/>
  <c r="I30" i="151"/>
  <c r="AI29" i="151"/>
  <c r="AI30" i="151"/>
  <c r="AG29" i="151"/>
  <c r="AG30" i="151"/>
  <c r="AC29" i="151"/>
  <c r="AC30" i="151"/>
  <c r="Y29" i="151"/>
  <c r="Y30" i="151"/>
  <c r="U29" i="151"/>
  <c r="U30" i="151"/>
  <c r="Q29" i="151"/>
  <c r="Q30" i="151"/>
  <c r="K30" i="151" a="1"/>
  <c r="K30" i="151" s="1"/>
  <c r="M30" i="151" s="1"/>
  <c r="Q29" i="109"/>
  <c r="U29" i="109"/>
  <c r="Y29" i="109"/>
  <c r="AC29" i="109"/>
  <c r="AG29" i="109"/>
  <c r="AI29" i="109"/>
  <c r="Q30" i="109"/>
  <c r="U30" i="109"/>
  <c r="Y30" i="109"/>
  <c r="AC30" i="109"/>
  <c r="AG30" i="109"/>
  <c r="AI30" i="109"/>
  <c r="Q31" i="109"/>
  <c r="U31" i="109"/>
  <c r="Y31" i="109"/>
  <c r="AC31" i="109"/>
  <c r="AG31" i="109"/>
  <c r="AI31" i="109"/>
  <c r="Q32" i="109"/>
  <c r="U32" i="109"/>
  <c r="Y32" i="109"/>
  <c r="AC32" i="109"/>
  <c r="AG32" i="109"/>
  <c r="AI32" i="109"/>
  <c r="Q33" i="109"/>
  <c r="U33" i="109"/>
  <c r="Y33" i="109"/>
  <c r="AC33" i="109"/>
  <c r="AG33" i="109"/>
  <c r="AI33" i="109"/>
  <c r="Q34" i="109"/>
  <c r="U34" i="109"/>
  <c r="Y34" i="109"/>
  <c r="AC34" i="109"/>
  <c r="AG34" i="109"/>
  <c r="AI34" i="109"/>
  <c r="Q35" i="109"/>
  <c r="U35" i="109"/>
  <c r="Y35" i="109"/>
  <c r="AC35" i="109"/>
  <c r="AG35" i="109"/>
  <c r="AI35" i="109"/>
  <c r="Q36" i="109"/>
  <c r="U36" i="109"/>
  <c r="Y36" i="109"/>
  <c r="AC36" i="109"/>
  <c r="AG36" i="109"/>
  <c r="AI36" i="109"/>
  <c r="Q37" i="109"/>
  <c r="U37" i="109"/>
  <c r="Y37" i="109"/>
  <c r="AC37" i="109"/>
  <c r="AG37" i="109"/>
  <c r="AI37" i="109"/>
  <c r="Q38" i="109"/>
  <c r="U38" i="109"/>
  <c r="Y38" i="109"/>
  <c r="AC38" i="109"/>
  <c r="AG38" i="109"/>
  <c r="AI38" i="109"/>
  <c r="Q39" i="109"/>
  <c r="U39" i="109"/>
  <c r="Y39" i="109"/>
  <c r="AC39" i="109"/>
  <c r="AG39" i="109"/>
  <c r="AI39" i="109"/>
  <c r="Q40" i="109"/>
  <c r="U40" i="109"/>
  <c r="Y40" i="109"/>
  <c r="AC40" i="109"/>
  <c r="AG40" i="109"/>
  <c r="AI40" i="109"/>
  <c r="Q41" i="109"/>
  <c r="U41" i="109"/>
  <c r="Y41" i="109"/>
  <c r="AC41" i="109"/>
  <c r="AG41" i="109"/>
  <c r="AI41" i="109"/>
  <c r="Q42" i="109"/>
  <c r="U42" i="109"/>
  <c r="Y42" i="109"/>
  <c r="AC42" i="109"/>
  <c r="AG42" i="109"/>
  <c r="AI42" i="109"/>
  <c r="AJ42" i="109"/>
  <c r="AM42" i="109" s="1"/>
  <c r="AO42" i="109" s="1"/>
  <c r="Q43" i="109"/>
  <c r="U43" i="109"/>
  <c r="Y43" i="109"/>
  <c r="AC43" i="109"/>
  <c r="AG43" i="109"/>
  <c r="AI43" i="109"/>
  <c r="AJ43" i="109"/>
  <c r="AM43" i="109" s="1"/>
  <c r="AO43" i="109" s="1"/>
  <c r="Q44" i="109"/>
  <c r="U44" i="109"/>
  <c r="Y44" i="109"/>
  <c r="AC44" i="109"/>
  <c r="AG44" i="109"/>
  <c r="AI44" i="109"/>
  <c r="AJ44" i="109"/>
  <c r="AM44" i="109"/>
  <c r="AO44" i="109"/>
  <c r="Q45" i="109"/>
  <c r="U45" i="109"/>
  <c r="Y45" i="109"/>
  <c r="AC45" i="109"/>
  <c r="AG45" i="109"/>
  <c r="AI45" i="109"/>
  <c r="AJ45" i="109"/>
  <c r="AM45" i="109"/>
  <c r="AO45" i="109"/>
  <c r="Q46" i="109"/>
  <c r="U46" i="109"/>
  <c r="Y46" i="109"/>
  <c r="AC46" i="109"/>
  <c r="AG46" i="109"/>
  <c r="AI46" i="109"/>
  <c r="AJ46" i="109"/>
  <c r="AM46" i="109"/>
  <c r="AO46" i="109"/>
  <c r="Q47" i="109"/>
  <c r="U47" i="109"/>
  <c r="Y47" i="109"/>
  <c r="AC47" i="109"/>
  <c r="AG47" i="109"/>
  <c r="AI47" i="109"/>
  <c r="AJ47" i="109"/>
  <c r="AM47" i="109"/>
  <c r="AO47" i="109"/>
  <c r="Q48" i="109"/>
  <c r="U48" i="109"/>
  <c r="Y48" i="109"/>
  <c r="AC48" i="109"/>
  <c r="AG48" i="109"/>
  <c r="AI48" i="109"/>
  <c r="AJ48" i="109"/>
  <c r="AM48" i="109"/>
  <c r="AO48" i="109"/>
  <c r="Q29" i="101"/>
  <c r="U29" i="101"/>
  <c r="Y29" i="101"/>
  <c r="AC29" i="101"/>
  <c r="AG29" i="101"/>
  <c r="AI29" i="101"/>
  <c r="Q30" i="101"/>
  <c r="U30" i="101"/>
  <c r="Y30" i="101"/>
  <c r="AC30" i="101"/>
  <c r="AG30" i="101"/>
  <c r="AI30" i="101"/>
  <c r="Q31" i="101"/>
  <c r="U31" i="101"/>
  <c r="Y31" i="101"/>
  <c r="AC31" i="101"/>
  <c r="AG31" i="101"/>
  <c r="AI31" i="101"/>
  <c r="F40" i="130" a="1"/>
  <c r="F40" i="130" s="1"/>
  <c r="F36" i="130" a="1"/>
  <c r="F36" i="130" s="1"/>
  <c r="J36" i="130"/>
  <c r="F37" i="130" a="1"/>
  <c r="F37" i="130" s="1"/>
  <c r="J37" i="130"/>
  <c r="F38" i="130" a="1"/>
  <c r="F38" i="130" s="1"/>
  <c r="J38" i="130"/>
  <c r="J39" i="130"/>
  <c r="J40" i="130"/>
  <c r="J41" i="130"/>
  <c r="F42" i="130" a="1"/>
  <c r="F42" i="130" s="1"/>
  <c r="J42" i="130"/>
  <c r="F43" i="130" a="1"/>
  <c r="F43" i="130" s="1"/>
  <c r="J43" i="130"/>
  <c r="D4" i="142" a="1"/>
  <c r="D4" i="154" a="1"/>
  <c r="D4" i="154" s="1"/>
  <c r="A4" i="154" s="1" a="1"/>
  <c r="A4" i="154" s="1"/>
  <c r="AI20" i="147"/>
  <c r="AI21" i="147"/>
  <c r="AI22" i="147"/>
  <c r="AI23" i="147"/>
  <c r="AI24" i="147"/>
  <c r="AI25" i="147"/>
  <c r="AI26" i="147"/>
  <c r="AI27" i="147"/>
  <c r="AI28" i="147"/>
  <c r="AI29" i="147"/>
  <c r="AG20" i="147"/>
  <c r="AG21" i="147"/>
  <c r="AG22" i="147"/>
  <c r="AG23" i="147"/>
  <c r="AG24" i="147"/>
  <c r="AG25" i="147"/>
  <c r="AG26" i="147"/>
  <c r="AG27" i="147"/>
  <c r="AG28" i="147"/>
  <c r="AG29" i="147"/>
  <c r="AC20" i="147"/>
  <c r="AC21" i="147"/>
  <c r="AC22" i="147"/>
  <c r="AC23" i="147"/>
  <c r="AC24" i="147"/>
  <c r="AC25" i="147"/>
  <c r="AC26" i="147"/>
  <c r="AC27" i="147"/>
  <c r="AC28" i="147"/>
  <c r="AC29" i="147"/>
  <c r="Y20" i="147"/>
  <c r="Y21" i="147"/>
  <c r="Y22" i="147"/>
  <c r="Y23" i="147"/>
  <c r="Y24" i="147"/>
  <c r="Y25" i="147"/>
  <c r="Y26" i="147"/>
  <c r="Y27" i="147"/>
  <c r="Y28" i="147"/>
  <c r="Y29" i="147"/>
  <c r="U20" i="147"/>
  <c r="U21" i="147"/>
  <c r="U22" i="147"/>
  <c r="U23" i="147"/>
  <c r="U24" i="147"/>
  <c r="U25" i="147"/>
  <c r="U26" i="147"/>
  <c r="U27" i="147"/>
  <c r="U28" i="147"/>
  <c r="U29" i="147"/>
  <c r="Q20" i="147"/>
  <c r="Q21" i="147"/>
  <c r="Q22" i="147"/>
  <c r="Q23" i="147"/>
  <c r="Q24" i="147"/>
  <c r="Q25" i="147"/>
  <c r="Q26" i="147"/>
  <c r="Q27" i="147"/>
  <c r="Q28" i="147"/>
  <c r="Q29" i="147"/>
  <c r="AI21" i="151"/>
  <c r="AI22" i="151"/>
  <c r="AI23" i="151"/>
  <c r="AI24" i="151"/>
  <c r="AI25" i="151"/>
  <c r="AI26" i="151"/>
  <c r="AI27" i="151"/>
  <c r="AI28" i="151"/>
  <c r="AG21" i="151"/>
  <c r="AG22" i="151"/>
  <c r="AG23" i="151"/>
  <c r="AG24" i="151"/>
  <c r="AG25" i="151"/>
  <c r="AG26" i="151"/>
  <c r="AG27" i="151"/>
  <c r="AG28" i="151"/>
  <c r="AC21" i="151"/>
  <c r="AC22" i="151"/>
  <c r="AC23" i="151"/>
  <c r="AC24" i="151"/>
  <c r="AC25" i="151"/>
  <c r="AC26" i="151"/>
  <c r="AC27" i="151"/>
  <c r="AC28" i="151"/>
  <c r="Y21" i="151"/>
  <c r="Y22" i="151"/>
  <c r="Y23" i="151"/>
  <c r="Y24" i="151"/>
  <c r="Y25" i="151"/>
  <c r="Y26" i="151"/>
  <c r="Y27" i="151"/>
  <c r="Y28" i="151"/>
  <c r="U21" i="151"/>
  <c r="U22" i="151"/>
  <c r="U23" i="151"/>
  <c r="U24" i="151"/>
  <c r="U25" i="151"/>
  <c r="U26" i="151"/>
  <c r="U27" i="151"/>
  <c r="U28" i="151"/>
  <c r="Q21" i="151"/>
  <c r="Q22" i="151"/>
  <c r="Q23" i="151"/>
  <c r="Q24" i="151"/>
  <c r="Q25" i="151"/>
  <c r="Q26" i="151"/>
  <c r="Q27" i="151"/>
  <c r="Q28" i="151"/>
  <c r="AI21" i="155"/>
  <c r="AI22" i="155"/>
  <c r="AI23" i="155"/>
  <c r="AI24" i="155"/>
  <c r="AI25" i="155"/>
  <c r="AI26" i="155"/>
  <c r="AI27" i="155"/>
  <c r="AI28" i="155"/>
  <c r="AI29" i="155"/>
  <c r="AI30" i="155"/>
  <c r="AI31" i="155"/>
  <c r="AI32" i="155"/>
  <c r="AI33" i="155"/>
  <c r="AI34" i="155"/>
  <c r="AI35" i="155"/>
  <c r="AI36" i="155"/>
  <c r="AI37" i="155"/>
  <c r="AI38" i="155"/>
  <c r="AI39" i="155"/>
  <c r="AI40" i="155"/>
  <c r="AI41" i="155"/>
  <c r="AI42" i="155"/>
  <c r="AI43" i="155"/>
  <c r="AI44" i="155"/>
  <c r="AI45" i="155"/>
  <c r="AI46" i="155"/>
  <c r="AI47" i="155"/>
  <c r="AI48" i="155"/>
  <c r="AI49" i="155"/>
  <c r="AI50" i="155"/>
  <c r="AI51" i="155"/>
  <c r="AI52" i="155"/>
  <c r="AI53" i="155"/>
  <c r="AI54" i="155"/>
  <c r="AI55" i="155"/>
  <c r="AI56" i="155"/>
  <c r="AI57" i="155"/>
  <c r="AI58" i="155"/>
  <c r="AI59" i="155"/>
  <c r="AG21" i="155"/>
  <c r="AG22" i="155"/>
  <c r="AG23" i="155"/>
  <c r="AG24" i="155"/>
  <c r="AG25" i="155"/>
  <c r="AG26" i="155"/>
  <c r="AG27" i="155"/>
  <c r="AG28" i="155"/>
  <c r="AG29" i="155"/>
  <c r="AG30" i="155"/>
  <c r="AG31" i="155"/>
  <c r="AG32" i="155"/>
  <c r="AG33" i="155"/>
  <c r="AG34" i="155"/>
  <c r="AG35" i="155"/>
  <c r="AG36" i="155"/>
  <c r="AG37" i="155"/>
  <c r="AG38" i="155"/>
  <c r="AG39" i="155"/>
  <c r="AG40" i="155"/>
  <c r="AG41" i="155"/>
  <c r="AG42" i="155"/>
  <c r="AG43" i="155"/>
  <c r="AG44" i="155"/>
  <c r="AG45" i="155"/>
  <c r="AG46" i="155"/>
  <c r="AG47" i="155"/>
  <c r="AG48" i="155"/>
  <c r="AG49" i="155"/>
  <c r="AG50" i="155"/>
  <c r="AG51" i="155"/>
  <c r="AG52" i="155"/>
  <c r="AG53" i="155"/>
  <c r="AG54" i="155"/>
  <c r="AG55" i="155"/>
  <c r="AG56" i="155"/>
  <c r="AG57" i="155"/>
  <c r="AG58" i="155"/>
  <c r="AG59" i="155"/>
  <c r="AC21" i="155"/>
  <c r="AC22" i="155"/>
  <c r="AC23" i="155"/>
  <c r="AC24" i="155"/>
  <c r="AC25" i="155"/>
  <c r="AC26" i="155"/>
  <c r="AC27" i="155"/>
  <c r="AC28" i="155"/>
  <c r="AC29" i="155"/>
  <c r="AC30" i="155"/>
  <c r="AC31" i="155"/>
  <c r="AC32" i="155"/>
  <c r="AC33" i="155"/>
  <c r="AC34" i="155"/>
  <c r="AC35" i="155"/>
  <c r="AC36" i="155"/>
  <c r="AC37" i="155"/>
  <c r="AC38" i="155"/>
  <c r="AC39" i="155"/>
  <c r="AC40" i="155"/>
  <c r="AC41" i="155"/>
  <c r="AC42" i="155"/>
  <c r="AC43" i="155"/>
  <c r="AC44" i="155"/>
  <c r="AC45" i="155"/>
  <c r="AC46" i="155"/>
  <c r="AC47" i="155"/>
  <c r="AC48" i="155"/>
  <c r="AC49" i="155"/>
  <c r="AC50" i="155"/>
  <c r="AC51" i="155"/>
  <c r="AC52" i="155"/>
  <c r="AC53" i="155"/>
  <c r="AC54" i="155"/>
  <c r="AC55" i="155"/>
  <c r="AC56" i="155"/>
  <c r="AC57" i="155"/>
  <c r="AC58" i="155"/>
  <c r="AC59" i="155"/>
  <c r="Y21" i="155"/>
  <c r="Y22" i="155"/>
  <c r="Y23" i="155"/>
  <c r="Y24" i="155"/>
  <c r="Y25" i="155"/>
  <c r="Y26" i="155"/>
  <c r="Y27" i="155"/>
  <c r="Y28" i="155"/>
  <c r="Y29" i="155"/>
  <c r="Y30" i="155"/>
  <c r="Y31" i="155"/>
  <c r="Y32" i="155"/>
  <c r="Y33" i="155"/>
  <c r="Y34" i="155"/>
  <c r="Y35" i="155"/>
  <c r="Y36" i="155"/>
  <c r="Y37" i="155"/>
  <c r="Y38" i="155"/>
  <c r="Y39" i="155"/>
  <c r="Y40" i="155"/>
  <c r="Y41" i="155"/>
  <c r="Y42" i="155"/>
  <c r="Y43" i="155"/>
  <c r="Y44" i="155"/>
  <c r="Y45" i="155"/>
  <c r="Y46" i="155"/>
  <c r="Y47" i="155"/>
  <c r="Y48" i="155"/>
  <c r="Y49" i="155"/>
  <c r="Y50" i="155"/>
  <c r="Y51" i="155"/>
  <c r="Y52" i="155"/>
  <c r="Y53" i="155"/>
  <c r="Y54" i="155"/>
  <c r="Y55" i="155"/>
  <c r="Y56" i="155"/>
  <c r="Y57" i="155"/>
  <c r="Y58" i="155"/>
  <c r="Y59" i="155"/>
  <c r="U21" i="155"/>
  <c r="U22" i="155"/>
  <c r="U23" i="155"/>
  <c r="U24" i="155"/>
  <c r="U25" i="155"/>
  <c r="U26" i="155"/>
  <c r="U27" i="155"/>
  <c r="U28" i="155"/>
  <c r="U29" i="155"/>
  <c r="U30" i="155"/>
  <c r="U31" i="155"/>
  <c r="U32" i="155"/>
  <c r="U33" i="155"/>
  <c r="U34" i="155"/>
  <c r="U35" i="155"/>
  <c r="U36" i="155"/>
  <c r="U37" i="155"/>
  <c r="U38" i="155"/>
  <c r="U39" i="155"/>
  <c r="U40" i="155"/>
  <c r="U41" i="155"/>
  <c r="U42" i="155"/>
  <c r="U43" i="155"/>
  <c r="U44" i="155"/>
  <c r="U45" i="155"/>
  <c r="U46" i="155"/>
  <c r="U47" i="155"/>
  <c r="U48" i="155"/>
  <c r="U49" i="155"/>
  <c r="U50" i="155"/>
  <c r="U51" i="155"/>
  <c r="U52" i="155"/>
  <c r="U53" i="155"/>
  <c r="U54" i="155"/>
  <c r="U55" i="155"/>
  <c r="U56" i="155"/>
  <c r="U57" i="155"/>
  <c r="U58" i="155"/>
  <c r="U59" i="155"/>
  <c r="Q21" i="155"/>
  <c r="Q22" i="155"/>
  <c r="Q23" i="155"/>
  <c r="Q24" i="155"/>
  <c r="Q25" i="155"/>
  <c r="Q26" i="155"/>
  <c r="Q27" i="155"/>
  <c r="Q28" i="155"/>
  <c r="Q29" i="155"/>
  <c r="Q30" i="155"/>
  <c r="Q31" i="155"/>
  <c r="Q32" i="155"/>
  <c r="Q33" i="155"/>
  <c r="Q34" i="155"/>
  <c r="Q35" i="155"/>
  <c r="Q36" i="155"/>
  <c r="Q37" i="155"/>
  <c r="Q38" i="155"/>
  <c r="Q39" i="155"/>
  <c r="Q40" i="155"/>
  <c r="Q41" i="155"/>
  <c r="Q42" i="155"/>
  <c r="Q43" i="155"/>
  <c r="Q44" i="155"/>
  <c r="Q45" i="155"/>
  <c r="Q46" i="155"/>
  <c r="Q47" i="155"/>
  <c r="Q48" i="155"/>
  <c r="Q49" i="155"/>
  <c r="Q50" i="155"/>
  <c r="Q51" i="155"/>
  <c r="Q52" i="155"/>
  <c r="Q53" i="155"/>
  <c r="Q54" i="155"/>
  <c r="Q55" i="155"/>
  <c r="Q56" i="155"/>
  <c r="Q57" i="155"/>
  <c r="Q58" i="155"/>
  <c r="Q59" i="155"/>
  <c r="AC21" i="159"/>
  <c r="AC22" i="159"/>
  <c r="AC23" i="159"/>
  <c r="AC24" i="159"/>
  <c r="AC25" i="159"/>
  <c r="AC26" i="159"/>
  <c r="AC27" i="159"/>
  <c r="AC28" i="159"/>
  <c r="AC29" i="159"/>
  <c r="AC30" i="159"/>
  <c r="AC31" i="159"/>
  <c r="AC32" i="159"/>
  <c r="AC33" i="159"/>
  <c r="AC34" i="159"/>
  <c r="AC35" i="159"/>
  <c r="AC36" i="159"/>
  <c r="AC37" i="159"/>
  <c r="AC38" i="159"/>
  <c r="AC39" i="159"/>
  <c r="AC40" i="159"/>
  <c r="AC41" i="159"/>
  <c r="AC42" i="159"/>
  <c r="AC43" i="159"/>
  <c r="AC44" i="159"/>
  <c r="AC45" i="159"/>
  <c r="AC46" i="159"/>
  <c r="AC47" i="159"/>
  <c r="AC48" i="159"/>
  <c r="AC49" i="159"/>
  <c r="AC50" i="159"/>
  <c r="AC51" i="159"/>
  <c r="AC52" i="159"/>
  <c r="AC53" i="159"/>
  <c r="AC54" i="159"/>
  <c r="AC55" i="159"/>
  <c r="AC56" i="159"/>
  <c r="AC57" i="159"/>
  <c r="AC58" i="159"/>
  <c r="AC59" i="159"/>
  <c r="Y21" i="159"/>
  <c r="Y22" i="159"/>
  <c r="Y23" i="159"/>
  <c r="Y24" i="159"/>
  <c r="Y25" i="159"/>
  <c r="Y26" i="159"/>
  <c r="Y27" i="159"/>
  <c r="Y28" i="159"/>
  <c r="Y29" i="159"/>
  <c r="Y30" i="159"/>
  <c r="Y31" i="159"/>
  <c r="Y32" i="159"/>
  <c r="Y34" i="159"/>
  <c r="Y35" i="159"/>
  <c r="Y36" i="159"/>
  <c r="Y37" i="159"/>
  <c r="Y38" i="159"/>
  <c r="Y39" i="159"/>
  <c r="Y40" i="159"/>
  <c r="Y41" i="159"/>
  <c r="Y42" i="159"/>
  <c r="Y43" i="159"/>
  <c r="Y44" i="159"/>
  <c r="Y45" i="159"/>
  <c r="Y46" i="159"/>
  <c r="Y47" i="159"/>
  <c r="Y48" i="159"/>
  <c r="Y49" i="159"/>
  <c r="Y50" i="159"/>
  <c r="Y51" i="159"/>
  <c r="Y52" i="159"/>
  <c r="Y53" i="159"/>
  <c r="Y54" i="159"/>
  <c r="Y55" i="159"/>
  <c r="Y56" i="159"/>
  <c r="Y57" i="159"/>
  <c r="Y58" i="159"/>
  <c r="Y59" i="159"/>
  <c r="U21" i="159"/>
  <c r="U22" i="159"/>
  <c r="U23" i="159"/>
  <c r="U24" i="159"/>
  <c r="U25" i="159"/>
  <c r="U26" i="159"/>
  <c r="U27" i="159"/>
  <c r="U28" i="159"/>
  <c r="U29" i="159"/>
  <c r="U30" i="159"/>
  <c r="U31" i="159"/>
  <c r="U32" i="159"/>
  <c r="U33" i="159"/>
  <c r="U34" i="159"/>
  <c r="U35" i="159"/>
  <c r="U36" i="159"/>
  <c r="U37" i="159"/>
  <c r="U38" i="159"/>
  <c r="U39" i="159"/>
  <c r="U40" i="159"/>
  <c r="U41" i="159"/>
  <c r="U42" i="159"/>
  <c r="U43" i="159"/>
  <c r="U44" i="159"/>
  <c r="U45" i="159"/>
  <c r="U46" i="159"/>
  <c r="U47" i="159"/>
  <c r="U48" i="159"/>
  <c r="U49" i="159"/>
  <c r="U50" i="159"/>
  <c r="U51" i="159"/>
  <c r="U52" i="159"/>
  <c r="U53" i="159"/>
  <c r="U54" i="159"/>
  <c r="U55" i="159"/>
  <c r="U56" i="159"/>
  <c r="U57" i="159"/>
  <c r="U58" i="159"/>
  <c r="U59" i="159"/>
  <c r="Q21" i="159"/>
  <c r="Q22" i="159"/>
  <c r="Q23" i="159"/>
  <c r="Q24" i="159"/>
  <c r="Q25" i="159"/>
  <c r="Q26" i="159"/>
  <c r="Q27" i="159"/>
  <c r="Q28" i="159"/>
  <c r="Q29" i="159"/>
  <c r="Q30" i="159"/>
  <c r="Q31" i="159"/>
  <c r="Q32" i="159"/>
  <c r="Q33" i="159"/>
  <c r="Q34" i="159"/>
  <c r="Q35" i="159"/>
  <c r="Q36" i="159"/>
  <c r="Q37" i="159"/>
  <c r="Q38" i="159"/>
  <c r="Q39" i="159"/>
  <c r="Q40" i="159"/>
  <c r="Q41" i="159"/>
  <c r="Q42" i="159"/>
  <c r="Q43" i="159"/>
  <c r="Q44" i="159"/>
  <c r="Q45" i="159"/>
  <c r="Q46" i="159"/>
  <c r="Q47" i="159"/>
  <c r="Q48" i="159"/>
  <c r="Q49" i="159"/>
  <c r="Q50" i="159"/>
  <c r="Q51" i="159"/>
  <c r="Q52" i="159"/>
  <c r="Q53" i="159"/>
  <c r="Q54" i="159"/>
  <c r="Q55" i="159"/>
  <c r="Q56" i="159"/>
  <c r="Q57" i="159"/>
  <c r="Q58" i="159"/>
  <c r="Q59" i="159"/>
  <c r="AG21" i="159"/>
  <c r="AG22" i="159"/>
  <c r="AG23" i="159"/>
  <c r="AG24" i="159"/>
  <c r="AG25" i="159"/>
  <c r="AG26" i="159"/>
  <c r="AG27" i="159"/>
  <c r="AG28" i="159"/>
  <c r="AG29" i="159"/>
  <c r="AG30" i="159"/>
  <c r="AG31" i="159"/>
  <c r="AG32" i="159"/>
  <c r="AG33" i="159"/>
  <c r="AG34" i="159"/>
  <c r="AG35" i="159"/>
  <c r="AG36" i="159"/>
  <c r="AG37" i="159"/>
  <c r="AG38" i="159"/>
  <c r="AG39" i="159"/>
  <c r="AG40" i="159"/>
  <c r="AG41" i="159"/>
  <c r="AG42" i="159"/>
  <c r="AG43" i="159"/>
  <c r="AG44" i="159"/>
  <c r="AG45" i="159"/>
  <c r="AG46" i="159"/>
  <c r="AG47" i="159"/>
  <c r="AG48" i="159"/>
  <c r="AG49" i="159"/>
  <c r="AG50" i="159"/>
  <c r="AG51" i="159"/>
  <c r="AG52" i="159"/>
  <c r="AG53" i="159"/>
  <c r="AG54" i="159"/>
  <c r="AG55" i="159"/>
  <c r="AG56" i="159"/>
  <c r="AG57" i="159"/>
  <c r="AG58" i="159"/>
  <c r="AG59" i="159"/>
  <c r="AI21" i="159"/>
  <c r="AI22" i="159"/>
  <c r="AI23" i="159"/>
  <c r="AI24" i="159"/>
  <c r="AI25" i="159"/>
  <c r="AI26" i="159"/>
  <c r="AI27" i="159"/>
  <c r="AI28" i="159"/>
  <c r="AI29" i="159"/>
  <c r="AI30" i="159"/>
  <c r="AI31" i="159"/>
  <c r="AI32" i="159"/>
  <c r="AI33" i="159"/>
  <c r="AI34" i="159"/>
  <c r="AI35" i="159"/>
  <c r="AI36" i="159"/>
  <c r="AI37" i="159"/>
  <c r="AI38" i="159"/>
  <c r="AI39" i="159"/>
  <c r="AI40" i="159"/>
  <c r="AI41" i="159"/>
  <c r="AI42" i="159"/>
  <c r="AI43" i="159"/>
  <c r="AI44" i="159"/>
  <c r="AI45" i="159"/>
  <c r="AI46" i="159"/>
  <c r="AI47" i="159"/>
  <c r="AI48" i="159"/>
  <c r="AI49" i="159"/>
  <c r="AI50" i="159"/>
  <c r="AI51" i="159"/>
  <c r="AI52" i="159"/>
  <c r="AI53" i="159"/>
  <c r="AI54" i="159"/>
  <c r="AI55" i="159"/>
  <c r="AI56" i="159"/>
  <c r="AI57" i="159"/>
  <c r="AI58" i="159"/>
  <c r="AI59" i="159"/>
  <c r="H41" i="134"/>
  <c r="H40" i="134"/>
  <c r="H39" i="134"/>
  <c r="H38" i="134"/>
  <c r="H37" i="134"/>
  <c r="H36" i="134"/>
  <c r="H35" i="134"/>
  <c r="H34" i="134"/>
  <c r="W33" i="166"/>
  <c r="T33" i="166"/>
  <c r="Q33" i="166"/>
  <c r="N33" i="166"/>
  <c r="Z33" i="166" s="1"/>
  <c r="I33" i="166"/>
  <c r="W32" i="166"/>
  <c r="T32" i="166"/>
  <c r="Q32" i="166"/>
  <c r="N32" i="166"/>
  <c r="Z32" i="166" s="1"/>
  <c r="I32" i="166"/>
  <c r="W31" i="166"/>
  <c r="T31" i="166"/>
  <c r="Q31" i="166"/>
  <c r="N31" i="166"/>
  <c r="Z31" i="166" s="1"/>
  <c r="I31" i="166"/>
  <c r="W30" i="166"/>
  <c r="T30" i="166"/>
  <c r="Q30" i="166"/>
  <c r="N30" i="166"/>
  <c r="Z30" i="166" s="1"/>
  <c r="I30" i="166"/>
  <c r="W29" i="166"/>
  <c r="T29" i="166"/>
  <c r="Q29" i="166"/>
  <c r="N29" i="166"/>
  <c r="Z29" i="166" s="1"/>
  <c r="I29" i="166"/>
  <c r="W28" i="166"/>
  <c r="T28" i="166"/>
  <c r="Q28" i="166"/>
  <c r="N28" i="166"/>
  <c r="Z28" i="166" s="1"/>
  <c r="I28" i="166"/>
  <c r="W27" i="166"/>
  <c r="T27" i="166"/>
  <c r="Q27" i="166"/>
  <c r="N27" i="166"/>
  <c r="Z27" i="166" s="1"/>
  <c r="I27" i="166"/>
  <c r="W26" i="166"/>
  <c r="T26" i="166"/>
  <c r="Q26" i="166"/>
  <c r="N26" i="166"/>
  <c r="Z26" i="166" s="1"/>
  <c r="I26" i="166"/>
  <c r="W25" i="166"/>
  <c r="T25" i="166"/>
  <c r="Q25" i="166"/>
  <c r="N25" i="166"/>
  <c r="Z25" i="166" s="1"/>
  <c r="I25" i="166"/>
  <c r="W24" i="166"/>
  <c r="T24" i="166"/>
  <c r="Q24" i="166"/>
  <c r="N24" i="166"/>
  <c r="Z24" i="166" s="1"/>
  <c r="I24" i="166"/>
  <c r="W23" i="166"/>
  <c r="T23" i="166"/>
  <c r="Q23" i="166"/>
  <c r="N23" i="166"/>
  <c r="Z23" i="166" s="1"/>
  <c r="I23" i="166"/>
  <c r="W22" i="166"/>
  <c r="T22" i="166"/>
  <c r="Q22" i="166"/>
  <c r="N22" i="166"/>
  <c r="Z22" i="166" s="1"/>
  <c r="I22" i="166"/>
  <c r="W21" i="166"/>
  <c r="T21" i="166"/>
  <c r="Q21" i="166"/>
  <c r="N21" i="166"/>
  <c r="Z21" i="166" s="1"/>
  <c r="I21" i="166"/>
  <c r="W20" i="166"/>
  <c r="T20" i="166"/>
  <c r="Q20" i="166"/>
  <c r="N20" i="166"/>
  <c r="Z20" i="166" s="1"/>
  <c r="W19" i="166"/>
  <c r="T19" i="166"/>
  <c r="Q19" i="166"/>
  <c r="N19" i="166"/>
  <c r="Z19" i="166" s="1"/>
  <c r="W18" i="166"/>
  <c r="T18" i="166"/>
  <c r="Q18" i="166"/>
  <c r="N18" i="166"/>
  <c r="Z18" i="166" s="1"/>
  <c r="I18" i="166"/>
  <c r="W17" i="166"/>
  <c r="T17" i="166"/>
  <c r="Q17" i="166"/>
  <c r="N17" i="166"/>
  <c r="Z17" i="166" s="1"/>
  <c r="I17" i="166"/>
  <c r="W16" i="166"/>
  <c r="T16" i="166"/>
  <c r="Q16" i="166"/>
  <c r="N16" i="166"/>
  <c r="Z16" i="166" s="1"/>
  <c r="I16" i="166"/>
  <c r="W15" i="166"/>
  <c r="T15" i="166"/>
  <c r="Q15" i="166"/>
  <c r="N15" i="166"/>
  <c r="Z15" i="166" s="1"/>
  <c r="I15" i="166"/>
  <c r="W14" i="166"/>
  <c r="T14" i="166"/>
  <c r="Q14" i="166"/>
  <c r="N14" i="166"/>
  <c r="Z14" i="166" s="1"/>
  <c r="I14" i="166"/>
  <c r="W13" i="166"/>
  <c r="T13" i="166"/>
  <c r="Q13" i="166"/>
  <c r="N13" i="166"/>
  <c r="Z13" i="166" s="1"/>
  <c r="I13" i="166"/>
  <c r="W12" i="166"/>
  <c r="T12" i="166"/>
  <c r="Q12" i="166"/>
  <c r="N12" i="166"/>
  <c r="Z12" i="166" s="1"/>
  <c r="I12" i="166"/>
  <c r="W11" i="166"/>
  <c r="T11" i="166"/>
  <c r="Q11" i="166"/>
  <c r="N11" i="166"/>
  <c r="Z11" i="166" s="1"/>
  <c r="I11" i="166"/>
  <c r="W10" i="166"/>
  <c r="T10" i="166"/>
  <c r="Q10" i="166"/>
  <c r="N10" i="166"/>
  <c r="Z10" i="166" s="1"/>
  <c r="I10" i="166"/>
  <c r="W9" i="166"/>
  <c r="T9" i="166"/>
  <c r="Q9" i="166"/>
  <c r="N9" i="166"/>
  <c r="Z9" i="166" s="1"/>
  <c r="I9" i="166"/>
  <c r="W8" i="166"/>
  <c r="T8" i="166"/>
  <c r="Q8" i="166"/>
  <c r="N8" i="166"/>
  <c r="Z8" i="166" s="1"/>
  <c r="I8" i="166"/>
  <c r="W7" i="166"/>
  <c r="T7" i="166"/>
  <c r="Q7" i="166"/>
  <c r="N7" i="166"/>
  <c r="Z7" i="166" s="1"/>
  <c r="I7" i="166"/>
  <c r="W6" i="166"/>
  <c r="T6" i="166"/>
  <c r="Q6" i="166"/>
  <c r="N6" i="166"/>
  <c r="Z6" i="166" s="1"/>
  <c r="I6" i="166"/>
  <c r="W5" i="166"/>
  <c r="T5" i="166"/>
  <c r="Q5" i="166"/>
  <c r="N5" i="166"/>
  <c r="Z5" i="166" s="1"/>
  <c r="I5" i="166"/>
  <c r="W4" i="166"/>
  <c r="T4" i="166"/>
  <c r="Q4" i="166"/>
  <c r="N4" i="166"/>
  <c r="Z4" i="166" s="1"/>
  <c r="I4" i="166"/>
  <c r="H4" i="166"/>
  <c r="D4" i="166" a="1"/>
  <c r="D4" i="166" s="1"/>
  <c r="A82" i="163"/>
  <c r="A81" i="163"/>
  <c r="A80" i="163"/>
  <c r="A79" i="163"/>
  <c r="A78" i="163"/>
  <c r="A77" i="163"/>
  <c r="A76" i="163"/>
  <c r="A75" i="163"/>
  <c r="A74" i="163"/>
  <c r="A73" i="163"/>
  <c r="A72" i="163"/>
  <c r="A71" i="163"/>
  <c r="A70" i="163"/>
  <c r="A69" i="163"/>
  <c r="A68" i="163"/>
  <c r="A67" i="163"/>
  <c r="A66" i="163"/>
  <c r="A65" i="163"/>
  <c r="A64" i="163"/>
  <c r="A63" i="163"/>
  <c r="A62" i="163"/>
  <c r="A61" i="163"/>
  <c r="A60" i="163"/>
  <c r="A59" i="163"/>
  <c r="A58" i="163"/>
  <c r="A57" i="163"/>
  <c r="A56" i="163"/>
  <c r="A55" i="163"/>
  <c r="AI20" i="163"/>
  <c r="AG20" i="163"/>
  <c r="AC20" i="163"/>
  <c r="Y20" i="163"/>
  <c r="U20" i="163"/>
  <c r="Q20" i="163"/>
  <c r="AI19" i="163"/>
  <c r="AG19" i="163"/>
  <c r="AC19" i="163"/>
  <c r="Y19" i="163"/>
  <c r="U19" i="163"/>
  <c r="Q19" i="163"/>
  <c r="AI18" i="163"/>
  <c r="AG18" i="163"/>
  <c r="AC18" i="163"/>
  <c r="Y18" i="163"/>
  <c r="U18" i="163"/>
  <c r="Q18" i="163"/>
  <c r="AI17" i="163"/>
  <c r="AG17" i="163"/>
  <c r="AC17" i="163"/>
  <c r="Y17" i="163"/>
  <c r="U17" i="163"/>
  <c r="Q17" i="163"/>
  <c r="AI16" i="163"/>
  <c r="AG16" i="163"/>
  <c r="AC16" i="163"/>
  <c r="Y16" i="163"/>
  <c r="U16" i="163"/>
  <c r="Q16" i="163"/>
  <c r="AI15" i="163"/>
  <c r="AG15" i="163"/>
  <c r="AC15" i="163"/>
  <c r="Y15" i="163"/>
  <c r="U15" i="163"/>
  <c r="Q15" i="163"/>
  <c r="AI14" i="163"/>
  <c r="AG14" i="163"/>
  <c r="AC14" i="163"/>
  <c r="Y14" i="163"/>
  <c r="U14" i="163"/>
  <c r="Q14" i="163"/>
  <c r="AI13" i="163"/>
  <c r="AG13" i="163"/>
  <c r="AC13" i="163"/>
  <c r="Y13" i="163"/>
  <c r="U13" i="163"/>
  <c r="Q13" i="163"/>
  <c r="AI12" i="163"/>
  <c r="AG12" i="163"/>
  <c r="AC12" i="163"/>
  <c r="Y12" i="163"/>
  <c r="U12" i="163"/>
  <c r="Q12" i="163"/>
  <c r="AI11" i="163"/>
  <c r="AG11" i="163"/>
  <c r="AC11" i="163"/>
  <c r="Y11" i="163"/>
  <c r="U11" i="163"/>
  <c r="Q11" i="163"/>
  <c r="AI10" i="163"/>
  <c r="AG10" i="163"/>
  <c r="AC10" i="163"/>
  <c r="Y10" i="163"/>
  <c r="U10" i="163"/>
  <c r="Q10" i="163"/>
  <c r="J8" i="163" a="1"/>
  <c r="I8" i="163"/>
  <c r="B3" i="163" s="1"/>
  <c r="B7" i="163"/>
  <c r="D7" i="163" s="1"/>
  <c r="L43" i="130" s="1"/>
  <c r="W33" i="162"/>
  <c r="T33" i="162"/>
  <c r="Q33" i="162"/>
  <c r="N33" i="162"/>
  <c r="Z33" i="162" s="1"/>
  <c r="I33" i="162"/>
  <c r="W32" i="162"/>
  <c r="T32" i="162"/>
  <c r="Q32" i="162"/>
  <c r="N32" i="162"/>
  <c r="Z32" i="162" s="1"/>
  <c r="I32" i="162"/>
  <c r="W31" i="162"/>
  <c r="T31" i="162"/>
  <c r="Q31" i="162"/>
  <c r="N31" i="162"/>
  <c r="Z31" i="162" s="1"/>
  <c r="I31" i="162"/>
  <c r="W30" i="162"/>
  <c r="T30" i="162"/>
  <c r="Q30" i="162"/>
  <c r="N30" i="162"/>
  <c r="Z30" i="162" s="1"/>
  <c r="I30" i="162"/>
  <c r="W29" i="162"/>
  <c r="T29" i="162"/>
  <c r="Q29" i="162"/>
  <c r="N29" i="162"/>
  <c r="Z29" i="162" s="1"/>
  <c r="I29" i="162"/>
  <c r="W28" i="162"/>
  <c r="T28" i="162"/>
  <c r="Q28" i="162"/>
  <c r="N28" i="162"/>
  <c r="Z28" i="162" s="1"/>
  <c r="I28" i="162"/>
  <c r="W27" i="162"/>
  <c r="T27" i="162"/>
  <c r="Q27" i="162"/>
  <c r="N27" i="162"/>
  <c r="Z27" i="162" s="1"/>
  <c r="I27" i="162"/>
  <c r="W26" i="162"/>
  <c r="T26" i="162"/>
  <c r="Q26" i="162"/>
  <c r="N26" i="162"/>
  <c r="Z26" i="162" s="1"/>
  <c r="I26" i="162"/>
  <c r="W25" i="162"/>
  <c r="T25" i="162"/>
  <c r="Q25" i="162"/>
  <c r="N25" i="162"/>
  <c r="Z25" i="162" s="1"/>
  <c r="I25" i="162"/>
  <c r="W24" i="162"/>
  <c r="T24" i="162"/>
  <c r="Q24" i="162"/>
  <c r="N24" i="162"/>
  <c r="Z24" i="162" s="1"/>
  <c r="I24" i="162"/>
  <c r="W23" i="162"/>
  <c r="T23" i="162"/>
  <c r="Q23" i="162"/>
  <c r="N23" i="162"/>
  <c r="Z23" i="162" s="1"/>
  <c r="I23" i="162"/>
  <c r="W22" i="162"/>
  <c r="T22" i="162"/>
  <c r="Q22" i="162"/>
  <c r="N22" i="162"/>
  <c r="Z22" i="162" s="1"/>
  <c r="I22" i="162"/>
  <c r="W21" i="162"/>
  <c r="T21" i="162"/>
  <c r="Q21" i="162"/>
  <c r="N21" i="162"/>
  <c r="Z21" i="162" s="1"/>
  <c r="I21" i="162"/>
  <c r="W20" i="162"/>
  <c r="T20" i="162"/>
  <c r="Q20" i="162"/>
  <c r="N20" i="162"/>
  <c r="Z20" i="162" s="1"/>
  <c r="W19" i="162"/>
  <c r="T19" i="162"/>
  <c r="Q19" i="162"/>
  <c r="N19" i="162"/>
  <c r="Z19" i="162" s="1"/>
  <c r="W18" i="162"/>
  <c r="T18" i="162"/>
  <c r="Q18" i="162"/>
  <c r="N18" i="162"/>
  <c r="Z18" i="162" s="1"/>
  <c r="I18" i="162"/>
  <c r="W17" i="162"/>
  <c r="T17" i="162"/>
  <c r="Q17" i="162"/>
  <c r="N17" i="162"/>
  <c r="Z17" i="162" s="1"/>
  <c r="I17" i="162"/>
  <c r="W16" i="162"/>
  <c r="T16" i="162"/>
  <c r="Q16" i="162"/>
  <c r="N16" i="162"/>
  <c r="Z16" i="162" s="1"/>
  <c r="I16" i="162"/>
  <c r="W15" i="162"/>
  <c r="T15" i="162"/>
  <c r="Q15" i="162"/>
  <c r="N15" i="162"/>
  <c r="Z15" i="162" s="1"/>
  <c r="I15" i="162"/>
  <c r="W14" i="162"/>
  <c r="T14" i="162"/>
  <c r="Q14" i="162"/>
  <c r="N14" i="162"/>
  <c r="Z14" i="162" s="1"/>
  <c r="I14" i="162"/>
  <c r="W13" i="162"/>
  <c r="T13" i="162"/>
  <c r="Q13" i="162"/>
  <c r="N13" i="162"/>
  <c r="Z13" i="162" s="1"/>
  <c r="I13" i="162"/>
  <c r="W12" i="162"/>
  <c r="T12" i="162"/>
  <c r="Q12" i="162"/>
  <c r="N12" i="162"/>
  <c r="Z12" i="162" s="1"/>
  <c r="I12" i="162"/>
  <c r="W11" i="162"/>
  <c r="T11" i="162"/>
  <c r="Q11" i="162"/>
  <c r="N11" i="162"/>
  <c r="Z11" i="162" s="1"/>
  <c r="I11" i="162"/>
  <c r="W10" i="162"/>
  <c r="T10" i="162"/>
  <c r="Q10" i="162"/>
  <c r="N10" i="162"/>
  <c r="Z10" i="162" s="1"/>
  <c r="I10" i="162"/>
  <c r="W9" i="162"/>
  <c r="T9" i="162"/>
  <c r="Q9" i="162"/>
  <c r="N9" i="162"/>
  <c r="Z9" i="162" s="1"/>
  <c r="I9" i="162"/>
  <c r="W8" i="162"/>
  <c r="T8" i="162"/>
  <c r="Q8" i="162"/>
  <c r="N8" i="162"/>
  <c r="Z8" i="162" s="1"/>
  <c r="I8" i="162"/>
  <c r="W7" i="162"/>
  <c r="T7" i="162"/>
  <c r="Q7" i="162"/>
  <c r="N7" i="162"/>
  <c r="Z7" i="162" s="1"/>
  <c r="I7" i="162"/>
  <c r="W6" i="162"/>
  <c r="T6" i="162"/>
  <c r="Q6" i="162"/>
  <c r="N6" i="162"/>
  <c r="Z6" i="162" s="1"/>
  <c r="I6" i="162"/>
  <c r="W5" i="162"/>
  <c r="T5" i="162"/>
  <c r="Q5" i="162"/>
  <c r="N5" i="162"/>
  <c r="Z5" i="162" s="1"/>
  <c r="I5" i="162"/>
  <c r="W4" i="162"/>
  <c r="T4" i="162"/>
  <c r="Q4" i="162"/>
  <c r="N4" i="162"/>
  <c r="Z4" i="162" s="1"/>
  <c r="I4" i="162"/>
  <c r="H4" i="162"/>
  <c r="D4" i="162" a="1"/>
  <c r="D4" i="162" s="1"/>
  <c r="AI20" i="159"/>
  <c r="AG20" i="159"/>
  <c r="AC20" i="159"/>
  <c r="Y20" i="159"/>
  <c r="U20" i="159"/>
  <c r="Q20" i="159"/>
  <c r="AI19" i="159"/>
  <c r="AG19" i="159"/>
  <c r="AC19" i="159"/>
  <c r="Y19" i="159"/>
  <c r="U19" i="159"/>
  <c r="Q19" i="159"/>
  <c r="AI18" i="159"/>
  <c r="AG18" i="159"/>
  <c r="AC18" i="159"/>
  <c r="Y18" i="159"/>
  <c r="U18" i="159"/>
  <c r="Q18" i="159"/>
  <c r="AI17" i="159"/>
  <c r="AG17" i="159"/>
  <c r="AC17" i="159"/>
  <c r="Y17" i="159"/>
  <c r="U17" i="159"/>
  <c r="Q17" i="159"/>
  <c r="AI16" i="159"/>
  <c r="AG16" i="159"/>
  <c r="AC16" i="159"/>
  <c r="Y16" i="159"/>
  <c r="U16" i="159"/>
  <c r="Q16" i="159"/>
  <c r="AI15" i="159"/>
  <c r="AG15" i="159"/>
  <c r="AC15" i="159"/>
  <c r="Y15" i="159"/>
  <c r="U15" i="159"/>
  <c r="Q15" i="159"/>
  <c r="AI14" i="159"/>
  <c r="AG14" i="159"/>
  <c r="AC14" i="159"/>
  <c r="Y14" i="159"/>
  <c r="U14" i="159"/>
  <c r="Q14" i="159"/>
  <c r="AI13" i="159"/>
  <c r="AG13" i="159"/>
  <c r="AC13" i="159"/>
  <c r="Y13" i="159"/>
  <c r="U13" i="159"/>
  <c r="Q13" i="159"/>
  <c r="AI12" i="159"/>
  <c r="AG12" i="159"/>
  <c r="AC12" i="159"/>
  <c r="Y12" i="159"/>
  <c r="U12" i="159"/>
  <c r="Q12" i="159"/>
  <c r="AI11" i="159"/>
  <c r="AG11" i="159"/>
  <c r="AC11" i="159"/>
  <c r="Y11" i="159"/>
  <c r="U11" i="159"/>
  <c r="Q11" i="159"/>
  <c r="AI10" i="159"/>
  <c r="AG10" i="159"/>
  <c r="AC10" i="159"/>
  <c r="Y10" i="159"/>
  <c r="U10" i="159"/>
  <c r="Q10" i="159"/>
  <c r="J8" i="159" a="1"/>
  <c r="I8" i="159"/>
  <c r="B3" i="159" s="1"/>
  <c r="B7" i="159"/>
  <c r="D7" i="159" s="1"/>
  <c r="L42" i="130" s="1"/>
  <c r="W33" i="158"/>
  <c r="T33" i="158"/>
  <c r="Q33" i="158"/>
  <c r="N33" i="158"/>
  <c r="Z33" i="158" s="1"/>
  <c r="I33" i="158"/>
  <c r="W32" i="158"/>
  <c r="T32" i="158"/>
  <c r="Q32" i="158"/>
  <c r="N32" i="158"/>
  <c r="Z32" i="158" s="1"/>
  <c r="I32" i="158"/>
  <c r="W31" i="158"/>
  <c r="T31" i="158"/>
  <c r="Q31" i="158"/>
  <c r="N31" i="158"/>
  <c r="Z31" i="158" s="1"/>
  <c r="I31" i="158"/>
  <c r="W30" i="158"/>
  <c r="T30" i="158"/>
  <c r="Q30" i="158"/>
  <c r="N30" i="158"/>
  <c r="Z30" i="158" s="1"/>
  <c r="I30" i="158"/>
  <c r="W29" i="158"/>
  <c r="T29" i="158"/>
  <c r="Q29" i="158"/>
  <c r="N29" i="158"/>
  <c r="Z29" i="158" s="1"/>
  <c r="I29" i="158"/>
  <c r="W28" i="158"/>
  <c r="T28" i="158"/>
  <c r="Q28" i="158"/>
  <c r="N28" i="158"/>
  <c r="Z28" i="158" s="1"/>
  <c r="I28" i="158"/>
  <c r="W27" i="158"/>
  <c r="T27" i="158"/>
  <c r="Q27" i="158"/>
  <c r="N27" i="158"/>
  <c r="Z27" i="158" s="1"/>
  <c r="I27" i="158"/>
  <c r="W26" i="158"/>
  <c r="T26" i="158"/>
  <c r="Q26" i="158"/>
  <c r="N26" i="158"/>
  <c r="Z26" i="158" s="1"/>
  <c r="I26" i="158"/>
  <c r="W25" i="158"/>
  <c r="T25" i="158"/>
  <c r="Q25" i="158"/>
  <c r="N25" i="158"/>
  <c r="Z25" i="158" s="1"/>
  <c r="I25" i="158"/>
  <c r="W24" i="158"/>
  <c r="T24" i="158"/>
  <c r="Q24" i="158"/>
  <c r="N24" i="158"/>
  <c r="Z24" i="158" s="1"/>
  <c r="I24" i="158"/>
  <c r="W23" i="158"/>
  <c r="T23" i="158"/>
  <c r="Q23" i="158"/>
  <c r="N23" i="158"/>
  <c r="Z23" i="158" s="1"/>
  <c r="I23" i="158"/>
  <c r="W22" i="158"/>
  <c r="T22" i="158"/>
  <c r="Q22" i="158"/>
  <c r="N22" i="158"/>
  <c r="Z22" i="158" s="1"/>
  <c r="I22" i="158"/>
  <c r="W21" i="158"/>
  <c r="T21" i="158"/>
  <c r="Q21" i="158"/>
  <c r="N21" i="158"/>
  <c r="Z21" i="158" s="1"/>
  <c r="I21" i="158"/>
  <c r="W20" i="158"/>
  <c r="T20" i="158"/>
  <c r="Q20" i="158"/>
  <c r="N20" i="158"/>
  <c r="Z20" i="158" s="1"/>
  <c r="W19" i="158"/>
  <c r="T19" i="158"/>
  <c r="Q19" i="158"/>
  <c r="N19" i="158"/>
  <c r="Z19" i="158" s="1"/>
  <c r="W18" i="158"/>
  <c r="T18" i="158"/>
  <c r="Q18" i="158"/>
  <c r="N18" i="158"/>
  <c r="Z18" i="158" s="1"/>
  <c r="I18" i="158"/>
  <c r="W17" i="158"/>
  <c r="T17" i="158"/>
  <c r="Q17" i="158"/>
  <c r="N17" i="158"/>
  <c r="Z17" i="158" s="1"/>
  <c r="I17" i="158"/>
  <c r="W16" i="158"/>
  <c r="T16" i="158"/>
  <c r="Q16" i="158"/>
  <c r="N16" i="158"/>
  <c r="Z16" i="158" s="1"/>
  <c r="I16" i="158"/>
  <c r="W15" i="158"/>
  <c r="T15" i="158"/>
  <c r="Q15" i="158"/>
  <c r="N15" i="158"/>
  <c r="Z15" i="158" s="1"/>
  <c r="I15" i="158"/>
  <c r="W14" i="158"/>
  <c r="T14" i="158"/>
  <c r="Q14" i="158"/>
  <c r="N14" i="158"/>
  <c r="Z14" i="158" s="1"/>
  <c r="I14" i="158"/>
  <c r="W13" i="158"/>
  <c r="T13" i="158"/>
  <c r="Q13" i="158"/>
  <c r="N13" i="158"/>
  <c r="Z13" i="158" s="1"/>
  <c r="I13" i="158"/>
  <c r="W12" i="158"/>
  <c r="T12" i="158"/>
  <c r="Q12" i="158"/>
  <c r="N12" i="158"/>
  <c r="Z12" i="158" s="1"/>
  <c r="I12" i="158"/>
  <c r="W11" i="158"/>
  <c r="T11" i="158"/>
  <c r="Q11" i="158"/>
  <c r="N11" i="158"/>
  <c r="Z11" i="158" s="1"/>
  <c r="I11" i="158"/>
  <c r="W10" i="158"/>
  <c r="T10" i="158"/>
  <c r="Q10" i="158"/>
  <c r="N10" i="158"/>
  <c r="Z10" i="158" s="1"/>
  <c r="W9" i="158"/>
  <c r="T9" i="158"/>
  <c r="Q9" i="158"/>
  <c r="N9" i="158"/>
  <c r="Z9" i="158" s="1"/>
  <c r="W8" i="158"/>
  <c r="T8" i="158"/>
  <c r="Q8" i="158"/>
  <c r="N8" i="158"/>
  <c r="Z8" i="158" s="1"/>
  <c r="W7" i="158"/>
  <c r="T7" i="158"/>
  <c r="Q7" i="158"/>
  <c r="N7" i="158"/>
  <c r="Z7" i="158" s="1"/>
  <c r="W6" i="158"/>
  <c r="T6" i="158"/>
  <c r="Q6" i="158"/>
  <c r="N6" i="158"/>
  <c r="Z6" i="158" s="1"/>
  <c r="W5" i="158"/>
  <c r="T5" i="158"/>
  <c r="Q5" i="158"/>
  <c r="N5" i="158"/>
  <c r="Z5" i="158" s="1"/>
  <c r="W4" i="158"/>
  <c r="T4" i="158"/>
  <c r="Q4" i="158"/>
  <c r="N4" i="158"/>
  <c r="Z4" i="158" s="1"/>
  <c r="D4" i="158" a="1"/>
  <c r="F41" i="130" s="1" a="1"/>
  <c r="F41" i="130" s="1"/>
  <c r="A82" i="155"/>
  <c r="A81" i="155"/>
  <c r="A80" i="155"/>
  <c r="A79" i="155"/>
  <c r="A78" i="155"/>
  <c r="A77" i="155"/>
  <c r="A76" i="155"/>
  <c r="A75" i="155"/>
  <c r="AI20" i="155"/>
  <c r="AG20" i="155"/>
  <c r="AC20" i="155"/>
  <c r="Y20" i="155"/>
  <c r="U20" i="155"/>
  <c r="Q20" i="155"/>
  <c r="AI19" i="155"/>
  <c r="AG19" i="155"/>
  <c r="AC19" i="155"/>
  <c r="Y19" i="155"/>
  <c r="U19" i="155"/>
  <c r="Q19" i="155"/>
  <c r="AI18" i="155"/>
  <c r="AG18" i="155"/>
  <c r="AC18" i="155"/>
  <c r="Y18" i="155"/>
  <c r="U18" i="155"/>
  <c r="Q18" i="155"/>
  <c r="AI17" i="155"/>
  <c r="AG17" i="155"/>
  <c r="AC17" i="155"/>
  <c r="Y17" i="155"/>
  <c r="U17" i="155"/>
  <c r="Q17" i="155"/>
  <c r="AI16" i="155"/>
  <c r="AG16" i="155"/>
  <c r="AC16" i="155"/>
  <c r="Y16" i="155"/>
  <c r="U16" i="155"/>
  <c r="Q16" i="155"/>
  <c r="AI15" i="155"/>
  <c r="AG15" i="155"/>
  <c r="AC15" i="155"/>
  <c r="Y15" i="155"/>
  <c r="U15" i="155"/>
  <c r="Q15" i="155"/>
  <c r="AI14" i="155"/>
  <c r="AG14" i="155"/>
  <c r="AC14" i="155"/>
  <c r="Y14" i="155"/>
  <c r="U14" i="155"/>
  <c r="Q14" i="155"/>
  <c r="AI13" i="155"/>
  <c r="AG13" i="155"/>
  <c r="AC13" i="155"/>
  <c r="Y13" i="155"/>
  <c r="U13" i="155"/>
  <c r="Q13" i="155"/>
  <c r="AI12" i="155"/>
  <c r="AG12" i="155"/>
  <c r="AC12" i="155"/>
  <c r="Y12" i="155"/>
  <c r="U12" i="155"/>
  <c r="Q12" i="155"/>
  <c r="AI11" i="155"/>
  <c r="AG11" i="155"/>
  <c r="AC11" i="155"/>
  <c r="Y11" i="155"/>
  <c r="U11" i="155"/>
  <c r="Q11" i="155"/>
  <c r="AI10" i="155"/>
  <c r="AG10" i="155"/>
  <c r="AC10" i="155"/>
  <c r="Y10" i="155"/>
  <c r="U10" i="155"/>
  <c r="Q10" i="155"/>
  <c r="J8" i="155" a="1"/>
  <c r="I8" i="155"/>
  <c r="B3" i="155" s="1"/>
  <c r="B7" i="155"/>
  <c r="D7" i="155" s="1"/>
  <c r="L41" i="130" s="1"/>
  <c r="W33" i="154"/>
  <c r="T33" i="154"/>
  <c r="Q33" i="154"/>
  <c r="N33" i="154"/>
  <c r="Z33" i="154" s="1"/>
  <c r="I33" i="154"/>
  <c r="W32" i="154"/>
  <c r="T32" i="154"/>
  <c r="Q32" i="154"/>
  <c r="N32" i="154"/>
  <c r="Z32" i="154" s="1"/>
  <c r="I32" i="154"/>
  <c r="W31" i="154"/>
  <c r="T31" i="154"/>
  <c r="Q31" i="154"/>
  <c r="N31" i="154"/>
  <c r="Z31" i="154" s="1"/>
  <c r="I31" i="154"/>
  <c r="W30" i="154"/>
  <c r="T30" i="154"/>
  <c r="Q30" i="154"/>
  <c r="N30" i="154"/>
  <c r="Z30" i="154" s="1"/>
  <c r="I30" i="154"/>
  <c r="W29" i="154"/>
  <c r="T29" i="154"/>
  <c r="Q29" i="154"/>
  <c r="N29" i="154"/>
  <c r="Z29" i="154" s="1"/>
  <c r="I29" i="154"/>
  <c r="W28" i="154"/>
  <c r="T28" i="154"/>
  <c r="Q28" i="154"/>
  <c r="N28" i="154"/>
  <c r="Z28" i="154" s="1"/>
  <c r="I28" i="154"/>
  <c r="W27" i="154"/>
  <c r="T27" i="154"/>
  <c r="Q27" i="154"/>
  <c r="N27" i="154"/>
  <c r="Z27" i="154" s="1"/>
  <c r="I27" i="154"/>
  <c r="W26" i="154"/>
  <c r="T26" i="154"/>
  <c r="Q26" i="154"/>
  <c r="N26" i="154"/>
  <c r="Z26" i="154" s="1"/>
  <c r="I26" i="154"/>
  <c r="W25" i="154"/>
  <c r="T25" i="154"/>
  <c r="Q25" i="154"/>
  <c r="N25" i="154"/>
  <c r="Z25" i="154" s="1"/>
  <c r="I25" i="154"/>
  <c r="W24" i="154"/>
  <c r="T24" i="154"/>
  <c r="Q24" i="154"/>
  <c r="N24" i="154"/>
  <c r="Z24" i="154" s="1"/>
  <c r="I24" i="154"/>
  <c r="W23" i="154"/>
  <c r="T23" i="154"/>
  <c r="Q23" i="154"/>
  <c r="N23" i="154"/>
  <c r="Z23" i="154" s="1"/>
  <c r="I23" i="154"/>
  <c r="W22" i="154"/>
  <c r="T22" i="154"/>
  <c r="Q22" i="154"/>
  <c r="N22" i="154"/>
  <c r="Z22" i="154" s="1"/>
  <c r="I22" i="154"/>
  <c r="W21" i="154"/>
  <c r="T21" i="154"/>
  <c r="Q21" i="154"/>
  <c r="N21" i="154"/>
  <c r="Z21" i="154" s="1"/>
  <c r="I21" i="154"/>
  <c r="W20" i="154"/>
  <c r="T20" i="154"/>
  <c r="Q20" i="154"/>
  <c r="N20" i="154"/>
  <c r="Z20" i="154" s="1"/>
  <c r="W19" i="154"/>
  <c r="T19" i="154"/>
  <c r="Q19" i="154"/>
  <c r="N19" i="154"/>
  <c r="Z19" i="154" s="1"/>
  <c r="W18" i="154"/>
  <c r="T18" i="154"/>
  <c r="Q18" i="154"/>
  <c r="N18" i="154"/>
  <c r="Z18" i="154" s="1"/>
  <c r="I18" i="154"/>
  <c r="W17" i="154"/>
  <c r="T17" i="154"/>
  <c r="Q17" i="154"/>
  <c r="N17" i="154"/>
  <c r="Z17" i="154" s="1"/>
  <c r="I17" i="154"/>
  <c r="W16" i="154"/>
  <c r="T16" i="154"/>
  <c r="Q16" i="154"/>
  <c r="N16" i="154"/>
  <c r="Z16" i="154" s="1"/>
  <c r="I16" i="154"/>
  <c r="W15" i="154"/>
  <c r="T15" i="154"/>
  <c r="Q15" i="154"/>
  <c r="N15" i="154"/>
  <c r="Z15" i="154" s="1"/>
  <c r="I15" i="154"/>
  <c r="W14" i="154"/>
  <c r="T14" i="154"/>
  <c r="Q14" i="154"/>
  <c r="N14" i="154"/>
  <c r="Z14" i="154" s="1"/>
  <c r="I14" i="154"/>
  <c r="W13" i="154"/>
  <c r="T13" i="154"/>
  <c r="Q13" i="154"/>
  <c r="N13" i="154"/>
  <c r="Z13" i="154" s="1"/>
  <c r="I13" i="154"/>
  <c r="W12" i="154"/>
  <c r="T12" i="154"/>
  <c r="Q12" i="154"/>
  <c r="N12" i="154"/>
  <c r="Z12" i="154" s="1"/>
  <c r="I12" i="154"/>
  <c r="W11" i="154"/>
  <c r="T11" i="154"/>
  <c r="Q11" i="154"/>
  <c r="N11" i="154"/>
  <c r="Z11" i="154" s="1"/>
  <c r="I11" i="154"/>
  <c r="W10" i="154"/>
  <c r="T10" i="154"/>
  <c r="Q10" i="154"/>
  <c r="N10" i="154"/>
  <c r="Z10" i="154" s="1"/>
  <c r="I10" i="154"/>
  <c r="W9" i="154"/>
  <c r="T9" i="154"/>
  <c r="Q9" i="154"/>
  <c r="N9" i="154"/>
  <c r="Z9" i="154" s="1"/>
  <c r="I9" i="154"/>
  <c r="W8" i="154"/>
  <c r="T8" i="154"/>
  <c r="Q8" i="154"/>
  <c r="N8" i="154"/>
  <c r="Z8" i="154" s="1"/>
  <c r="I8" i="154"/>
  <c r="W7" i="154"/>
  <c r="T7" i="154"/>
  <c r="Q7" i="154"/>
  <c r="N7" i="154"/>
  <c r="Z7" i="154" s="1"/>
  <c r="I7" i="154"/>
  <c r="W6" i="154"/>
  <c r="T6" i="154"/>
  <c r="Q6" i="154"/>
  <c r="N6" i="154"/>
  <c r="Z6" i="154" s="1"/>
  <c r="I6" i="154"/>
  <c r="W5" i="154"/>
  <c r="T5" i="154"/>
  <c r="Q5" i="154"/>
  <c r="N5" i="154"/>
  <c r="Z5" i="154" s="1"/>
  <c r="I5" i="154"/>
  <c r="W4" i="154"/>
  <c r="T4" i="154"/>
  <c r="Q4" i="154"/>
  <c r="N4" i="154"/>
  <c r="Z4" i="154" s="1"/>
  <c r="A82" i="151"/>
  <c r="A81" i="151"/>
  <c r="A80" i="151"/>
  <c r="A79" i="151"/>
  <c r="A78" i="151"/>
  <c r="A77" i="151"/>
  <c r="A76" i="151"/>
  <c r="A75" i="151"/>
  <c r="A74" i="151"/>
  <c r="A73" i="151"/>
  <c r="A72" i="151"/>
  <c r="A71" i="151"/>
  <c r="A70" i="151"/>
  <c r="A69" i="151"/>
  <c r="A68" i="151"/>
  <c r="A67" i="151"/>
  <c r="A66" i="151"/>
  <c r="A65" i="151"/>
  <c r="AI20" i="151"/>
  <c r="AG20" i="151"/>
  <c r="AC20" i="151"/>
  <c r="Y20" i="151"/>
  <c r="U20" i="151"/>
  <c r="Q20" i="151"/>
  <c r="AI19" i="151"/>
  <c r="AG19" i="151"/>
  <c r="Y19" i="151"/>
  <c r="U19" i="151"/>
  <c r="Q19" i="151"/>
  <c r="AI18" i="151"/>
  <c r="AG18" i="151"/>
  <c r="Y18" i="151"/>
  <c r="U18" i="151"/>
  <c r="Q18" i="151"/>
  <c r="AI17" i="151"/>
  <c r="AG17" i="151"/>
  <c r="Y17" i="151"/>
  <c r="U17" i="151"/>
  <c r="Q17" i="151"/>
  <c r="AI16" i="151"/>
  <c r="AG16" i="151"/>
  <c r="AC16" i="151"/>
  <c r="Y16" i="151"/>
  <c r="U16" i="151"/>
  <c r="Q16" i="151"/>
  <c r="AI15" i="151"/>
  <c r="AG15" i="151"/>
  <c r="AC15" i="151"/>
  <c r="Y15" i="151"/>
  <c r="U15" i="151"/>
  <c r="Q15" i="151"/>
  <c r="AI14" i="151"/>
  <c r="AG14" i="151"/>
  <c r="AC14" i="151"/>
  <c r="Y14" i="151"/>
  <c r="U14" i="151"/>
  <c r="Q14" i="151"/>
  <c r="AI13" i="151"/>
  <c r="AG13" i="151"/>
  <c r="AC13" i="151"/>
  <c r="Y13" i="151"/>
  <c r="U13" i="151"/>
  <c r="Q13" i="151"/>
  <c r="AI12" i="151"/>
  <c r="AG12" i="151"/>
  <c r="AC12" i="151"/>
  <c r="Y12" i="151"/>
  <c r="U12" i="151"/>
  <c r="Q12" i="151"/>
  <c r="AI11" i="151"/>
  <c r="AG11" i="151"/>
  <c r="AC11" i="151"/>
  <c r="Y11" i="151"/>
  <c r="U11" i="151"/>
  <c r="Q11" i="151"/>
  <c r="AI10" i="151"/>
  <c r="AG10" i="151"/>
  <c r="AC10" i="151"/>
  <c r="Y10" i="151"/>
  <c r="U10" i="151"/>
  <c r="Q10" i="151"/>
  <c r="J8" i="151" a="1"/>
  <c r="I8" i="151"/>
  <c r="B3" i="151" s="1"/>
  <c r="B7" i="151"/>
  <c r="D7" i="151" s="1"/>
  <c r="L40" i="130" s="1"/>
  <c r="W33" i="150"/>
  <c r="T33" i="150"/>
  <c r="Q33" i="150"/>
  <c r="N33" i="150"/>
  <c r="Z33" i="150" s="1"/>
  <c r="I33" i="150"/>
  <c r="W32" i="150"/>
  <c r="T32" i="150"/>
  <c r="Q32" i="150"/>
  <c r="N32" i="150"/>
  <c r="Z32" i="150" s="1"/>
  <c r="I32" i="150"/>
  <c r="W31" i="150"/>
  <c r="T31" i="150"/>
  <c r="Q31" i="150"/>
  <c r="N31" i="150"/>
  <c r="Z31" i="150" s="1"/>
  <c r="I31" i="150"/>
  <c r="W30" i="150"/>
  <c r="T30" i="150"/>
  <c r="Q30" i="150"/>
  <c r="N30" i="150"/>
  <c r="Z30" i="150" s="1"/>
  <c r="I30" i="150"/>
  <c r="W29" i="150"/>
  <c r="T29" i="150"/>
  <c r="Q29" i="150"/>
  <c r="N29" i="150"/>
  <c r="Z29" i="150" s="1"/>
  <c r="I29" i="150"/>
  <c r="W28" i="150"/>
  <c r="T28" i="150"/>
  <c r="Q28" i="150"/>
  <c r="N28" i="150"/>
  <c r="Z28" i="150" s="1"/>
  <c r="I28" i="150"/>
  <c r="W27" i="150"/>
  <c r="T27" i="150"/>
  <c r="Q27" i="150"/>
  <c r="N27" i="150"/>
  <c r="Z27" i="150" s="1"/>
  <c r="I27" i="150"/>
  <c r="W26" i="150"/>
  <c r="T26" i="150"/>
  <c r="Q26" i="150"/>
  <c r="N26" i="150"/>
  <c r="Z26" i="150" s="1"/>
  <c r="I26" i="150"/>
  <c r="W25" i="150"/>
  <c r="T25" i="150"/>
  <c r="Q25" i="150"/>
  <c r="N25" i="150"/>
  <c r="Z25" i="150" s="1"/>
  <c r="I25" i="150"/>
  <c r="W24" i="150"/>
  <c r="T24" i="150"/>
  <c r="Q24" i="150"/>
  <c r="N24" i="150"/>
  <c r="Z24" i="150" s="1"/>
  <c r="I24" i="150"/>
  <c r="W23" i="150"/>
  <c r="T23" i="150"/>
  <c r="Q23" i="150"/>
  <c r="N23" i="150"/>
  <c r="Z23" i="150" s="1"/>
  <c r="I23" i="150"/>
  <c r="W22" i="150"/>
  <c r="T22" i="150"/>
  <c r="Q22" i="150"/>
  <c r="N22" i="150"/>
  <c r="Z22" i="150" s="1"/>
  <c r="I22" i="150"/>
  <c r="W21" i="150"/>
  <c r="T21" i="150"/>
  <c r="Q21" i="150"/>
  <c r="N21" i="150"/>
  <c r="Z21" i="150" s="1"/>
  <c r="I21" i="150"/>
  <c r="W20" i="150"/>
  <c r="T20" i="150"/>
  <c r="Q20" i="150"/>
  <c r="N20" i="150"/>
  <c r="Z20" i="150" s="1"/>
  <c r="W19" i="150"/>
  <c r="T19" i="150"/>
  <c r="Q19" i="150"/>
  <c r="N19" i="150"/>
  <c r="Z19" i="150" s="1"/>
  <c r="W18" i="150"/>
  <c r="T18" i="150"/>
  <c r="Q18" i="150"/>
  <c r="N18" i="150"/>
  <c r="Z18" i="150" s="1"/>
  <c r="I18" i="150"/>
  <c r="W17" i="150"/>
  <c r="T17" i="150"/>
  <c r="Q17" i="150"/>
  <c r="N17" i="150"/>
  <c r="Z17" i="150" s="1"/>
  <c r="I17" i="150"/>
  <c r="W16" i="150"/>
  <c r="T16" i="150"/>
  <c r="Q16" i="150"/>
  <c r="N16" i="150"/>
  <c r="Z16" i="150" s="1"/>
  <c r="I16" i="150"/>
  <c r="W15" i="150"/>
  <c r="T15" i="150"/>
  <c r="Q15" i="150"/>
  <c r="N15" i="150"/>
  <c r="Z15" i="150" s="1"/>
  <c r="I15" i="150"/>
  <c r="W14" i="150"/>
  <c r="T14" i="150"/>
  <c r="Q14" i="150"/>
  <c r="N14" i="150"/>
  <c r="Z14" i="150" s="1"/>
  <c r="I14" i="150"/>
  <c r="W13" i="150"/>
  <c r="T13" i="150"/>
  <c r="Q13" i="150"/>
  <c r="N13" i="150"/>
  <c r="Z13" i="150" s="1"/>
  <c r="I13" i="150"/>
  <c r="W12" i="150"/>
  <c r="T12" i="150"/>
  <c r="Q12" i="150"/>
  <c r="N12" i="150"/>
  <c r="Z12" i="150" s="1"/>
  <c r="I12" i="150"/>
  <c r="W11" i="150"/>
  <c r="T11" i="150"/>
  <c r="Q11" i="150"/>
  <c r="N11" i="150"/>
  <c r="Z11" i="150" s="1"/>
  <c r="I11" i="150"/>
  <c r="W10" i="150"/>
  <c r="T10" i="150"/>
  <c r="Q10" i="150"/>
  <c r="N10" i="150"/>
  <c r="Z10" i="150" s="1"/>
  <c r="I10" i="150"/>
  <c r="W9" i="150"/>
  <c r="T9" i="150"/>
  <c r="Q9" i="150"/>
  <c r="N9" i="150"/>
  <c r="Z9" i="150" s="1"/>
  <c r="I9" i="150"/>
  <c r="W8" i="150"/>
  <c r="T8" i="150"/>
  <c r="Q8" i="150"/>
  <c r="N8" i="150"/>
  <c r="Z8" i="150" s="1"/>
  <c r="I8" i="150"/>
  <c r="W7" i="150"/>
  <c r="T7" i="150"/>
  <c r="Q7" i="150"/>
  <c r="N7" i="150"/>
  <c r="Z7" i="150" s="1"/>
  <c r="I7" i="150"/>
  <c r="W6" i="150"/>
  <c r="T6" i="150"/>
  <c r="Q6" i="150"/>
  <c r="N6" i="150"/>
  <c r="Z6" i="150" s="1"/>
  <c r="W5" i="150"/>
  <c r="T5" i="150"/>
  <c r="Q5" i="150"/>
  <c r="N5" i="150"/>
  <c r="Z5" i="150" s="1"/>
  <c r="W4" i="150"/>
  <c r="T4" i="150"/>
  <c r="Q4" i="150"/>
  <c r="N4" i="150"/>
  <c r="Z4" i="150" s="1"/>
  <c r="D4" i="150" a="1"/>
  <c r="A82" i="147"/>
  <c r="A81" i="147"/>
  <c r="A80" i="147"/>
  <c r="A79" i="147"/>
  <c r="A78" i="147"/>
  <c r="A77" i="147"/>
  <c r="A76" i="147"/>
  <c r="A75" i="147"/>
  <c r="A74" i="147"/>
  <c r="A73" i="147"/>
  <c r="A72" i="147"/>
  <c r="A71" i="147"/>
  <c r="A70" i="147"/>
  <c r="A69" i="147"/>
  <c r="A68" i="147"/>
  <c r="A67" i="147"/>
  <c r="AI19" i="147"/>
  <c r="AG19" i="147"/>
  <c r="AC19" i="147"/>
  <c r="Y19" i="147"/>
  <c r="U19" i="147"/>
  <c r="Q19" i="147"/>
  <c r="AI18" i="147"/>
  <c r="AG18" i="147"/>
  <c r="AC18" i="147"/>
  <c r="Y18" i="147"/>
  <c r="U18" i="147"/>
  <c r="Q18" i="147"/>
  <c r="AI17" i="147"/>
  <c r="AG17" i="147"/>
  <c r="AC17" i="147"/>
  <c r="Y17" i="147"/>
  <c r="U17" i="147"/>
  <c r="Q17" i="147"/>
  <c r="AI16" i="147"/>
  <c r="AG16" i="147"/>
  <c r="AC16" i="147"/>
  <c r="Y16" i="147"/>
  <c r="U16" i="147"/>
  <c r="Q16" i="147"/>
  <c r="AI15" i="147"/>
  <c r="AG15" i="147"/>
  <c r="AC15" i="147"/>
  <c r="Y15" i="147"/>
  <c r="U15" i="147"/>
  <c r="Q15" i="147"/>
  <c r="AI14" i="147"/>
  <c r="AG14" i="147"/>
  <c r="AC14" i="147"/>
  <c r="Y14" i="147"/>
  <c r="U14" i="147"/>
  <c r="Q14" i="147"/>
  <c r="AI13" i="147"/>
  <c r="AG13" i="147"/>
  <c r="AC13" i="147"/>
  <c r="Y13" i="147"/>
  <c r="U13" i="147"/>
  <c r="Q13" i="147"/>
  <c r="AI12" i="147"/>
  <c r="AG12" i="147"/>
  <c r="AC12" i="147"/>
  <c r="Y12" i="147"/>
  <c r="U12" i="147"/>
  <c r="Q12" i="147"/>
  <c r="AI11" i="147"/>
  <c r="AG11" i="147"/>
  <c r="AC11" i="147"/>
  <c r="Y11" i="147"/>
  <c r="U11" i="147"/>
  <c r="Q11" i="147"/>
  <c r="AI10" i="147"/>
  <c r="AG10" i="147"/>
  <c r="AC10" i="147"/>
  <c r="Y10" i="147"/>
  <c r="U10" i="147"/>
  <c r="Q10" i="147"/>
  <c r="J8" i="147" a="1"/>
  <c r="I8" i="147"/>
  <c r="B3" i="147" s="1"/>
  <c r="B7" i="147"/>
  <c r="D7" i="147" s="1"/>
  <c r="L39" i="130" s="1"/>
  <c r="W33" i="146"/>
  <c r="T33" i="146"/>
  <c r="Q33" i="146"/>
  <c r="N33" i="146"/>
  <c r="Z33" i="146" s="1"/>
  <c r="I33" i="146"/>
  <c r="W32" i="146"/>
  <c r="T32" i="146"/>
  <c r="Q32" i="146"/>
  <c r="N32" i="146"/>
  <c r="Z32" i="146" s="1"/>
  <c r="I32" i="146"/>
  <c r="W31" i="146"/>
  <c r="T31" i="146"/>
  <c r="Q31" i="146"/>
  <c r="N31" i="146"/>
  <c r="Z31" i="146" s="1"/>
  <c r="I31" i="146"/>
  <c r="W30" i="146"/>
  <c r="T30" i="146"/>
  <c r="Q30" i="146"/>
  <c r="N30" i="146"/>
  <c r="Z30" i="146" s="1"/>
  <c r="I30" i="146"/>
  <c r="W29" i="146"/>
  <c r="T29" i="146"/>
  <c r="Q29" i="146"/>
  <c r="N29" i="146"/>
  <c r="Z29" i="146" s="1"/>
  <c r="I29" i="146"/>
  <c r="W28" i="146"/>
  <c r="T28" i="146"/>
  <c r="Q28" i="146"/>
  <c r="N28" i="146"/>
  <c r="Z28" i="146" s="1"/>
  <c r="I28" i="146"/>
  <c r="W27" i="146"/>
  <c r="T27" i="146"/>
  <c r="Q27" i="146"/>
  <c r="N27" i="146"/>
  <c r="Z27" i="146" s="1"/>
  <c r="I27" i="146"/>
  <c r="W26" i="146"/>
  <c r="T26" i="146"/>
  <c r="Q26" i="146"/>
  <c r="N26" i="146"/>
  <c r="Z26" i="146" s="1"/>
  <c r="I26" i="146"/>
  <c r="W25" i="146"/>
  <c r="T25" i="146"/>
  <c r="Q25" i="146"/>
  <c r="N25" i="146"/>
  <c r="Z25" i="146" s="1"/>
  <c r="I25" i="146"/>
  <c r="W24" i="146"/>
  <c r="T24" i="146"/>
  <c r="Q24" i="146"/>
  <c r="N24" i="146"/>
  <c r="Z24" i="146" s="1"/>
  <c r="I24" i="146"/>
  <c r="W23" i="146"/>
  <c r="T23" i="146"/>
  <c r="Q23" i="146"/>
  <c r="N23" i="146"/>
  <c r="Z23" i="146" s="1"/>
  <c r="I23" i="146"/>
  <c r="W22" i="146"/>
  <c r="T22" i="146"/>
  <c r="Q22" i="146"/>
  <c r="N22" i="146"/>
  <c r="Z22" i="146" s="1"/>
  <c r="I22" i="146"/>
  <c r="W21" i="146"/>
  <c r="T21" i="146"/>
  <c r="Q21" i="146"/>
  <c r="N21" i="146"/>
  <c r="Z21" i="146" s="1"/>
  <c r="I21" i="146"/>
  <c r="W20" i="146"/>
  <c r="T20" i="146"/>
  <c r="Q20" i="146"/>
  <c r="N20" i="146"/>
  <c r="Z20" i="146" s="1"/>
  <c r="W19" i="146"/>
  <c r="T19" i="146"/>
  <c r="Q19" i="146"/>
  <c r="N19" i="146"/>
  <c r="Z19" i="146" s="1"/>
  <c r="W18" i="146"/>
  <c r="T18" i="146"/>
  <c r="Q18" i="146"/>
  <c r="N18" i="146"/>
  <c r="Z18" i="146" s="1"/>
  <c r="I18" i="146"/>
  <c r="W17" i="146"/>
  <c r="T17" i="146"/>
  <c r="Q17" i="146"/>
  <c r="N17" i="146"/>
  <c r="Z17" i="146" s="1"/>
  <c r="I17" i="146"/>
  <c r="W16" i="146"/>
  <c r="T16" i="146"/>
  <c r="Q16" i="146"/>
  <c r="N16" i="146"/>
  <c r="Z16" i="146" s="1"/>
  <c r="I16" i="146"/>
  <c r="W15" i="146"/>
  <c r="T15" i="146"/>
  <c r="Q15" i="146"/>
  <c r="N15" i="146"/>
  <c r="Z15" i="146" s="1"/>
  <c r="I15" i="146"/>
  <c r="W14" i="146"/>
  <c r="T14" i="146"/>
  <c r="Q14" i="146"/>
  <c r="N14" i="146"/>
  <c r="Z14" i="146" s="1"/>
  <c r="I14" i="146"/>
  <c r="W13" i="146"/>
  <c r="T13" i="146"/>
  <c r="Q13" i="146"/>
  <c r="N13" i="146"/>
  <c r="Z13" i="146" s="1"/>
  <c r="I13" i="146"/>
  <c r="W12" i="146"/>
  <c r="T12" i="146"/>
  <c r="Q12" i="146"/>
  <c r="N12" i="146"/>
  <c r="Z12" i="146" s="1"/>
  <c r="I12" i="146"/>
  <c r="W11" i="146"/>
  <c r="T11" i="146"/>
  <c r="Q11" i="146"/>
  <c r="N11" i="146"/>
  <c r="Z11" i="146" s="1"/>
  <c r="I11" i="146"/>
  <c r="W10" i="146"/>
  <c r="T10" i="146"/>
  <c r="Q10" i="146"/>
  <c r="N10" i="146"/>
  <c r="Z10" i="146" s="1"/>
  <c r="I10" i="146"/>
  <c r="W9" i="146"/>
  <c r="T9" i="146"/>
  <c r="Q9" i="146"/>
  <c r="N9" i="146"/>
  <c r="Z9" i="146" s="1"/>
  <c r="I9" i="146"/>
  <c r="W8" i="146"/>
  <c r="T8" i="146"/>
  <c r="Q8" i="146"/>
  <c r="N8" i="146"/>
  <c r="Z8" i="146" s="1"/>
  <c r="I8" i="146"/>
  <c r="W7" i="146"/>
  <c r="T7" i="146"/>
  <c r="Q7" i="146"/>
  <c r="N7" i="146"/>
  <c r="Z7" i="146" s="1"/>
  <c r="I7" i="146"/>
  <c r="W6" i="146"/>
  <c r="T6" i="146"/>
  <c r="Q6" i="146"/>
  <c r="N6" i="146"/>
  <c r="Z6" i="146" s="1"/>
  <c r="I6" i="146"/>
  <c r="W5" i="146"/>
  <c r="T5" i="146"/>
  <c r="Q5" i="146"/>
  <c r="N5" i="146"/>
  <c r="Z5" i="146" s="1"/>
  <c r="I5" i="146"/>
  <c r="W4" i="146"/>
  <c r="T4" i="146"/>
  <c r="Q4" i="146"/>
  <c r="N4" i="146"/>
  <c r="Z4" i="146" s="1"/>
  <c r="I4" i="146"/>
  <c r="H4" i="146"/>
  <c r="D4" i="146" a="1"/>
  <c r="D4" i="146" s="1"/>
  <c r="A82" i="143"/>
  <c r="A81" i="143"/>
  <c r="A80" i="143"/>
  <c r="A79" i="143"/>
  <c r="A78" i="143"/>
  <c r="A77" i="143"/>
  <c r="A76" i="143"/>
  <c r="A75" i="143"/>
  <c r="A74" i="143"/>
  <c r="A73" i="143"/>
  <c r="A72" i="143"/>
  <c r="A71" i="143"/>
  <c r="A70" i="143"/>
  <c r="A69" i="143"/>
  <c r="A68" i="143"/>
  <c r="A67" i="143"/>
  <c r="A66" i="143"/>
  <c r="A65" i="143"/>
  <c r="A64" i="143"/>
  <c r="A63" i="143"/>
  <c r="A62" i="143"/>
  <c r="A61" i="143"/>
  <c r="A60" i="143"/>
  <c r="A59" i="143"/>
  <c r="A58" i="143"/>
  <c r="A57" i="143"/>
  <c r="A56" i="143"/>
  <c r="A55" i="143"/>
  <c r="A54" i="143"/>
  <c r="A53" i="143"/>
  <c r="A52" i="143"/>
  <c r="A51" i="143"/>
  <c r="AI20" i="143"/>
  <c r="AG20" i="143"/>
  <c r="AC20" i="143"/>
  <c r="Y20" i="143"/>
  <c r="U20" i="143"/>
  <c r="Q20" i="143"/>
  <c r="K20" i="143" a="1"/>
  <c r="K20" i="143" s="1"/>
  <c r="I20" i="143"/>
  <c r="AI19" i="143"/>
  <c r="AG19" i="143"/>
  <c r="AC19" i="143"/>
  <c r="Y19" i="143"/>
  <c r="U19" i="143"/>
  <c r="Q19" i="143"/>
  <c r="K19" i="143" a="1"/>
  <c r="K19" i="143" s="1"/>
  <c r="I19" i="143"/>
  <c r="AI18" i="143"/>
  <c r="AG18" i="143"/>
  <c r="AC18" i="143"/>
  <c r="Y18" i="143"/>
  <c r="U18" i="143"/>
  <c r="Q18" i="143"/>
  <c r="K18" i="143" a="1"/>
  <c r="K18" i="143" s="1"/>
  <c r="I18" i="143"/>
  <c r="AI17" i="143"/>
  <c r="AG17" i="143"/>
  <c r="AC17" i="143"/>
  <c r="Y17" i="143"/>
  <c r="U17" i="143"/>
  <c r="Q17" i="143"/>
  <c r="K17" i="143" a="1"/>
  <c r="K17" i="143" s="1"/>
  <c r="I17" i="143"/>
  <c r="AI16" i="143"/>
  <c r="AG16" i="143"/>
  <c r="AC16" i="143"/>
  <c r="Y16" i="143"/>
  <c r="U16" i="143"/>
  <c r="Q16" i="143"/>
  <c r="K16" i="143" a="1"/>
  <c r="K16" i="143" s="1"/>
  <c r="I16" i="143"/>
  <c r="AI15" i="143"/>
  <c r="AG15" i="143"/>
  <c r="AC15" i="143"/>
  <c r="Y15" i="143"/>
  <c r="U15" i="143"/>
  <c r="Q15" i="143"/>
  <c r="K15" i="143" a="1"/>
  <c r="K15" i="143" s="1"/>
  <c r="I15" i="143"/>
  <c r="AI14" i="143"/>
  <c r="AG14" i="143"/>
  <c r="AC14" i="143"/>
  <c r="Y14" i="143"/>
  <c r="U14" i="143"/>
  <c r="Q14" i="143"/>
  <c r="K14" i="143" a="1"/>
  <c r="K14" i="143" s="1"/>
  <c r="I14" i="143"/>
  <c r="AI13" i="143"/>
  <c r="AG13" i="143"/>
  <c r="AC13" i="143"/>
  <c r="Y13" i="143"/>
  <c r="U13" i="143"/>
  <c r="Q13" i="143"/>
  <c r="K13" i="143" a="1"/>
  <c r="K13" i="143" s="1"/>
  <c r="I13" i="143"/>
  <c r="AI12" i="143"/>
  <c r="AG12" i="143"/>
  <c r="AC12" i="143"/>
  <c r="Y12" i="143"/>
  <c r="U12" i="143"/>
  <c r="Q12" i="143"/>
  <c r="K12" i="143" a="1"/>
  <c r="K12" i="143" s="1"/>
  <c r="I12" i="143"/>
  <c r="AI11" i="143"/>
  <c r="AG11" i="143"/>
  <c r="AC11" i="143"/>
  <c r="Y11" i="143"/>
  <c r="U11" i="143"/>
  <c r="Q11" i="143"/>
  <c r="K11" i="143" a="1"/>
  <c r="K11" i="143" s="1"/>
  <c r="I11" i="143"/>
  <c r="AI10" i="143"/>
  <c r="AG10" i="143"/>
  <c r="AC10" i="143"/>
  <c r="Y10" i="143"/>
  <c r="U10" i="143"/>
  <c r="Q10" i="143"/>
  <c r="K10" i="143" a="1"/>
  <c r="K10" i="143" s="1"/>
  <c r="I10" i="143"/>
  <c r="J8" i="143" a="1"/>
  <c r="J8" i="143" s="1"/>
  <c r="I8" i="143"/>
  <c r="B3" i="143" s="1"/>
  <c r="B7" i="143"/>
  <c r="D7" i="143" s="1"/>
  <c r="L38" i="130" s="1"/>
  <c r="W33" i="142"/>
  <c r="T33" i="142"/>
  <c r="Q33" i="142"/>
  <c r="N33" i="142"/>
  <c r="Z33" i="142" s="1"/>
  <c r="I33" i="142"/>
  <c r="W32" i="142"/>
  <c r="T32" i="142"/>
  <c r="Q32" i="142"/>
  <c r="N32" i="142"/>
  <c r="Z32" i="142" s="1"/>
  <c r="I32" i="142"/>
  <c r="W31" i="142"/>
  <c r="T31" i="142"/>
  <c r="Q31" i="142"/>
  <c r="N31" i="142"/>
  <c r="Z31" i="142" s="1"/>
  <c r="I31" i="142"/>
  <c r="W30" i="142"/>
  <c r="T30" i="142"/>
  <c r="Q30" i="142"/>
  <c r="N30" i="142"/>
  <c r="Z30" i="142" s="1"/>
  <c r="I30" i="142"/>
  <c r="W29" i="142"/>
  <c r="T29" i="142"/>
  <c r="Q29" i="142"/>
  <c r="N29" i="142"/>
  <c r="Z29" i="142" s="1"/>
  <c r="I29" i="142"/>
  <c r="W28" i="142"/>
  <c r="T28" i="142"/>
  <c r="Q28" i="142"/>
  <c r="N28" i="142"/>
  <c r="Z28" i="142" s="1"/>
  <c r="I28" i="142"/>
  <c r="W27" i="142"/>
  <c r="T27" i="142"/>
  <c r="Q27" i="142"/>
  <c r="N27" i="142"/>
  <c r="Z27" i="142" s="1"/>
  <c r="I27" i="142"/>
  <c r="W26" i="142"/>
  <c r="T26" i="142"/>
  <c r="Q26" i="142"/>
  <c r="N26" i="142"/>
  <c r="Z26" i="142" s="1"/>
  <c r="I26" i="142"/>
  <c r="W25" i="142"/>
  <c r="T25" i="142"/>
  <c r="Q25" i="142"/>
  <c r="N25" i="142"/>
  <c r="Z25" i="142" s="1"/>
  <c r="I25" i="142"/>
  <c r="W24" i="142"/>
  <c r="T24" i="142"/>
  <c r="Q24" i="142"/>
  <c r="N24" i="142"/>
  <c r="Z24" i="142" s="1"/>
  <c r="I24" i="142"/>
  <c r="W23" i="142"/>
  <c r="T23" i="142"/>
  <c r="Q23" i="142"/>
  <c r="N23" i="142"/>
  <c r="Z23" i="142" s="1"/>
  <c r="I23" i="142"/>
  <c r="W22" i="142"/>
  <c r="T22" i="142"/>
  <c r="Q22" i="142"/>
  <c r="N22" i="142"/>
  <c r="Z22" i="142" s="1"/>
  <c r="I22" i="142"/>
  <c r="W21" i="142"/>
  <c r="T21" i="142"/>
  <c r="Q21" i="142"/>
  <c r="N21" i="142"/>
  <c r="Z21" i="142" s="1"/>
  <c r="I21" i="142"/>
  <c r="W20" i="142"/>
  <c r="T20" i="142"/>
  <c r="Q20" i="142"/>
  <c r="N20" i="142"/>
  <c r="Z20" i="142" s="1"/>
  <c r="W19" i="142"/>
  <c r="T19" i="142"/>
  <c r="Q19" i="142"/>
  <c r="N19" i="142"/>
  <c r="Z19" i="142" s="1"/>
  <c r="W18" i="142"/>
  <c r="T18" i="142"/>
  <c r="Q18" i="142"/>
  <c r="N18" i="142"/>
  <c r="Z18" i="142" s="1"/>
  <c r="I18" i="142"/>
  <c r="W17" i="142"/>
  <c r="T17" i="142"/>
  <c r="Q17" i="142"/>
  <c r="N17" i="142"/>
  <c r="Z17" i="142" s="1"/>
  <c r="I17" i="142"/>
  <c r="W16" i="142"/>
  <c r="T16" i="142"/>
  <c r="Q16" i="142"/>
  <c r="N16" i="142"/>
  <c r="Z16" i="142" s="1"/>
  <c r="I16" i="142"/>
  <c r="W15" i="142"/>
  <c r="T15" i="142"/>
  <c r="Q15" i="142"/>
  <c r="N15" i="142"/>
  <c r="Z15" i="142" s="1"/>
  <c r="I15" i="142"/>
  <c r="W14" i="142"/>
  <c r="T14" i="142"/>
  <c r="Q14" i="142"/>
  <c r="N14" i="142"/>
  <c r="Z14" i="142" s="1"/>
  <c r="I14" i="142"/>
  <c r="W13" i="142"/>
  <c r="T13" i="142"/>
  <c r="Q13" i="142"/>
  <c r="N13" i="142"/>
  <c r="Z13" i="142" s="1"/>
  <c r="I13" i="142"/>
  <c r="W12" i="142"/>
  <c r="T12" i="142"/>
  <c r="Q12" i="142"/>
  <c r="N12" i="142"/>
  <c r="Z12" i="142" s="1"/>
  <c r="I12" i="142"/>
  <c r="W11" i="142"/>
  <c r="T11" i="142"/>
  <c r="Q11" i="142"/>
  <c r="N11" i="142"/>
  <c r="Z11" i="142" s="1"/>
  <c r="I11" i="142"/>
  <c r="W10" i="142"/>
  <c r="T10" i="142"/>
  <c r="Q10" i="142"/>
  <c r="N10" i="142"/>
  <c r="Z10" i="142" s="1"/>
  <c r="I10" i="142"/>
  <c r="W9" i="142"/>
  <c r="T9" i="142"/>
  <c r="Q9" i="142"/>
  <c r="N9" i="142"/>
  <c r="Z9" i="142" s="1"/>
  <c r="I9" i="142"/>
  <c r="W8" i="142"/>
  <c r="T8" i="142"/>
  <c r="Q8" i="142"/>
  <c r="N8" i="142"/>
  <c r="Z8" i="142" s="1"/>
  <c r="I8" i="142"/>
  <c r="W7" i="142"/>
  <c r="T7" i="142"/>
  <c r="Q7" i="142"/>
  <c r="N7" i="142"/>
  <c r="Z7" i="142" s="1"/>
  <c r="I7" i="142"/>
  <c r="W6" i="142"/>
  <c r="T6" i="142"/>
  <c r="Q6" i="142"/>
  <c r="N6" i="142"/>
  <c r="Z6" i="142" s="1"/>
  <c r="I6" i="142"/>
  <c r="W5" i="142"/>
  <c r="T5" i="142"/>
  <c r="Q5" i="142"/>
  <c r="N5" i="142"/>
  <c r="Z5" i="142" s="1"/>
  <c r="I5" i="142"/>
  <c r="W4" i="142"/>
  <c r="T4" i="142"/>
  <c r="Q4" i="142"/>
  <c r="N4" i="142"/>
  <c r="Z4" i="142" s="1"/>
  <c r="A82" i="139"/>
  <c r="A81" i="139"/>
  <c r="A80" i="139"/>
  <c r="A79" i="139"/>
  <c r="A78" i="139"/>
  <c r="A77" i="139"/>
  <c r="A76" i="139"/>
  <c r="A75" i="139"/>
  <c r="A74" i="139"/>
  <c r="A73" i="139"/>
  <c r="A72" i="139"/>
  <c r="A71" i="139"/>
  <c r="A70" i="139"/>
  <c r="A69" i="139"/>
  <c r="A68" i="139"/>
  <c r="A67" i="139"/>
  <c r="A66" i="139"/>
  <c r="A65" i="139"/>
  <c r="A64" i="139"/>
  <c r="A63" i="139"/>
  <c r="A62" i="139"/>
  <c r="A61" i="139"/>
  <c r="A60" i="139"/>
  <c r="AI20" i="139"/>
  <c r="AG20" i="139"/>
  <c r="AC20" i="139"/>
  <c r="Y20" i="139"/>
  <c r="U20" i="139"/>
  <c r="Q20" i="139"/>
  <c r="AI19" i="139"/>
  <c r="AG19" i="139"/>
  <c r="AC19" i="139"/>
  <c r="Y19" i="139"/>
  <c r="U19" i="139"/>
  <c r="Q19" i="139"/>
  <c r="AI18" i="139"/>
  <c r="AG18" i="139"/>
  <c r="AC18" i="139"/>
  <c r="Y18" i="139"/>
  <c r="U18" i="139"/>
  <c r="Q18" i="139"/>
  <c r="AI17" i="139"/>
  <c r="AG17" i="139"/>
  <c r="AC17" i="139"/>
  <c r="Y17" i="139"/>
  <c r="U17" i="139"/>
  <c r="Q17" i="139"/>
  <c r="AI16" i="139"/>
  <c r="AG16" i="139"/>
  <c r="AC16" i="139"/>
  <c r="Y16" i="139"/>
  <c r="U16" i="139"/>
  <c r="Q16" i="139"/>
  <c r="AI15" i="139"/>
  <c r="AG15" i="139"/>
  <c r="AC15" i="139"/>
  <c r="Y15" i="139"/>
  <c r="U15" i="139"/>
  <c r="Q15" i="139"/>
  <c r="AI14" i="139"/>
  <c r="AG14" i="139"/>
  <c r="AC14" i="139"/>
  <c r="Y14" i="139"/>
  <c r="U14" i="139"/>
  <c r="Q14" i="139"/>
  <c r="AI13" i="139"/>
  <c r="AG13" i="139"/>
  <c r="AC13" i="139"/>
  <c r="Y13" i="139"/>
  <c r="U13" i="139"/>
  <c r="Q13" i="139"/>
  <c r="AI12" i="139"/>
  <c r="AG12" i="139"/>
  <c r="AC12" i="139"/>
  <c r="Y12" i="139"/>
  <c r="U12" i="139"/>
  <c r="Q12" i="139"/>
  <c r="AI11" i="139"/>
  <c r="AG11" i="139"/>
  <c r="AC11" i="139"/>
  <c r="Y11" i="139"/>
  <c r="U11" i="139"/>
  <c r="Q11" i="139"/>
  <c r="AI10" i="139"/>
  <c r="AG10" i="139"/>
  <c r="AC10" i="139"/>
  <c r="Y10" i="139"/>
  <c r="U10" i="139"/>
  <c r="Q10" i="139"/>
  <c r="J8" i="139" a="1"/>
  <c r="I8" i="139"/>
  <c r="B3" i="139" s="1"/>
  <c r="B7" i="139"/>
  <c r="D7" i="139" s="1"/>
  <c r="L37" i="130" s="1"/>
  <c r="W33" i="138"/>
  <c r="T33" i="138"/>
  <c r="Q33" i="138"/>
  <c r="N33" i="138"/>
  <c r="Z33" i="138" s="1"/>
  <c r="I33" i="138"/>
  <c r="W32" i="138"/>
  <c r="T32" i="138"/>
  <c r="Q32" i="138"/>
  <c r="N32" i="138"/>
  <c r="Z32" i="138" s="1"/>
  <c r="I32" i="138"/>
  <c r="W31" i="138"/>
  <c r="T31" i="138"/>
  <c r="Q31" i="138"/>
  <c r="N31" i="138"/>
  <c r="Z31" i="138" s="1"/>
  <c r="I31" i="138"/>
  <c r="W30" i="138"/>
  <c r="T30" i="138"/>
  <c r="Q30" i="138"/>
  <c r="N30" i="138"/>
  <c r="Z30" i="138" s="1"/>
  <c r="I30" i="138"/>
  <c r="W29" i="138"/>
  <c r="T29" i="138"/>
  <c r="Q29" i="138"/>
  <c r="N29" i="138"/>
  <c r="Z29" i="138" s="1"/>
  <c r="I29" i="138"/>
  <c r="W28" i="138"/>
  <c r="T28" i="138"/>
  <c r="Q28" i="138"/>
  <c r="N28" i="138"/>
  <c r="Z28" i="138" s="1"/>
  <c r="I28" i="138"/>
  <c r="W27" i="138"/>
  <c r="T27" i="138"/>
  <c r="Q27" i="138"/>
  <c r="N27" i="138"/>
  <c r="Z27" i="138" s="1"/>
  <c r="I27" i="138"/>
  <c r="W26" i="138"/>
  <c r="T26" i="138"/>
  <c r="Q26" i="138"/>
  <c r="N26" i="138"/>
  <c r="Z26" i="138" s="1"/>
  <c r="I26" i="138"/>
  <c r="W25" i="138"/>
  <c r="T25" i="138"/>
  <c r="Q25" i="138"/>
  <c r="N25" i="138"/>
  <c r="Z25" i="138" s="1"/>
  <c r="I25" i="138"/>
  <c r="W24" i="138"/>
  <c r="T24" i="138"/>
  <c r="Q24" i="138"/>
  <c r="N24" i="138"/>
  <c r="Z24" i="138" s="1"/>
  <c r="I24" i="138"/>
  <c r="W23" i="138"/>
  <c r="T23" i="138"/>
  <c r="Q23" i="138"/>
  <c r="N23" i="138"/>
  <c r="Z23" i="138" s="1"/>
  <c r="I23" i="138"/>
  <c r="W22" i="138"/>
  <c r="T22" i="138"/>
  <c r="Q22" i="138"/>
  <c r="N22" i="138"/>
  <c r="Z22" i="138" s="1"/>
  <c r="I22" i="138"/>
  <c r="W21" i="138"/>
  <c r="T21" i="138"/>
  <c r="Q21" i="138"/>
  <c r="N21" i="138"/>
  <c r="Z21" i="138" s="1"/>
  <c r="I21" i="138"/>
  <c r="W20" i="138"/>
  <c r="T20" i="138"/>
  <c r="Q20" i="138"/>
  <c r="N20" i="138"/>
  <c r="Z20" i="138" s="1"/>
  <c r="W19" i="138"/>
  <c r="T19" i="138"/>
  <c r="Q19" i="138"/>
  <c r="N19" i="138"/>
  <c r="Z19" i="138" s="1"/>
  <c r="W18" i="138"/>
  <c r="T18" i="138"/>
  <c r="Q18" i="138"/>
  <c r="N18" i="138"/>
  <c r="Z18" i="138" s="1"/>
  <c r="I18" i="138"/>
  <c r="W17" i="138"/>
  <c r="T17" i="138"/>
  <c r="Q17" i="138"/>
  <c r="N17" i="138"/>
  <c r="Z17" i="138" s="1"/>
  <c r="I17" i="138"/>
  <c r="W16" i="138"/>
  <c r="T16" i="138"/>
  <c r="Q16" i="138"/>
  <c r="N16" i="138"/>
  <c r="Z16" i="138" s="1"/>
  <c r="I16" i="138"/>
  <c r="W15" i="138"/>
  <c r="T15" i="138"/>
  <c r="Q15" i="138"/>
  <c r="N15" i="138"/>
  <c r="Z15" i="138" s="1"/>
  <c r="I15" i="138"/>
  <c r="W14" i="138"/>
  <c r="T14" i="138"/>
  <c r="Q14" i="138"/>
  <c r="N14" i="138"/>
  <c r="Z14" i="138" s="1"/>
  <c r="I14" i="138"/>
  <c r="W13" i="138"/>
  <c r="T13" i="138"/>
  <c r="Q13" i="138"/>
  <c r="N13" i="138"/>
  <c r="Z13" i="138" s="1"/>
  <c r="I13" i="138"/>
  <c r="W12" i="138"/>
  <c r="T12" i="138"/>
  <c r="Q12" i="138"/>
  <c r="N12" i="138"/>
  <c r="Z12" i="138" s="1"/>
  <c r="I12" i="138"/>
  <c r="W11" i="138"/>
  <c r="T11" i="138"/>
  <c r="Q11" i="138"/>
  <c r="N11" i="138"/>
  <c r="Z11" i="138" s="1"/>
  <c r="I11" i="138"/>
  <c r="W10" i="138"/>
  <c r="T10" i="138"/>
  <c r="Q10" i="138"/>
  <c r="N10" i="138"/>
  <c r="Z10" i="138" s="1"/>
  <c r="I10" i="138"/>
  <c r="W9" i="138"/>
  <c r="T9" i="138"/>
  <c r="Q9" i="138"/>
  <c r="N9" i="138"/>
  <c r="Z9" i="138" s="1"/>
  <c r="I9" i="138"/>
  <c r="W8" i="138"/>
  <c r="T8" i="138"/>
  <c r="Q8" i="138"/>
  <c r="N8" i="138"/>
  <c r="Z8" i="138" s="1"/>
  <c r="I8" i="138"/>
  <c r="W7" i="138"/>
  <c r="T7" i="138"/>
  <c r="Q7" i="138"/>
  <c r="N7" i="138"/>
  <c r="Z7" i="138" s="1"/>
  <c r="I7" i="138"/>
  <c r="W6" i="138"/>
  <c r="T6" i="138"/>
  <c r="Q6" i="138"/>
  <c r="N6" i="138"/>
  <c r="Z6" i="138" s="1"/>
  <c r="I6" i="138"/>
  <c r="W5" i="138"/>
  <c r="T5" i="138"/>
  <c r="Q5" i="138"/>
  <c r="N5" i="138"/>
  <c r="Z5" i="138" s="1"/>
  <c r="I5" i="138"/>
  <c r="W4" i="138"/>
  <c r="T4" i="138"/>
  <c r="Q4" i="138"/>
  <c r="N4" i="138"/>
  <c r="Z4" i="138" s="1"/>
  <c r="H4" i="138"/>
  <c r="D4" i="138" a="1"/>
  <c r="D4" i="138" s="1"/>
  <c r="I4" i="138" s="1"/>
  <c r="A82" i="135"/>
  <c r="A81" i="135"/>
  <c r="A80" i="135"/>
  <c r="A79" i="135"/>
  <c r="A78" i="135"/>
  <c r="A77" i="135"/>
  <c r="A76" i="135"/>
  <c r="A75" i="135"/>
  <c r="A74" i="135"/>
  <c r="A73" i="135"/>
  <c r="A72" i="135"/>
  <c r="A71" i="135"/>
  <c r="A70" i="135"/>
  <c r="A69" i="135"/>
  <c r="A68" i="135"/>
  <c r="A67" i="135"/>
  <c r="A66" i="135"/>
  <c r="AI20" i="135"/>
  <c r="AG20" i="135"/>
  <c r="AC20" i="135"/>
  <c r="Y20" i="135"/>
  <c r="U20" i="135"/>
  <c r="Q20" i="135"/>
  <c r="AI19" i="135"/>
  <c r="AG19" i="135"/>
  <c r="AC19" i="135"/>
  <c r="Y19" i="135"/>
  <c r="U19" i="135"/>
  <c r="Q19" i="135"/>
  <c r="AI18" i="135"/>
  <c r="AG18" i="135"/>
  <c r="AC18" i="135"/>
  <c r="Y18" i="135"/>
  <c r="U18" i="135"/>
  <c r="Q18" i="135"/>
  <c r="AI17" i="135"/>
  <c r="AG17" i="135"/>
  <c r="AC17" i="135"/>
  <c r="Y17" i="135"/>
  <c r="U17" i="135"/>
  <c r="Q17" i="135"/>
  <c r="AI16" i="135"/>
  <c r="AG16" i="135"/>
  <c r="AC16" i="135"/>
  <c r="Y16" i="135"/>
  <c r="U16" i="135"/>
  <c r="Q16" i="135"/>
  <c r="AI15" i="135"/>
  <c r="AG15" i="135"/>
  <c r="AC15" i="135"/>
  <c r="Y15" i="135"/>
  <c r="Q15" i="135"/>
  <c r="AI14" i="135"/>
  <c r="AG14" i="135"/>
  <c r="AC14" i="135"/>
  <c r="Y14" i="135"/>
  <c r="U14" i="135"/>
  <c r="Q14" i="135"/>
  <c r="AI13" i="135"/>
  <c r="AG13" i="135"/>
  <c r="AC13" i="135"/>
  <c r="Y13" i="135"/>
  <c r="U13" i="135"/>
  <c r="Q13" i="135"/>
  <c r="AI12" i="135"/>
  <c r="AG12" i="135"/>
  <c r="AC12" i="135"/>
  <c r="Y12" i="135"/>
  <c r="U12" i="135"/>
  <c r="Q12" i="135"/>
  <c r="AI11" i="135"/>
  <c r="AG11" i="135"/>
  <c r="AC11" i="135"/>
  <c r="Y11" i="135"/>
  <c r="U11" i="135"/>
  <c r="Q11" i="135"/>
  <c r="AI10" i="135"/>
  <c r="AG10" i="135"/>
  <c r="AC10" i="135"/>
  <c r="Y10" i="135"/>
  <c r="U10" i="135"/>
  <c r="Q10" i="135"/>
  <c r="J8" i="135" a="1"/>
  <c r="I8" i="135"/>
  <c r="B3" i="135" s="1"/>
  <c r="B7" i="135"/>
  <c r="D7" i="135" s="1"/>
  <c r="L36" i="130" s="1"/>
  <c r="AO62" i="117"/>
  <c r="AO63" i="117"/>
  <c r="AM62" i="117"/>
  <c r="AJ62" i="117"/>
  <c r="AI30" i="117"/>
  <c r="AI31" i="117"/>
  <c r="AI32" i="117"/>
  <c r="AI33" i="117"/>
  <c r="AI34" i="117"/>
  <c r="AI35" i="117"/>
  <c r="AI36" i="117"/>
  <c r="AI37" i="117"/>
  <c r="AI38" i="117"/>
  <c r="AI39" i="117"/>
  <c r="AI40" i="117"/>
  <c r="AI41" i="117"/>
  <c r="AI42" i="117"/>
  <c r="AI43" i="117"/>
  <c r="AI44" i="117"/>
  <c r="AI45" i="117"/>
  <c r="AI46" i="117"/>
  <c r="AI47" i="117"/>
  <c r="AI48" i="117"/>
  <c r="AI49" i="117"/>
  <c r="AI50" i="117"/>
  <c r="AI51" i="117"/>
  <c r="AI52" i="117"/>
  <c r="AI53" i="117"/>
  <c r="AI54" i="117"/>
  <c r="AI55" i="117"/>
  <c r="AI56" i="117"/>
  <c r="AI57" i="117"/>
  <c r="AI58" i="117"/>
  <c r="AI59" i="117"/>
  <c r="AI60" i="117"/>
  <c r="AI61" i="117"/>
  <c r="AI62" i="117"/>
  <c r="AG30" i="117"/>
  <c r="AG31" i="117"/>
  <c r="AG32" i="117"/>
  <c r="AG33" i="117"/>
  <c r="AG34" i="117"/>
  <c r="AG35" i="117"/>
  <c r="AG36" i="117"/>
  <c r="AG37" i="117"/>
  <c r="AG38" i="117"/>
  <c r="AG39" i="117"/>
  <c r="AG40" i="117"/>
  <c r="AG41" i="117"/>
  <c r="AG42" i="117"/>
  <c r="AG43" i="117"/>
  <c r="AG44" i="117"/>
  <c r="AG45" i="117"/>
  <c r="AG46" i="117"/>
  <c r="AG47" i="117"/>
  <c r="AG48" i="117"/>
  <c r="AG49" i="117"/>
  <c r="AG50" i="117"/>
  <c r="AG51" i="117"/>
  <c r="AG52" i="117"/>
  <c r="AG53" i="117"/>
  <c r="AG54" i="117"/>
  <c r="AG55" i="117"/>
  <c r="AG56" i="117"/>
  <c r="AG57" i="117"/>
  <c r="AG58" i="117"/>
  <c r="AG59" i="117"/>
  <c r="AG60" i="117"/>
  <c r="AG61" i="117"/>
  <c r="AG62" i="117"/>
  <c r="AC30" i="117"/>
  <c r="AC31" i="117"/>
  <c r="AC32" i="117"/>
  <c r="AC33" i="117"/>
  <c r="AC34" i="117"/>
  <c r="AC35" i="117"/>
  <c r="AC36" i="117"/>
  <c r="AC37" i="117"/>
  <c r="AC38" i="117"/>
  <c r="AC39" i="117"/>
  <c r="AC40" i="117"/>
  <c r="AC41" i="117"/>
  <c r="AC42" i="117"/>
  <c r="AC43" i="117"/>
  <c r="AC44" i="117"/>
  <c r="AC45" i="117"/>
  <c r="AC46" i="117"/>
  <c r="AC47" i="117"/>
  <c r="AC48" i="117"/>
  <c r="AC49" i="117"/>
  <c r="AC50" i="117"/>
  <c r="AC51" i="117"/>
  <c r="AC52" i="117"/>
  <c r="AC53" i="117"/>
  <c r="AC54" i="117"/>
  <c r="AC55" i="117"/>
  <c r="AC56" i="117"/>
  <c r="AC57" i="117"/>
  <c r="AC58" i="117"/>
  <c r="AC59" i="117"/>
  <c r="AC60" i="117"/>
  <c r="AC61" i="117"/>
  <c r="AC62" i="117"/>
  <c r="Y30" i="117"/>
  <c r="Y31" i="117"/>
  <c r="Y32" i="117"/>
  <c r="Y33" i="117"/>
  <c r="Y34" i="117"/>
  <c r="Y35" i="117"/>
  <c r="Y36" i="117"/>
  <c r="Y37" i="117"/>
  <c r="Y38" i="117"/>
  <c r="Y39" i="117"/>
  <c r="Y40" i="117"/>
  <c r="Y41" i="117"/>
  <c r="Y42" i="117"/>
  <c r="Y43" i="117"/>
  <c r="Y44" i="117"/>
  <c r="Y45" i="117"/>
  <c r="Y46" i="117"/>
  <c r="Y47" i="117"/>
  <c r="Y48" i="117"/>
  <c r="Y49" i="117"/>
  <c r="Y50" i="117"/>
  <c r="Y51" i="117"/>
  <c r="Y52" i="117"/>
  <c r="Y53" i="117"/>
  <c r="Y54" i="117"/>
  <c r="Y55" i="117"/>
  <c r="Y56" i="117"/>
  <c r="Y57" i="117"/>
  <c r="Y58" i="117"/>
  <c r="Y59" i="117"/>
  <c r="Y60" i="117"/>
  <c r="Y61" i="117"/>
  <c r="Y62" i="117"/>
  <c r="U30" i="117"/>
  <c r="U31" i="117"/>
  <c r="U32" i="117"/>
  <c r="U33" i="117"/>
  <c r="U34" i="117"/>
  <c r="U35" i="117"/>
  <c r="U36" i="117"/>
  <c r="U37" i="117"/>
  <c r="U38" i="117"/>
  <c r="U39" i="117"/>
  <c r="U40" i="117"/>
  <c r="U41" i="117"/>
  <c r="U42" i="117"/>
  <c r="U43" i="117"/>
  <c r="U44" i="117"/>
  <c r="U45" i="117"/>
  <c r="U46" i="117"/>
  <c r="U47" i="117"/>
  <c r="U48" i="117"/>
  <c r="U49" i="117"/>
  <c r="U50" i="117"/>
  <c r="U51" i="117"/>
  <c r="U52" i="117"/>
  <c r="U53" i="117"/>
  <c r="U54" i="117"/>
  <c r="U55" i="117"/>
  <c r="U56" i="117"/>
  <c r="U57" i="117"/>
  <c r="U58" i="117"/>
  <c r="U59" i="117"/>
  <c r="U60" i="117"/>
  <c r="U61" i="117"/>
  <c r="U62" i="117"/>
  <c r="Q30" i="117"/>
  <c r="Q31" i="117"/>
  <c r="Q32" i="117"/>
  <c r="Q33" i="117"/>
  <c r="Q34" i="117"/>
  <c r="Q35" i="117"/>
  <c r="Q36" i="117"/>
  <c r="Q37" i="117"/>
  <c r="Q38" i="117"/>
  <c r="Q39" i="117"/>
  <c r="Q40" i="117"/>
  <c r="Q41" i="117"/>
  <c r="Q42" i="117"/>
  <c r="Q43" i="117"/>
  <c r="Q44" i="117"/>
  <c r="Q45" i="117"/>
  <c r="Q46" i="117"/>
  <c r="Q47" i="117"/>
  <c r="Q48" i="117"/>
  <c r="Q49" i="117"/>
  <c r="Q50" i="117"/>
  <c r="Q51" i="117"/>
  <c r="Q52" i="117"/>
  <c r="Q53" i="117"/>
  <c r="Q54" i="117"/>
  <c r="Q55" i="117"/>
  <c r="Q56" i="117"/>
  <c r="Q57" i="117"/>
  <c r="Q58" i="117"/>
  <c r="Q59" i="117"/>
  <c r="Q60" i="117"/>
  <c r="Q61" i="117"/>
  <c r="I59" i="117"/>
  <c r="I60" i="117"/>
  <c r="I61" i="117"/>
  <c r="K59" i="117" a="1"/>
  <c r="K59" i="117" s="1"/>
  <c r="K60" i="117" a="1"/>
  <c r="K60" i="117" s="1"/>
  <c r="K61" i="117" a="1"/>
  <c r="K61" i="117" s="1"/>
  <c r="C68" i="163" a="1"/>
  <c r="C80" i="163" a="1"/>
  <c r="C69" i="151" a="1"/>
  <c r="C67" i="143" a="1"/>
  <c r="C80" i="135" a="1"/>
  <c r="K77" i="155" l="1" a="1"/>
  <c r="K77" i="155" s="1"/>
  <c r="N77" i="155" s="1"/>
  <c r="AJ77" i="155" s="1"/>
  <c r="AM77" i="155" s="1"/>
  <c r="AO77" i="155" s="1"/>
  <c r="I78" i="155"/>
  <c r="K78" i="155" a="1"/>
  <c r="K78" i="155" s="1"/>
  <c r="L78" i="155" s="1"/>
  <c r="I79" i="155"/>
  <c r="I80" i="155"/>
  <c r="K81" i="155" a="1"/>
  <c r="K81" i="155" s="1"/>
  <c r="N81" i="155" s="1"/>
  <c r="AJ81" i="155" s="1"/>
  <c r="AM81" i="155" s="1"/>
  <c r="AO81" i="155" s="1"/>
  <c r="K80" i="155" a="1"/>
  <c r="K80" i="155" s="1"/>
  <c r="M80" i="155" s="1"/>
  <c r="I81" i="155"/>
  <c r="I74" i="155"/>
  <c r="I77" i="155"/>
  <c r="K79" i="155" a="1"/>
  <c r="K79" i="155" s="1"/>
  <c r="L79" i="155" s="1"/>
  <c r="K74" i="155" a="1"/>
  <c r="K74" i="155" s="1"/>
  <c r="N74" i="155" s="1"/>
  <c r="AJ74" i="155" s="1"/>
  <c r="AM74" i="155" s="1"/>
  <c r="AO74" i="155" s="1"/>
  <c r="I75" i="155"/>
  <c r="K76" i="155" a="1"/>
  <c r="K76" i="155" s="1"/>
  <c r="N76" i="155" s="1"/>
  <c r="AJ76" i="155" s="1"/>
  <c r="AM76" i="155" s="1"/>
  <c r="AO76" i="155" s="1"/>
  <c r="K75" i="155" a="1"/>
  <c r="K75" i="155" s="1"/>
  <c r="M75" i="155" s="1"/>
  <c r="I76" i="155"/>
  <c r="I72" i="155"/>
  <c r="I73" i="155"/>
  <c r="K72" i="155" a="1"/>
  <c r="K72" i="155" s="1"/>
  <c r="N72" i="155" s="1"/>
  <c r="AJ72" i="155" s="1"/>
  <c r="AM72" i="155" s="1"/>
  <c r="AO72" i="155" s="1"/>
  <c r="K73" i="155" a="1"/>
  <c r="K73" i="155" s="1"/>
  <c r="N73" i="155" s="1"/>
  <c r="AJ73" i="155" s="1"/>
  <c r="AM73" i="155" s="1"/>
  <c r="AO73" i="155" s="1"/>
  <c r="I45" i="147"/>
  <c r="I42" i="147"/>
  <c r="K42" i="147" a="1"/>
  <c r="K42" i="147" s="1"/>
  <c r="N42" i="147" s="1"/>
  <c r="AJ42" i="147" s="1"/>
  <c r="AM42" i="147" s="1"/>
  <c r="AO42" i="147" s="1"/>
  <c r="K43" i="147" a="1"/>
  <c r="K43" i="147" s="1"/>
  <c r="N43" i="147" s="1"/>
  <c r="AJ43" i="147" s="1"/>
  <c r="AM43" i="147" s="1"/>
  <c r="AO43" i="147" s="1"/>
  <c r="I43" i="147"/>
  <c r="K44" i="147" a="1"/>
  <c r="K44" i="147" s="1"/>
  <c r="L44" i="147" s="1"/>
  <c r="K45" i="147" a="1"/>
  <c r="K45" i="147" s="1"/>
  <c r="M45" i="147" s="1"/>
  <c r="I44" i="147"/>
  <c r="D4" i="142"/>
  <c r="A4" i="142" s="1" a="1"/>
  <c r="A4" i="142" s="1"/>
  <c r="H4" i="142"/>
  <c r="K38" i="147" a="1"/>
  <c r="K38" i="147" s="1"/>
  <c r="L38" i="147" s="1"/>
  <c r="I41" i="147"/>
  <c r="K39" i="147" a="1"/>
  <c r="K39" i="147" s="1"/>
  <c r="M39" i="147" s="1"/>
  <c r="K40" i="147" a="1"/>
  <c r="K40" i="147" s="1"/>
  <c r="M40" i="147" s="1"/>
  <c r="K41" i="147" a="1"/>
  <c r="K41" i="147" s="1"/>
  <c r="L41" i="147" s="1"/>
  <c r="I38" i="147"/>
  <c r="K36" i="147" a="1"/>
  <c r="K36" i="147" s="1"/>
  <c r="N36" i="147" s="1"/>
  <c r="I39" i="147"/>
  <c r="I37" i="147"/>
  <c r="K37" i="147" a="1"/>
  <c r="K37" i="147" s="1"/>
  <c r="L37" i="147" s="1"/>
  <c r="I40" i="147"/>
  <c r="I22" i="139"/>
  <c r="K19" i="139" a="1"/>
  <c r="K19" i="139" s="1"/>
  <c r="L19" i="139" s="1"/>
  <c r="I23" i="139"/>
  <c r="K20" i="139" a="1"/>
  <c r="K20" i="139" s="1"/>
  <c r="M20" i="139" s="1"/>
  <c r="I24" i="139"/>
  <c r="I21" i="139"/>
  <c r="K21" i="139" a="1"/>
  <c r="K21" i="139" s="1"/>
  <c r="M21" i="139" s="1"/>
  <c r="K22" i="139" a="1"/>
  <c r="K22" i="139" s="1"/>
  <c r="L22" i="139" s="1"/>
  <c r="K23" i="139" a="1"/>
  <c r="K23" i="139" s="1"/>
  <c r="N23" i="139" s="1"/>
  <c r="AJ23" i="139" s="1"/>
  <c r="AM23" i="139" s="1"/>
  <c r="AO23" i="139" s="1"/>
  <c r="I20" i="139"/>
  <c r="K24" i="139" a="1"/>
  <c r="K24" i="139" s="1"/>
  <c r="M24" i="139" s="1"/>
  <c r="K63" i="155" a="1"/>
  <c r="K63" i="155" s="1"/>
  <c r="M63" i="155" s="1"/>
  <c r="I61" i="155"/>
  <c r="K64" i="155" a="1"/>
  <c r="K64" i="155" s="1"/>
  <c r="M64" i="155" s="1"/>
  <c r="I62" i="155"/>
  <c r="I63" i="155"/>
  <c r="K65" i="155" a="1"/>
  <c r="K65" i="155" s="1"/>
  <c r="L65" i="155" s="1"/>
  <c r="K66" i="155" a="1"/>
  <c r="K66" i="155" s="1"/>
  <c r="L66" i="155" s="1"/>
  <c r="I64" i="155"/>
  <c r="K67" i="155" a="1"/>
  <c r="K67" i="155" s="1"/>
  <c r="M67" i="155" s="1"/>
  <c r="I65" i="155"/>
  <c r="K71" i="155" a="1"/>
  <c r="K71" i="155" s="1"/>
  <c r="L71" i="155" s="1"/>
  <c r="K68" i="155" a="1"/>
  <c r="K68" i="155" s="1"/>
  <c r="L68" i="155" s="1"/>
  <c r="I66" i="155"/>
  <c r="K60" i="155" a="1"/>
  <c r="K60" i="155" s="1"/>
  <c r="N60" i="155" s="1"/>
  <c r="AJ60" i="155" s="1"/>
  <c r="AM60" i="155" s="1"/>
  <c r="AO60" i="155" s="1"/>
  <c r="I70" i="155"/>
  <c r="K61" i="155" a="1"/>
  <c r="K61" i="155" s="1"/>
  <c r="N61" i="155" s="1"/>
  <c r="AJ61" i="155" s="1"/>
  <c r="AM61" i="155" s="1"/>
  <c r="AO61" i="155" s="1"/>
  <c r="I71" i="155"/>
  <c r="K62" i="155" a="1"/>
  <c r="K62" i="155" s="1"/>
  <c r="L62" i="155" s="1"/>
  <c r="I60" i="155"/>
  <c r="K69" i="155" a="1"/>
  <c r="K69" i="155" s="1"/>
  <c r="N69" i="155" s="1"/>
  <c r="AJ69" i="155" s="1"/>
  <c r="AM69" i="155" s="1"/>
  <c r="AO69" i="155" s="1"/>
  <c r="I67" i="155"/>
  <c r="K70" i="155" a="1"/>
  <c r="K70" i="155" s="1"/>
  <c r="M70" i="155" s="1"/>
  <c r="I68" i="155"/>
  <c r="I69" i="155"/>
  <c r="D4" i="158"/>
  <c r="H4" i="158"/>
  <c r="D4" i="150"/>
  <c r="I5" i="150" s="1"/>
  <c r="H4" i="150"/>
  <c r="I4" i="150" s="1"/>
  <c r="K18" i="139" a="1"/>
  <c r="K18" i="139" s="1"/>
  <c r="M18" i="139" s="1"/>
  <c r="I18" i="139"/>
  <c r="I19" i="139"/>
  <c r="K34" i="147" a="1"/>
  <c r="K34" i="147" s="1"/>
  <c r="L34" i="147" s="1"/>
  <c r="I36" i="147"/>
  <c r="K31" i="147" a="1"/>
  <c r="K31" i="147" s="1"/>
  <c r="N31" i="147" s="1"/>
  <c r="AJ31" i="147" s="1"/>
  <c r="AM31" i="147" s="1"/>
  <c r="AO31" i="147" s="1"/>
  <c r="I32" i="147"/>
  <c r="I33" i="147"/>
  <c r="K33" i="147" a="1"/>
  <c r="K33" i="147" s="1"/>
  <c r="M33" i="147" s="1"/>
  <c r="I34" i="147"/>
  <c r="I35" i="147"/>
  <c r="K35" i="147" a="1"/>
  <c r="K35" i="147" s="1"/>
  <c r="N35" i="147" s="1"/>
  <c r="AJ35" i="147" s="1"/>
  <c r="AM35" i="147" s="1"/>
  <c r="AO35" i="147" s="1"/>
  <c r="K30" i="147" a="1"/>
  <c r="K30" i="147" s="1"/>
  <c r="L30" i="147" s="1"/>
  <c r="I30" i="147"/>
  <c r="I31" i="147"/>
  <c r="K32" i="147" a="1"/>
  <c r="K32" i="147" s="1"/>
  <c r="L32" i="147" s="1"/>
  <c r="K65" i="159" a="1"/>
  <c r="K65" i="159" s="1"/>
  <c r="K77" i="159" a="1"/>
  <c r="K77" i="159" s="1"/>
  <c r="K87" i="159" a="1"/>
  <c r="K87" i="159" s="1"/>
  <c r="K99" i="159" a="1"/>
  <c r="K99" i="159" s="1"/>
  <c r="I63" i="159"/>
  <c r="I75" i="159"/>
  <c r="I87" i="159"/>
  <c r="I99" i="159"/>
  <c r="I68" i="159"/>
  <c r="K83" i="159" a="1"/>
  <c r="K83" i="159" s="1"/>
  <c r="M83" i="159" s="1"/>
  <c r="I71" i="159"/>
  <c r="K74" i="159" a="1"/>
  <c r="K74" i="159" s="1"/>
  <c r="I96" i="159"/>
  <c r="K97" i="159" a="1"/>
  <c r="K97" i="159" s="1"/>
  <c r="L97" i="159" s="1"/>
  <c r="K86" i="159" a="1"/>
  <c r="K86" i="159" s="1"/>
  <c r="N86" i="159" s="1"/>
  <c r="AJ86" i="159" s="1"/>
  <c r="AM86" i="159" s="1"/>
  <c r="AO86" i="159" s="1"/>
  <c r="K66" i="159" a="1"/>
  <c r="K66" i="159" s="1"/>
  <c r="N66" i="159" s="1"/>
  <c r="AJ66" i="159" s="1"/>
  <c r="AM66" i="159" s="1"/>
  <c r="AO66" i="159" s="1"/>
  <c r="K78" i="159" a="1"/>
  <c r="K78" i="159" s="1"/>
  <c r="K88" i="159" a="1"/>
  <c r="K88" i="159" s="1"/>
  <c r="K100" i="159" a="1"/>
  <c r="K100" i="159" s="1"/>
  <c r="I64" i="159"/>
  <c r="I76" i="159"/>
  <c r="I88" i="159"/>
  <c r="I100" i="159"/>
  <c r="K103" i="159" a="1"/>
  <c r="K103" i="159" s="1"/>
  <c r="L103" i="159" s="1"/>
  <c r="I104" i="159"/>
  <c r="K104" i="159" a="1"/>
  <c r="K104" i="159" s="1"/>
  <c r="L104" i="159" s="1"/>
  <c r="I70" i="159"/>
  <c r="I82" i="159"/>
  <c r="I94" i="159"/>
  <c r="K105" i="159" a="1"/>
  <c r="K105" i="159" s="1"/>
  <c r="M105" i="159" s="1"/>
  <c r="I95" i="159"/>
  <c r="K96" i="159" a="1"/>
  <c r="K96" i="159" s="1"/>
  <c r="I84" i="159"/>
  <c r="I85" i="159"/>
  <c r="K76" i="159" a="1"/>
  <c r="K76" i="159" s="1"/>
  <c r="K67" i="159" a="1"/>
  <c r="K67" i="159" s="1"/>
  <c r="L67" i="159" s="1"/>
  <c r="K79" i="159" a="1"/>
  <c r="K79" i="159" s="1"/>
  <c r="M79" i="159" s="1"/>
  <c r="K89" i="159" a="1"/>
  <c r="K89" i="159" s="1"/>
  <c r="L89" i="159" s="1"/>
  <c r="I65" i="159"/>
  <c r="I77" i="159"/>
  <c r="I89" i="159"/>
  <c r="I101" i="159"/>
  <c r="K92" i="159" a="1"/>
  <c r="K92" i="159" s="1"/>
  <c r="N92" i="159" s="1"/>
  <c r="AJ92" i="159" s="1"/>
  <c r="AM92" i="159" s="1"/>
  <c r="AO92" i="159" s="1"/>
  <c r="I92" i="159"/>
  <c r="K72" i="159" a="1"/>
  <c r="K72" i="159" s="1"/>
  <c r="K84" i="159" a="1"/>
  <c r="K84" i="159" s="1"/>
  <c r="M84" i="159" s="1"/>
  <c r="I60" i="159"/>
  <c r="K75" i="159" a="1"/>
  <c r="K75" i="159" s="1"/>
  <c r="L75" i="159" s="1"/>
  <c r="I97" i="159"/>
  <c r="I62" i="159"/>
  <c r="K68" i="159" a="1"/>
  <c r="K68" i="159" s="1"/>
  <c r="L68" i="159" s="1"/>
  <c r="K80" i="159" a="1"/>
  <c r="K80" i="159" s="1"/>
  <c r="N80" i="159" s="1"/>
  <c r="AJ80" i="159" s="1"/>
  <c r="AM80" i="159" s="1"/>
  <c r="AO80" i="159" s="1"/>
  <c r="K90" i="159" a="1"/>
  <c r="K90" i="159" s="1"/>
  <c r="N90" i="159" s="1"/>
  <c r="AJ90" i="159" s="1"/>
  <c r="AM90" i="159" s="1"/>
  <c r="AO90" i="159" s="1"/>
  <c r="K101" i="159" a="1"/>
  <c r="K101" i="159" s="1"/>
  <c r="L101" i="159" s="1"/>
  <c r="I66" i="159"/>
  <c r="I78" i="159"/>
  <c r="I90" i="159"/>
  <c r="I102" i="159"/>
  <c r="K70" i="159" a="1"/>
  <c r="K70" i="159" s="1"/>
  <c r="M70" i="159" s="1"/>
  <c r="I80" i="159"/>
  <c r="K94" i="159" a="1"/>
  <c r="K94" i="159" s="1"/>
  <c r="L94" i="159" s="1"/>
  <c r="K95" i="159" a="1"/>
  <c r="K95" i="159" s="1"/>
  <c r="M95" i="159" s="1"/>
  <c r="K85" i="159" a="1"/>
  <c r="K85" i="159" s="1"/>
  <c r="M85" i="159" s="1"/>
  <c r="I73" i="159"/>
  <c r="I74" i="159"/>
  <c r="I98" i="159"/>
  <c r="K69" i="159" a="1"/>
  <c r="K69" i="159" s="1"/>
  <c r="L69" i="159" s="1"/>
  <c r="K81" i="159" a="1"/>
  <c r="K81" i="159" s="1"/>
  <c r="L81" i="159" s="1"/>
  <c r="K91" i="159" a="1"/>
  <c r="K91" i="159" s="1"/>
  <c r="N91" i="159" s="1"/>
  <c r="AJ91" i="159" s="1"/>
  <c r="AM91" i="159" s="1"/>
  <c r="AO91" i="159" s="1"/>
  <c r="K102" i="159" a="1"/>
  <c r="K102" i="159" s="1"/>
  <c r="M102" i="159" s="1"/>
  <c r="I67" i="159"/>
  <c r="I79" i="159"/>
  <c r="I91" i="159"/>
  <c r="I103" i="159"/>
  <c r="K82" i="159" a="1"/>
  <c r="K82" i="159" s="1"/>
  <c r="L82" i="159" s="1"/>
  <c r="K61" i="159" a="1"/>
  <c r="K61" i="159" s="1"/>
  <c r="M61" i="159" s="1"/>
  <c r="I83" i="159"/>
  <c r="K62" i="159" a="1"/>
  <c r="K62" i="159" s="1"/>
  <c r="M62" i="159" s="1"/>
  <c r="K63" i="159" a="1"/>
  <c r="K63" i="159" s="1"/>
  <c r="M63" i="159" s="1"/>
  <c r="K98" i="159" a="1"/>
  <c r="K98" i="159" s="1"/>
  <c r="M98" i="159" s="1"/>
  <c r="K71" i="159" a="1"/>
  <c r="K71" i="159" s="1"/>
  <c r="L71" i="159" s="1"/>
  <c r="K93" i="159" a="1"/>
  <c r="K93" i="159" s="1"/>
  <c r="L93" i="159" s="1"/>
  <c r="I69" i="159"/>
  <c r="I81" i="159"/>
  <c r="I93" i="159"/>
  <c r="I105" i="159"/>
  <c r="K60" i="159" a="1"/>
  <c r="K60" i="159" s="1"/>
  <c r="N60" i="159" s="1"/>
  <c r="AJ60" i="159" s="1"/>
  <c r="AM60" i="159" s="1"/>
  <c r="AO60" i="159" s="1"/>
  <c r="K73" i="159" a="1"/>
  <c r="K73" i="159" s="1"/>
  <c r="M73" i="159" s="1"/>
  <c r="I72" i="159"/>
  <c r="I61" i="159"/>
  <c r="L61" i="159" s="1"/>
  <c r="K64" i="159" a="1"/>
  <c r="K64" i="159" s="1"/>
  <c r="L64" i="159" s="1"/>
  <c r="I86" i="159"/>
  <c r="L100" i="159"/>
  <c r="L78" i="159"/>
  <c r="K59" i="159" a="1"/>
  <c r="K59" i="159" s="1"/>
  <c r="M69" i="159"/>
  <c r="M100" i="159"/>
  <c r="M78" i="159"/>
  <c r="M101" i="159"/>
  <c r="M92" i="159"/>
  <c r="N87" i="159"/>
  <c r="AJ87" i="159" s="1"/>
  <c r="AM87" i="159" s="1"/>
  <c r="AO87" i="159" s="1"/>
  <c r="N105" i="159"/>
  <c r="AJ105" i="159" s="1"/>
  <c r="AM105" i="159" s="1"/>
  <c r="AO105" i="159" s="1"/>
  <c r="N100" i="159"/>
  <c r="AJ100" i="159" s="1"/>
  <c r="AM100" i="159" s="1"/>
  <c r="AO100" i="159" s="1"/>
  <c r="N78" i="159"/>
  <c r="AJ78" i="159" s="1"/>
  <c r="AM78" i="159" s="1"/>
  <c r="AO78" i="159" s="1"/>
  <c r="N97" i="159"/>
  <c r="AJ97" i="159" s="1"/>
  <c r="AM97" i="159" s="1"/>
  <c r="AO97" i="159" s="1"/>
  <c r="L70" i="159"/>
  <c r="L87" i="159"/>
  <c r="L86" i="159"/>
  <c r="L90" i="159"/>
  <c r="L76" i="159"/>
  <c r="L65" i="159"/>
  <c r="I58" i="159"/>
  <c r="N76" i="159"/>
  <c r="AJ76" i="159" s="1"/>
  <c r="AM76" i="159" s="1"/>
  <c r="AO76" i="159" s="1"/>
  <c r="N65" i="159"/>
  <c r="AJ65" i="159" s="1"/>
  <c r="AM65" i="159" s="1"/>
  <c r="AO65" i="159" s="1"/>
  <c r="L105" i="159"/>
  <c r="K58" i="159" a="1"/>
  <c r="K58" i="159" s="1"/>
  <c r="N58" i="159" s="1"/>
  <c r="AJ58" i="159" s="1"/>
  <c r="AM58" i="159" s="1"/>
  <c r="AO58" i="159" s="1"/>
  <c r="N83" i="159"/>
  <c r="AJ83" i="159" s="1"/>
  <c r="AM83" i="159" s="1"/>
  <c r="AO83" i="159" s="1"/>
  <c r="M88" i="159"/>
  <c r="L72" i="159"/>
  <c r="L77" i="159"/>
  <c r="L88" i="159"/>
  <c r="N99" i="159"/>
  <c r="AJ99" i="159" s="1"/>
  <c r="AM99" i="159" s="1"/>
  <c r="AO99" i="159" s="1"/>
  <c r="M74" i="159"/>
  <c r="M99" i="159"/>
  <c r="M96" i="159"/>
  <c r="N72" i="159"/>
  <c r="AJ72" i="159" s="1"/>
  <c r="AM72" i="159" s="1"/>
  <c r="AO72" i="159" s="1"/>
  <c r="N77" i="159"/>
  <c r="AJ77" i="159" s="1"/>
  <c r="AM77" i="159" s="1"/>
  <c r="AO77" i="159" s="1"/>
  <c r="N88" i="159"/>
  <c r="AJ88" i="159" s="1"/>
  <c r="AM88" i="159" s="1"/>
  <c r="AO88" i="159" s="1"/>
  <c r="M72" i="159"/>
  <c r="M77" i="159"/>
  <c r="N74" i="159"/>
  <c r="AJ74" i="159" s="1"/>
  <c r="AM74" i="159" s="1"/>
  <c r="AO74" i="159" s="1"/>
  <c r="N84" i="159"/>
  <c r="AJ84" i="159" s="1"/>
  <c r="AM84" i="159" s="1"/>
  <c r="AO84" i="159" s="1"/>
  <c r="N96" i="159"/>
  <c r="AJ96" i="159" s="1"/>
  <c r="AM96" i="159" s="1"/>
  <c r="AO96" i="159" s="1"/>
  <c r="L74" i="159"/>
  <c r="L99" i="159"/>
  <c r="L96" i="159"/>
  <c r="N103" i="159"/>
  <c r="AJ103" i="159" s="1"/>
  <c r="AM103" i="159" s="1"/>
  <c r="AO103" i="159" s="1"/>
  <c r="I59" i="159"/>
  <c r="M65" i="159"/>
  <c r="M76" i="159"/>
  <c r="M90" i="159"/>
  <c r="M103" i="159"/>
  <c r="M87" i="159"/>
  <c r="M97" i="159"/>
  <c r="I21" i="163"/>
  <c r="K21" i="163" a="1"/>
  <c r="K21" i="163" s="1"/>
  <c r="N21" i="163" s="1"/>
  <c r="K20" i="163" a="1"/>
  <c r="K20" i="163" s="1"/>
  <c r="M20" i="163" s="1"/>
  <c r="K19" i="163" a="1"/>
  <c r="K19" i="163" s="1"/>
  <c r="L19" i="163" s="1"/>
  <c r="K16" i="163" a="1"/>
  <c r="K16" i="163" s="1"/>
  <c r="N16" i="163" s="1"/>
  <c r="AJ16" i="163" s="1"/>
  <c r="AM16" i="163" s="1"/>
  <c r="AO16" i="163" s="1"/>
  <c r="I19" i="163"/>
  <c r="I16" i="163"/>
  <c r="K17" i="163" a="1"/>
  <c r="K17" i="163" s="1"/>
  <c r="N17" i="163" s="1"/>
  <c r="AJ17" i="163" s="1"/>
  <c r="AM17" i="163" s="1"/>
  <c r="AO17" i="163" s="1"/>
  <c r="I15" i="163"/>
  <c r="I18" i="163"/>
  <c r="K15" i="163" a="1"/>
  <c r="K15" i="163" s="1"/>
  <c r="L15" i="163" s="1"/>
  <c r="K18" i="163" a="1"/>
  <c r="K18" i="163" s="1"/>
  <c r="N18" i="163" s="1"/>
  <c r="AJ18" i="163" s="1"/>
  <c r="AM18" i="163" s="1"/>
  <c r="AO18" i="163" s="1"/>
  <c r="I17" i="163"/>
  <c r="I20" i="163"/>
  <c r="K21" i="135" a="1"/>
  <c r="K21" i="135" s="1"/>
  <c r="L21" i="135" s="1"/>
  <c r="K22" i="135" a="1"/>
  <c r="K22" i="135" s="1"/>
  <c r="M22" i="135" s="1"/>
  <c r="K23" i="135" a="1"/>
  <c r="K23" i="135" s="1"/>
  <c r="L23" i="135" s="1"/>
  <c r="K24" i="135" a="1"/>
  <c r="K24" i="135" s="1"/>
  <c r="N24" i="135" s="1"/>
  <c r="AJ24" i="135" s="1"/>
  <c r="AM24" i="135" s="1"/>
  <c r="AO24" i="135" s="1"/>
  <c r="K25" i="135" a="1"/>
  <c r="K25" i="135" s="1"/>
  <c r="L25" i="135" s="1"/>
  <c r="K26" i="135" a="1"/>
  <c r="K26" i="135" s="1"/>
  <c r="M26" i="135" s="1"/>
  <c r="K27" i="135" a="1"/>
  <c r="K27" i="135" s="1"/>
  <c r="N27" i="135" s="1"/>
  <c r="AJ27" i="135" s="1"/>
  <c r="AM27" i="135" s="1"/>
  <c r="AO27" i="135" s="1"/>
  <c r="K28" i="135" a="1"/>
  <c r="K28" i="135" s="1"/>
  <c r="N28" i="135" s="1"/>
  <c r="AJ28" i="135" s="1"/>
  <c r="AM28" i="135" s="1"/>
  <c r="AO28" i="135" s="1"/>
  <c r="K29" i="135" a="1"/>
  <c r="K29" i="135" s="1"/>
  <c r="L29" i="135" s="1"/>
  <c r="K30" i="135" a="1"/>
  <c r="K30" i="135" s="1"/>
  <c r="M30" i="135" s="1"/>
  <c r="K31" i="135" a="1"/>
  <c r="K31" i="135" s="1"/>
  <c r="N31" i="135" s="1"/>
  <c r="AJ31" i="135" s="1"/>
  <c r="AM31" i="135" s="1"/>
  <c r="AO31" i="135" s="1"/>
  <c r="K32" i="135" a="1"/>
  <c r="K32" i="135" s="1"/>
  <c r="N32" i="135" s="1"/>
  <c r="AJ32" i="135" s="1"/>
  <c r="AM32" i="135" s="1"/>
  <c r="AO32" i="135" s="1"/>
  <c r="K33" i="135" a="1"/>
  <c r="K33" i="135" s="1"/>
  <c r="L33" i="135" s="1"/>
  <c r="I21" i="135"/>
  <c r="I22" i="135"/>
  <c r="I23" i="135"/>
  <c r="I24" i="135"/>
  <c r="I25" i="135"/>
  <c r="I26" i="135"/>
  <c r="I27" i="135"/>
  <c r="I28" i="135"/>
  <c r="I29" i="135"/>
  <c r="I30" i="135"/>
  <c r="I31" i="135"/>
  <c r="I32" i="135"/>
  <c r="I33" i="135"/>
  <c r="K20" i="135" a="1"/>
  <c r="K20" i="135" s="1"/>
  <c r="N20" i="135" s="1"/>
  <c r="AJ20" i="135" s="1"/>
  <c r="AM20" i="135" s="1"/>
  <c r="AO20" i="135" s="1"/>
  <c r="I20" i="135"/>
  <c r="K19" i="135" a="1"/>
  <c r="K19" i="135" s="1"/>
  <c r="L19" i="135" s="1"/>
  <c r="I19" i="135"/>
  <c r="K18" i="135" a="1"/>
  <c r="K18" i="135" s="1"/>
  <c r="L18" i="135" s="1"/>
  <c r="I18" i="135"/>
  <c r="N10" i="143"/>
  <c r="AJ10" i="143" s="1"/>
  <c r="AM10" i="143" s="1"/>
  <c r="L10" i="143"/>
  <c r="I29" i="151"/>
  <c r="K27" i="151" a="1"/>
  <c r="K27" i="151" s="1"/>
  <c r="N27" i="151" s="1"/>
  <c r="AJ27" i="151" s="1"/>
  <c r="AM27" i="151" s="1"/>
  <c r="AO27" i="151" s="1"/>
  <c r="I27" i="151"/>
  <c r="K24" i="151" a="1"/>
  <c r="K24" i="151" s="1"/>
  <c r="M24" i="151" s="1"/>
  <c r="I24" i="151"/>
  <c r="K26" i="151" a="1"/>
  <c r="K26" i="151" s="1"/>
  <c r="L26" i="151" s="1"/>
  <c r="I28" i="151"/>
  <c r="I26" i="151"/>
  <c r="K29" i="151" a="1"/>
  <c r="K29" i="151" s="1"/>
  <c r="L29" i="151" s="1"/>
  <c r="K25" i="151" a="1"/>
  <c r="K25" i="151" s="1"/>
  <c r="L25" i="151" s="1"/>
  <c r="I25" i="151"/>
  <c r="K28" i="151" a="1"/>
  <c r="K28" i="151" s="1"/>
  <c r="N28" i="151" s="1"/>
  <c r="AJ28" i="151" s="1"/>
  <c r="I55" i="159"/>
  <c r="K54" i="159" a="1"/>
  <c r="K54" i="159" s="1"/>
  <c r="N54" i="159" s="1"/>
  <c r="AJ54" i="159" s="1"/>
  <c r="AM54" i="159" s="1"/>
  <c r="AO54" i="159" s="1"/>
  <c r="I56" i="159"/>
  <c r="K55" i="159" a="1"/>
  <c r="K55" i="159" s="1"/>
  <c r="N55" i="159" s="1"/>
  <c r="AJ55" i="159" s="1"/>
  <c r="AM55" i="159" s="1"/>
  <c r="AO55" i="159" s="1"/>
  <c r="I57" i="159"/>
  <c r="K56" i="159" a="1"/>
  <c r="K56" i="159" s="1"/>
  <c r="M56" i="159" s="1"/>
  <c r="K57" i="159" a="1"/>
  <c r="K57" i="159" s="1"/>
  <c r="N57" i="159" s="1"/>
  <c r="AJ57" i="159" s="1"/>
  <c r="AM57" i="159" s="1"/>
  <c r="AO57" i="159" s="1"/>
  <c r="I54" i="159"/>
  <c r="I13" i="163"/>
  <c r="K14" i="163" a="1"/>
  <c r="K14" i="163" s="1"/>
  <c r="L14" i="163" s="1"/>
  <c r="K13" i="163" a="1"/>
  <c r="K13" i="163" s="1"/>
  <c r="L13" i="163" s="1"/>
  <c r="I12" i="163"/>
  <c r="K12" i="163" a="1"/>
  <c r="K12" i="163" s="1"/>
  <c r="L12" i="163" s="1"/>
  <c r="I14" i="163"/>
  <c r="K41" i="130"/>
  <c r="K37" i="130"/>
  <c r="K36" i="130"/>
  <c r="K38" i="130"/>
  <c r="K43" i="130"/>
  <c r="K42" i="130"/>
  <c r="K40" i="130"/>
  <c r="K39" i="130"/>
  <c r="N30" i="151"/>
  <c r="AJ30" i="151" s="1"/>
  <c r="AM30" i="151" s="1"/>
  <c r="AO30" i="151" s="1"/>
  <c r="L30" i="151"/>
  <c r="J8" i="135"/>
  <c r="K17" i="135" a="1"/>
  <c r="K17" i="135" s="1"/>
  <c r="L17" i="135" s="1"/>
  <c r="I17" i="135"/>
  <c r="K16" i="135" a="1"/>
  <c r="K16" i="135" s="1"/>
  <c r="M16" i="135" s="1"/>
  <c r="I16" i="135"/>
  <c r="K15" i="135" a="1"/>
  <c r="K15" i="135" s="1"/>
  <c r="L15" i="135" s="1"/>
  <c r="I15" i="135"/>
  <c r="K14" i="135" a="1"/>
  <c r="K14" i="135" s="1"/>
  <c r="M14" i="135" s="1"/>
  <c r="I14" i="135"/>
  <c r="K13" i="135" a="1"/>
  <c r="K13" i="135" s="1"/>
  <c r="L13" i="135" s="1"/>
  <c r="I13" i="135"/>
  <c r="K12" i="135" a="1"/>
  <c r="K12" i="135" s="1"/>
  <c r="N12" i="135" s="1"/>
  <c r="AJ12" i="135" s="1"/>
  <c r="AM12" i="135" s="1"/>
  <c r="AO12" i="135" s="1"/>
  <c r="I12" i="135"/>
  <c r="K11" i="135" a="1"/>
  <c r="K11" i="135" s="1"/>
  <c r="L11" i="135" s="1"/>
  <c r="I11" i="135"/>
  <c r="K10" i="135" a="1"/>
  <c r="K10" i="135" s="1"/>
  <c r="L10" i="135" s="1"/>
  <c r="I10" i="135"/>
  <c r="J8" i="139"/>
  <c r="K17" i="139" a="1"/>
  <c r="K17" i="139" s="1"/>
  <c r="M17" i="139" s="1"/>
  <c r="I17" i="139"/>
  <c r="K16" i="139" a="1"/>
  <c r="K16" i="139" s="1"/>
  <c r="M16" i="139" s="1"/>
  <c r="I16" i="139"/>
  <c r="K15" i="139" a="1"/>
  <c r="K15" i="139" s="1"/>
  <c r="N15" i="139" s="1"/>
  <c r="I15" i="139"/>
  <c r="K14" i="139" a="1"/>
  <c r="K14" i="139" s="1"/>
  <c r="M14" i="139" s="1"/>
  <c r="I14" i="139"/>
  <c r="K13" i="139" a="1"/>
  <c r="K13" i="139" s="1"/>
  <c r="M13" i="139" s="1"/>
  <c r="I13" i="139"/>
  <c r="K12" i="139" a="1"/>
  <c r="K12" i="139" s="1"/>
  <c r="N12" i="139" s="1"/>
  <c r="I12" i="139"/>
  <c r="K11" i="139" a="1"/>
  <c r="K11" i="139" s="1"/>
  <c r="L11" i="139" s="1"/>
  <c r="I11" i="139"/>
  <c r="K10" i="139" a="1"/>
  <c r="K10" i="139" s="1"/>
  <c r="N10" i="139" s="1"/>
  <c r="AJ10" i="139" s="1"/>
  <c r="AM10" i="139" s="1"/>
  <c r="I10" i="139"/>
  <c r="J8" i="147"/>
  <c r="K21" i="147" a="1"/>
  <c r="K21" i="147" s="1"/>
  <c r="K22" i="147" a="1"/>
  <c r="K22" i="147" s="1"/>
  <c r="K23" i="147" a="1"/>
  <c r="K23" i="147" s="1"/>
  <c r="K24" i="147" a="1"/>
  <c r="K24" i="147" s="1"/>
  <c r="K25" i="147" a="1"/>
  <c r="K25" i="147" s="1"/>
  <c r="K26" i="147" a="1"/>
  <c r="K26" i="147" s="1"/>
  <c r="K27" i="147" a="1"/>
  <c r="K27" i="147" s="1"/>
  <c r="K28" i="147" a="1"/>
  <c r="K28" i="147" s="1"/>
  <c r="K29" i="147" a="1"/>
  <c r="K29" i="147" s="1"/>
  <c r="I21" i="147"/>
  <c r="I22" i="147"/>
  <c r="I23" i="147"/>
  <c r="I24" i="147"/>
  <c r="I25" i="147"/>
  <c r="I26" i="147"/>
  <c r="I27" i="147"/>
  <c r="I28" i="147"/>
  <c r="I29" i="147"/>
  <c r="K20" i="147" a="1"/>
  <c r="K20" i="147" s="1"/>
  <c r="I20" i="147"/>
  <c r="K19" i="147" a="1"/>
  <c r="K19" i="147" s="1"/>
  <c r="L19" i="147" s="1"/>
  <c r="I19" i="147"/>
  <c r="K18" i="147" a="1"/>
  <c r="K18" i="147" s="1"/>
  <c r="N18" i="147" s="1"/>
  <c r="AJ18" i="147" s="1"/>
  <c r="AM18" i="147" s="1"/>
  <c r="AO18" i="147" s="1"/>
  <c r="I18" i="147"/>
  <c r="K17" i="147" a="1"/>
  <c r="K17" i="147" s="1"/>
  <c r="L17" i="147" s="1"/>
  <c r="I17" i="147"/>
  <c r="K16" i="147" a="1"/>
  <c r="K16" i="147" s="1"/>
  <c r="N16" i="147" s="1"/>
  <c r="AJ16" i="147" s="1"/>
  <c r="AM16" i="147" s="1"/>
  <c r="AO16" i="147" s="1"/>
  <c r="I16" i="147"/>
  <c r="K15" i="147" a="1"/>
  <c r="K15" i="147" s="1"/>
  <c r="L15" i="147" s="1"/>
  <c r="I15" i="147"/>
  <c r="K14" i="147" a="1"/>
  <c r="K14" i="147" s="1"/>
  <c r="L14" i="147" s="1"/>
  <c r="I14" i="147"/>
  <c r="K13" i="147" a="1"/>
  <c r="K13" i="147" s="1"/>
  <c r="L13" i="147" s="1"/>
  <c r="I13" i="147"/>
  <c r="K12" i="147" a="1"/>
  <c r="K12" i="147" s="1"/>
  <c r="L12" i="147" s="1"/>
  <c r="I12" i="147"/>
  <c r="K11" i="147" a="1"/>
  <c r="K11" i="147" s="1"/>
  <c r="N11" i="147" s="1"/>
  <c r="AJ11" i="147" s="1"/>
  <c r="AM11" i="147" s="1"/>
  <c r="AO11" i="147" s="1"/>
  <c r="I11" i="147"/>
  <c r="K10" i="147" a="1"/>
  <c r="K10" i="147" s="1"/>
  <c r="L10" i="147" s="1"/>
  <c r="I10" i="147"/>
  <c r="J8" i="151"/>
  <c r="K21" i="151" a="1"/>
  <c r="K21" i="151" s="1"/>
  <c r="N21" i="151" s="1"/>
  <c r="AJ21" i="151" s="1"/>
  <c r="AM21" i="151" s="1"/>
  <c r="AO21" i="151" s="1"/>
  <c r="K22" i="151" a="1"/>
  <c r="K22" i="151" s="1"/>
  <c r="N22" i="151" s="1"/>
  <c r="AJ22" i="151" s="1"/>
  <c r="AM22" i="151" s="1"/>
  <c r="AO22" i="151" s="1"/>
  <c r="K23" i="151" a="1"/>
  <c r="K23" i="151" s="1"/>
  <c r="N23" i="151" s="1"/>
  <c r="AJ23" i="151" s="1"/>
  <c r="AM23" i="151" s="1"/>
  <c r="AO23" i="151" s="1"/>
  <c r="I21" i="151"/>
  <c r="I22" i="151"/>
  <c r="I23" i="151"/>
  <c r="K20" i="151" a="1"/>
  <c r="K20" i="151" s="1"/>
  <c r="N20" i="151" s="1"/>
  <c r="AJ20" i="151" s="1"/>
  <c r="AM20" i="151" s="1"/>
  <c r="AO20" i="151" s="1"/>
  <c r="I20" i="151"/>
  <c r="K19" i="151" a="1"/>
  <c r="K19" i="151" s="1"/>
  <c r="L19" i="151" s="1"/>
  <c r="I19" i="151"/>
  <c r="K18" i="151" a="1"/>
  <c r="K18" i="151" s="1"/>
  <c r="L18" i="151" s="1"/>
  <c r="I18" i="151"/>
  <c r="K17" i="151" a="1"/>
  <c r="K17" i="151" s="1"/>
  <c r="N17" i="151" s="1"/>
  <c r="AJ17" i="151" s="1"/>
  <c r="AM17" i="151" s="1"/>
  <c r="AO17" i="151" s="1"/>
  <c r="I17" i="151"/>
  <c r="K16" i="151" a="1"/>
  <c r="K16" i="151" s="1"/>
  <c r="N16" i="151" s="1"/>
  <c r="AJ16" i="151" s="1"/>
  <c r="AM16" i="151" s="1"/>
  <c r="AO16" i="151" s="1"/>
  <c r="I16" i="151"/>
  <c r="K15" i="151" a="1"/>
  <c r="K15" i="151" s="1"/>
  <c r="L15" i="151" s="1"/>
  <c r="I15" i="151"/>
  <c r="K14" i="151" a="1"/>
  <c r="K14" i="151" s="1"/>
  <c r="L14" i="151" s="1"/>
  <c r="I14" i="151"/>
  <c r="K13" i="151" a="1"/>
  <c r="K13" i="151" s="1"/>
  <c r="N13" i="151" s="1"/>
  <c r="AJ13" i="151" s="1"/>
  <c r="AM13" i="151" s="1"/>
  <c r="AO13" i="151" s="1"/>
  <c r="I13" i="151"/>
  <c r="K12" i="151" a="1"/>
  <c r="K12" i="151" s="1"/>
  <c r="L12" i="151" s="1"/>
  <c r="I12" i="151"/>
  <c r="K11" i="151" a="1"/>
  <c r="K11" i="151" s="1"/>
  <c r="L11" i="151" s="1"/>
  <c r="I11" i="151"/>
  <c r="K10" i="151" a="1"/>
  <c r="K10" i="151" s="1"/>
  <c r="N10" i="151" s="1"/>
  <c r="AJ10" i="151" s="1"/>
  <c r="AM10" i="151" s="1"/>
  <c r="I10" i="151"/>
  <c r="J8" i="155"/>
  <c r="K21" i="155" a="1"/>
  <c r="K21" i="155" s="1"/>
  <c r="K22" i="155" a="1"/>
  <c r="K22" i="155" s="1"/>
  <c r="K23" i="155" a="1"/>
  <c r="K23" i="155" s="1"/>
  <c r="K24" i="155" a="1"/>
  <c r="K24" i="155" s="1"/>
  <c r="K25" i="155" a="1"/>
  <c r="K25" i="155" s="1"/>
  <c r="K26" i="155" a="1"/>
  <c r="K26" i="155" s="1"/>
  <c r="K27" i="155" a="1"/>
  <c r="K27" i="155" s="1"/>
  <c r="K28" i="155" a="1"/>
  <c r="K28" i="155" s="1"/>
  <c r="K29" i="155" a="1"/>
  <c r="K29" i="155" s="1"/>
  <c r="K30" i="155" a="1"/>
  <c r="K30" i="155" s="1"/>
  <c r="K31" i="155" a="1"/>
  <c r="K31" i="155" s="1"/>
  <c r="K32" i="155" a="1"/>
  <c r="K32" i="155" s="1"/>
  <c r="K33" i="155" a="1"/>
  <c r="K33" i="155" s="1"/>
  <c r="K34" i="155" a="1"/>
  <c r="K34" i="155" s="1"/>
  <c r="K35" i="155" a="1"/>
  <c r="K35" i="155" s="1"/>
  <c r="K36" i="155" a="1"/>
  <c r="K36" i="155" s="1"/>
  <c r="K37" i="155" a="1"/>
  <c r="K37" i="155" s="1"/>
  <c r="K38" i="155" a="1"/>
  <c r="K38" i="155" s="1"/>
  <c r="K39" i="155" a="1"/>
  <c r="K39" i="155" s="1"/>
  <c r="K40" i="155" a="1"/>
  <c r="K40" i="155" s="1"/>
  <c r="K41" i="155" a="1"/>
  <c r="K41" i="155" s="1"/>
  <c r="K42" i="155" a="1"/>
  <c r="K42" i="155" s="1"/>
  <c r="K43" i="155" a="1"/>
  <c r="K43" i="155" s="1"/>
  <c r="K44" i="155" a="1"/>
  <c r="K44" i="155" s="1"/>
  <c r="K45" i="155" a="1"/>
  <c r="K45" i="155" s="1"/>
  <c r="K46" i="155" a="1"/>
  <c r="K46" i="155" s="1"/>
  <c r="K47" i="155" a="1"/>
  <c r="K47" i="155" s="1"/>
  <c r="K48" i="155" a="1"/>
  <c r="K48" i="155" s="1"/>
  <c r="K49" i="155" a="1"/>
  <c r="K49" i="155" s="1"/>
  <c r="K50" i="155" a="1"/>
  <c r="K50" i="155" s="1"/>
  <c r="K51" i="155" a="1"/>
  <c r="K51" i="155" s="1"/>
  <c r="K52" i="155" a="1"/>
  <c r="K52" i="155" s="1"/>
  <c r="K53" i="155" a="1"/>
  <c r="K53" i="155" s="1"/>
  <c r="K54" i="155" a="1"/>
  <c r="K54" i="155" s="1"/>
  <c r="K55" i="155" a="1"/>
  <c r="K55" i="155" s="1"/>
  <c r="K56" i="155" a="1"/>
  <c r="K56" i="155" s="1"/>
  <c r="K57" i="155" a="1"/>
  <c r="K57" i="155" s="1"/>
  <c r="K58" i="155" a="1"/>
  <c r="K58" i="155" s="1"/>
  <c r="K59" i="155" a="1"/>
  <c r="K59" i="155" s="1"/>
  <c r="I21" i="155"/>
  <c r="I22" i="155"/>
  <c r="I23" i="155"/>
  <c r="I24" i="155"/>
  <c r="I25" i="155"/>
  <c r="I26" i="155"/>
  <c r="I27" i="155"/>
  <c r="I28" i="155"/>
  <c r="I29" i="155"/>
  <c r="I30" i="155"/>
  <c r="I31" i="155"/>
  <c r="I32" i="155"/>
  <c r="I33" i="155"/>
  <c r="I34" i="155"/>
  <c r="I35" i="155"/>
  <c r="I36" i="155"/>
  <c r="I37" i="155"/>
  <c r="I38" i="155"/>
  <c r="I39" i="155"/>
  <c r="I40" i="155"/>
  <c r="I41" i="155"/>
  <c r="I42" i="155"/>
  <c r="I43" i="155"/>
  <c r="I44" i="155"/>
  <c r="I45" i="155"/>
  <c r="I46" i="155"/>
  <c r="I47" i="155"/>
  <c r="I48" i="155"/>
  <c r="I49" i="155"/>
  <c r="I50" i="155"/>
  <c r="I51" i="155"/>
  <c r="I52" i="155"/>
  <c r="I53" i="155"/>
  <c r="I54" i="155"/>
  <c r="I55" i="155"/>
  <c r="I56" i="155"/>
  <c r="I57" i="155"/>
  <c r="I58" i="155"/>
  <c r="I59" i="155"/>
  <c r="K20" i="155" a="1"/>
  <c r="K20" i="155" s="1"/>
  <c r="L20" i="155" s="1"/>
  <c r="I20" i="155"/>
  <c r="K19" i="155" a="1"/>
  <c r="K19" i="155" s="1"/>
  <c r="L19" i="155" s="1"/>
  <c r="I19" i="155"/>
  <c r="K18" i="155" a="1"/>
  <c r="K18" i="155" s="1"/>
  <c r="L18" i="155" s="1"/>
  <c r="I18" i="155"/>
  <c r="K17" i="155" a="1"/>
  <c r="K17" i="155" s="1"/>
  <c r="N17" i="155" s="1"/>
  <c r="AJ17" i="155" s="1"/>
  <c r="AM17" i="155" s="1"/>
  <c r="AO17" i="155" s="1"/>
  <c r="I17" i="155"/>
  <c r="K16" i="155" a="1"/>
  <c r="K16" i="155" s="1"/>
  <c r="L16" i="155" s="1"/>
  <c r="I16" i="155"/>
  <c r="K15" i="155" a="1"/>
  <c r="K15" i="155" s="1"/>
  <c r="N15" i="155" s="1"/>
  <c r="AJ15" i="155" s="1"/>
  <c r="AM15" i="155" s="1"/>
  <c r="AO15" i="155" s="1"/>
  <c r="I15" i="155"/>
  <c r="K14" i="155" a="1"/>
  <c r="K14" i="155" s="1"/>
  <c r="L14" i="155" s="1"/>
  <c r="I14" i="155"/>
  <c r="K13" i="155" a="1"/>
  <c r="K13" i="155" s="1"/>
  <c r="M13" i="155" s="1"/>
  <c r="I13" i="155"/>
  <c r="K12" i="155" a="1"/>
  <c r="K12" i="155" s="1"/>
  <c r="L12" i="155" s="1"/>
  <c r="I12" i="155"/>
  <c r="K11" i="155" a="1"/>
  <c r="K11" i="155" s="1"/>
  <c r="M11" i="155" s="1"/>
  <c r="I11" i="155"/>
  <c r="K10" i="155" a="1"/>
  <c r="K10" i="155" s="1"/>
  <c r="L10" i="155" s="1"/>
  <c r="I10" i="155"/>
  <c r="J8" i="159"/>
  <c r="I21" i="159"/>
  <c r="I22" i="159"/>
  <c r="I23" i="159"/>
  <c r="I24" i="159"/>
  <c r="I25" i="159"/>
  <c r="I26" i="159"/>
  <c r="I27" i="159"/>
  <c r="I28" i="159"/>
  <c r="I29" i="159"/>
  <c r="I30" i="159"/>
  <c r="I31" i="159"/>
  <c r="I32" i="159"/>
  <c r="I33" i="159"/>
  <c r="I34" i="159"/>
  <c r="I35" i="159"/>
  <c r="I36" i="159"/>
  <c r="I37" i="159"/>
  <c r="I38" i="159"/>
  <c r="I39" i="159"/>
  <c r="I40" i="159"/>
  <c r="I41" i="159"/>
  <c r="I42" i="159"/>
  <c r="I43" i="159"/>
  <c r="I44" i="159"/>
  <c r="I45" i="159"/>
  <c r="I46" i="159"/>
  <c r="I47" i="159"/>
  <c r="I48" i="159"/>
  <c r="I49" i="159"/>
  <c r="I50" i="159"/>
  <c r="I51" i="159"/>
  <c r="I52" i="159"/>
  <c r="I53" i="159"/>
  <c r="K20" i="159" a="1"/>
  <c r="K20" i="159" s="1"/>
  <c r="N20" i="159" s="1"/>
  <c r="K21" i="159" a="1"/>
  <c r="K21" i="159" s="1"/>
  <c r="L21" i="159" s="1"/>
  <c r="K22" i="159" a="1"/>
  <c r="K22" i="159" s="1"/>
  <c r="N22" i="159" s="1"/>
  <c r="AJ22" i="159" s="1"/>
  <c r="AM22" i="159" s="1"/>
  <c r="AO22" i="159" s="1"/>
  <c r="K23" i="159" a="1"/>
  <c r="K23" i="159" s="1"/>
  <c r="M23" i="159" s="1"/>
  <c r="K24" i="159" a="1"/>
  <c r="K24" i="159" s="1"/>
  <c r="M24" i="159" s="1"/>
  <c r="K25" i="159" a="1"/>
  <c r="K25" i="159" s="1"/>
  <c r="L25" i="159" s="1"/>
  <c r="K26" i="159" a="1"/>
  <c r="K26" i="159" s="1"/>
  <c r="N26" i="159" s="1"/>
  <c r="AJ26" i="159" s="1"/>
  <c r="AM26" i="159" s="1"/>
  <c r="AO26" i="159" s="1"/>
  <c r="K27" i="159" a="1"/>
  <c r="K27" i="159" s="1"/>
  <c r="M27" i="159" s="1"/>
  <c r="K28" i="159" a="1"/>
  <c r="K28" i="159" s="1"/>
  <c r="L28" i="159" s="1"/>
  <c r="K29" i="159" a="1"/>
  <c r="K29" i="159" s="1"/>
  <c r="M29" i="159" s="1"/>
  <c r="K30" i="159" a="1"/>
  <c r="K30" i="159" s="1"/>
  <c r="M30" i="159" s="1"/>
  <c r="K31" i="159" a="1"/>
  <c r="K31" i="159" s="1"/>
  <c r="M31" i="159" s="1"/>
  <c r="K32" i="159" a="1"/>
  <c r="K32" i="159" s="1"/>
  <c r="N32" i="159" s="1"/>
  <c r="AJ32" i="159" s="1"/>
  <c r="AM32" i="159" s="1"/>
  <c r="AO32" i="159" s="1"/>
  <c r="K33" i="159" a="1"/>
  <c r="K33" i="159" s="1"/>
  <c r="L33" i="159" s="1"/>
  <c r="K34" i="159" a="1"/>
  <c r="K34" i="159" s="1"/>
  <c r="M34" i="159" s="1"/>
  <c r="K35" i="159" a="1"/>
  <c r="K35" i="159" s="1"/>
  <c r="M35" i="159" s="1"/>
  <c r="K36" i="159" a="1"/>
  <c r="K36" i="159" s="1"/>
  <c r="N36" i="159" s="1"/>
  <c r="AJ36" i="159" s="1"/>
  <c r="AM36" i="159" s="1"/>
  <c r="AO36" i="159" s="1"/>
  <c r="K37" i="159" a="1"/>
  <c r="K37" i="159" s="1"/>
  <c r="M37" i="159" s="1"/>
  <c r="K38" i="159" a="1"/>
  <c r="K38" i="159" s="1"/>
  <c r="N38" i="159" s="1"/>
  <c r="AJ38" i="159" s="1"/>
  <c r="AM38" i="159" s="1"/>
  <c r="AO38" i="159" s="1"/>
  <c r="K39" i="159" a="1"/>
  <c r="K39" i="159" s="1"/>
  <c r="N39" i="159" s="1"/>
  <c r="AJ39" i="159" s="1"/>
  <c r="AM39" i="159" s="1"/>
  <c r="AO39" i="159" s="1"/>
  <c r="K40" i="159" a="1"/>
  <c r="K40" i="159" s="1"/>
  <c r="L40" i="159" s="1"/>
  <c r="K41" i="159" a="1"/>
  <c r="K41" i="159" s="1"/>
  <c r="M41" i="159" s="1"/>
  <c r="K42" i="159" a="1"/>
  <c r="K42" i="159" s="1"/>
  <c r="L42" i="159" s="1"/>
  <c r="K43" i="159" a="1"/>
  <c r="K43" i="159" s="1"/>
  <c r="M43" i="159" s="1"/>
  <c r="K44" i="159" a="1"/>
  <c r="K44" i="159" s="1"/>
  <c r="N44" i="159" s="1"/>
  <c r="AJ44" i="159" s="1"/>
  <c r="AM44" i="159" s="1"/>
  <c r="AO44" i="159" s="1"/>
  <c r="K45" i="159" a="1"/>
  <c r="K45" i="159" s="1"/>
  <c r="M45" i="159" s="1"/>
  <c r="K46" i="159" a="1"/>
  <c r="K46" i="159" s="1"/>
  <c r="M46" i="159" s="1"/>
  <c r="K47" i="159" a="1"/>
  <c r="K47" i="159" s="1"/>
  <c r="M47" i="159" s="1"/>
  <c r="K48" i="159" a="1"/>
  <c r="K48" i="159" s="1"/>
  <c r="L48" i="159" s="1"/>
  <c r="K49" i="159" a="1"/>
  <c r="K49" i="159" s="1"/>
  <c r="L49" i="159" s="1"/>
  <c r="K50" i="159" a="1"/>
  <c r="K50" i="159" s="1"/>
  <c r="N50" i="159" s="1"/>
  <c r="AJ50" i="159" s="1"/>
  <c r="AM50" i="159" s="1"/>
  <c r="AO50" i="159" s="1"/>
  <c r="K51" i="159" a="1"/>
  <c r="K51" i="159" s="1"/>
  <c r="L51" i="159" s="1"/>
  <c r="K52" i="159" a="1"/>
  <c r="K52" i="159" s="1"/>
  <c r="L52" i="159" s="1"/>
  <c r="K53" i="159" a="1"/>
  <c r="K53" i="159" s="1"/>
  <c r="N53" i="159" s="1"/>
  <c r="AJ53" i="159" s="1"/>
  <c r="AM53" i="159" s="1"/>
  <c r="AO53" i="159" s="1"/>
  <c r="L30" i="159"/>
  <c r="K19" i="159" a="1"/>
  <c r="K19" i="159" s="1"/>
  <c r="M19" i="159" s="1"/>
  <c r="I18" i="159"/>
  <c r="K16" i="159" a="1"/>
  <c r="K16" i="159" s="1"/>
  <c r="L16" i="159" s="1"/>
  <c r="I15" i="159"/>
  <c r="K13" i="159" a="1"/>
  <c r="K13" i="159" s="1"/>
  <c r="L13" i="159" s="1"/>
  <c r="I12" i="159"/>
  <c r="K10" i="159" a="1"/>
  <c r="K10" i="159" s="1"/>
  <c r="I19" i="159"/>
  <c r="K17" i="159" a="1"/>
  <c r="K17" i="159" s="1"/>
  <c r="L17" i="159" s="1"/>
  <c r="I16" i="159"/>
  <c r="K14" i="159" a="1"/>
  <c r="K14" i="159" s="1"/>
  <c r="L14" i="159" s="1"/>
  <c r="I13" i="159"/>
  <c r="K11" i="159" a="1"/>
  <c r="K11" i="159" s="1"/>
  <c r="L11" i="159" s="1"/>
  <c r="I10" i="159"/>
  <c r="L20" i="159"/>
  <c r="I17" i="159"/>
  <c r="K12" i="159" a="1"/>
  <c r="K12" i="159" s="1"/>
  <c r="L12" i="159" s="1"/>
  <c r="I20" i="159"/>
  <c r="K15" i="159" a="1"/>
  <c r="K15" i="159" s="1"/>
  <c r="N15" i="159" s="1"/>
  <c r="I11" i="159"/>
  <c r="K18" i="159" a="1"/>
  <c r="K18" i="159" s="1"/>
  <c r="N18" i="159" s="1"/>
  <c r="I14" i="159"/>
  <c r="J8" i="163"/>
  <c r="K11" i="163" a="1"/>
  <c r="K11" i="163" s="1"/>
  <c r="N11" i="163" s="1"/>
  <c r="AJ11" i="163" s="1"/>
  <c r="AM11" i="163" s="1"/>
  <c r="AO11" i="163" s="1"/>
  <c r="I11" i="163"/>
  <c r="K10" i="163" a="1"/>
  <c r="K10" i="163" s="1"/>
  <c r="L10" i="163" s="1"/>
  <c r="I10" i="163"/>
  <c r="H4" i="154"/>
  <c r="I4" i="154"/>
  <c r="L59" i="159"/>
  <c r="M59" i="159"/>
  <c r="N59" i="159"/>
  <c r="AJ59" i="159" s="1"/>
  <c r="AM59" i="159" s="1"/>
  <c r="AO59" i="159" s="1"/>
  <c r="L58" i="159"/>
  <c r="C68" i="163"/>
  <c r="C80" i="163"/>
  <c r="B24" i="163" a="1"/>
  <c r="B24" i="163" s="1"/>
  <c r="A24" i="163" s="1"/>
  <c r="B23" i="163" a="1"/>
  <c r="B23" i="163" s="1"/>
  <c r="A23" i="163" s="1"/>
  <c r="B22" i="163" a="1"/>
  <c r="B22" i="163" s="1"/>
  <c r="A22" i="163" s="1"/>
  <c r="B21" i="163" a="1"/>
  <c r="B21" i="163" s="1"/>
  <c r="A21" i="163" s="1"/>
  <c r="B20" i="163" a="1"/>
  <c r="B20" i="163" s="1"/>
  <c r="A20" i="163" s="1"/>
  <c r="B19" i="163" a="1"/>
  <c r="B19" i="163" s="1"/>
  <c r="A19" i="163" s="1"/>
  <c r="B18" i="163" a="1"/>
  <c r="B18" i="163" s="1"/>
  <c r="A18" i="163" s="1"/>
  <c r="B17" i="163" a="1"/>
  <c r="B17" i="163" s="1"/>
  <c r="A17" i="163" s="1"/>
  <c r="B16" i="163" a="1"/>
  <c r="B16" i="163" s="1"/>
  <c r="A16" i="163" s="1"/>
  <c r="B15" i="163" a="1"/>
  <c r="B15" i="163" s="1"/>
  <c r="A15" i="163" s="1"/>
  <c r="B14" i="163" a="1"/>
  <c r="B14" i="163" s="1"/>
  <c r="A14" i="163" s="1"/>
  <c r="B13" i="163" a="1"/>
  <c r="B13" i="163" s="1"/>
  <c r="A13" i="163" s="1"/>
  <c r="B31" i="166"/>
  <c r="B27" i="166"/>
  <c r="B23" i="166"/>
  <c r="B20" i="166"/>
  <c r="B17" i="166"/>
  <c r="B13" i="166"/>
  <c r="B9" i="166"/>
  <c r="A4" i="166" a="1"/>
  <c r="B32" i="166"/>
  <c r="B28" i="166"/>
  <c r="B24" i="166"/>
  <c r="B18" i="166"/>
  <c r="B14" i="166"/>
  <c r="B10" i="166"/>
  <c r="B6" i="166"/>
  <c r="J1" i="166"/>
  <c r="B28" i="163" s="1" a="1"/>
  <c r="B28" i="163" s="1"/>
  <c r="B33" i="166"/>
  <c r="B29" i="166"/>
  <c r="B25" i="166"/>
  <c r="B21" i="166"/>
  <c r="B19" i="166"/>
  <c r="B15" i="166"/>
  <c r="B11" i="166"/>
  <c r="B7" i="166"/>
  <c r="B30" i="166"/>
  <c r="B26" i="166"/>
  <c r="B22" i="166"/>
  <c r="B16" i="166"/>
  <c r="B12" i="166"/>
  <c r="B8" i="166"/>
  <c r="B24" i="159" a="1"/>
  <c r="B24" i="159" s="1"/>
  <c r="A24" i="159" s="1"/>
  <c r="B23" i="159" a="1"/>
  <c r="B23" i="159" s="1"/>
  <c r="A23" i="159" s="1"/>
  <c r="B22" i="159" a="1"/>
  <c r="B22" i="159" s="1"/>
  <c r="A22" i="159" s="1"/>
  <c r="B21" i="159" a="1"/>
  <c r="B21" i="159" s="1"/>
  <c r="A21" i="159" s="1"/>
  <c r="B20" i="159" a="1"/>
  <c r="B20" i="159" s="1"/>
  <c r="A20" i="159" s="1"/>
  <c r="B19" i="159" a="1"/>
  <c r="B19" i="159" s="1"/>
  <c r="A19" i="159" s="1"/>
  <c r="B18" i="159" a="1"/>
  <c r="B18" i="159" s="1"/>
  <c r="A18" i="159" s="1"/>
  <c r="B17" i="159" a="1"/>
  <c r="B17" i="159" s="1"/>
  <c r="A17" i="159" s="1"/>
  <c r="B16" i="159" a="1"/>
  <c r="B16" i="159" s="1"/>
  <c r="A16" i="159" s="1"/>
  <c r="B15" i="159" a="1"/>
  <c r="B15" i="159" s="1"/>
  <c r="A15" i="159" s="1"/>
  <c r="B14" i="159" a="1"/>
  <c r="B14" i="159" s="1"/>
  <c r="A14" i="159" s="1"/>
  <c r="B13" i="159" a="1"/>
  <c r="B13" i="159" s="1"/>
  <c r="A13" i="159" s="1"/>
  <c r="B31" i="162"/>
  <c r="B27" i="162"/>
  <c r="B23" i="162"/>
  <c r="B20" i="162"/>
  <c r="B17" i="162"/>
  <c r="B13" i="162"/>
  <c r="B9" i="162"/>
  <c r="A4" i="162" a="1"/>
  <c r="B32" i="162"/>
  <c r="B28" i="162"/>
  <c r="B24" i="162"/>
  <c r="B18" i="162"/>
  <c r="B14" i="162"/>
  <c r="B10" i="162"/>
  <c r="B6" i="162"/>
  <c r="J1" i="162"/>
  <c r="B28" i="159" s="1" a="1"/>
  <c r="B28" i="159" s="1"/>
  <c r="B33" i="162"/>
  <c r="B29" i="162"/>
  <c r="B25" i="162"/>
  <c r="B21" i="162"/>
  <c r="B19" i="162"/>
  <c r="B15" i="162"/>
  <c r="B11" i="162"/>
  <c r="B7" i="162"/>
  <c r="B30" i="162"/>
  <c r="B26" i="162"/>
  <c r="B22" i="162"/>
  <c r="B16" i="162"/>
  <c r="B12" i="162"/>
  <c r="B8" i="162"/>
  <c r="B24" i="155" a="1"/>
  <c r="B24" i="155" s="1"/>
  <c r="A24" i="155" s="1"/>
  <c r="B23" i="155" a="1"/>
  <c r="B23" i="155" s="1"/>
  <c r="A23" i="155" s="1"/>
  <c r="B22" i="155" a="1"/>
  <c r="B22" i="155" s="1"/>
  <c r="A22" i="155" s="1"/>
  <c r="B21" i="155" a="1"/>
  <c r="B21" i="155" s="1"/>
  <c r="A21" i="155" s="1"/>
  <c r="B20" i="155" a="1"/>
  <c r="B20" i="155" s="1"/>
  <c r="A20" i="155" s="1"/>
  <c r="B19" i="155" a="1"/>
  <c r="B19" i="155" s="1"/>
  <c r="A19" i="155" s="1"/>
  <c r="B18" i="155" a="1"/>
  <c r="B18" i="155" s="1"/>
  <c r="A18" i="155" s="1"/>
  <c r="B17" i="155" a="1"/>
  <c r="B17" i="155" s="1"/>
  <c r="A17" i="155" s="1"/>
  <c r="B16" i="155" a="1"/>
  <c r="B16" i="155" s="1"/>
  <c r="A16" i="155" s="1"/>
  <c r="B15" i="155" a="1"/>
  <c r="B15" i="155" s="1"/>
  <c r="A15" i="155" s="1"/>
  <c r="B14" i="155" a="1"/>
  <c r="B14" i="155" s="1"/>
  <c r="A14" i="155" s="1"/>
  <c r="B13" i="155" a="1"/>
  <c r="B13" i="155" s="1"/>
  <c r="A13" i="155" s="1"/>
  <c r="J1" i="158"/>
  <c r="B28" i="155" s="1" a="1"/>
  <c r="B28" i="155" s="1"/>
  <c r="C69" i="151"/>
  <c r="B24" i="151" a="1"/>
  <c r="B24" i="151" s="1"/>
  <c r="A24" i="151" s="1"/>
  <c r="B23" i="151" a="1"/>
  <c r="B23" i="151" s="1"/>
  <c r="A23" i="151" s="1"/>
  <c r="B22" i="151" a="1"/>
  <c r="B22" i="151" s="1"/>
  <c r="A22" i="151" s="1"/>
  <c r="B21" i="151" a="1"/>
  <c r="B21" i="151" s="1"/>
  <c r="A21" i="151" s="1"/>
  <c r="B20" i="151" a="1"/>
  <c r="B20" i="151" s="1"/>
  <c r="A20" i="151" s="1"/>
  <c r="B19" i="151" a="1"/>
  <c r="B19" i="151" s="1"/>
  <c r="A19" i="151" s="1"/>
  <c r="B18" i="151" a="1"/>
  <c r="B18" i="151" s="1"/>
  <c r="A18" i="151" s="1"/>
  <c r="B17" i="151" a="1"/>
  <c r="B17" i="151" s="1"/>
  <c r="A17" i="151" s="1"/>
  <c r="B16" i="151" a="1"/>
  <c r="B16" i="151" s="1"/>
  <c r="A16" i="151" s="1"/>
  <c r="B15" i="151" a="1"/>
  <c r="B15" i="151" s="1"/>
  <c r="A15" i="151" s="1"/>
  <c r="B14" i="151" a="1"/>
  <c r="B14" i="151" s="1"/>
  <c r="A14" i="151" s="1"/>
  <c r="B13" i="151" a="1"/>
  <c r="B13" i="151" s="1"/>
  <c r="A13" i="151" s="1"/>
  <c r="B31" i="154"/>
  <c r="B27" i="154"/>
  <c r="B23" i="154"/>
  <c r="B20" i="154"/>
  <c r="B17" i="154"/>
  <c r="B13" i="154"/>
  <c r="B9" i="154"/>
  <c r="B32" i="154"/>
  <c r="B28" i="154"/>
  <c r="B24" i="154"/>
  <c r="B18" i="154"/>
  <c r="B14" i="154"/>
  <c r="B10" i="154"/>
  <c r="B6" i="154"/>
  <c r="J1" i="154"/>
  <c r="B28" i="151" s="1" a="1"/>
  <c r="B28" i="151" s="1"/>
  <c r="B33" i="154"/>
  <c r="B29" i="154"/>
  <c r="B25" i="154"/>
  <c r="B21" i="154"/>
  <c r="B19" i="154"/>
  <c r="B15" i="154"/>
  <c r="B11" i="154"/>
  <c r="B7" i="154"/>
  <c r="B30" i="154"/>
  <c r="B26" i="154"/>
  <c r="B22" i="154"/>
  <c r="B16" i="154"/>
  <c r="B12" i="154"/>
  <c r="B8" i="154"/>
  <c r="B24" i="147" a="1"/>
  <c r="B24" i="147" s="1"/>
  <c r="A24" i="147" s="1"/>
  <c r="B23" i="147" a="1"/>
  <c r="B23" i="147" s="1"/>
  <c r="A23" i="147" s="1"/>
  <c r="B22" i="147" a="1"/>
  <c r="B22" i="147" s="1"/>
  <c r="A22" i="147" s="1"/>
  <c r="B21" i="147" a="1"/>
  <c r="B21" i="147" s="1"/>
  <c r="A21" i="147" s="1"/>
  <c r="B20" i="147" a="1"/>
  <c r="B20" i="147" s="1"/>
  <c r="A20" i="147" s="1"/>
  <c r="B19" i="147" a="1"/>
  <c r="B19" i="147" s="1"/>
  <c r="A19" i="147" s="1"/>
  <c r="B18" i="147" a="1"/>
  <c r="B18" i="147" s="1"/>
  <c r="A18" i="147" s="1"/>
  <c r="B17" i="147" a="1"/>
  <c r="B17" i="147" s="1"/>
  <c r="A17" i="147" s="1"/>
  <c r="B16" i="147" a="1"/>
  <c r="B16" i="147" s="1"/>
  <c r="A16" i="147" s="1"/>
  <c r="B15" i="147" a="1"/>
  <c r="B15" i="147" s="1"/>
  <c r="A15" i="147" s="1"/>
  <c r="B14" i="147" a="1"/>
  <c r="B14" i="147" s="1"/>
  <c r="A14" i="147" s="1"/>
  <c r="B13" i="147" a="1"/>
  <c r="B13" i="147" s="1"/>
  <c r="A13" i="147" s="1"/>
  <c r="B31" i="150"/>
  <c r="B27" i="150"/>
  <c r="B23" i="150"/>
  <c r="B20" i="150"/>
  <c r="B17" i="150"/>
  <c r="B13" i="150"/>
  <c r="B9" i="150"/>
  <c r="A4" i="150" a="1"/>
  <c r="B6" i="150" s="1"/>
  <c r="B32" i="150"/>
  <c r="B28" i="150"/>
  <c r="B24" i="150"/>
  <c r="B18" i="150"/>
  <c r="B14" i="150"/>
  <c r="B10" i="150"/>
  <c r="J1" i="150"/>
  <c r="B28" i="147" s="1" a="1"/>
  <c r="B28" i="147" s="1"/>
  <c r="B33" i="150"/>
  <c r="B29" i="150"/>
  <c r="B25" i="150"/>
  <c r="B21" i="150"/>
  <c r="B19" i="150"/>
  <c r="B15" i="150"/>
  <c r="B11" i="150"/>
  <c r="B7" i="150"/>
  <c r="B30" i="150"/>
  <c r="B26" i="150"/>
  <c r="B22" i="150"/>
  <c r="B16" i="150"/>
  <c r="B12" i="150"/>
  <c r="B8" i="150"/>
  <c r="C67" i="143"/>
  <c r="B24" i="143" a="1"/>
  <c r="B24" i="143" s="1"/>
  <c r="A24" i="143" s="1"/>
  <c r="B23" i="143" a="1"/>
  <c r="B23" i="143" s="1"/>
  <c r="A23" i="143" s="1"/>
  <c r="B22" i="143" a="1"/>
  <c r="B22" i="143" s="1"/>
  <c r="A22" i="143" s="1"/>
  <c r="B21" i="143" a="1"/>
  <c r="B21" i="143" s="1"/>
  <c r="A21" i="143" s="1"/>
  <c r="B20" i="143" a="1"/>
  <c r="B20" i="143" s="1"/>
  <c r="A20" i="143" s="1"/>
  <c r="B19" i="143" a="1"/>
  <c r="B19" i="143" s="1"/>
  <c r="A19" i="143" s="1"/>
  <c r="B18" i="143" a="1"/>
  <c r="B18" i="143" s="1"/>
  <c r="A18" i="143" s="1"/>
  <c r="B17" i="143" a="1"/>
  <c r="B17" i="143" s="1"/>
  <c r="A17" i="143" s="1"/>
  <c r="B16" i="143" a="1"/>
  <c r="B16" i="143" s="1"/>
  <c r="A16" i="143" s="1"/>
  <c r="B15" i="143" a="1"/>
  <c r="B15" i="143" s="1"/>
  <c r="A15" i="143" s="1"/>
  <c r="B14" i="143" a="1"/>
  <c r="B14" i="143" s="1"/>
  <c r="A14" i="143" s="1"/>
  <c r="B13" i="143" a="1"/>
  <c r="B13" i="143" s="1"/>
  <c r="A13" i="143" s="1"/>
  <c r="B31" i="146"/>
  <c r="B27" i="146"/>
  <c r="B23" i="146"/>
  <c r="B20" i="146"/>
  <c r="B17" i="146"/>
  <c r="B13" i="146"/>
  <c r="B9" i="146"/>
  <c r="A4" i="146" a="1"/>
  <c r="B32" i="146"/>
  <c r="B28" i="146"/>
  <c r="B24" i="146"/>
  <c r="B18" i="146"/>
  <c r="B14" i="146"/>
  <c r="B10" i="146"/>
  <c r="B6" i="146"/>
  <c r="J1" i="146"/>
  <c r="B28" i="143" s="1" a="1"/>
  <c r="B28" i="143" s="1"/>
  <c r="B33" i="146"/>
  <c r="B29" i="146"/>
  <c r="B25" i="146"/>
  <c r="B21" i="146"/>
  <c r="B19" i="146"/>
  <c r="B15" i="146"/>
  <c r="B11" i="146"/>
  <c r="B7" i="146"/>
  <c r="B30" i="146"/>
  <c r="B26" i="146"/>
  <c r="B22" i="146"/>
  <c r="B16" i="146"/>
  <c r="B12" i="146"/>
  <c r="B8" i="146"/>
  <c r="M11" i="143"/>
  <c r="N11" i="143"/>
  <c r="AJ11" i="143" s="1"/>
  <c r="AM11" i="143" s="1"/>
  <c r="AO11" i="143" s="1"/>
  <c r="L11" i="143"/>
  <c r="L12" i="143"/>
  <c r="N12" i="143"/>
  <c r="AJ12" i="143" s="1"/>
  <c r="AM12" i="143" s="1"/>
  <c r="AO12" i="143" s="1"/>
  <c r="M12" i="143"/>
  <c r="L13" i="143"/>
  <c r="M13" i="143"/>
  <c r="N13" i="143"/>
  <c r="AJ13" i="143" s="1"/>
  <c r="AM13" i="143" s="1"/>
  <c r="AO13" i="143" s="1"/>
  <c r="L14" i="143"/>
  <c r="N14" i="143"/>
  <c r="AJ14" i="143" s="1"/>
  <c r="AM14" i="143" s="1"/>
  <c r="AO14" i="143" s="1"/>
  <c r="M14" i="143"/>
  <c r="L15" i="143"/>
  <c r="N15" i="143"/>
  <c r="AJ15" i="143" s="1"/>
  <c r="AM15" i="143" s="1"/>
  <c r="AO15" i="143" s="1"/>
  <c r="M15" i="143"/>
  <c r="L16" i="143"/>
  <c r="N16" i="143"/>
  <c r="AJ16" i="143" s="1"/>
  <c r="AM16" i="143" s="1"/>
  <c r="AO16" i="143" s="1"/>
  <c r="M16" i="143"/>
  <c r="L17" i="143"/>
  <c r="N17" i="143"/>
  <c r="AJ17" i="143" s="1"/>
  <c r="AM17" i="143" s="1"/>
  <c r="AO17" i="143" s="1"/>
  <c r="M17" i="143"/>
  <c r="L18" i="143"/>
  <c r="N18" i="143"/>
  <c r="AJ18" i="143" s="1"/>
  <c r="AM18" i="143" s="1"/>
  <c r="AO18" i="143" s="1"/>
  <c r="M18" i="143"/>
  <c r="L19" i="143"/>
  <c r="N19" i="143"/>
  <c r="AJ19" i="143" s="1"/>
  <c r="AM19" i="143" s="1"/>
  <c r="AO19" i="143" s="1"/>
  <c r="M19" i="143"/>
  <c r="L20" i="143"/>
  <c r="N20" i="143"/>
  <c r="AJ20" i="143" s="1"/>
  <c r="AM20" i="143" s="1"/>
  <c r="AO20" i="143" s="1"/>
  <c r="M20" i="143"/>
  <c r="M10" i="143"/>
  <c r="B24" i="139" a="1"/>
  <c r="B24" i="139" s="1"/>
  <c r="A24" i="139" s="1"/>
  <c r="B23" i="139" a="1"/>
  <c r="B23" i="139" s="1"/>
  <c r="A23" i="139" s="1"/>
  <c r="B22" i="139" a="1"/>
  <c r="B22" i="139" s="1"/>
  <c r="A22" i="139" s="1"/>
  <c r="B21" i="139" a="1"/>
  <c r="B21" i="139" s="1"/>
  <c r="A21" i="139" s="1"/>
  <c r="B20" i="139" a="1"/>
  <c r="B20" i="139" s="1"/>
  <c r="A20" i="139" s="1"/>
  <c r="B19" i="139" a="1"/>
  <c r="B19" i="139" s="1"/>
  <c r="A19" i="139" s="1"/>
  <c r="B18" i="139" a="1"/>
  <c r="B18" i="139" s="1"/>
  <c r="A18" i="139" s="1"/>
  <c r="B17" i="139" a="1"/>
  <c r="B17" i="139" s="1"/>
  <c r="A17" i="139" s="1"/>
  <c r="B16" i="139" a="1"/>
  <c r="B16" i="139" s="1"/>
  <c r="A16" i="139" s="1"/>
  <c r="B15" i="139" a="1"/>
  <c r="B15" i="139" s="1"/>
  <c r="A15" i="139" s="1"/>
  <c r="B14" i="139" a="1"/>
  <c r="B14" i="139" s="1"/>
  <c r="A14" i="139" s="1"/>
  <c r="B13" i="139" a="1"/>
  <c r="B13" i="139" s="1"/>
  <c r="A13" i="139" s="1"/>
  <c r="B31" i="142"/>
  <c r="B27" i="142"/>
  <c r="B23" i="142"/>
  <c r="B20" i="142"/>
  <c r="B17" i="142"/>
  <c r="B13" i="142"/>
  <c r="B9" i="142"/>
  <c r="B32" i="142"/>
  <c r="B28" i="142"/>
  <c r="B24" i="142"/>
  <c r="B18" i="142"/>
  <c r="B14" i="142"/>
  <c r="B10" i="142"/>
  <c r="B6" i="142"/>
  <c r="J1" i="142"/>
  <c r="B28" i="139" s="1" a="1"/>
  <c r="B28" i="139" s="1"/>
  <c r="B33" i="142"/>
  <c r="B29" i="142"/>
  <c r="B25" i="142"/>
  <c r="B21" i="142"/>
  <c r="B19" i="142"/>
  <c r="B15" i="142"/>
  <c r="B11" i="142"/>
  <c r="B7" i="142"/>
  <c r="B30" i="142"/>
  <c r="B26" i="142"/>
  <c r="B22" i="142"/>
  <c r="B16" i="142"/>
  <c r="B12" i="142"/>
  <c r="B8" i="142"/>
  <c r="C80" i="135"/>
  <c r="B24" i="135" a="1"/>
  <c r="B24" i="135" s="1"/>
  <c r="A24" i="135" s="1"/>
  <c r="B23" i="135" a="1"/>
  <c r="B23" i="135" s="1"/>
  <c r="A23" i="135" s="1"/>
  <c r="B22" i="135" a="1"/>
  <c r="B22" i="135" s="1"/>
  <c r="A22" i="135" s="1"/>
  <c r="B21" i="135" a="1"/>
  <c r="B21" i="135" s="1"/>
  <c r="A21" i="135" s="1"/>
  <c r="B20" i="135" a="1"/>
  <c r="B20" i="135" s="1"/>
  <c r="A20" i="135" s="1"/>
  <c r="B19" i="135" a="1"/>
  <c r="B19" i="135" s="1"/>
  <c r="A19" i="135" s="1"/>
  <c r="B18" i="135" a="1"/>
  <c r="B18" i="135" s="1"/>
  <c r="A18" i="135" s="1"/>
  <c r="B17" i="135" a="1"/>
  <c r="B17" i="135" s="1"/>
  <c r="A17" i="135" s="1"/>
  <c r="B16" i="135" a="1"/>
  <c r="B16" i="135" s="1"/>
  <c r="A16" i="135" s="1"/>
  <c r="B15" i="135" a="1"/>
  <c r="B15" i="135" s="1"/>
  <c r="A15" i="135" s="1"/>
  <c r="B14" i="135" a="1"/>
  <c r="B14" i="135" s="1"/>
  <c r="A14" i="135" s="1"/>
  <c r="B13" i="135" a="1"/>
  <c r="B13" i="135" s="1"/>
  <c r="A13" i="135" s="1"/>
  <c r="B31" i="138"/>
  <c r="B27" i="138"/>
  <c r="B23" i="138"/>
  <c r="B20" i="138"/>
  <c r="B17" i="138"/>
  <c r="B13" i="138"/>
  <c r="B9" i="138"/>
  <c r="A4" i="138" a="1"/>
  <c r="B32" i="138"/>
  <c r="B28" i="138"/>
  <c r="B24" i="138"/>
  <c r="B18" i="138"/>
  <c r="B14" i="138"/>
  <c r="B10" i="138"/>
  <c r="B6" i="138"/>
  <c r="J1" i="138"/>
  <c r="B28" i="135" s="1" a="1"/>
  <c r="B28" i="135" s="1"/>
  <c r="B33" i="138"/>
  <c r="B29" i="138"/>
  <c r="B25" i="138"/>
  <c r="B21" i="138"/>
  <c r="B19" i="138"/>
  <c r="B15" i="138"/>
  <c r="B11" i="138"/>
  <c r="B7" i="138"/>
  <c r="B30" i="138"/>
  <c r="B26" i="138"/>
  <c r="B22" i="138"/>
  <c r="B16" i="138"/>
  <c r="B12" i="138"/>
  <c r="B8" i="138"/>
  <c r="L59" i="117"/>
  <c r="M59" i="117"/>
  <c r="N59" i="117"/>
  <c r="AJ59" i="117" s="1"/>
  <c r="AM59" i="117" s="1"/>
  <c r="AO59" i="117" s="1"/>
  <c r="L61" i="117"/>
  <c r="M61" i="117"/>
  <c r="N61" i="117"/>
  <c r="AJ61" i="117" s="1"/>
  <c r="AM61" i="117" s="1"/>
  <c r="AO61" i="117" s="1"/>
  <c r="L60" i="117"/>
  <c r="M60" i="117"/>
  <c r="N60" i="117"/>
  <c r="AJ60" i="117" s="1"/>
  <c r="AM60" i="117" s="1"/>
  <c r="AO60" i="117" s="1"/>
  <c r="C69" i="135" a="1"/>
  <c r="C53" i="143" a="1"/>
  <c r="C60" i="139" a="1"/>
  <c r="C15" i="163" a="1"/>
  <c r="C20" i="147" a="1"/>
  <c r="C77" i="163" a="1"/>
  <c r="C21" i="151" a="1"/>
  <c r="C67" i="139" a="1"/>
  <c r="C79" i="139" a="1"/>
  <c r="C17" i="159" a="1"/>
  <c r="C23" i="143" a="1"/>
  <c r="C54" i="143" a="1"/>
  <c r="C66" i="151" a="1"/>
  <c r="C73" i="147" a="1"/>
  <c r="C15" i="155" a="1"/>
  <c r="C15" i="151" a="1"/>
  <c r="C70" i="139" a="1"/>
  <c r="C20" i="155" a="1"/>
  <c r="C19" i="155" a="1"/>
  <c r="C61" i="163" a="1"/>
  <c r="C76" i="139" a="1"/>
  <c r="C21" i="155" a="1"/>
  <c r="C82" i="147" a="1"/>
  <c r="C81" i="155" a="1"/>
  <c r="C67" i="147" a="1"/>
  <c r="C13" i="159" a="1"/>
  <c r="C81" i="143" a="1"/>
  <c r="C57" i="143" a="1"/>
  <c r="C16" i="147" a="1"/>
  <c r="C79" i="163" a="1"/>
  <c r="C74" i="135" a="1"/>
  <c r="C24" i="155" a="1"/>
  <c r="C66" i="143" a="1"/>
  <c r="C18" i="163" a="1"/>
  <c r="C74" i="139" a="1"/>
  <c r="C77" i="155" a="1"/>
  <c r="C15" i="159" a="1"/>
  <c r="C75" i="151" a="1"/>
  <c r="C18" i="143" a="1"/>
  <c r="C22" i="143" a="1"/>
  <c r="C82" i="163" a="1"/>
  <c r="C75" i="163" a="1"/>
  <c r="C69" i="143" a="1"/>
  <c r="C77" i="151" a="1"/>
  <c r="C23" i="159" a="1"/>
  <c r="C15" i="143" a="1"/>
  <c r="C20" i="143" a="1"/>
  <c r="C22" i="155" a="1"/>
  <c r="C62" i="139" a="1"/>
  <c r="C79" i="143" a="1"/>
  <c r="C17" i="147" a="1"/>
  <c r="C14" i="159" a="1"/>
  <c r="C78" i="163" a="1"/>
  <c r="C77" i="143" a="1"/>
  <c r="C21" i="159" a="1"/>
  <c r="C71" i="135" a="1"/>
  <c r="C80" i="151" a="1"/>
  <c r="C62" i="143" a="1"/>
  <c r="C60" i="143" a="1"/>
  <c r="C55" i="143" a="1"/>
  <c r="C71" i="143" a="1"/>
  <c r="C82" i="135" a="1"/>
  <c r="C63" i="139" a="1"/>
  <c r="C73" i="163" a="1"/>
  <c r="C74" i="151" a="1"/>
  <c r="C24" i="151" a="1"/>
  <c r="C24" i="143" a="1"/>
  <c r="C23" i="163" a="1"/>
  <c r="C14" i="135" a="1"/>
  <c r="C69" i="139" a="1"/>
  <c r="C22" i="147" a="1"/>
  <c r="C77" i="135" a="1"/>
  <c r="C63" i="143" a="1"/>
  <c r="C22" i="139" a="1"/>
  <c r="C82" i="143" a="1"/>
  <c r="C55" i="163" a="1"/>
  <c r="C70" i="163" a="1"/>
  <c r="C19" i="163" a="1"/>
  <c r="C24" i="163" a="1"/>
  <c r="C19" i="147" a="1"/>
  <c r="C77" i="139" a="1"/>
  <c r="C21" i="147" a="1"/>
  <c r="C72" i="151" a="1"/>
  <c r="C81" i="163" a="1"/>
  <c r="C19" i="151" a="1"/>
  <c r="C20" i="159" a="1"/>
  <c r="C68" i="143" a="1"/>
  <c r="C19" i="139" a="1"/>
  <c r="C23" i="147" a="1"/>
  <c r="C76" i="147" a="1"/>
  <c r="C13" i="155" a="1"/>
  <c r="C18" i="151" a="1"/>
  <c r="C79" i="147" a="1"/>
  <c r="C22" i="159" a="1"/>
  <c r="C70" i="151" a="1"/>
  <c r="C80" i="155" a="1"/>
  <c r="C65" i="139" a="1"/>
  <c r="C21" i="143" a="1"/>
  <c r="C20" i="139" a="1"/>
  <c r="C24" i="159" a="1"/>
  <c r="C16" i="163" a="1"/>
  <c r="C20" i="151" a="1"/>
  <c r="C14" i="147" a="1"/>
  <c r="C14" i="143" a="1"/>
  <c r="C70" i="135" a="1"/>
  <c r="C16" i="143" a="1"/>
  <c r="C68" i="151" a="1"/>
  <c r="C78" i="155" a="1"/>
  <c r="C57" i="163" a="1"/>
  <c r="C72" i="143" a="1"/>
  <c r="C18" i="155" a="1"/>
  <c r="C73" i="151" a="1"/>
  <c r="C68" i="139" a="1"/>
  <c r="C69" i="163" a="1"/>
  <c r="C76" i="135" a="1"/>
  <c r="C77" i="147" a="1"/>
  <c r="C14" i="151" a="1"/>
  <c r="C69" i="147" a="1"/>
  <c r="C75" i="139" a="1"/>
  <c r="C74" i="147" a="1"/>
  <c r="C14" i="163" a="1"/>
  <c r="C21" i="163" a="1"/>
  <c r="C78" i="147" a="1"/>
  <c r="C17" i="163" a="1"/>
  <c r="C13" i="163" a="1"/>
  <c r="C81" i="135" a="1"/>
  <c r="C76" i="155" a="1"/>
  <c r="C64" i="163" a="1"/>
  <c r="C71" i="139" a="1"/>
  <c r="C61" i="139" a="1"/>
  <c r="C56" i="143" a="1"/>
  <c r="C74" i="143" a="1"/>
  <c r="C72" i="135" a="1"/>
  <c r="C18" i="147" a="1"/>
  <c r="C82" i="155" a="1"/>
  <c r="C62" i="163" a="1"/>
  <c r="C17" i="151" a="1"/>
  <c r="C23" i="151" a="1"/>
  <c r="C22" i="163" a="1"/>
  <c r="C16" i="155" a="1"/>
  <c r="C80" i="147" a="1"/>
  <c r="C18" i="159" a="1"/>
  <c r="C80" i="139" a="1"/>
  <c r="C75" i="135" a="1"/>
  <c r="C14" i="155" a="1"/>
  <c r="C22" i="151" a="1"/>
  <c r="C68" i="147" a="1"/>
  <c r="C76" i="143" a="1"/>
  <c r="C72" i="147" a="1"/>
  <c r="C71" i="151" a="1"/>
  <c r="C17" i="139" a="1"/>
  <c r="C78" i="135" a="1"/>
  <c r="C66" i="139" a="1"/>
  <c r="C81" i="139" a="1"/>
  <c r="C67" i="151" a="1"/>
  <c r="C67" i="163" a="1"/>
  <c r="C63" i="163" a="1"/>
  <c r="C76" i="163" a="1"/>
  <c r="C13" i="143" a="1"/>
  <c r="C75" i="147" a="1"/>
  <c r="C71" i="163" a="1"/>
  <c r="C68" i="135" a="1"/>
  <c r="C65" i="143" a="1"/>
  <c r="C70" i="147" a="1"/>
  <c r="C15" i="147" a="1"/>
  <c r="C60" i="163" a="1"/>
  <c r="C66" i="163" a="1"/>
  <c r="C79" i="155" a="1"/>
  <c r="C80" i="143" a="1"/>
  <c r="C59" i="143" a="1"/>
  <c r="C17" i="143" a="1"/>
  <c r="C78" i="139" a="1"/>
  <c r="C19" i="143" a="1"/>
  <c r="C65" i="163" a="1"/>
  <c r="C51" i="143" a="1"/>
  <c r="C76" i="151" a="1"/>
  <c r="C13" i="151" a="1"/>
  <c r="C72" i="163" a="1"/>
  <c r="C56" i="163" a="1"/>
  <c r="C19" i="159" a="1"/>
  <c r="C70" i="143" a="1"/>
  <c r="C71" i="147" a="1"/>
  <c r="C74" i="163" a="1"/>
  <c r="C16" i="159" a="1"/>
  <c r="C82" i="139" a="1"/>
  <c r="C13" i="139" a="1"/>
  <c r="C17" i="155" a="1"/>
  <c r="C73" i="135" a="1"/>
  <c r="C65" i="151" a="1"/>
  <c r="C75" i="143" a="1"/>
  <c r="C82" i="151" a="1"/>
  <c r="C59" i="163" a="1"/>
  <c r="C58" i="143" a="1"/>
  <c r="C79" i="151" a="1"/>
  <c r="C64" i="139" a="1"/>
  <c r="C73" i="143" a="1"/>
  <c r="C23" i="155" a="1"/>
  <c r="C24" i="147" a="1"/>
  <c r="C52" i="143" a="1"/>
  <c r="C81" i="151" a="1"/>
  <c r="C23" i="139" a="1"/>
  <c r="C58" i="163" a="1"/>
  <c r="C64" i="143" a="1"/>
  <c r="C81" i="147" a="1"/>
  <c r="C20" i="163" a="1"/>
  <c r="C17" i="135" a="1"/>
  <c r="C21" i="139" a="1"/>
  <c r="C15" i="135" a="1"/>
  <c r="C66" i="135" a="1"/>
  <c r="C13" i="135" a="1"/>
  <c r="C61" i="143" a="1"/>
  <c r="C78" i="143" a="1"/>
  <c r="C73" i="139" a="1"/>
  <c r="C16" i="151" a="1"/>
  <c r="C72" i="139" a="1"/>
  <c r="C14" i="139" a="1"/>
  <c r="C13" i="147" a="1"/>
  <c r="C19" i="135" a="1"/>
  <c r="C18" i="139" a="1"/>
  <c r="C24" i="135" a="1"/>
  <c r="C23" i="135" a="1"/>
  <c r="C16" i="139" a="1"/>
  <c r="C22" i="135" a="1"/>
  <c r="C15" i="139" a="1"/>
  <c r="C21" i="135" a="1"/>
  <c r="C20" i="135" a="1"/>
  <c r="C78" i="151" a="1"/>
  <c r="C18" i="135" a="1"/>
  <c r="C75" i="155" a="1"/>
  <c r="C79" i="135" a="1"/>
  <c r="C24" i="139" a="1"/>
  <c r="C67" i="135" a="1"/>
  <c r="C16" i="135" a="1"/>
  <c r="M72" i="155" l="1"/>
  <c r="M81" i="155"/>
  <c r="N78" i="155"/>
  <c r="AJ78" i="155" s="1"/>
  <c r="AM78" i="155" s="1"/>
  <c r="AO78" i="155" s="1"/>
  <c r="M78" i="155"/>
  <c r="M54" i="159"/>
  <c r="L79" i="159"/>
  <c r="N80" i="155"/>
  <c r="AJ80" i="155" s="1"/>
  <c r="AM80" i="155" s="1"/>
  <c r="AO80" i="155" s="1"/>
  <c r="N75" i="155"/>
  <c r="AJ75" i="155" s="1"/>
  <c r="AM75" i="155" s="1"/>
  <c r="AO75" i="155" s="1"/>
  <c r="M73" i="155"/>
  <c r="L74" i="155"/>
  <c r="L81" i="155"/>
  <c r="L80" i="155"/>
  <c r="L72" i="155"/>
  <c r="M79" i="155"/>
  <c r="L73" i="155"/>
  <c r="N79" i="155"/>
  <c r="AJ79" i="155" s="1"/>
  <c r="AM79" i="155" s="1"/>
  <c r="AO79" i="155" s="1"/>
  <c r="L77" i="155"/>
  <c r="M76" i="155"/>
  <c r="M74" i="155"/>
  <c r="M77" i="155"/>
  <c r="L76" i="155"/>
  <c r="L75" i="155"/>
  <c r="L84" i="159"/>
  <c r="M58" i="159"/>
  <c r="M86" i="159"/>
  <c r="N67" i="159"/>
  <c r="AJ67" i="159" s="1"/>
  <c r="AM67" i="159" s="1"/>
  <c r="AO67" i="159" s="1"/>
  <c r="L83" i="159"/>
  <c r="N28" i="159"/>
  <c r="AJ28" i="159" s="1"/>
  <c r="AM28" i="159" s="1"/>
  <c r="AO28" i="159" s="1"/>
  <c r="I4" i="142"/>
  <c r="B4" i="142"/>
  <c r="L61" i="155"/>
  <c r="N45" i="147"/>
  <c r="AJ45" i="147" s="1"/>
  <c r="AM45" i="147" s="1"/>
  <c r="AO45" i="147" s="1"/>
  <c r="L42" i="147"/>
  <c r="M66" i="159"/>
  <c r="L29" i="159"/>
  <c r="N29" i="159"/>
  <c r="AJ29" i="159" s="1"/>
  <c r="AM29" i="159" s="1"/>
  <c r="AO29" i="159" s="1"/>
  <c r="M71" i="159"/>
  <c r="N79" i="159"/>
  <c r="AJ79" i="159" s="1"/>
  <c r="AM79" i="159" s="1"/>
  <c r="AO79" i="159" s="1"/>
  <c r="L45" i="147"/>
  <c r="M43" i="147"/>
  <c r="N44" i="147"/>
  <c r="AJ44" i="147" s="1"/>
  <c r="AM44" i="147" s="1"/>
  <c r="AO44" i="147" s="1"/>
  <c r="M44" i="147"/>
  <c r="L43" i="147"/>
  <c r="M42" i="147"/>
  <c r="M80" i="159"/>
  <c r="A4" i="158" a="1"/>
  <c r="I8" i="158"/>
  <c r="I10" i="158"/>
  <c r="I7" i="158"/>
  <c r="I9" i="158"/>
  <c r="I6" i="158"/>
  <c r="I5" i="158"/>
  <c r="M66" i="155"/>
  <c r="M81" i="159"/>
  <c r="M32" i="159"/>
  <c r="L54" i="159"/>
  <c r="M55" i="159"/>
  <c r="N33" i="159"/>
  <c r="AJ33" i="159" s="1"/>
  <c r="AM33" i="159" s="1"/>
  <c r="AO33" i="159" s="1"/>
  <c r="N21" i="159"/>
  <c r="AJ21" i="159" s="1"/>
  <c r="AM21" i="159" s="1"/>
  <c r="AO21" i="159" s="1"/>
  <c r="M20" i="159"/>
  <c r="M33" i="159"/>
  <c r="M21" i="159"/>
  <c r="N69" i="159"/>
  <c r="AJ69" i="159" s="1"/>
  <c r="AM69" i="159" s="1"/>
  <c r="AO69" i="159" s="1"/>
  <c r="L80" i="159"/>
  <c r="L37" i="159"/>
  <c r="I4" i="158"/>
  <c r="N64" i="155"/>
  <c r="AJ64" i="155" s="1"/>
  <c r="AM64" i="155" s="1"/>
  <c r="AO64" i="155" s="1"/>
  <c r="M61" i="155"/>
  <c r="L64" i="155"/>
  <c r="L63" i="155"/>
  <c r="M65" i="155"/>
  <c r="N68" i="159"/>
  <c r="AJ68" i="159" s="1"/>
  <c r="AM68" i="159" s="1"/>
  <c r="AO68" i="159" s="1"/>
  <c r="L44" i="159"/>
  <c r="N30" i="159"/>
  <c r="AJ30" i="159" s="1"/>
  <c r="AM30" i="159" s="1"/>
  <c r="AO30" i="159" s="1"/>
  <c r="M44" i="159"/>
  <c r="N61" i="159"/>
  <c r="AJ61" i="159" s="1"/>
  <c r="AM61" i="159" s="1"/>
  <c r="AO61" i="159" s="1"/>
  <c r="N25" i="159"/>
  <c r="AJ25" i="159" s="1"/>
  <c r="AM25" i="159" s="1"/>
  <c r="AO25" i="159" s="1"/>
  <c r="M25" i="159"/>
  <c r="N24" i="159"/>
  <c r="AJ24" i="159" s="1"/>
  <c r="AM24" i="159" s="1"/>
  <c r="AO24" i="159" s="1"/>
  <c r="L55" i="159"/>
  <c r="M94" i="159"/>
  <c r="N104" i="159"/>
  <c r="AJ104" i="159" s="1"/>
  <c r="AM104" i="159" s="1"/>
  <c r="AO104" i="159" s="1"/>
  <c r="N75" i="159"/>
  <c r="AJ75" i="159" s="1"/>
  <c r="AM75" i="159" s="1"/>
  <c r="AO75" i="159" s="1"/>
  <c r="M68" i="159"/>
  <c r="M38" i="147"/>
  <c r="N38" i="147"/>
  <c r="AJ38" i="147" s="1"/>
  <c r="AM38" i="147" s="1"/>
  <c r="AO38" i="147" s="1"/>
  <c r="L40" i="147"/>
  <c r="M37" i="147"/>
  <c r="M41" i="147"/>
  <c r="N40" i="147"/>
  <c r="AJ40" i="147" s="1"/>
  <c r="AM40" i="147" s="1"/>
  <c r="AO40" i="147" s="1"/>
  <c r="L39" i="147"/>
  <c r="N39" i="147"/>
  <c r="AJ39" i="147" s="1"/>
  <c r="AM39" i="147" s="1"/>
  <c r="AO39" i="147" s="1"/>
  <c r="L36" i="147"/>
  <c r="N37" i="147"/>
  <c r="AJ37" i="147" s="1"/>
  <c r="AM37" i="147" s="1"/>
  <c r="AO37" i="147" s="1"/>
  <c r="N41" i="147"/>
  <c r="AJ41" i="147" s="1"/>
  <c r="AM41" i="147" s="1"/>
  <c r="AO41" i="147" s="1"/>
  <c r="N18" i="139"/>
  <c r="N19" i="139"/>
  <c r="L18" i="139"/>
  <c r="M12" i="139"/>
  <c r="L21" i="139"/>
  <c r="N14" i="139"/>
  <c r="AJ14" i="139" s="1"/>
  <c r="AM14" i="139" s="1"/>
  <c r="AO14" i="139" s="1"/>
  <c r="N11" i="139"/>
  <c r="AJ11" i="139" s="1"/>
  <c r="AM11" i="139" s="1"/>
  <c r="AO11" i="139" s="1"/>
  <c r="L17" i="139"/>
  <c r="L14" i="139"/>
  <c r="M19" i="139"/>
  <c r="L13" i="139"/>
  <c r="L24" i="139"/>
  <c r="M11" i="139"/>
  <c r="AJ15" i="139"/>
  <c r="AM15" i="139" s="1"/>
  <c r="AO15" i="139" s="1"/>
  <c r="N24" i="139"/>
  <c r="AJ24" i="139" s="1"/>
  <c r="AM24" i="139" s="1"/>
  <c r="AO24" i="139" s="1"/>
  <c r="L20" i="139"/>
  <c r="M22" i="139"/>
  <c r="N21" i="139"/>
  <c r="AJ21" i="139" s="1"/>
  <c r="AM21" i="139" s="1"/>
  <c r="AO21" i="139" s="1"/>
  <c r="N20" i="139"/>
  <c r="AJ20" i="139" s="1"/>
  <c r="AM20" i="139" s="1"/>
  <c r="AO20" i="139" s="1"/>
  <c r="L12" i="139"/>
  <c r="M23" i="139"/>
  <c r="N17" i="139"/>
  <c r="AJ17" i="139" s="1"/>
  <c r="AM17" i="139" s="1"/>
  <c r="AO17" i="139" s="1"/>
  <c r="N16" i="139"/>
  <c r="AJ16" i="139" s="1"/>
  <c r="AM16" i="139" s="1"/>
  <c r="AO16" i="139" s="1"/>
  <c r="N22" i="139"/>
  <c r="AJ22" i="139" s="1"/>
  <c r="AM22" i="139" s="1"/>
  <c r="AO22" i="139" s="1"/>
  <c r="M15" i="139"/>
  <c r="N13" i="139"/>
  <c r="AJ13" i="139" s="1"/>
  <c r="AM13" i="139" s="1"/>
  <c r="AO13" i="139" s="1"/>
  <c r="L23" i="139"/>
  <c r="L16" i="139"/>
  <c r="L15" i="139"/>
  <c r="N71" i="155"/>
  <c r="AJ71" i="155" s="1"/>
  <c r="AM71" i="155" s="1"/>
  <c r="AO71" i="155" s="1"/>
  <c r="N66" i="155"/>
  <c r="AJ66" i="155" s="1"/>
  <c r="AM66" i="155" s="1"/>
  <c r="AO66" i="155" s="1"/>
  <c r="N63" i="155"/>
  <c r="AJ63" i="155" s="1"/>
  <c r="AM63" i="155" s="1"/>
  <c r="AO63" i="155" s="1"/>
  <c r="L69" i="155"/>
  <c r="N65" i="155"/>
  <c r="AJ65" i="155" s="1"/>
  <c r="AM65" i="155" s="1"/>
  <c r="AO65" i="155" s="1"/>
  <c r="M71" i="155"/>
  <c r="L70" i="155"/>
  <c r="M68" i="155"/>
  <c r="L60" i="155"/>
  <c r="N68" i="155"/>
  <c r="AJ68" i="155" s="1"/>
  <c r="AM68" i="155" s="1"/>
  <c r="AO68" i="155" s="1"/>
  <c r="M60" i="155"/>
  <c r="N70" i="155"/>
  <c r="AJ70" i="155" s="1"/>
  <c r="AM70" i="155" s="1"/>
  <c r="AO70" i="155" s="1"/>
  <c r="M62" i="155"/>
  <c r="N62" i="155"/>
  <c r="AJ62" i="155" s="1"/>
  <c r="AM62" i="155" s="1"/>
  <c r="AO62" i="155" s="1"/>
  <c r="N67" i="155"/>
  <c r="AJ67" i="155" s="1"/>
  <c r="AM67" i="155" s="1"/>
  <c r="AO67" i="155" s="1"/>
  <c r="L67" i="155"/>
  <c r="M69" i="155"/>
  <c r="N63" i="159"/>
  <c r="AJ63" i="159" s="1"/>
  <c r="AM63" i="159" s="1"/>
  <c r="AO63" i="159" s="1"/>
  <c r="L62" i="159"/>
  <c r="L32" i="159"/>
  <c r="L91" i="159"/>
  <c r="M91" i="159"/>
  <c r="L92" i="159"/>
  <c r="L63" i="159"/>
  <c r="L45" i="159"/>
  <c r="N40" i="159"/>
  <c r="AJ40" i="159" s="1"/>
  <c r="AM40" i="159" s="1"/>
  <c r="AO40" i="159" s="1"/>
  <c r="M28" i="159"/>
  <c r="N81" i="159"/>
  <c r="AJ81" i="159" s="1"/>
  <c r="AM81" i="159" s="1"/>
  <c r="AO81" i="159" s="1"/>
  <c r="I6" i="150"/>
  <c r="N27" i="159"/>
  <c r="AJ27" i="159" s="1"/>
  <c r="AM27" i="159" s="1"/>
  <c r="AO27" i="159" s="1"/>
  <c r="N71" i="159"/>
  <c r="AJ71" i="159" s="1"/>
  <c r="AM71" i="159" s="1"/>
  <c r="AO71" i="159" s="1"/>
  <c r="M67" i="159"/>
  <c r="L35" i="159"/>
  <c r="L39" i="159"/>
  <c r="M39" i="159"/>
  <c r="M36" i="159"/>
  <c r="L36" i="159"/>
  <c r="N51" i="159"/>
  <c r="AJ51" i="159" s="1"/>
  <c r="AM51" i="159" s="1"/>
  <c r="AO51" i="159" s="1"/>
  <c r="L27" i="159"/>
  <c r="N82" i="159"/>
  <c r="AJ82" i="159" s="1"/>
  <c r="AM82" i="159" s="1"/>
  <c r="AO82" i="159" s="1"/>
  <c r="N45" i="159"/>
  <c r="AJ45" i="159" s="1"/>
  <c r="AM45" i="159" s="1"/>
  <c r="AO45" i="159" s="1"/>
  <c r="N35" i="159"/>
  <c r="AJ35" i="159" s="1"/>
  <c r="AM35" i="159" s="1"/>
  <c r="AO35" i="159" s="1"/>
  <c r="L24" i="159"/>
  <c r="L23" i="159"/>
  <c r="L53" i="159"/>
  <c r="L26" i="159"/>
  <c r="M26" i="159"/>
  <c r="N34" i="159"/>
  <c r="AJ34" i="159" s="1"/>
  <c r="AM34" i="159" s="1"/>
  <c r="AO34" i="159" s="1"/>
  <c r="M60" i="159"/>
  <c r="N85" i="159"/>
  <c r="AJ85" i="159" s="1"/>
  <c r="AM85" i="159" s="1"/>
  <c r="AO85" i="159" s="1"/>
  <c r="L73" i="159"/>
  <c r="N89" i="159"/>
  <c r="AJ89" i="159" s="1"/>
  <c r="AM89" i="159" s="1"/>
  <c r="AO89" i="159" s="1"/>
  <c r="M89" i="159"/>
  <c r="N64" i="159"/>
  <c r="AJ64" i="159" s="1"/>
  <c r="AM64" i="159" s="1"/>
  <c r="AO64" i="159" s="1"/>
  <c r="L47" i="159"/>
  <c r="L34" i="159"/>
  <c r="M82" i="159"/>
  <c r="M22" i="159"/>
  <c r="L46" i="159"/>
  <c r="L56" i="159"/>
  <c r="L38" i="159"/>
  <c r="N46" i="159"/>
  <c r="AJ46" i="159" s="1"/>
  <c r="AM46" i="159" s="1"/>
  <c r="AO46" i="159" s="1"/>
  <c r="N56" i="159"/>
  <c r="AJ56" i="159" s="1"/>
  <c r="AM56" i="159" s="1"/>
  <c r="AO56" i="159" s="1"/>
  <c r="N37" i="159"/>
  <c r="AJ37" i="159" s="1"/>
  <c r="AM37" i="159" s="1"/>
  <c r="AO37" i="159" s="1"/>
  <c r="L95" i="159"/>
  <c r="L22" i="159"/>
  <c r="M51" i="159"/>
  <c r="N23" i="159"/>
  <c r="AJ23" i="159" s="1"/>
  <c r="AM23" i="159" s="1"/>
  <c r="AO23" i="159" s="1"/>
  <c r="M104" i="159"/>
  <c r="N62" i="159"/>
  <c r="AJ62" i="159" s="1"/>
  <c r="AM62" i="159" s="1"/>
  <c r="AO62" i="159" s="1"/>
  <c r="L60" i="159"/>
  <c r="L24" i="151"/>
  <c r="N24" i="151"/>
  <c r="AJ24" i="151" s="1"/>
  <c r="AM24" i="151" s="1"/>
  <c r="AO24" i="151" s="1"/>
  <c r="M27" i="151"/>
  <c r="L20" i="135"/>
  <c r="L28" i="135"/>
  <c r="L24" i="135"/>
  <c r="N23" i="135"/>
  <c r="AJ23" i="135" s="1"/>
  <c r="AM23" i="135" s="1"/>
  <c r="AO23" i="135" s="1"/>
  <c r="M29" i="135"/>
  <c r="M25" i="135"/>
  <c r="L32" i="135"/>
  <c r="N30" i="135"/>
  <c r="AJ30" i="135" s="1"/>
  <c r="AM30" i="135" s="1"/>
  <c r="AO30" i="135" s="1"/>
  <c r="N26" i="135"/>
  <c r="AJ26" i="135" s="1"/>
  <c r="AM26" i="135" s="1"/>
  <c r="AO26" i="135" s="1"/>
  <c r="M33" i="135"/>
  <c r="M20" i="135"/>
  <c r="M19" i="135"/>
  <c r="N19" i="135"/>
  <c r="AJ19" i="135" s="1"/>
  <c r="AM19" i="135" s="1"/>
  <c r="AO19" i="135" s="1"/>
  <c r="L27" i="135"/>
  <c r="M23" i="135"/>
  <c r="M21" i="135"/>
  <c r="M28" i="135"/>
  <c r="N22" i="135"/>
  <c r="AJ22" i="135" s="1"/>
  <c r="AM22" i="135" s="1"/>
  <c r="AO22" i="135" s="1"/>
  <c r="N29" i="135"/>
  <c r="AJ29" i="135" s="1"/>
  <c r="AM29" i="135" s="1"/>
  <c r="AO29" i="135" s="1"/>
  <c r="M24" i="135"/>
  <c r="L31" i="135"/>
  <c r="L26" i="135"/>
  <c r="N25" i="135"/>
  <c r="AJ25" i="135" s="1"/>
  <c r="AM25" i="135" s="1"/>
  <c r="AO25" i="135" s="1"/>
  <c r="M32" i="135"/>
  <c r="M27" i="135"/>
  <c r="L22" i="135"/>
  <c r="N33" i="135"/>
  <c r="AJ33" i="135" s="1"/>
  <c r="AM33" i="135" s="1"/>
  <c r="AO33" i="135" s="1"/>
  <c r="N21" i="135"/>
  <c r="AJ21" i="135" s="1"/>
  <c r="AM21" i="135" s="1"/>
  <c r="AO21" i="135" s="1"/>
  <c r="L30" i="135"/>
  <c r="M31" i="135"/>
  <c r="AJ19" i="139"/>
  <c r="AM19" i="139" s="1"/>
  <c r="AO19" i="139" s="1"/>
  <c r="AJ18" i="139"/>
  <c r="AM18" i="139" s="1"/>
  <c r="AO18" i="139" s="1"/>
  <c r="M31" i="147"/>
  <c r="L33" i="147"/>
  <c r="N30" i="147"/>
  <c r="AJ30" i="147" s="1"/>
  <c r="AM30" i="147" s="1"/>
  <c r="AO30" i="147" s="1"/>
  <c r="L35" i="147"/>
  <c r="AJ36" i="147"/>
  <c r="AM36" i="147" s="1"/>
  <c r="AO36" i="147" s="1"/>
  <c r="N34" i="147"/>
  <c r="AJ34" i="147" s="1"/>
  <c r="AM34" i="147" s="1"/>
  <c r="AO34" i="147" s="1"/>
  <c r="N32" i="147"/>
  <c r="AJ32" i="147" s="1"/>
  <c r="AM32" i="147" s="1"/>
  <c r="AO32" i="147" s="1"/>
  <c r="N33" i="147"/>
  <c r="AJ33" i="147" s="1"/>
  <c r="AM33" i="147" s="1"/>
  <c r="AO33" i="147" s="1"/>
  <c r="M34" i="147"/>
  <c r="M36" i="147"/>
  <c r="L18" i="147"/>
  <c r="M30" i="147"/>
  <c r="M32" i="147"/>
  <c r="M35" i="147"/>
  <c r="L31" i="147"/>
  <c r="M25" i="151"/>
  <c r="N29" i="151"/>
  <c r="AJ29" i="151" s="1"/>
  <c r="AM29" i="151" s="1"/>
  <c r="AO29" i="151" s="1"/>
  <c r="L43" i="159"/>
  <c r="M64" i="159"/>
  <c r="N98" i="159"/>
  <c r="AJ98" i="159" s="1"/>
  <c r="AM98" i="159" s="1"/>
  <c r="AO98" i="159" s="1"/>
  <c r="M57" i="159"/>
  <c r="L31" i="159"/>
  <c r="N93" i="159"/>
  <c r="AJ93" i="159" s="1"/>
  <c r="AM93" i="159" s="1"/>
  <c r="AO93" i="159" s="1"/>
  <c r="N49" i="159"/>
  <c r="AJ49" i="159" s="1"/>
  <c r="AM49" i="159" s="1"/>
  <c r="AO49" i="159" s="1"/>
  <c r="N43" i="159"/>
  <c r="AJ43" i="159" s="1"/>
  <c r="AM43" i="159" s="1"/>
  <c r="AO43" i="159" s="1"/>
  <c r="L57" i="159"/>
  <c r="N31" i="159"/>
  <c r="AJ31" i="159" s="1"/>
  <c r="AM31" i="159" s="1"/>
  <c r="AO31" i="159" s="1"/>
  <c r="N47" i="159"/>
  <c r="AJ47" i="159" s="1"/>
  <c r="AM47" i="159" s="1"/>
  <c r="AO47" i="159" s="1"/>
  <c r="M49" i="159"/>
  <c r="L41" i="159"/>
  <c r="N41" i="159"/>
  <c r="AJ41" i="159" s="1"/>
  <c r="AM41" i="159" s="1"/>
  <c r="AO41" i="159" s="1"/>
  <c r="N102" i="159"/>
  <c r="AJ102" i="159" s="1"/>
  <c r="AM102" i="159" s="1"/>
  <c r="AO102" i="159" s="1"/>
  <c r="N95" i="159"/>
  <c r="AJ95" i="159" s="1"/>
  <c r="AM95" i="159" s="1"/>
  <c r="AO95" i="159" s="1"/>
  <c r="N73" i="159"/>
  <c r="AJ73" i="159" s="1"/>
  <c r="AM73" i="159" s="1"/>
  <c r="AO73" i="159" s="1"/>
  <c r="L98" i="159"/>
  <c r="N101" i="159"/>
  <c r="AJ101" i="159" s="1"/>
  <c r="AM101" i="159" s="1"/>
  <c r="AO101" i="159" s="1"/>
  <c r="M75" i="159"/>
  <c r="L66" i="159"/>
  <c r="N94" i="159"/>
  <c r="AJ94" i="159" s="1"/>
  <c r="AM94" i="159" s="1"/>
  <c r="AO94" i="159" s="1"/>
  <c r="N70" i="159"/>
  <c r="AJ70" i="159" s="1"/>
  <c r="AM70" i="159" s="1"/>
  <c r="AO70" i="159" s="1"/>
  <c r="M93" i="159"/>
  <c r="L102" i="159"/>
  <c r="L85" i="159"/>
  <c r="N19" i="163"/>
  <c r="AJ19" i="163" s="1"/>
  <c r="AM19" i="163" s="1"/>
  <c r="AO19" i="163" s="1"/>
  <c r="L16" i="163"/>
  <c r="L18" i="163"/>
  <c r="N15" i="163"/>
  <c r="AJ15" i="163" s="1"/>
  <c r="AM15" i="163" s="1"/>
  <c r="AO15" i="163" s="1"/>
  <c r="M21" i="163"/>
  <c r="M19" i="163"/>
  <c r="M16" i="163"/>
  <c r="M15" i="163"/>
  <c r="L21" i="163"/>
  <c r="L20" i="163"/>
  <c r="L17" i="163"/>
  <c r="M18" i="163"/>
  <c r="M17" i="163"/>
  <c r="N20" i="163"/>
  <c r="AJ20" i="163" s="1"/>
  <c r="AM20" i="163" s="1"/>
  <c r="AO20" i="163" s="1"/>
  <c r="C74" i="135"/>
  <c r="N11" i="159"/>
  <c r="AJ11" i="159" s="1"/>
  <c r="AM11" i="159" s="1"/>
  <c r="AO11" i="159" s="1"/>
  <c r="M10" i="159"/>
  <c r="C82" i="151"/>
  <c r="C63" i="163"/>
  <c r="C72" i="143"/>
  <c r="M12" i="147"/>
  <c r="N18" i="135"/>
  <c r="AJ18" i="135" s="1"/>
  <c r="AM18" i="135" s="1"/>
  <c r="AO18" i="135" s="1"/>
  <c r="M18" i="135"/>
  <c r="AJ12" i="139"/>
  <c r="AM12" i="139" s="1"/>
  <c r="AO12" i="139" s="1"/>
  <c r="AO10" i="143"/>
  <c r="B50" i="143" s="1" a="1"/>
  <c r="B50" i="143" s="1"/>
  <c r="A50" i="143" s="1"/>
  <c r="I36" i="134"/>
  <c r="C4" i="143"/>
  <c r="N17" i="147"/>
  <c r="AJ17" i="147" s="1"/>
  <c r="AM17" i="147" s="1"/>
  <c r="AO17" i="147" s="1"/>
  <c r="M26" i="151"/>
  <c r="N26" i="151"/>
  <c r="AJ26" i="151" s="1"/>
  <c r="AM26" i="151" s="1"/>
  <c r="AO26" i="151" s="1"/>
  <c r="L27" i="151"/>
  <c r="M28" i="151"/>
  <c r="N25" i="151"/>
  <c r="AJ25" i="151" s="1"/>
  <c r="AM25" i="151" s="1"/>
  <c r="AO25" i="151" s="1"/>
  <c r="L28" i="151"/>
  <c r="M29" i="151"/>
  <c r="M18" i="155"/>
  <c r="L15" i="155"/>
  <c r="L17" i="155"/>
  <c r="N11" i="155"/>
  <c r="AJ11" i="155" s="1"/>
  <c r="AM11" i="155" s="1"/>
  <c r="AO11" i="155" s="1"/>
  <c r="M20" i="155"/>
  <c r="M16" i="155"/>
  <c r="N19" i="155"/>
  <c r="AJ19" i="155" s="1"/>
  <c r="AM19" i="155" s="1"/>
  <c r="AO19" i="155" s="1"/>
  <c r="N20" i="155"/>
  <c r="AJ20" i="155" s="1"/>
  <c r="AM20" i="155" s="1"/>
  <c r="AO20" i="155" s="1"/>
  <c r="N16" i="155"/>
  <c r="AJ16" i="155" s="1"/>
  <c r="AM16" i="155" s="1"/>
  <c r="AO16" i="155" s="1"/>
  <c r="M15" i="155"/>
  <c r="M19" i="155"/>
  <c r="M14" i="155"/>
  <c r="N14" i="155"/>
  <c r="AJ14" i="155" s="1"/>
  <c r="AM14" i="155" s="1"/>
  <c r="AO14" i="155" s="1"/>
  <c r="N18" i="155"/>
  <c r="AJ18" i="155" s="1"/>
  <c r="AM18" i="155" s="1"/>
  <c r="AO18" i="155" s="1"/>
  <c r="N12" i="155"/>
  <c r="AJ12" i="155" s="1"/>
  <c r="AM12" i="155" s="1"/>
  <c r="AO12" i="155" s="1"/>
  <c r="M12" i="155"/>
  <c r="M17" i="155"/>
  <c r="L11" i="155"/>
  <c r="M17" i="159"/>
  <c r="N52" i="159"/>
  <c r="AJ52" i="159" s="1"/>
  <c r="AM52" i="159" s="1"/>
  <c r="AO52" i="159" s="1"/>
  <c r="M16" i="159"/>
  <c r="N16" i="159"/>
  <c r="AJ16" i="159" s="1"/>
  <c r="AM16" i="159" s="1"/>
  <c r="AO16" i="159" s="1"/>
  <c r="L19" i="159"/>
  <c r="AJ10" i="159"/>
  <c r="AM10" i="159" s="1"/>
  <c r="AO10" i="159" s="1"/>
  <c r="M52" i="159"/>
  <c r="M38" i="159"/>
  <c r="M14" i="159"/>
  <c r="M40" i="159"/>
  <c r="M13" i="159"/>
  <c r="N13" i="159"/>
  <c r="AJ13" i="159" s="1"/>
  <c r="AM13" i="159" s="1"/>
  <c r="AO13" i="159" s="1"/>
  <c r="L50" i="159"/>
  <c r="N19" i="159"/>
  <c r="AJ19" i="159" s="1"/>
  <c r="AM19" i="159" s="1"/>
  <c r="AO19" i="159" s="1"/>
  <c r="N48" i="159"/>
  <c r="AJ48" i="159" s="1"/>
  <c r="AM48" i="159" s="1"/>
  <c r="AO48" i="159" s="1"/>
  <c r="M42" i="159"/>
  <c r="M53" i="159"/>
  <c r="M50" i="159"/>
  <c r="N17" i="159"/>
  <c r="AJ17" i="159" s="1"/>
  <c r="AM17" i="159" s="1"/>
  <c r="AO17" i="159" s="1"/>
  <c r="N42" i="159"/>
  <c r="AJ42" i="159" s="1"/>
  <c r="AM42" i="159" s="1"/>
  <c r="AO42" i="159" s="1"/>
  <c r="M12" i="163"/>
  <c r="N12" i="163"/>
  <c r="AJ12" i="163" s="1"/>
  <c r="AM12" i="163" s="1"/>
  <c r="AO12" i="163" s="1"/>
  <c r="M13" i="163"/>
  <c r="M14" i="163"/>
  <c r="N14" i="163"/>
  <c r="AJ14" i="163" s="1"/>
  <c r="AM14" i="163" s="1"/>
  <c r="AO14" i="163" s="1"/>
  <c r="N13" i="163"/>
  <c r="AJ13" i="163" s="1"/>
  <c r="AM13" i="163" s="1"/>
  <c r="AO13" i="163" s="1"/>
  <c r="L16" i="135"/>
  <c r="N15" i="135"/>
  <c r="AJ15" i="135" s="1"/>
  <c r="AM15" i="135" s="1"/>
  <c r="AO15" i="135" s="1"/>
  <c r="N14" i="135"/>
  <c r="AJ14" i="135" s="1"/>
  <c r="AM14" i="135" s="1"/>
  <c r="AO14" i="135" s="1"/>
  <c r="L14" i="135"/>
  <c r="N13" i="135"/>
  <c r="AJ13" i="135" s="1"/>
  <c r="AM13" i="135" s="1"/>
  <c r="AO13" i="135" s="1"/>
  <c r="M15" i="135"/>
  <c r="M17" i="135"/>
  <c r="M13" i="135"/>
  <c r="N17" i="135"/>
  <c r="AJ17" i="135" s="1"/>
  <c r="AM17" i="135" s="1"/>
  <c r="AO17" i="135" s="1"/>
  <c r="N16" i="135"/>
  <c r="AJ16" i="135" s="1"/>
  <c r="AM16" i="135" s="1"/>
  <c r="AO16" i="135" s="1"/>
  <c r="L12" i="135"/>
  <c r="M12" i="135"/>
  <c r="M18" i="147"/>
  <c r="L16" i="147"/>
  <c r="M16" i="147"/>
  <c r="M11" i="147"/>
  <c r="M19" i="147"/>
  <c r="M15" i="147"/>
  <c r="N19" i="147"/>
  <c r="AJ19" i="147" s="1"/>
  <c r="AM19" i="147" s="1"/>
  <c r="AO19" i="147" s="1"/>
  <c r="N15" i="147"/>
  <c r="AJ15" i="147" s="1"/>
  <c r="AM15" i="147" s="1"/>
  <c r="AO15" i="147" s="1"/>
  <c r="M14" i="147"/>
  <c r="N14" i="147"/>
  <c r="AJ14" i="147" s="1"/>
  <c r="AM14" i="147" s="1"/>
  <c r="AO14" i="147" s="1"/>
  <c r="M17" i="147"/>
  <c r="N12" i="147"/>
  <c r="AJ12" i="147" s="1"/>
  <c r="AM12" i="147" s="1"/>
  <c r="AO12" i="147" s="1"/>
  <c r="L11" i="147"/>
  <c r="AM28" i="151"/>
  <c r="AO28" i="151" s="1"/>
  <c r="L17" i="151"/>
  <c r="M12" i="151"/>
  <c r="M20" i="151"/>
  <c r="M16" i="151"/>
  <c r="N12" i="151"/>
  <c r="AJ12" i="151" s="1"/>
  <c r="AM12" i="151" s="1"/>
  <c r="AO12" i="151" s="1"/>
  <c r="L20" i="151"/>
  <c r="L16" i="151"/>
  <c r="N11" i="151"/>
  <c r="AJ11" i="151" s="1"/>
  <c r="AM11" i="151" s="1"/>
  <c r="AO11" i="151" s="1"/>
  <c r="N19" i="151"/>
  <c r="AJ19" i="151" s="1"/>
  <c r="AM19" i="151" s="1"/>
  <c r="AO19" i="151" s="1"/>
  <c r="N15" i="151"/>
  <c r="AJ15" i="151" s="1"/>
  <c r="AM15" i="151" s="1"/>
  <c r="AO15" i="151" s="1"/>
  <c r="M18" i="151"/>
  <c r="M14" i="151"/>
  <c r="N18" i="151"/>
  <c r="AJ18" i="151" s="1"/>
  <c r="AM18" i="151" s="1"/>
  <c r="AO18" i="151" s="1"/>
  <c r="N14" i="151"/>
  <c r="AJ14" i="151" s="1"/>
  <c r="AM14" i="151" s="1"/>
  <c r="AO14" i="151" s="1"/>
  <c r="M17" i="151"/>
  <c r="M13" i="151"/>
  <c r="L13" i="151"/>
  <c r="M19" i="151"/>
  <c r="M15" i="151"/>
  <c r="N11" i="135"/>
  <c r="AJ11" i="135" s="1"/>
  <c r="AM11" i="135" s="1"/>
  <c r="AO11" i="135" s="1"/>
  <c r="N10" i="135"/>
  <c r="AJ10" i="135" s="1"/>
  <c r="AM10" i="135" s="1"/>
  <c r="AO10" i="135" s="1"/>
  <c r="M10" i="135"/>
  <c r="M11" i="135"/>
  <c r="L10" i="139"/>
  <c r="M10" i="139"/>
  <c r="M13" i="147"/>
  <c r="N13" i="147"/>
  <c r="AJ13" i="147" s="1"/>
  <c r="AM13" i="147" s="1"/>
  <c r="AO13" i="147" s="1"/>
  <c r="N28" i="147"/>
  <c r="AJ28" i="147" s="1"/>
  <c r="AM28" i="147" s="1"/>
  <c r="AO28" i="147" s="1"/>
  <c r="M28" i="147"/>
  <c r="L28" i="147"/>
  <c r="N25" i="147"/>
  <c r="AJ25" i="147" s="1"/>
  <c r="AM25" i="147" s="1"/>
  <c r="AO25" i="147" s="1"/>
  <c r="M25" i="147"/>
  <c r="L25" i="147"/>
  <c r="N10" i="147"/>
  <c r="AJ10" i="147" s="1"/>
  <c r="AM10" i="147" s="1"/>
  <c r="AO10" i="147" s="1"/>
  <c r="M10" i="147"/>
  <c r="N20" i="147"/>
  <c r="AJ20" i="147" s="1"/>
  <c r="AM20" i="147" s="1"/>
  <c r="AO20" i="147" s="1"/>
  <c r="M20" i="147"/>
  <c r="L20" i="147"/>
  <c r="N27" i="147"/>
  <c r="AJ27" i="147" s="1"/>
  <c r="AM27" i="147" s="1"/>
  <c r="AO27" i="147" s="1"/>
  <c r="M27" i="147"/>
  <c r="L27" i="147"/>
  <c r="N24" i="147"/>
  <c r="AJ24" i="147" s="1"/>
  <c r="AM24" i="147" s="1"/>
  <c r="AO24" i="147" s="1"/>
  <c r="M24" i="147"/>
  <c r="L24" i="147"/>
  <c r="N29" i="147"/>
  <c r="AJ29" i="147" s="1"/>
  <c r="AM29" i="147" s="1"/>
  <c r="AO29" i="147" s="1"/>
  <c r="M29" i="147"/>
  <c r="L29" i="147"/>
  <c r="N26" i="147"/>
  <c r="AJ26" i="147" s="1"/>
  <c r="AM26" i="147" s="1"/>
  <c r="AO26" i="147" s="1"/>
  <c r="M26" i="147"/>
  <c r="L26" i="147"/>
  <c r="N23" i="147"/>
  <c r="AJ23" i="147" s="1"/>
  <c r="AM23" i="147" s="1"/>
  <c r="AO23" i="147" s="1"/>
  <c r="M23" i="147"/>
  <c r="L23" i="147"/>
  <c r="N22" i="147"/>
  <c r="AJ22" i="147" s="1"/>
  <c r="AM22" i="147" s="1"/>
  <c r="AO22" i="147" s="1"/>
  <c r="M22" i="147"/>
  <c r="L22" i="147"/>
  <c r="N21" i="147"/>
  <c r="AJ21" i="147" s="1"/>
  <c r="AM21" i="147" s="1"/>
  <c r="AO21" i="147" s="1"/>
  <c r="M21" i="147"/>
  <c r="L21" i="147"/>
  <c r="M10" i="151"/>
  <c r="L10" i="151"/>
  <c r="M11" i="151"/>
  <c r="L22" i="151"/>
  <c r="M22" i="151"/>
  <c r="L21" i="151"/>
  <c r="M21" i="151"/>
  <c r="L23" i="151"/>
  <c r="M23" i="151"/>
  <c r="M10" i="155"/>
  <c r="L13" i="155"/>
  <c r="N58" i="155"/>
  <c r="AJ58" i="155" s="1"/>
  <c r="AM58" i="155" s="1"/>
  <c r="AO58" i="155" s="1"/>
  <c r="M58" i="155"/>
  <c r="L58" i="155"/>
  <c r="N55" i="155"/>
  <c r="AJ55" i="155" s="1"/>
  <c r="AM55" i="155" s="1"/>
  <c r="AO55" i="155" s="1"/>
  <c r="M55" i="155"/>
  <c r="L55" i="155"/>
  <c r="N52" i="155"/>
  <c r="AJ52" i="155" s="1"/>
  <c r="AM52" i="155" s="1"/>
  <c r="AO52" i="155" s="1"/>
  <c r="M52" i="155"/>
  <c r="L52" i="155"/>
  <c r="N49" i="155"/>
  <c r="AJ49" i="155" s="1"/>
  <c r="AM49" i="155" s="1"/>
  <c r="AO49" i="155" s="1"/>
  <c r="M49" i="155"/>
  <c r="L49" i="155"/>
  <c r="N46" i="155"/>
  <c r="AJ46" i="155" s="1"/>
  <c r="AM46" i="155" s="1"/>
  <c r="AO46" i="155" s="1"/>
  <c r="M46" i="155"/>
  <c r="L46" i="155"/>
  <c r="N43" i="155"/>
  <c r="AJ43" i="155" s="1"/>
  <c r="AM43" i="155" s="1"/>
  <c r="AO43" i="155" s="1"/>
  <c r="M43" i="155"/>
  <c r="L43" i="155"/>
  <c r="N40" i="155"/>
  <c r="AJ40" i="155" s="1"/>
  <c r="AM40" i="155" s="1"/>
  <c r="AO40" i="155" s="1"/>
  <c r="M40" i="155"/>
  <c r="L40" i="155"/>
  <c r="N37" i="155"/>
  <c r="AJ37" i="155" s="1"/>
  <c r="AM37" i="155" s="1"/>
  <c r="AO37" i="155" s="1"/>
  <c r="M37" i="155"/>
  <c r="L37" i="155"/>
  <c r="N34" i="155"/>
  <c r="AJ34" i="155" s="1"/>
  <c r="AM34" i="155" s="1"/>
  <c r="AO34" i="155" s="1"/>
  <c r="M34" i="155"/>
  <c r="L34" i="155"/>
  <c r="N31" i="155"/>
  <c r="AJ31" i="155" s="1"/>
  <c r="AM31" i="155" s="1"/>
  <c r="AO31" i="155" s="1"/>
  <c r="M31" i="155"/>
  <c r="L31" i="155"/>
  <c r="N13" i="155"/>
  <c r="AJ13" i="155" s="1"/>
  <c r="AM13" i="155" s="1"/>
  <c r="AO13" i="155" s="1"/>
  <c r="N10" i="155"/>
  <c r="AJ10" i="155" s="1"/>
  <c r="AM10" i="155" s="1"/>
  <c r="AO10" i="155" s="1"/>
  <c r="N57" i="155"/>
  <c r="AJ57" i="155" s="1"/>
  <c r="AM57" i="155" s="1"/>
  <c r="AO57" i="155" s="1"/>
  <c r="M57" i="155"/>
  <c r="L57" i="155"/>
  <c r="N54" i="155"/>
  <c r="AJ54" i="155" s="1"/>
  <c r="AM54" i="155" s="1"/>
  <c r="AO54" i="155" s="1"/>
  <c r="M54" i="155"/>
  <c r="L54" i="155"/>
  <c r="N51" i="155"/>
  <c r="AJ51" i="155" s="1"/>
  <c r="AM51" i="155" s="1"/>
  <c r="AO51" i="155" s="1"/>
  <c r="M51" i="155"/>
  <c r="L51" i="155"/>
  <c r="N48" i="155"/>
  <c r="AJ48" i="155" s="1"/>
  <c r="AM48" i="155" s="1"/>
  <c r="AO48" i="155" s="1"/>
  <c r="M48" i="155"/>
  <c r="L48" i="155"/>
  <c r="N45" i="155"/>
  <c r="AJ45" i="155" s="1"/>
  <c r="AM45" i="155" s="1"/>
  <c r="AO45" i="155" s="1"/>
  <c r="M45" i="155"/>
  <c r="L45" i="155"/>
  <c r="N42" i="155"/>
  <c r="AJ42" i="155" s="1"/>
  <c r="AM42" i="155" s="1"/>
  <c r="AO42" i="155" s="1"/>
  <c r="M42" i="155"/>
  <c r="L42" i="155"/>
  <c r="N39" i="155"/>
  <c r="AJ39" i="155" s="1"/>
  <c r="AM39" i="155" s="1"/>
  <c r="AO39" i="155" s="1"/>
  <c r="M39" i="155"/>
  <c r="L39" i="155"/>
  <c r="N36" i="155"/>
  <c r="AJ36" i="155" s="1"/>
  <c r="AM36" i="155" s="1"/>
  <c r="AO36" i="155" s="1"/>
  <c r="M36" i="155"/>
  <c r="L36" i="155"/>
  <c r="N33" i="155"/>
  <c r="AJ33" i="155" s="1"/>
  <c r="AM33" i="155" s="1"/>
  <c r="AO33" i="155" s="1"/>
  <c r="M33" i="155"/>
  <c r="L33" i="155"/>
  <c r="N30" i="155"/>
  <c r="AJ30" i="155" s="1"/>
  <c r="AM30" i="155" s="1"/>
  <c r="AO30" i="155" s="1"/>
  <c r="M30" i="155"/>
  <c r="L30" i="155"/>
  <c r="N59" i="155"/>
  <c r="AJ59" i="155" s="1"/>
  <c r="AM59" i="155" s="1"/>
  <c r="AO59" i="155" s="1"/>
  <c r="M59" i="155"/>
  <c r="L59" i="155"/>
  <c r="N56" i="155"/>
  <c r="AJ56" i="155" s="1"/>
  <c r="AM56" i="155" s="1"/>
  <c r="AO56" i="155" s="1"/>
  <c r="M56" i="155"/>
  <c r="L56" i="155"/>
  <c r="N53" i="155"/>
  <c r="AJ53" i="155" s="1"/>
  <c r="AM53" i="155" s="1"/>
  <c r="AO53" i="155" s="1"/>
  <c r="M53" i="155"/>
  <c r="L53" i="155"/>
  <c r="N50" i="155"/>
  <c r="AJ50" i="155" s="1"/>
  <c r="AM50" i="155" s="1"/>
  <c r="AO50" i="155" s="1"/>
  <c r="M50" i="155"/>
  <c r="L50" i="155"/>
  <c r="N47" i="155"/>
  <c r="AJ47" i="155" s="1"/>
  <c r="AM47" i="155" s="1"/>
  <c r="AO47" i="155" s="1"/>
  <c r="M47" i="155"/>
  <c r="L47" i="155"/>
  <c r="N44" i="155"/>
  <c r="AJ44" i="155" s="1"/>
  <c r="AM44" i="155" s="1"/>
  <c r="AO44" i="155" s="1"/>
  <c r="M44" i="155"/>
  <c r="L44" i="155"/>
  <c r="N41" i="155"/>
  <c r="AJ41" i="155" s="1"/>
  <c r="AM41" i="155" s="1"/>
  <c r="AO41" i="155" s="1"/>
  <c r="M41" i="155"/>
  <c r="L41" i="155"/>
  <c r="N38" i="155"/>
  <c r="AJ38" i="155" s="1"/>
  <c r="AM38" i="155" s="1"/>
  <c r="AO38" i="155" s="1"/>
  <c r="M38" i="155"/>
  <c r="L38" i="155"/>
  <c r="N35" i="155"/>
  <c r="AJ35" i="155" s="1"/>
  <c r="AM35" i="155" s="1"/>
  <c r="AO35" i="155" s="1"/>
  <c r="M35" i="155"/>
  <c r="L35" i="155"/>
  <c r="N32" i="155"/>
  <c r="AJ32" i="155" s="1"/>
  <c r="AM32" i="155" s="1"/>
  <c r="AO32" i="155" s="1"/>
  <c r="M32" i="155"/>
  <c r="L32" i="155"/>
  <c r="N29" i="155"/>
  <c r="AJ29" i="155" s="1"/>
  <c r="AM29" i="155" s="1"/>
  <c r="AO29" i="155" s="1"/>
  <c r="M29" i="155"/>
  <c r="L29" i="155"/>
  <c r="N28" i="155"/>
  <c r="AJ28" i="155" s="1"/>
  <c r="AM28" i="155" s="1"/>
  <c r="AO28" i="155" s="1"/>
  <c r="M28" i="155"/>
  <c r="L28" i="155"/>
  <c r="N27" i="155"/>
  <c r="AJ27" i="155" s="1"/>
  <c r="AM27" i="155" s="1"/>
  <c r="AO27" i="155" s="1"/>
  <c r="M27" i="155"/>
  <c r="L27" i="155"/>
  <c r="N26" i="155"/>
  <c r="AJ26" i="155" s="1"/>
  <c r="AM26" i="155" s="1"/>
  <c r="AO26" i="155" s="1"/>
  <c r="M26" i="155"/>
  <c r="L26" i="155"/>
  <c r="N25" i="155"/>
  <c r="AJ25" i="155" s="1"/>
  <c r="AM25" i="155" s="1"/>
  <c r="AO25" i="155" s="1"/>
  <c r="M25" i="155"/>
  <c r="L25" i="155"/>
  <c r="N24" i="155"/>
  <c r="AJ24" i="155" s="1"/>
  <c r="AM24" i="155" s="1"/>
  <c r="AO24" i="155" s="1"/>
  <c r="M24" i="155"/>
  <c r="L24" i="155"/>
  <c r="N23" i="155"/>
  <c r="AJ23" i="155" s="1"/>
  <c r="AM23" i="155" s="1"/>
  <c r="AO23" i="155" s="1"/>
  <c r="M23" i="155"/>
  <c r="L23" i="155"/>
  <c r="N22" i="155"/>
  <c r="AJ22" i="155" s="1"/>
  <c r="AM22" i="155" s="1"/>
  <c r="AO22" i="155" s="1"/>
  <c r="M22" i="155"/>
  <c r="L22" i="155"/>
  <c r="N21" i="155"/>
  <c r="AJ21" i="155" s="1"/>
  <c r="AM21" i="155" s="1"/>
  <c r="AO21" i="155" s="1"/>
  <c r="M21" i="155"/>
  <c r="L21" i="155"/>
  <c r="N14" i="159"/>
  <c r="M12" i="159"/>
  <c r="AJ15" i="159"/>
  <c r="AM15" i="159" s="1"/>
  <c r="AO15" i="159" s="1"/>
  <c r="AJ18" i="159"/>
  <c r="AM18" i="159" s="1"/>
  <c r="AO18" i="159" s="1"/>
  <c r="L18" i="159"/>
  <c r="N12" i="159"/>
  <c r="M11" i="159"/>
  <c r="AJ20" i="159"/>
  <c r="AM20" i="159" s="1"/>
  <c r="AO20" i="159" s="1"/>
  <c r="M18" i="159"/>
  <c r="L15" i="159"/>
  <c r="M15" i="159"/>
  <c r="M48" i="159"/>
  <c r="M10" i="163"/>
  <c r="M11" i="163"/>
  <c r="N10" i="163"/>
  <c r="AJ10" i="163" s="1"/>
  <c r="AM10" i="163" s="1"/>
  <c r="AO10" i="163" s="1"/>
  <c r="L11" i="163"/>
  <c r="C80" i="143"/>
  <c r="C68" i="143"/>
  <c r="C81" i="163"/>
  <c r="C52" i="143"/>
  <c r="C62" i="139"/>
  <c r="C78" i="135"/>
  <c r="C67" i="151"/>
  <c r="C58" i="143"/>
  <c r="C60" i="139"/>
  <c r="C58" i="163"/>
  <c r="C75" i="143"/>
  <c r="C75" i="135"/>
  <c r="C67" i="139"/>
  <c r="C77" i="147"/>
  <c r="C73" i="147"/>
  <c r="C61" i="139"/>
  <c r="C63" i="143"/>
  <c r="C71" i="147"/>
  <c r="C70" i="151"/>
  <c r="C78" i="163"/>
  <c r="C76" i="151"/>
  <c r="C75" i="151"/>
  <c r="C70" i="139"/>
  <c r="C69" i="139"/>
  <c r="C78" i="147"/>
  <c r="C72" i="135"/>
  <c r="C55" i="143"/>
  <c r="C65" i="163"/>
  <c r="C80" i="151"/>
  <c r="C69" i="135"/>
  <c r="C76" i="147"/>
  <c r="C64" i="163"/>
  <c r="C75" i="147"/>
  <c r="C80" i="155"/>
  <c r="C72" i="139"/>
  <c r="C76" i="139"/>
  <c r="C65" i="143"/>
  <c r="C70" i="143"/>
  <c r="C78" i="143"/>
  <c r="C69" i="163"/>
  <c r="C82" i="143"/>
  <c r="C74" i="151"/>
  <c r="C63" i="139"/>
  <c r="C55" i="163"/>
  <c r="C79" i="163"/>
  <c r="C72" i="151"/>
  <c r="C74" i="147"/>
  <c r="C60" i="143"/>
  <c r="C74" i="163"/>
  <c r="C81" i="135"/>
  <c r="C68" i="139"/>
  <c r="C73" i="163"/>
  <c r="C75" i="139"/>
  <c r="C72" i="163"/>
  <c r="C70" i="147"/>
  <c r="C81" i="151"/>
  <c r="C67" i="147"/>
  <c r="C79" i="147"/>
  <c r="C61" i="163"/>
  <c r="C59" i="163"/>
  <c r="C72" i="147"/>
  <c r="C75" i="155"/>
  <c r="C56" i="143"/>
  <c r="C77" i="163"/>
  <c r="C70" i="135"/>
  <c r="C79" i="155"/>
  <c r="C62" i="163"/>
  <c r="C51" i="143"/>
  <c r="C69" i="147"/>
  <c r="C71" i="151"/>
  <c r="C81" i="147"/>
  <c r="C78" i="139"/>
  <c r="C64" i="143"/>
  <c r="C70" i="163"/>
  <c r="C68" i="147"/>
  <c r="C57" i="163"/>
  <c r="C76" i="135"/>
  <c r="C57" i="143"/>
  <c r="C66" i="135"/>
  <c r="C62" i="143"/>
  <c r="C76" i="155"/>
  <c r="C66" i="151"/>
  <c r="C69" i="143"/>
  <c r="C71" i="163"/>
  <c r="C80" i="139"/>
  <c r="C82" i="163"/>
  <c r="C71" i="135"/>
  <c r="C82" i="135"/>
  <c r="C54" i="143"/>
  <c r="C60" i="163"/>
  <c r="C66" i="163"/>
  <c r="C74" i="143"/>
  <c r="C65" i="139"/>
  <c r="C78" i="151"/>
  <c r="C81" i="143"/>
  <c r="C77" i="151"/>
  <c r="C82" i="139"/>
  <c r="C68" i="135"/>
  <c r="C64" i="139"/>
  <c r="C79" i="135"/>
  <c r="C76" i="143"/>
  <c r="C79" i="151"/>
  <c r="C79" i="143"/>
  <c r="C77" i="143"/>
  <c r="C78" i="155"/>
  <c r="C71" i="139"/>
  <c r="C77" i="135"/>
  <c r="C74" i="139"/>
  <c r="C73" i="135"/>
  <c r="C77" i="155"/>
  <c r="C80" i="147"/>
  <c r="C81" i="139"/>
  <c r="C79" i="139"/>
  <c r="C65" i="151"/>
  <c r="C73" i="143"/>
  <c r="C81" i="155"/>
  <c r="C53" i="143"/>
  <c r="C82" i="155"/>
  <c r="C66" i="143"/>
  <c r="C61" i="143"/>
  <c r="C76" i="163"/>
  <c r="C67" i="135"/>
  <c r="C77" i="139"/>
  <c r="C59" i="143"/>
  <c r="C56" i="163"/>
  <c r="C82" i="147"/>
  <c r="C68" i="151"/>
  <c r="C73" i="139"/>
  <c r="C67" i="163"/>
  <c r="C71" i="143"/>
  <c r="C66" i="139"/>
  <c r="C73" i="151"/>
  <c r="C75" i="163"/>
  <c r="AO10" i="139"/>
  <c r="AO10" i="151"/>
  <c r="C20" i="135"/>
  <c r="C21" i="135"/>
  <c r="C17" i="135"/>
  <c r="C22" i="135"/>
  <c r="C23" i="135"/>
  <c r="C24" i="135"/>
  <c r="C13" i="135"/>
  <c r="C14" i="135"/>
  <c r="C15" i="135"/>
  <c r="C16" i="135"/>
  <c r="C18" i="135"/>
  <c r="C19" i="135"/>
  <c r="C16" i="143"/>
  <c r="C20" i="143"/>
  <c r="C24" i="143"/>
  <c r="C13" i="143"/>
  <c r="C17" i="143"/>
  <c r="C21" i="143"/>
  <c r="C14" i="143"/>
  <c r="C18" i="143"/>
  <c r="C22" i="143"/>
  <c r="C15" i="143"/>
  <c r="C19" i="143"/>
  <c r="C23" i="143"/>
  <c r="C14" i="147"/>
  <c r="C18" i="147"/>
  <c r="C22" i="147"/>
  <c r="C15" i="147"/>
  <c r="C19" i="147"/>
  <c r="C23" i="147"/>
  <c r="C16" i="147"/>
  <c r="C20" i="147"/>
  <c r="C24" i="147"/>
  <c r="C13" i="147"/>
  <c r="C17" i="147"/>
  <c r="C21" i="147"/>
  <c r="C14" i="151"/>
  <c r="C18" i="151"/>
  <c r="C22" i="151"/>
  <c r="C15" i="151"/>
  <c r="C19" i="151"/>
  <c r="C23" i="151"/>
  <c r="C16" i="151"/>
  <c r="C20" i="151"/>
  <c r="C24" i="151"/>
  <c r="C13" i="151"/>
  <c r="C17" i="151"/>
  <c r="C21" i="151"/>
  <c r="C13" i="155"/>
  <c r="C17" i="155"/>
  <c r="C21" i="155"/>
  <c r="C14" i="155"/>
  <c r="C18" i="155"/>
  <c r="C22" i="155"/>
  <c r="C15" i="155"/>
  <c r="C19" i="155"/>
  <c r="C23" i="155"/>
  <c r="C16" i="155"/>
  <c r="C20" i="155"/>
  <c r="C24" i="155"/>
  <c r="C15" i="159"/>
  <c r="C19" i="159"/>
  <c r="C23" i="159"/>
  <c r="C16" i="159"/>
  <c r="C20" i="159"/>
  <c r="C24" i="159"/>
  <c r="C13" i="159"/>
  <c r="C17" i="159"/>
  <c r="C21" i="159"/>
  <c r="C14" i="159"/>
  <c r="C18" i="159"/>
  <c r="C22" i="159"/>
  <c r="C13" i="163"/>
  <c r="C17" i="163"/>
  <c r="C21" i="163"/>
  <c r="C14" i="163"/>
  <c r="C18" i="163"/>
  <c r="C22" i="163"/>
  <c r="C15" i="163"/>
  <c r="C19" i="163"/>
  <c r="C23" i="163"/>
  <c r="C16" i="163"/>
  <c r="C20" i="163"/>
  <c r="C24" i="163"/>
  <c r="B5" i="166"/>
  <c r="A4" i="166"/>
  <c r="B4" i="166" s="1"/>
  <c r="B5" i="162"/>
  <c r="A4" i="162"/>
  <c r="B4" i="162" s="1"/>
  <c r="B5" i="154"/>
  <c r="B4" i="154"/>
  <c r="B5" i="150"/>
  <c r="A4" i="150"/>
  <c r="B4" i="150" s="1"/>
  <c r="D4" i="143"/>
  <c r="B5" i="146"/>
  <c r="A4" i="146"/>
  <c r="B4" i="146" s="1"/>
  <c r="E4" i="143"/>
  <c r="C13" i="139"/>
  <c r="C17" i="139"/>
  <c r="C21" i="139"/>
  <c r="C14" i="139"/>
  <c r="C18" i="139"/>
  <c r="C22" i="139"/>
  <c r="C15" i="139"/>
  <c r="C19" i="139"/>
  <c r="C23" i="139"/>
  <c r="C16" i="139"/>
  <c r="C20" i="139"/>
  <c r="C24" i="139"/>
  <c r="B5" i="142"/>
  <c r="B5" i="138"/>
  <c r="A4" i="138"/>
  <c r="B4" i="138" s="1"/>
  <c r="B28" i="105" a="1"/>
  <c r="B28" i="105" s="1"/>
  <c r="B28" i="106" a="1"/>
  <c r="B28" i="106" s="1"/>
  <c r="C50" i="143" a="1"/>
  <c r="A4" i="158" l="1"/>
  <c r="B4" i="158" s="1"/>
  <c r="B6" i="158"/>
  <c r="B8" i="158"/>
  <c r="B9" i="158"/>
  <c r="B11" i="158"/>
  <c r="B7" i="158"/>
  <c r="B10" i="158"/>
  <c r="B27" i="158"/>
  <c r="B22" i="158"/>
  <c r="B23" i="158"/>
  <c r="B16" i="158"/>
  <c r="B20" i="158"/>
  <c r="B33" i="158"/>
  <c r="B12" i="158"/>
  <c r="B17" i="158"/>
  <c r="B29" i="158"/>
  <c r="B13" i="158"/>
  <c r="B25" i="158"/>
  <c r="B21" i="158"/>
  <c r="B32" i="158"/>
  <c r="B19" i="158"/>
  <c r="B28" i="158"/>
  <c r="B15" i="158"/>
  <c r="B24" i="158"/>
  <c r="B18" i="158"/>
  <c r="B14" i="158"/>
  <c r="B30" i="158"/>
  <c r="B31" i="158"/>
  <c r="B26" i="158"/>
  <c r="B5" i="158"/>
  <c r="B50" i="151" a="1"/>
  <c r="B50" i="151" s="1"/>
  <c r="C4" i="139"/>
  <c r="C4" i="163"/>
  <c r="B4" i="143"/>
  <c r="C4" i="135"/>
  <c r="E4" i="159"/>
  <c r="C4" i="155"/>
  <c r="AJ14" i="159"/>
  <c r="AM14" i="159" s="1"/>
  <c r="AO14" i="159" s="1"/>
  <c r="B50" i="163" a="1"/>
  <c r="A54" i="163" s="1"/>
  <c r="C50" i="143"/>
  <c r="B50" i="135" a="1"/>
  <c r="C4" i="147"/>
  <c r="D4" i="147"/>
  <c r="C4" i="151"/>
  <c r="A64" i="151"/>
  <c r="I38" i="134"/>
  <c r="E4" i="151"/>
  <c r="D4" i="155"/>
  <c r="B50" i="139" a="1"/>
  <c r="D4" i="159"/>
  <c r="D4" i="163"/>
  <c r="E4" i="135"/>
  <c r="I34" i="134"/>
  <c r="D4" i="135"/>
  <c r="D4" i="139"/>
  <c r="E4" i="139"/>
  <c r="I35" i="134"/>
  <c r="B50" i="147" a="1"/>
  <c r="A66" i="147" s="1"/>
  <c r="E4" i="147"/>
  <c r="I37" i="134"/>
  <c r="D4" i="151"/>
  <c r="B50" i="155" a="1"/>
  <c r="A74" i="155" s="1"/>
  <c r="E4" i="155"/>
  <c r="I39" i="134"/>
  <c r="AJ12" i="159"/>
  <c r="AM12" i="159" s="1"/>
  <c r="I41" i="134"/>
  <c r="E4" i="163"/>
  <c r="AC14" i="8"/>
  <c r="I85" i="103"/>
  <c r="I86" i="103"/>
  <c r="I87" i="103"/>
  <c r="I88" i="103"/>
  <c r="I89" i="103"/>
  <c r="I90" i="103"/>
  <c r="K85" i="103" a="1"/>
  <c r="K85" i="103" s="1"/>
  <c r="K86" i="103" a="1"/>
  <c r="K86" i="103" s="1"/>
  <c r="K87" i="103" a="1"/>
  <c r="K87" i="103" s="1"/>
  <c r="K88" i="103" a="1"/>
  <c r="K88" i="103" s="1"/>
  <c r="K89" i="103" a="1"/>
  <c r="K89" i="103" s="1"/>
  <c r="K90" i="103" a="1"/>
  <c r="K90" i="103" s="1"/>
  <c r="Q86" i="103"/>
  <c r="Q87" i="103"/>
  <c r="Q88" i="103"/>
  <c r="Q89" i="103"/>
  <c r="Q90" i="103"/>
  <c r="U86" i="103"/>
  <c r="U87" i="103"/>
  <c r="U88" i="103"/>
  <c r="U89" i="103"/>
  <c r="U90" i="103"/>
  <c r="B13" i="124" a="1"/>
  <c r="B13" i="124" s="1"/>
  <c r="AI11" i="119"/>
  <c r="AI12" i="119"/>
  <c r="AI13" i="119"/>
  <c r="AI14" i="119"/>
  <c r="AI15" i="119"/>
  <c r="AI16" i="119"/>
  <c r="AI17" i="119"/>
  <c r="AI18" i="119"/>
  <c r="AI19" i="119"/>
  <c r="AI20" i="119"/>
  <c r="AI21" i="119"/>
  <c r="AI22" i="119"/>
  <c r="AI23" i="119"/>
  <c r="AI24" i="119"/>
  <c r="AI25" i="119"/>
  <c r="AI26" i="119"/>
  <c r="AI27" i="119"/>
  <c r="AI28" i="119"/>
  <c r="AI29" i="119"/>
  <c r="AI11" i="123"/>
  <c r="AI12" i="123"/>
  <c r="AI13" i="123"/>
  <c r="AI14" i="123"/>
  <c r="AI15" i="123"/>
  <c r="AI16" i="123"/>
  <c r="AI17" i="123"/>
  <c r="AI18" i="123"/>
  <c r="AI19" i="123"/>
  <c r="AI20" i="123"/>
  <c r="AI21" i="123"/>
  <c r="AI22" i="123"/>
  <c r="AI23" i="123"/>
  <c r="AI24" i="123"/>
  <c r="AI25" i="123"/>
  <c r="AI26" i="123"/>
  <c r="AI27" i="123"/>
  <c r="AI28" i="123"/>
  <c r="AI29" i="123"/>
  <c r="AI11" i="121"/>
  <c r="AI12" i="121"/>
  <c r="AI13" i="121"/>
  <c r="AI14" i="121"/>
  <c r="AI15" i="121"/>
  <c r="AI16" i="121"/>
  <c r="AI17" i="121"/>
  <c r="AI18" i="121"/>
  <c r="AI19" i="121"/>
  <c r="AI20" i="121"/>
  <c r="AI21" i="121"/>
  <c r="AI22" i="121"/>
  <c r="AI23" i="121"/>
  <c r="AI24" i="121"/>
  <c r="AI25" i="121"/>
  <c r="AI11" i="122"/>
  <c r="AI12" i="122"/>
  <c r="AI13" i="122"/>
  <c r="AI14" i="122"/>
  <c r="AI15" i="122"/>
  <c r="AI16" i="122"/>
  <c r="AI17" i="122"/>
  <c r="AI18" i="122"/>
  <c r="AI19" i="122"/>
  <c r="AI20" i="122"/>
  <c r="AI21" i="122"/>
  <c r="AI22" i="122"/>
  <c r="AI23" i="122"/>
  <c r="AI24" i="122"/>
  <c r="AI25" i="122"/>
  <c r="AI26" i="122"/>
  <c r="AI27" i="122"/>
  <c r="AI28" i="122"/>
  <c r="AI29" i="122"/>
  <c r="AI11" i="118"/>
  <c r="AI12" i="118"/>
  <c r="AI13" i="118"/>
  <c r="AI14" i="118"/>
  <c r="AI15" i="118"/>
  <c r="AI16" i="118"/>
  <c r="AI17" i="118"/>
  <c r="AI18" i="118"/>
  <c r="AI19" i="118"/>
  <c r="AI20" i="118"/>
  <c r="AI21" i="118"/>
  <c r="AI22" i="118"/>
  <c r="AI23" i="118"/>
  <c r="AI24" i="118"/>
  <c r="AI25" i="118"/>
  <c r="AI26" i="118"/>
  <c r="AI27" i="118"/>
  <c r="AI28" i="118"/>
  <c r="AI29" i="118"/>
  <c r="AI11" i="117"/>
  <c r="AI12" i="117"/>
  <c r="AI13" i="117"/>
  <c r="AI14" i="117"/>
  <c r="AI15" i="117"/>
  <c r="AI16" i="117"/>
  <c r="AI17" i="117"/>
  <c r="AI18" i="117"/>
  <c r="AI19" i="117"/>
  <c r="AI20" i="117"/>
  <c r="AI21" i="117"/>
  <c r="AI22" i="117"/>
  <c r="AI23" i="117"/>
  <c r="AI24" i="117"/>
  <c r="AI25" i="117"/>
  <c r="AI26" i="117"/>
  <c r="AI27" i="117"/>
  <c r="AI28" i="117"/>
  <c r="AI29" i="117"/>
  <c r="AI11" i="120"/>
  <c r="AI12" i="120"/>
  <c r="AI13" i="120"/>
  <c r="AI14" i="120"/>
  <c r="AI15" i="120"/>
  <c r="AI16" i="120"/>
  <c r="AI17" i="120"/>
  <c r="AI18" i="120"/>
  <c r="AI19" i="120"/>
  <c r="AI20" i="120"/>
  <c r="AI21" i="120"/>
  <c r="AI22" i="120"/>
  <c r="AI23" i="120"/>
  <c r="AI24" i="120"/>
  <c r="AI25" i="120"/>
  <c r="AI26" i="120"/>
  <c r="AI27" i="120"/>
  <c r="AI28" i="120"/>
  <c r="AI29" i="120"/>
  <c r="AI11" i="116"/>
  <c r="AI12" i="116"/>
  <c r="AI13" i="116"/>
  <c r="AI14" i="116"/>
  <c r="AI15" i="116"/>
  <c r="AI16" i="116"/>
  <c r="AI17" i="116"/>
  <c r="AI18" i="116"/>
  <c r="AI19" i="116"/>
  <c r="AI20" i="116"/>
  <c r="AI21" i="116"/>
  <c r="AI22" i="116"/>
  <c r="AI23" i="116"/>
  <c r="AI24" i="116"/>
  <c r="AI25" i="116"/>
  <c r="AI26" i="116"/>
  <c r="AI27" i="116"/>
  <c r="AI28" i="116"/>
  <c r="AI29" i="116"/>
  <c r="AI11" i="115"/>
  <c r="AI12" i="115"/>
  <c r="AI13" i="115"/>
  <c r="AI14" i="115"/>
  <c r="AI15" i="115"/>
  <c r="AI16" i="115"/>
  <c r="AI17" i="115"/>
  <c r="AI18" i="115"/>
  <c r="AI19" i="115"/>
  <c r="AI20" i="115"/>
  <c r="AI21" i="115"/>
  <c r="AI22" i="115"/>
  <c r="AI23" i="115"/>
  <c r="AI24" i="115"/>
  <c r="AI25" i="115"/>
  <c r="AI26" i="115"/>
  <c r="AI27" i="115"/>
  <c r="AI28" i="115"/>
  <c r="AI29" i="115"/>
  <c r="AI11" i="113"/>
  <c r="AI12" i="113"/>
  <c r="AI13" i="113"/>
  <c r="AI14" i="113"/>
  <c r="AI15" i="113"/>
  <c r="AI16" i="113"/>
  <c r="AI17" i="113"/>
  <c r="AI18" i="113"/>
  <c r="AI19" i="113"/>
  <c r="AI20" i="113"/>
  <c r="AI21" i="113"/>
  <c r="AI22" i="113"/>
  <c r="AI23" i="113"/>
  <c r="AI24" i="113"/>
  <c r="AI25" i="113"/>
  <c r="AI26" i="113"/>
  <c r="AI27" i="113"/>
  <c r="AI28" i="113"/>
  <c r="AI29" i="113"/>
  <c r="AI11" i="112"/>
  <c r="AI12" i="112"/>
  <c r="AI13" i="112"/>
  <c r="AI14" i="112"/>
  <c r="AI15" i="112"/>
  <c r="AI16" i="112"/>
  <c r="AI17" i="112"/>
  <c r="AI18" i="112"/>
  <c r="AI19" i="112"/>
  <c r="AI20" i="112"/>
  <c r="AI21" i="112"/>
  <c r="AI22" i="112"/>
  <c r="AI23" i="112"/>
  <c r="AI24" i="112"/>
  <c r="AI25" i="112"/>
  <c r="AI26" i="112"/>
  <c r="AI27" i="112"/>
  <c r="AI28" i="112"/>
  <c r="AI29" i="112"/>
  <c r="AI11" i="111"/>
  <c r="AI12" i="111"/>
  <c r="AI13" i="111"/>
  <c r="AI14" i="111"/>
  <c r="AI15" i="111"/>
  <c r="AI16" i="111"/>
  <c r="AI17" i="111"/>
  <c r="AI18" i="111"/>
  <c r="AI19" i="111"/>
  <c r="AI20" i="111"/>
  <c r="AI21" i="111"/>
  <c r="AI22" i="111"/>
  <c r="AI23" i="111"/>
  <c r="AI24" i="111"/>
  <c r="AI25" i="111"/>
  <c r="AI26" i="111"/>
  <c r="AI27" i="111"/>
  <c r="AI28" i="111"/>
  <c r="AI29" i="111"/>
  <c r="AI11" i="110"/>
  <c r="AI12" i="110"/>
  <c r="AI13" i="110"/>
  <c r="AI14" i="110"/>
  <c r="AI15" i="110"/>
  <c r="AI16" i="110"/>
  <c r="AI17" i="110"/>
  <c r="AI18" i="110"/>
  <c r="AI19" i="110"/>
  <c r="AI20" i="110"/>
  <c r="AI21" i="110"/>
  <c r="AI22" i="110"/>
  <c r="AI23" i="110"/>
  <c r="AI24" i="110"/>
  <c r="AI25" i="110"/>
  <c r="AI26" i="110"/>
  <c r="AI27" i="110"/>
  <c r="AI28" i="110"/>
  <c r="AI29" i="110"/>
  <c r="AI30" i="110"/>
  <c r="AI31" i="110"/>
  <c r="AI32" i="110"/>
  <c r="AI33" i="110"/>
  <c r="AI34" i="110"/>
  <c r="AI35" i="110"/>
  <c r="AI36" i="110"/>
  <c r="AI37" i="110"/>
  <c r="AI38" i="110"/>
  <c r="AI39" i="110"/>
  <c r="AI40" i="110"/>
  <c r="AI41" i="110"/>
  <c r="AI42" i="110"/>
  <c r="AI43" i="110"/>
  <c r="AI44" i="110"/>
  <c r="AI45" i="110"/>
  <c r="AI46" i="110"/>
  <c r="AI47" i="110"/>
  <c r="AI48" i="110"/>
  <c r="AI49" i="110"/>
  <c r="AI50" i="110"/>
  <c r="AI51" i="110"/>
  <c r="AI52" i="110"/>
  <c r="AI53" i="110"/>
  <c r="AI54" i="110"/>
  <c r="AI55" i="110"/>
  <c r="AI56" i="110"/>
  <c r="AI57" i="110"/>
  <c r="AI10" i="110"/>
  <c r="AI11" i="109"/>
  <c r="AI12" i="109"/>
  <c r="AI13" i="109"/>
  <c r="AI14" i="109"/>
  <c r="AI15" i="109"/>
  <c r="AI16" i="109"/>
  <c r="AI17" i="109"/>
  <c r="AI18" i="109"/>
  <c r="AI19" i="109"/>
  <c r="AI20" i="109"/>
  <c r="AI21" i="109"/>
  <c r="AI22" i="109"/>
  <c r="AI23" i="109"/>
  <c r="AI24" i="109"/>
  <c r="AI25" i="109"/>
  <c r="AI26" i="109"/>
  <c r="AI27" i="109"/>
  <c r="AI28" i="109"/>
  <c r="AI10" i="109"/>
  <c r="AI11" i="108"/>
  <c r="AI12" i="108"/>
  <c r="AI13" i="108"/>
  <c r="AI14" i="108"/>
  <c r="AI15" i="108"/>
  <c r="AI16" i="108"/>
  <c r="AI17" i="108"/>
  <c r="AI18" i="108"/>
  <c r="AI19" i="108"/>
  <c r="AI20" i="108"/>
  <c r="AI21" i="108"/>
  <c r="AI22" i="108"/>
  <c r="AI23" i="108"/>
  <c r="AI24" i="108"/>
  <c r="AI25" i="108"/>
  <c r="AI26" i="108"/>
  <c r="AI27" i="108"/>
  <c r="AI28" i="108"/>
  <c r="AI29" i="108"/>
  <c r="AI10" i="108"/>
  <c r="AI71" i="107"/>
  <c r="AI51" i="107"/>
  <c r="AI52" i="107"/>
  <c r="AI53" i="107"/>
  <c r="AI54" i="107"/>
  <c r="AI55" i="107"/>
  <c r="AI56" i="107"/>
  <c r="AI57" i="107"/>
  <c r="AI58" i="107"/>
  <c r="AI59" i="107"/>
  <c r="AI60" i="107"/>
  <c r="AI61" i="107"/>
  <c r="AI62" i="107"/>
  <c r="AI63" i="107"/>
  <c r="AI64" i="107"/>
  <c r="AI65" i="107"/>
  <c r="AI66" i="107"/>
  <c r="AI67" i="107"/>
  <c r="AI68" i="107"/>
  <c r="AI69" i="107"/>
  <c r="AI70" i="107"/>
  <c r="AI50" i="107"/>
  <c r="AI31" i="107"/>
  <c r="AI20" i="107"/>
  <c r="AI10" i="107"/>
  <c r="AI29" i="106"/>
  <c r="AI22" i="106"/>
  <c r="AI14" i="106"/>
  <c r="AI10" i="106"/>
  <c r="AI11" i="106"/>
  <c r="AI12" i="106"/>
  <c r="AI13" i="106"/>
  <c r="AI15" i="106"/>
  <c r="AI16" i="106"/>
  <c r="AI17" i="106"/>
  <c r="AI18" i="106"/>
  <c r="AI19" i="106"/>
  <c r="AI20" i="106"/>
  <c r="AI21" i="106"/>
  <c r="AI23" i="106"/>
  <c r="AI24" i="106"/>
  <c r="AI25" i="106"/>
  <c r="AI26" i="106"/>
  <c r="AI27" i="106"/>
  <c r="AI28" i="106"/>
  <c r="AI11" i="105"/>
  <c r="AI15" i="105"/>
  <c r="AI19" i="105"/>
  <c r="AI12" i="105"/>
  <c r="AI13" i="105"/>
  <c r="AI14" i="105"/>
  <c r="AI16" i="105"/>
  <c r="AI17" i="105"/>
  <c r="AI18" i="105"/>
  <c r="AI10" i="105"/>
  <c r="C74" i="155" a="1"/>
  <c r="C66" i="147" a="1"/>
  <c r="C54" i="163" a="1"/>
  <c r="C64" i="151" a="1"/>
  <c r="C74" i="155" l="1"/>
  <c r="A72" i="155"/>
  <c r="A73" i="155"/>
  <c r="A70" i="155"/>
  <c r="A71" i="155"/>
  <c r="A68" i="155"/>
  <c r="A69" i="155"/>
  <c r="C66" i="147"/>
  <c r="A64" i="147"/>
  <c r="A65" i="147"/>
  <c r="A62" i="147"/>
  <c r="A63" i="147"/>
  <c r="A59" i="147"/>
  <c r="A60" i="147"/>
  <c r="A61" i="147"/>
  <c r="A58" i="139"/>
  <c r="A59" i="139"/>
  <c r="A56" i="139"/>
  <c r="A57" i="139"/>
  <c r="A57" i="147"/>
  <c r="A56" i="147"/>
  <c r="I40" i="134"/>
  <c r="B50" i="147"/>
  <c r="A50" i="147" s="1"/>
  <c r="A58" i="147"/>
  <c r="A66" i="155"/>
  <c r="A67" i="155"/>
  <c r="A64" i="155"/>
  <c r="A65" i="155"/>
  <c r="A64" i="135"/>
  <c r="A65" i="135"/>
  <c r="A62" i="135"/>
  <c r="A63" i="135"/>
  <c r="A60" i="135"/>
  <c r="A61" i="135"/>
  <c r="A58" i="135"/>
  <c r="A59" i="135"/>
  <c r="A56" i="135"/>
  <c r="A57" i="135"/>
  <c r="A54" i="135"/>
  <c r="A55" i="135"/>
  <c r="A52" i="135"/>
  <c r="A53" i="135"/>
  <c r="A54" i="139"/>
  <c r="A55" i="139"/>
  <c r="A52" i="139"/>
  <c r="A53" i="139"/>
  <c r="C54" i="163"/>
  <c r="A54" i="147"/>
  <c r="A52" i="147"/>
  <c r="A55" i="147"/>
  <c r="A53" i="147"/>
  <c r="B4" i="159"/>
  <c r="B50" i="163"/>
  <c r="A50" i="163" s="1"/>
  <c r="A53" i="163"/>
  <c r="A52" i="163"/>
  <c r="B4" i="135"/>
  <c r="A51" i="163"/>
  <c r="B50" i="135"/>
  <c r="A50" i="135" s="1"/>
  <c r="A51" i="135"/>
  <c r="A51" i="147"/>
  <c r="B4" i="147"/>
  <c r="C64" i="151"/>
  <c r="A62" i="151"/>
  <c r="A63" i="151"/>
  <c r="A60" i="151"/>
  <c r="A61" i="151"/>
  <c r="A58" i="151"/>
  <c r="A59" i="151"/>
  <c r="A56" i="151"/>
  <c r="A57" i="151"/>
  <c r="A54" i="151"/>
  <c r="A55" i="151"/>
  <c r="A52" i="151"/>
  <c r="A53" i="151"/>
  <c r="A50" i="151"/>
  <c r="A51" i="151"/>
  <c r="B4" i="151"/>
  <c r="A62" i="155"/>
  <c r="A63" i="155"/>
  <c r="A60" i="155"/>
  <c r="A61" i="155"/>
  <c r="A58" i="155"/>
  <c r="A59" i="155"/>
  <c r="A56" i="155"/>
  <c r="A57" i="155"/>
  <c r="B4" i="155"/>
  <c r="B50" i="139"/>
  <c r="A50" i="139" s="1"/>
  <c r="A51" i="139"/>
  <c r="B4" i="139"/>
  <c r="B4" i="163"/>
  <c r="B50" i="155"/>
  <c r="A50" i="155" s="1"/>
  <c r="A55" i="155"/>
  <c r="A54" i="155"/>
  <c r="A53" i="155"/>
  <c r="A52" i="155"/>
  <c r="A51" i="155"/>
  <c r="AO12" i="159"/>
  <c r="B50" i="159" s="1" a="1"/>
  <c r="L87" i="103"/>
  <c r="N87" i="103"/>
  <c r="M87" i="103"/>
  <c r="L89" i="103"/>
  <c r="N89" i="103"/>
  <c r="M89" i="103"/>
  <c r="M90" i="103"/>
  <c r="L90" i="103"/>
  <c r="N90" i="103"/>
  <c r="L88" i="103"/>
  <c r="N88" i="103"/>
  <c r="M88" i="103"/>
  <c r="L86" i="103"/>
  <c r="N86" i="103"/>
  <c r="M86" i="103"/>
  <c r="L85" i="103"/>
  <c r="M85" i="103"/>
  <c r="N85" i="103"/>
  <c r="AI11" i="104"/>
  <c r="AI12" i="104"/>
  <c r="AI13" i="104"/>
  <c r="AI14" i="104"/>
  <c r="AI15" i="104"/>
  <c r="AI16" i="104"/>
  <c r="AI17" i="104"/>
  <c r="AI18" i="104"/>
  <c r="AI19" i="104"/>
  <c r="AI20" i="104"/>
  <c r="AI21" i="104"/>
  <c r="AI22" i="104"/>
  <c r="AI23" i="104"/>
  <c r="AI24" i="104"/>
  <c r="AI25" i="104"/>
  <c r="AI26" i="104"/>
  <c r="AI27" i="104"/>
  <c r="AI28" i="104"/>
  <c r="AI11" i="101"/>
  <c r="AI12" i="101"/>
  <c r="AI13" i="101"/>
  <c r="AI14" i="101"/>
  <c r="AI15" i="101"/>
  <c r="AI16" i="101"/>
  <c r="AI17" i="101"/>
  <c r="AI18" i="101"/>
  <c r="AI19" i="101"/>
  <c r="AI20" i="101"/>
  <c r="AI21" i="101"/>
  <c r="AI22" i="101"/>
  <c r="AI23" i="101"/>
  <c r="AI24" i="101"/>
  <c r="AI25" i="101"/>
  <c r="AI26" i="101"/>
  <c r="AI27" i="101"/>
  <c r="AI28" i="101"/>
  <c r="AI10" i="101"/>
  <c r="AI11" i="124"/>
  <c r="AI12" i="124"/>
  <c r="AI13" i="124"/>
  <c r="AI14" i="124"/>
  <c r="AI15" i="124"/>
  <c r="AI16" i="124"/>
  <c r="AI17" i="124"/>
  <c r="AI18" i="124"/>
  <c r="AI19" i="124"/>
  <c r="AI20" i="124"/>
  <c r="AI11" i="8"/>
  <c r="AI12" i="8"/>
  <c r="AI13" i="8"/>
  <c r="AI14" i="8"/>
  <c r="AI15" i="8"/>
  <c r="AI16" i="8"/>
  <c r="AI17" i="8"/>
  <c r="AI18" i="8"/>
  <c r="AI19" i="8"/>
  <c r="AI20" i="8"/>
  <c r="AI21" i="8"/>
  <c r="AI22" i="8"/>
  <c r="AI23" i="8"/>
  <c r="AI24" i="8"/>
  <c r="AI25" i="8"/>
  <c r="AI26" i="8"/>
  <c r="AI27" i="8"/>
  <c r="AI28" i="8"/>
  <c r="AI29" i="8"/>
  <c r="AI30" i="8"/>
  <c r="AI31" i="8"/>
  <c r="AI32" i="8"/>
  <c r="AI33" i="8"/>
  <c r="AI34" i="8"/>
  <c r="AI35" i="8"/>
  <c r="AI36" i="8"/>
  <c r="AI37" i="8"/>
  <c r="AI38" i="8"/>
  <c r="AI39" i="8"/>
  <c r="AI40" i="8"/>
  <c r="AI41" i="8"/>
  <c r="AI42" i="8"/>
  <c r="AI43" i="8"/>
  <c r="AI44" i="8"/>
  <c r="AI45" i="8"/>
  <c r="AI46" i="8"/>
  <c r="AI47" i="8"/>
  <c r="AI48" i="8"/>
  <c r="AI49" i="8"/>
  <c r="AI50" i="8"/>
  <c r="AI51" i="8"/>
  <c r="AI52" i="8"/>
  <c r="AI53" i="8"/>
  <c r="AI54" i="8"/>
  <c r="AI55" i="8"/>
  <c r="AI56" i="8"/>
  <c r="AI57" i="8"/>
  <c r="AI58" i="8"/>
  <c r="AI59" i="8"/>
  <c r="AI60" i="8"/>
  <c r="AI61" i="8"/>
  <c r="AI62" i="8"/>
  <c r="AI63" i="8"/>
  <c r="AI10" i="8"/>
  <c r="C51" i="163" a="1"/>
  <c r="C63" i="135" a="1"/>
  <c r="C52" i="155" a="1"/>
  <c r="C54" i="155" a="1"/>
  <c r="C59" i="155" a="1"/>
  <c r="C62" i="155" a="1"/>
  <c r="C61" i="151" a="1"/>
  <c r="C50" i="163" a="1"/>
  <c r="C56" i="151" a="1"/>
  <c r="C50" i="147" a="1"/>
  <c r="C68" i="155" a="1"/>
  <c r="C60" i="147" a="1"/>
  <c r="C62" i="147" a="1"/>
  <c r="C57" i="135" a="1"/>
  <c r="C53" i="147" a="1"/>
  <c r="C52" i="147" a="1"/>
  <c r="C63" i="155" a="1"/>
  <c r="C52" i="139" a="1"/>
  <c r="C58" i="151" a="1"/>
  <c r="C52" i="163" a="1"/>
  <c r="C54" i="151" a="1"/>
  <c r="C51" i="139" a="1"/>
  <c r="C60" i="135" a="1"/>
  <c r="C62" i="151" a="1"/>
  <c r="C63" i="151" a="1"/>
  <c r="C59" i="151" a="1"/>
  <c r="C51" i="155" a="1"/>
  <c r="C62" i="135" a="1"/>
  <c r="C55" i="135" a="1"/>
  <c r="C58" i="155" a="1"/>
  <c r="C54" i="147" a="1"/>
  <c r="C61" i="135" a="1"/>
  <c r="C56" i="155" a="1"/>
  <c r="C53" i="139" a="1"/>
  <c r="C63" i="147" a="1"/>
  <c r="C56" i="135" a="1"/>
  <c r="C53" i="163" a="1"/>
  <c r="C51" i="151" a="1"/>
  <c r="C64" i="147" a="1"/>
  <c r="C60" i="155" a="1"/>
  <c r="C58" i="139" a="1"/>
  <c r="C65" i="147" a="1"/>
  <c r="C64" i="135" a="1"/>
  <c r="C52" i="135" a="1"/>
  <c r="C56" i="147" a="1"/>
  <c r="C72" i="155" a="1"/>
  <c r="C53" i="155" a="1"/>
  <c r="C53" i="135" a="1"/>
  <c r="C61" i="147" a="1"/>
  <c r="C53" i="151" a="1"/>
  <c r="C54" i="139" a="1"/>
  <c r="C61" i="155" a="1"/>
  <c r="C60" i="151" a="1"/>
  <c r="C51" i="147" a="1"/>
  <c r="C57" i="155" a="1"/>
  <c r="C66" i="155" a="1"/>
  <c r="C57" i="151" a="1"/>
  <c r="C55" i="139" a="1"/>
  <c r="C73" i="155" a="1"/>
  <c r="C65" i="155" a="1"/>
  <c r="C59" i="139" a="1"/>
  <c r="C55" i="147" a="1"/>
  <c r="C70" i="155" a="1"/>
  <c r="C71" i="155" a="1"/>
  <c r="C50" i="135" a="1"/>
  <c r="C69" i="155" a="1"/>
  <c r="C59" i="135" a="1"/>
  <c r="C55" i="155" a="1"/>
  <c r="C55" i="151" a="1"/>
  <c r="C58" i="147" a="1"/>
  <c r="C54" i="135" a="1"/>
  <c r="C64" i="155" a="1"/>
  <c r="C67" i="155" a="1"/>
  <c r="C56" i="139" a="1"/>
  <c r="C52" i="151" a="1"/>
  <c r="C50" i="139" a="1"/>
  <c r="C50" i="151" a="1"/>
  <c r="C59" i="147" a="1"/>
  <c r="C57" i="139" a="1"/>
  <c r="C65" i="135" a="1"/>
  <c r="C50" i="155" a="1"/>
  <c r="C51" i="135" a="1"/>
  <c r="C58" i="135" a="1"/>
  <c r="C57" i="147" a="1"/>
  <c r="C73" i="155" l="1"/>
  <c r="C72" i="155"/>
  <c r="C71" i="155"/>
  <c r="C70" i="155"/>
  <c r="C69" i="155"/>
  <c r="C68" i="155"/>
  <c r="C65" i="147"/>
  <c r="C64" i="147"/>
  <c r="C63" i="147"/>
  <c r="C62" i="147"/>
  <c r="C61" i="147"/>
  <c r="C60" i="147"/>
  <c r="C59" i="147"/>
  <c r="C59" i="139"/>
  <c r="C58" i="139"/>
  <c r="C57" i="139"/>
  <c r="C56" i="139"/>
  <c r="C56" i="147"/>
  <c r="C57" i="147"/>
  <c r="A90" i="159"/>
  <c r="A91" i="159"/>
  <c r="A95" i="159"/>
  <c r="A96" i="159"/>
  <c r="A97" i="159"/>
  <c r="A98" i="159"/>
  <c r="A99" i="159"/>
  <c r="A92" i="159"/>
  <c r="A100" i="159"/>
  <c r="A93" i="159"/>
  <c r="A101" i="159"/>
  <c r="A94" i="159"/>
  <c r="C58" i="147"/>
  <c r="C50" i="147"/>
  <c r="C67" i="155"/>
  <c r="C66" i="155"/>
  <c r="C65" i="155"/>
  <c r="C64" i="155"/>
  <c r="C64" i="135"/>
  <c r="C65" i="135"/>
  <c r="C63" i="135"/>
  <c r="C62" i="135"/>
  <c r="C61" i="135"/>
  <c r="C60" i="135"/>
  <c r="C59" i="135"/>
  <c r="C58" i="135"/>
  <c r="C57" i="135"/>
  <c r="C56" i="135"/>
  <c r="C55" i="135"/>
  <c r="C54" i="135"/>
  <c r="C53" i="135"/>
  <c r="C52" i="135"/>
  <c r="C55" i="139"/>
  <c r="C54" i="139"/>
  <c r="C53" i="139"/>
  <c r="C52" i="139"/>
  <c r="C53" i="147"/>
  <c r="C55" i="147"/>
  <c r="C52" i="147"/>
  <c r="C54" i="147"/>
  <c r="A81" i="159"/>
  <c r="A84" i="159"/>
  <c r="A86" i="159"/>
  <c r="A83" i="159"/>
  <c r="A87" i="159"/>
  <c r="A82" i="159"/>
  <c r="A85" i="159"/>
  <c r="A89" i="159"/>
  <c r="A88" i="159"/>
  <c r="C52" i="163"/>
  <c r="C53" i="163"/>
  <c r="C50" i="163"/>
  <c r="C51" i="163"/>
  <c r="C51" i="135"/>
  <c r="C50" i="135"/>
  <c r="C51" i="147"/>
  <c r="C63" i="151"/>
  <c r="C62" i="151"/>
  <c r="C61" i="151"/>
  <c r="C60" i="151"/>
  <c r="C59" i="151"/>
  <c r="C58" i="151"/>
  <c r="C57" i="151"/>
  <c r="C56" i="151"/>
  <c r="C55" i="151"/>
  <c r="C54" i="151"/>
  <c r="C53" i="151"/>
  <c r="C52" i="151"/>
  <c r="C50" i="151"/>
  <c r="C51" i="151"/>
  <c r="C63" i="155"/>
  <c r="C62" i="155"/>
  <c r="C61" i="155"/>
  <c r="C60" i="155"/>
  <c r="C58" i="155"/>
  <c r="C59" i="155"/>
  <c r="C56" i="155"/>
  <c r="C57" i="155"/>
  <c r="C50" i="139"/>
  <c r="C51" i="139"/>
  <c r="A79" i="159"/>
  <c r="A78" i="159"/>
  <c r="A80" i="159"/>
  <c r="A74" i="159"/>
  <c r="A75" i="159"/>
  <c r="A77" i="159"/>
  <c r="A76" i="159"/>
  <c r="C53" i="155"/>
  <c r="C54" i="155"/>
  <c r="C52" i="155"/>
  <c r="C51" i="155"/>
  <c r="C55" i="155"/>
  <c r="C50" i="155"/>
  <c r="A69" i="159"/>
  <c r="A56" i="159"/>
  <c r="A66" i="159"/>
  <c r="A64" i="159"/>
  <c r="A70" i="159"/>
  <c r="A71" i="159"/>
  <c r="A52" i="159"/>
  <c r="A68" i="159"/>
  <c r="A57" i="159"/>
  <c r="A62" i="159"/>
  <c r="A59" i="159"/>
  <c r="A54" i="159"/>
  <c r="A65" i="159"/>
  <c r="A73" i="159"/>
  <c r="A58" i="159"/>
  <c r="A53" i="159"/>
  <c r="A60" i="159"/>
  <c r="A55" i="159"/>
  <c r="A67" i="159"/>
  <c r="A61" i="159"/>
  <c r="A63" i="159"/>
  <c r="A72" i="159"/>
  <c r="B50" i="159"/>
  <c r="A50" i="159" s="1"/>
  <c r="A51" i="159"/>
  <c r="AI23" i="103"/>
  <c r="AI24" i="103"/>
  <c r="AI25" i="103"/>
  <c r="AI26" i="103"/>
  <c r="AI27" i="103"/>
  <c r="AI28" i="103"/>
  <c r="AI29" i="103"/>
  <c r="AI30" i="103"/>
  <c r="AI31" i="103"/>
  <c r="AI32" i="103"/>
  <c r="AI33" i="103"/>
  <c r="AI34" i="103"/>
  <c r="AI35" i="103"/>
  <c r="AI36" i="103"/>
  <c r="AI37" i="103"/>
  <c r="AI38" i="103"/>
  <c r="AI39" i="103"/>
  <c r="AI40" i="103"/>
  <c r="AI41" i="103"/>
  <c r="AI42" i="103"/>
  <c r="AI43" i="103"/>
  <c r="AI44" i="103"/>
  <c r="AI45" i="103"/>
  <c r="AI46" i="103"/>
  <c r="AI47" i="103"/>
  <c r="AI48" i="103"/>
  <c r="AI49" i="103"/>
  <c r="AI50" i="103"/>
  <c r="AI51" i="103"/>
  <c r="AI52" i="103"/>
  <c r="AI53" i="103"/>
  <c r="AI54" i="103"/>
  <c r="AI55" i="103"/>
  <c r="AI56" i="103"/>
  <c r="AI57" i="103"/>
  <c r="AI58" i="103"/>
  <c r="AI59" i="103"/>
  <c r="AI60" i="103"/>
  <c r="AI61" i="103"/>
  <c r="AI62" i="103"/>
  <c r="AI63" i="103"/>
  <c r="AI64" i="103"/>
  <c r="AI65" i="103"/>
  <c r="AI66" i="103"/>
  <c r="AI67" i="103"/>
  <c r="AI68" i="103"/>
  <c r="AI69" i="103"/>
  <c r="AI70" i="103"/>
  <c r="AI71" i="103"/>
  <c r="AI72" i="103"/>
  <c r="AI73" i="103"/>
  <c r="AI74" i="103"/>
  <c r="AI75" i="103"/>
  <c r="AI76" i="103"/>
  <c r="AI77" i="103"/>
  <c r="AI78" i="103"/>
  <c r="AI79" i="103"/>
  <c r="AI80" i="103"/>
  <c r="AI81" i="103"/>
  <c r="AI82" i="103"/>
  <c r="AI83" i="103"/>
  <c r="AI84" i="103"/>
  <c r="AI85" i="103"/>
  <c r="AI86" i="103"/>
  <c r="AI87" i="103"/>
  <c r="AI88" i="103"/>
  <c r="AI89" i="103"/>
  <c r="AI90" i="103"/>
  <c r="C99" i="159" a="1"/>
  <c r="C89" i="159" a="1"/>
  <c r="C98" i="159" a="1"/>
  <c r="C68" i="159" a="1"/>
  <c r="C86" i="159" a="1"/>
  <c r="C53" i="159" a="1"/>
  <c r="C70" i="159" a="1"/>
  <c r="C66" i="159" a="1"/>
  <c r="C52" i="159" a="1"/>
  <c r="C97" i="159" a="1"/>
  <c r="C92" i="159" a="1"/>
  <c r="C60" i="159" a="1"/>
  <c r="C85" i="159" a="1"/>
  <c r="C87" i="159" a="1"/>
  <c r="C73" i="159" a="1"/>
  <c r="C55" i="159" a="1"/>
  <c r="C59" i="159" a="1"/>
  <c r="C77" i="159" a="1"/>
  <c r="C69" i="159" a="1"/>
  <c r="C71" i="159" a="1"/>
  <c r="C72" i="159" a="1"/>
  <c r="C62" i="159" a="1"/>
  <c r="C101" i="159" a="1"/>
  <c r="C83" i="159" a="1"/>
  <c r="C51" i="159" a="1"/>
  <c r="C63" i="159" a="1"/>
  <c r="C58" i="159" a="1"/>
  <c r="C82" i="159" a="1"/>
  <c r="C64" i="159" a="1"/>
  <c r="C84" i="159" a="1"/>
  <c r="C75" i="159" a="1"/>
  <c r="C65" i="159" a="1"/>
  <c r="C74" i="159" a="1"/>
  <c r="C76" i="159" a="1"/>
  <c r="C100" i="159" a="1"/>
  <c r="C90" i="159" a="1"/>
  <c r="C96" i="159" a="1"/>
  <c r="C78" i="159" a="1"/>
  <c r="C81" i="159" a="1"/>
  <c r="C88" i="159" a="1"/>
  <c r="C93" i="159" a="1"/>
  <c r="C91" i="159" a="1"/>
  <c r="C80" i="159" a="1"/>
  <c r="C94" i="159" a="1"/>
  <c r="C61" i="159" a="1"/>
  <c r="C79" i="159" a="1"/>
  <c r="C95" i="159" a="1"/>
  <c r="C57" i="159" a="1"/>
  <c r="C54" i="159" a="1"/>
  <c r="C50" i="159" a="1"/>
  <c r="C56" i="159" a="1"/>
  <c r="C67" i="159" a="1"/>
  <c r="C58" i="159" l="1"/>
  <c r="C59" i="159"/>
  <c r="C94" i="159"/>
  <c r="C101" i="159"/>
  <c r="C92" i="159"/>
  <c r="C93" i="159"/>
  <c r="C96" i="159"/>
  <c r="C91" i="159"/>
  <c r="C100" i="159"/>
  <c r="C99" i="159"/>
  <c r="C97" i="159"/>
  <c r="C95" i="159"/>
  <c r="C98" i="159"/>
  <c r="C90" i="159"/>
  <c r="C83" i="159"/>
  <c r="C86" i="159"/>
  <c r="C84" i="159"/>
  <c r="C88" i="159"/>
  <c r="C89" i="159"/>
  <c r="C85" i="159"/>
  <c r="C82" i="159"/>
  <c r="C87" i="159"/>
  <c r="C81" i="159"/>
  <c r="C75" i="159"/>
  <c r="C76" i="159"/>
  <c r="C74" i="159"/>
  <c r="C80" i="159"/>
  <c r="C78" i="159"/>
  <c r="C77" i="159"/>
  <c r="C79" i="159"/>
  <c r="C51" i="159"/>
  <c r="C71" i="159"/>
  <c r="C50" i="159"/>
  <c r="C60" i="159"/>
  <c r="C70" i="159"/>
  <c r="C54" i="159"/>
  <c r="C72" i="159"/>
  <c r="C53" i="159"/>
  <c r="C62" i="159"/>
  <c r="C64" i="159"/>
  <c r="C63" i="159"/>
  <c r="C57" i="159"/>
  <c r="C66" i="159"/>
  <c r="C61" i="159"/>
  <c r="C73" i="159"/>
  <c r="C68" i="159"/>
  <c r="C56" i="159"/>
  <c r="C55" i="159"/>
  <c r="C67" i="159"/>
  <c r="C65" i="159"/>
  <c r="C52" i="159"/>
  <c r="C69" i="159"/>
  <c r="B13" i="103" a="1"/>
  <c r="B13" i="103" s="1"/>
  <c r="B14" i="124" l="1" a="1"/>
  <c r="B14" i="124" s="1"/>
  <c r="B15" i="124" a="1"/>
  <c r="B15" i="124" s="1"/>
  <c r="B16" i="124" a="1"/>
  <c r="B16" i="124" s="1"/>
  <c r="B17" i="124" a="1"/>
  <c r="B17" i="124" s="1"/>
  <c r="B18" i="124" a="1"/>
  <c r="B18" i="124" s="1"/>
  <c r="B19" i="124" a="1"/>
  <c r="B19" i="124" s="1"/>
  <c r="B20" i="124" a="1"/>
  <c r="B20" i="124" s="1"/>
  <c r="B21" i="124" a="1"/>
  <c r="B21" i="124" s="1"/>
  <c r="B22" i="124" a="1"/>
  <c r="B22" i="124" s="1"/>
  <c r="B23" i="124" a="1"/>
  <c r="B23" i="124" s="1"/>
  <c r="B24" i="124" a="1"/>
  <c r="B24" i="124" s="1"/>
  <c r="AI11" i="107"/>
  <c r="AI12" i="107"/>
  <c r="AI13" i="107"/>
  <c r="AI14" i="107"/>
  <c r="AI15" i="107"/>
  <c r="AI16" i="107"/>
  <c r="AI17" i="107"/>
  <c r="AI18" i="107"/>
  <c r="AI19" i="107"/>
  <c r="AI21" i="107"/>
  <c r="AI22" i="107"/>
  <c r="AI23" i="107"/>
  <c r="AI24" i="107"/>
  <c r="AI25" i="107"/>
  <c r="AI26" i="107"/>
  <c r="AI27" i="107"/>
  <c r="AI28" i="107"/>
  <c r="AI29" i="107"/>
  <c r="AI30" i="107"/>
  <c r="AI32" i="107"/>
  <c r="AI33" i="107"/>
  <c r="AI34" i="107"/>
  <c r="AI35" i="107"/>
  <c r="AI36" i="107"/>
  <c r="AI37" i="107"/>
  <c r="AI38" i="107"/>
  <c r="AI39" i="107"/>
  <c r="AI40" i="107"/>
  <c r="AI41" i="107"/>
  <c r="AI42" i="107"/>
  <c r="AI43" i="107"/>
  <c r="AI44" i="107"/>
  <c r="AI45" i="107"/>
  <c r="AI46" i="107"/>
  <c r="AI47" i="107"/>
  <c r="AI48" i="107"/>
  <c r="AI49" i="107"/>
  <c r="AC17" i="103"/>
  <c r="AC18" i="103"/>
  <c r="AC19" i="103"/>
  <c r="AC20" i="103"/>
  <c r="AC21" i="103"/>
  <c r="AC22" i="103"/>
  <c r="AC23" i="103"/>
  <c r="AC24" i="103"/>
  <c r="AC25" i="103"/>
  <c r="AC26" i="103"/>
  <c r="AC27" i="103"/>
  <c r="AC28" i="103"/>
  <c r="AC29" i="103"/>
  <c r="AC30" i="103"/>
  <c r="AC31" i="103"/>
  <c r="AC32" i="103"/>
  <c r="AC33" i="103"/>
  <c r="AC34" i="103"/>
  <c r="AC35" i="103"/>
  <c r="AC36" i="103"/>
  <c r="AC37" i="103"/>
  <c r="AC38" i="103"/>
  <c r="AC39" i="103"/>
  <c r="AC40" i="103"/>
  <c r="AC41" i="103"/>
  <c r="AC42" i="103"/>
  <c r="AC43" i="103"/>
  <c r="AC44" i="103"/>
  <c r="AC45" i="103"/>
  <c r="AC46" i="103"/>
  <c r="AC47" i="103"/>
  <c r="AC48" i="103"/>
  <c r="AC49" i="103"/>
  <c r="AC50" i="103"/>
  <c r="AC51" i="103"/>
  <c r="AC52" i="103"/>
  <c r="AC53" i="103"/>
  <c r="AC54" i="103"/>
  <c r="AC55" i="103"/>
  <c r="AC56" i="103"/>
  <c r="AC57" i="103"/>
  <c r="AC58" i="103"/>
  <c r="AC59" i="103"/>
  <c r="AC60" i="103"/>
  <c r="AC61" i="103"/>
  <c r="AC62" i="103"/>
  <c r="AC63" i="103"/>
  <c r="AC64" i="103"/>
  <c r="AC65" i="103"/>
  <c r="AC66" i="103"/>
  <c r="AC67" i="103"/>
  <c r="AC68" i="103"/>
  <c r="AC69" i="103"/>
  <c r="AC70" i="103"/>
  <c r="AC71" i="103"/>
  <c r="AC72" i="103"/>
  <c r="AC73" i="103"/>
  <c r="AC74" i="103"/>
  <c r="AC75" i="103"/>
  <c r="AC76" i="103"/>
  <c r="AC77" i="103"/>
  <c r="AC78" i="103"/>
  <c r="AC79" i="103"/>
  <c r="AC80" i="103"/>
  <c r="AC81" i="103"/>
  <c r="AC82" i="103"/>
  <c r="AC83" i="103"/>
  <c r="AC84" i="103"/>
  <c r="AC85" i="103"/>
  <c r="AC86" i="103"/>
  <c r="AC87" i="103"/>
  <c r="AC88" i="103"/>
  <c r="AC89" i="103"/>
  <c r="AC90" i="103"/>
  <c r="AI11" i="103"/>
  <c r="AI12" i="103"/>
  <c r="AI13" i="103"/>
  <c r="AI14" i="103"/>
  <c r="AI15" i="103"/>
  <c r="AI16" i="103"/>
  <c r="AI17" i="103"/>
  <c r="AI18" i="103"/>
  <c r="AI19" i="103"/>
  <c r="AI20" i="103"/>
  <c r="AI21" i="103"/>
  <c r="AI22" i="103"/>
  <c r="AJ90" i="103"/>
  <c r="AM90" i="103" s="1"/>
  <c r="AG90" i="103"/>
  <c r="Y90" i="103"/>
  <c r="AJ89" i="103"/>
  <c r="AM89" i="103" s="1"/>
  <c r="AG89" i="103"/>
  <c r="Y89" i="103"/>
  <c r="AJ88" i="103"/>
  <c r="AM88" i="103" s="1"/>
  <c r="AG88" i="103"/>
  <c r="Y88" i="103"/>
  <c r="AJ87" i="103"/>
  <c r="AM87" i="103" s="1"/>
  <c r="AG87" i="103"/>
  <c r="Y87" i="103"/>
  <c r="AJ86" i="103"/>
  <c r="AM86" i="103" s="1"/>
  <c r="AG86" i="103"/>
  <c r="Y86" i="103"/>
  <c r="AJ85" i="103"/>
  <c r="AM85" i="103" s="1"/>
  <c r="AG85" i="103"/>
  <c r="Y85" i="103"/>
  <c r="AG84" i="103"/>
  <c r="Y84" i="103"/>
  <c r="AG83" i="103"/>
  <c r="Y83" i="103"/>
  <c r="AG82" i="103"/>
  <c r="Y82" i="103"/>
  <c r="AG81" i="103"/>
  <c r="Y81" i="103"/>
  <c r="AG80" i="103"/>
  <c r="Y80" i="103"/>
  <c r="AG79" i="103"/>
  <c r="Y79" i="103"/>
  <c r="AG78" i="103"/>
  <c r="Y78" i="103"/>
  <c r="AG77" i="103"/>
  <c r="Y77" i="103"/>
  <c r="AG76" i="103"/>
  <c r="Y76" i="103"/>
  <c r="AG75" i="103"/>
  <c r="Y75" i="103"/>
  <c r="AG74" i="103"/>
  <c r="Y74" i="103"/>
  <c r="AG73" i="103"/>
  <c r="Y73" i="103"/>
  <c r="AG72" i="103"/>
  <c r="Y72" i="103"/>
  <c r="AG71" i="103"/>
  <c r="Y71" i="103"/>
  <c r="AG70" i="103"/>
  <c r="Y70" i="103"/>
  <c r="AG69" i="103"/>
  <c r="Y69" i="103"/>
  <c r="AG68" i="103"/>
  <c r="Y68" i="103"/>
  <c r="AG67" i="103"/>
  <c r="Y67" i="103"/>
  <c r="AG66" i="103"/>
  <c r="Y66" i="103"/>
  <c r="AG65" i="103"/>
  <c r="Y65" i="103"/>
  <c r="AG64" i="103"/>
  <c r="Y64" i="103"/>
  <c r="AG63" i="103"/>
  <c r="Y63" i="103"/>
  <c r="AG62" i="103"/>
  <c r="Y62" i="103"/>
  <c r="U62" i="103"/>
  <c r="U63" i="103"/>
  <c r="U64" i="103"/>
  <c r="U65" i="103"/>
  <c r="U66" i="103"/>
  <c r="U67" i="103"/>
  <c r="U68" i="103"/>
  <c r="U69" i="103"/>
  <c r="U70" i="103"/>
  <c r="U71" i="103"/>
  <c r="U72" i="103"/>
  <c r="U73" i="103"/>
  <c r="U74" i="103"/>
  <c r="U75" i="103"/>
  <c r="U76" i="103"/>
  <c r="U77" i="103"/>
  <c r="U78" i="103"/>
  <c r="U79" i="103"/>
  <c r="U80" i="103"/>
  <c r="U81" i="103"/>
  <c r="U82" i="103"/>
  <c r="U83" i="103"/>
  <c r="U84" i="103"/>
  <c r="U85" i="103"/>
  <c r="Q62" i="103"/>
  <c r="Q63" i="103"/>
  <c r="Q64" i="103"/>
  <c r="Q65" i="103"/>
  <c r="Q66" i="103"/>
  <c r="Q67" i="103"/>
  <c r="Q68" i="103"/>
  <c r="Q69" i="103"/>
  <c r="Q70" i="103"/>
  <c r="Q71" i="103"/>
  <c r="Q72" i="103"/>
  <c r="Q73" i="103"/>
  <c r="Q74" i="103"/>
  <c r="Q75" i="103"/>
  <c r="Q76" i="103"/>
  <c r="Q77" i="103"/>
  <c r="Q78" i="103"/>
  <c r="Q79" i="103"/>
  <c r="Q80" i="103"/>
  <c r="Q81" i="103"/>
  <c r="Q82" i="103"/>
  <c r="Q83" i="103"/>
  <c r="Q84" i="103"/>
  <c r="Q85" i="103"/>
  <c r="AG61" i="103"/>
  <c r="Y61" i="103"/>
  <c r="U61" i="103"/>
  <c r="Q61" i="103"/>
  <c r="AG71" i="107"/>
  <c r="AC71" i="107"/>
  <c r="Y71" i="107"/>
  <c r="U71" i="107"/>
  <c r="Q71" i="107"/>
  <c r="AG70" i="107"/>
  <c r="AC70" i="107"/>
  <c r="Y70" i="107"/>
  <c r="U70" i="107"/>
  <c r="Q70" i="107"/>
  <c r="AG69" i="107"/>
  <c r="AC69" i="107"/>
  <c r="Y69" i="107"/>
  <c r="U69" i="107"/>
  <c r="Q69" i="107"/>
  <c r="AG68" i="107"/>
  <c r="AC68" i="107"/>
  <c r="Y68" i="107"/>
  <c r="U68" i="107"/>
  <c r="Q68" i="107"/>
  <c r="AG67" i="107"/>
  <c r="AC67" i="107"/>
  <c r="Y67" i="107"/>
  <c r="U67" i="107"/>
  <c r="Q67" i="107"/>
  <c r="AG66" i="107"/>
  <c r="AC66" i="107"/>
  <c r="Y66" i="107"/>
  <c r="U66" i="107"/>
  <c r="Q66" i="107"/>
  <c r="AG65" i="107"/>
  <c r="AC65" i="107"/>
  <c r="Y65" i="107"/>
  <c r="U65" i="107"/>
  <c r="Q65" i="107"/>
  <c r="AG64" i="107"/>
  <c r="AC64" i="107"/>
  <c r="Y64" i="107"/>
  <c r="U64" i="107"/>
  <c r="Q64" i="107"/>
  <c r="AG63" i="107"/>
  <c r="AC63" i="107"/>
  <c r="Y63" i="107"/>
  <c r="U63" i="107"/>
  <c r="Q63" i="107"/>
  <c r="AG62" i="107"/>
  <c r="AC62" i="107"/>
  <c r="Y62" i="107"/>
  <c r="U62" i="107"/>
  <c r="Q62" i="107"/>
  <c r="AG61" i="107"/>
  <c r="AC61" i="107"/>
  <c r="Y61" i="107"/>
  <c r="U61" i="107"/>
  <c r="Q61" i="107"/>
  <c r="AG60" i="107"/>
  <c r="AC60" i="107"/>
  <c r="Y60" i="107"/>
  <c r="U60" i="107"/>
  <c r="Q60" i="107"/>
  <c r="AG59" i="107"/>
  <c r="AC59" i="107"/>
  <c r="Y59" i="107"/>
  <c r="U59" i="107"/>
  <c r="Q59" i="107"/>
  <c r="AG58" i="107"/>
  <c r="AC58" i="107"/>
  <c r="Y58" i="107"/>
  <c r="U58" i="107"/>
  <c r="Q58" i="107"/>
  <c r="AG57" i="107"/>
  <c r="AC57" i="107"/>
  <c r="Y57" i="107"/>
  <c r="U57" i="107"/>
  <c r="Q57" i="107"/>
  <c r="AJ212" i="102"/>
  <c r="AM212" i="102"/>
  <c r="AI150" i="102"/>
  <c r="AI151" i="102"/>
  <c r="AI152" i="102"/>
  <c r="AI153" i="102"/>
  <c r="AI154" i="102"/>
  <c r="AI155" i="102"/>
  <c r="AI156" i="102"/>
  <c r="AI157" i="102"/>
  <c r="AI158" i="102"/>
  <c r="AI159" i="102"/>
  <c r="AI160" i="102"/>
  <c r="AI161" i="102"/>
  <c r="AI162" i="102"/>
  <c r="AI163" i="102"/>
  <c r="AI164" i="102"/>
  <c r="AI165" i="102"/>
  <c r="AI166" i="102"/>
  <c r="AI167" i="102"/>
  <c r="AI168" i="102"/>
  <c r="AI169" i="102"/>
  <c r="AI170" i="102"/>
  <c r="AI171" i="102"/>
  <c r="AI172" i="102"/>
  <c r="AI173" i="102"/>
  <c r="AI174" i="102"/>
  <c r="AI175" i="102"/>
  <c r="AI176" i="102"/>
  <c r="AI177" i="102"/>
  <c r="AI178" i="102"/>
  <c r="AI179" i="102"/>
  <c r="AI180" i="102"/>
  <c r="AI181" i="102"/>
  <c r="AI182" i="102"/>
  <c r="AI183" i="102"/>
  <c r="AI184" i="102"/>
  <c r="AI185" i="102"/>
  <c r="AI186" i="102"/>
  <c r="AI187" i="102"/>
  <c r="AI188" i="102"/>
  <c r="AI189" i="102"/>
  <c r="AI190" i="102"/>
  <c r="AI191" i="102"/>
  <c r="AI192" i="102"/>
  <c r="AI193" i="102"/>
  <c r="AI194" i="102"/>
  <c r="AI195" i="102"/>
  <c r="AI196" i="102"/>
  <c r="AI197" i="102"/>
  <c r="AI198" i="102"/>
  <c r="AI199" i="102"/>
  <c r="AI200" i="102"/>
  <c r="AI201" i="102"/>
  <c r="AI202" i="102"/>
  <c r="AI203" i="102"/>
  <c r="AI204" i="102"/>
  <c r="AI205" i="102"/>
  <c r="AI206" i="102"/>
  <c r="AI207" i="102"/>
  <c r="AI208" i="102"/>
  <c r="AI209" i="102"/>
  <c r="AI210" i="102"/>
  <c r="AI211" i="102"/>
  <c r="AI212" i="102"/>
  <c r="AG150" i="102"/>
  <c r="AG151" i="102"/>
  <c r="AG152" i="102"/>
  <c r="AG153" i="102"/>
  <c r="AG154" i="102"/>
  <c r="AG155" i="102"/>
  <c r="AG156" i="102"/>
  <c r="AG157" i="102"/>
  <c r="AG158" i="102"/>
  <c r="AG159" i="102"/>
  <c r="AG160" i="102"/>
  <c r="AG161" i="102"/>
  <c r="AG162" i="102"/>
  <c r="AG163" i="102"/>
  <c r="AG164" i="102"/>
  <c r="AG165" i="102"/>
  <c r="AG166" i="102"/>
  <c r="AG167" i="102"/>
  <c r="AG168" i="102"/>
  <c r="AG169" i="102"/>
  <c r="AG170" i="102"/>
  <c r="AG171" i="102"/>
  <c r="AG172" i="102"/>
  <c r="AG173" i="102"/>
  <c r="AG174" i="102"/>
  <c r="AG175" i="102"/>
  <c r="AG176" i="102"/>
  <c r="AG177" i="102"/>
  <c r="AG178" i="102"/>
  <c r="AG179" i="102"/>
  <c r="AG180" i="102"/>
  <c r="AG181" i="102"/>
  <c r="AG182" i="102"/>
  <c r="AG183" i="102"/>
  <c r="AG184" i="102"/>
  <c r="AG185" i="102"/>
  <c r="AG186" i="102"/>
  <c r="AG187" i="102"/>
  <c r="AG188" i="102"/>
  <c r="AG189" i="102"/>
  <c r="AG190" i="102"/>
  <c r="AG191" i="102"/>
  <c r="AG192" i="102"/>
  <c r="AG193" i="102"/>
  <c r="AG194" i="102"/>
  <c r="AG195" i="102"/>
  <c r="AG196" i="102"/>
  <c r="AG197" i="102"/>
  <c r="AG198" i="102"/>
  <c r="AG199" i="102"/>
  <c r="AG200" i="102"/>
  <c r="AG201" i="102"/>
  <c r="AG202" i="102"/>
  <c r="AG203" i="102"/>
  <c r="AG204" i="102"/>
  <c r="AG205" i="102"/>
  <c r="AG206" i="102"/>
  <c r="AG207" i="102"/>
  <c r="AG208" i="102"/>
  <c r="AG209" i="102"/>
  <c r="AG210" i="102"/>
  <c r="AG211" i="102"/>
  <c r="AG212" i="102"/>
  <c r="AC150" i="102"/>
  <c r="AC151" i="102"/>
  <c r="AC152" i="102"/>
  <c r="AC153" i="102"/>
  <c r="AC154" i="102"/>
  <c r="AC155" i="102"/>
  <c r="AC156" i="102"/>
  <c r="AC157" i="102"/>
  <c r="AC158" i="102"/>
  <c r="AC159" i="102"/>
  <c r="AC160" i="102"/>
  <c r="AC161" i="102"/>
  <c r="AC162" i="102"/>
  <c r="AC163" i="102"/>
  <c r="AC164" i="102"/>
  <c r="AC165" i="102"/>
  <c r="AC166" i="102"/>
  <c r="AC167" i="102"/>
  <c r="AC168" i="102"/>
  <c r="AC169" i="102"/>
  <c r="AC170" i="102"/>
  <c r="AC171" i="102"/>
  <c r="AC172" i="102"/>
  <c r="AC173" i="102"/>
  <c r="AC174" i="102"/>
  <c r="AC175" i="102"/>
  <c r="AC176" i="102"/>
  <c r="AC177" i="102"/>
  <c r="AC178" i="102"/>
  <c r="AC179" i="102"/>
  <c r="AC180" i="102"/>
  <c r="AC181" i="102"/>
  <c r="AC182" i="102"/>
  <c r="AC183" i="102"/>
  <c r="AC184" i="102"/>
  <c r="AC185" i="102"/>
  <c r="AC186" i="102"/>
  <c r="AC187" i="102"/>
  <c r="AC188" i="102"/>
  <c r="AC189" i="102"/>
  <c r="AC190" i="102"/>
  <c r="AC191" i="102"/>
  <c r="AC192" i="102"/>
  <c r="AC193" i="102"/>
  <c r="AC194" i="102"/>
  <c r="AC195" i="102"/>
  <c r="AC196" i="102"/>
  <c r="AC197" i="102"/>
  <c r="AC198" i="102"/>
  <c r="AC199" i="102"/>
  <c r="AC200" i="102"/>
  <c r="AC201" i="102"/>
  <c r="AC202" i="102"/>
  <c r="AC203" i="102"/>
  <c r="AC204" i="102"/>
  <c r="AC205" i="102"/>
  <c r="AC206" i="102"/>
  <c r="AC207" i="102"/>
  <c r="AC208" i="102"/>
  <c r="AC209" i="102"/>
  <c r="AC210" i="102"/>
  <c r="AC211" i="102"/>
  <c r="AC212" i="102"/>
  <c r="Y150" i="102"/>
  <c r="Y151" i="102"/>
  <c r="Y152" i="102"/>
  <c r="Y153" i="102"/>
  <c r="Y154" i="102"/>
  <c r="Y155" i="102"/>
  <c r="Y156" i="102"/>
  <c r="Y157" i="102"/>
  <c r="Y158" i="102"/>
  <c r="Y159" i="102"/>
  <c r="Y160" i="102"/>
  <c r="Y161" i="102"/>
  <c r="Y162" i="102"/>
  <c r="Y163" i="102"/>
  <c r="Y164" i="102"/>
  <c r="Y165" i="102"/>
  <c r="Y166" i="102"/>
  <c r="Y167" i="102"/>
  <c r="Y168" i="102"/>
  <c r="Y169" i="102"/>
  <c r="Y170" i="102"/>
  <c r="Y171" i="102"/>
  <c r="Y172" i="102"/>
  <c r="Y173" i="102"/>
  <c r="Y174" i="102"/>
  <c r="Y175" i="102"/>
  <c r="Y176" i="102"/>
  <c r="Y177" i="102"/>
  <c r="Y178" i="102"/>
  <c r="Y179" i="102"/>
  <c r="Y180" i="102"/>
  <c r="Y181" i="102"/>
  <c r="Y182" i="102"/>
  <c r="Y183" i="102"/>
  <c r="Y184" i="102"/>
  <c r="Y185" i="102"/>
  <c r="Y186" i="102"/>
  <c r="Y187" i="102"/>
  <c r="Y188" i="102"/>
  <c r="Y189" i="102"/>
  <c r="Y190" i="102"/>
  <c r="Y191" i="102"/>
  <c r="Y192" i="102"/>
  <c r="Y193" i="102"/>
  <c r="Y194" i="102"/>
  <c r="Y195" i="102"/>
  <c r="Y196" i="102"/>
  <c r="Y197" i="102"/>
  <c r="Y198" i="102"/>
  <c r="Y199" i="102"/>
  <c r="Y200" i="102"/>
  <c r="Y201" i="102"/>
  <c r="Y202" i="102"/>
  <c r="Y203" i="102"/>
  <c r="Y204" i="102"/>
  <c r="Y205" i="102"/>
  <c r="Y206" i="102"/>
  <c r="Y207" i="102"/>
  <c r="Y208" i="102"/>
  <c r="Y209" i="102"/>
  <c r="Y210" i="102"/>
  <c r="Y211" i="102"/>
  <c r="Y212" i="102"/>
  <c r="U150" i="102"/>
  <c r="U151" i="102"/>
  <c r="U152" i="102"/>
  <c r="U153" i="102"/>
  <c r="U154" i="102"/>
  <c r="U155" i="102"/>
  <c r="U156" i="102"/>
  <c r="U157" i="102"/>
  <c r="U158" i="102"/>
  <c r="U159" i="102"/>
  <c r="U160" i="102"/>
  <c r="U161" i="102"/>
  <c r="U162" i="102"/>
  <c r="U163" i="102"/>
  <c r="U164" i="102"/>
  <c r="U165" i="102"/>
  <c r="U166" i="102"/>
  <c r="U167" i="102"/>
  <c r="U168" i="102"/>
  <c r="U169" i="102"/>
  <c r="U170" i="102"/>
  <c r="U171" i="102"/>
  <c r="U172" i="102"/>
  <c r="U173" i="102"/>
  <c r="U174" i="102"/>
  <c r="U175" i="102"/>
  <c r="U176" i="102"/>
  <c r="U177" i="102"/>
  <c r="U178" i="102"/>
  <c r="U179" i="102"/>
  <c r="U180" i="102"/>
  <c r="U181" i="102"/>
  <c r="U182" i="102"/>
  <c r="U183" i="102"/>
  <c r="U184" i="102"/>
  <c r="U185" i="102"/>
  <c r="U186" i="102"/>
  <c r="U187" i="102"/>
  <c r="U188" i="102"/>
  <c r="U189" i="102"/>
  <c r="U190" i="102"/>
  <c r="U191" i="102"/>
  <c r="U192" i="102"/>
  <c r="U193" i="102"/>
  <c r="U194" i="102"/>
  <c r="U195" i="102"/>
  <c r="U196" i="102"/>
  <c r="U197" i="102"/>
  <c r="U198" i="102"/>
  <c r="U199" i="102"/>
  <c r="U200" i="102"/>
  <c r="U201" i="102"/>
  <c r="U202" i="102"/>
  <c r="U203" i="102"/>
  <c r="U204" i="102"/>
  <c r="U205" i="102"/>
  <c r="U206" i="102"/>
  <c r="U207" i="102"/>
  <c r="U208" i="102"/>
  <c r="U209" i="102"/>
  <c r="U210" i="102"/>
  <c r="U211" i="102"/>
  <c r="U212" i="102"/>
  <c r="Q150" i="102"/>
  <c r="Q151" i="102"/>
  <c r="Q152" i="102"/>
  <c r="Q153" i="102"/>
  <c r="Q154" i="102"/>
  <c r="Q155" i="102"/>
  <c r="Q156" i="102"/>
  <c r="Q157" i="102"/>
  <c r="Q158" i="102"/>
  <c r="Q159" i="102"/>
  <c r="Q160" i="102"/>
  <c r="Q161" i="102"/>
  <c r="Q162" i="102"/>
  <c r="Q163" i="102"/>
  <c r="Q164" i="102"/>
  <c r="Q165" i="102"/>
  <c r="Q166" i="102"/>
  <c r="Q167" i="102"/>
  <c r="Q168" i="102"/>
  <c r="Q169" i="102"/>
  <c r="Q170" i="102"/>
  <c r="Q171" i="102"/>
  <c r="Q172" i="102"/>
  <c r="Q173" i="102"/>
  <c r="Q174" i="102"/>
  <c r="Q175" i="102"/>
  <c r="Q176" i="102"/>
  <c r="Q177" i="102"/>
  <c r="Q178" i="102"/>
  <c r="Q179" i="102"/>
  <c r="Q180" i="102"/>
  <c r="Q181" i="102"/>
  <c r="Q182" i="102"/>
  <c r="Q183" i="102"/>
  <c r="Q184" i="102"/>
  <c r="Q185" i="102"/>
  <c r="Q186" i="102"/>
  <c r="Q187" i="102"/>
  <c r="Q188" i="102"/>
  <c r="Q189" i="102"/>
  <c r="Q190" i="102"/>
  <c r="Q191" i="102"/>
  <c r="Q192" i="102"/>
  <c r="Q193" i="102"/>
  <c r="Q194" i="102"/>
  <c r="Q195" i="102"/>
  <c r="Q196" i="102"/>
  <c r="Q197" i="102"/>
  <c r="Q198" i="102"/>
  <c r="Q199" i="102"/>
  <c r="Q200" i="102"/>
  <c r="Q201" i="102"/>
  <c r="Q202" i="102"/>
  <c r="Q203" i="102"/>
  <c r="Q204" i="102"/>
  <c r="Q205" i="102"/>
  <c r="Q206" i="102"/>
  <c r="Q207" i="102"/>
  <c r="Q208" i="102"/>
  <c r="Q209" i="102"/>
  <c r="Q210" i="102"/>
  <c r="Q211" i="102"/>
  <c r="Q212" i="102"/>
  <c r="I212" i="102"/>
  <c r="B13" i="8" a="1"/>
  <c r="B13" i="8" s="1"/>
  <c r="AG43" i="8"/>
  <c r="AG44" i="8"/>
  <c r="AG45" i="8"/>
  <c r="AG46" i="8"/>
  <c r="AG47" i="8"/>
  <c r="AG48" i="8"/>
  <c r="AG49" i="8"/>
  <c r="AG50" i="8"/>
  <c r="AG51" i="8"/>
  <c r="AG52" i="8"/>
  <c r="AG53" i="8"/>
  <c r="AG54" i="8"/>
  <c r="AG55" i="8"/>
  <c r="AG56" i="8"/>
  <c r="AG57" i="8"/>
  <c r="AG58" i="8"/>
  <c r="AG59" i="8"/>
  <c r="AG60" i="8"/>
  <c r="AG61" i="8"/>
  <c r="AG62" i="8"/>
  <c r="AG63" i="8"/>
  <c r="AC43" i="8"/>
  <c r="AC44" i="8"/>
  <c r="AC45" i="8"/>
  <c r="AC46" i="8"/>
  <c r="AC47" i="8"/>
  <c r="AC48" i="8"/>
  <c r="AC49" i="8"/>
  <c r="AC50" i="8"/>
  <c r="AC51" i="8"/>
  <c r="AC52" i="8"/>
  <c r="AC53" i="8"/>
  <c r="AC54" i="8"/>
  <c r="AC55" i="8"/>
  <c r="AC56" i="8"/>
  <c r="AC57" i="8"/>
  <c r="AC58" i="8"/>
  <c r="AC59" i="8"/>
  <c r="AC60" i="8"/>
  <c r="AC61" i="8"/>
  <c r="AC62" i="8"/>
  <c r="AC63" i="8"/>
  <c r="Y43" i="8"/>
  <c r="Y44" i="8"/>
  <c r="Y45" i="8"/>
  <c r="Y46" i="8"/>
  <c r="Y47" i="8"/>
  <c r="Y48" i="8"/>
  <c r="Y49" i="8"/>
  <c r="Y50" i="8"/>
  <c r="Y51" i="8"/>
  <c r="Y52" i="8"/>
  <c r="Y53" i="8"/>
  <c r="Y54" i="8"/>
  <c r="Y55" i="8"/>
  <c r="Y56" i="8"/>
  <c r="Y57" i="8"/>
  <c r="Y58" i="8"/>
  <c r="Y59" i="8"/>
  <c r="Y60" i="8"/>
  <c r="Y61" i="8"/>
  <c r="Y62" i="8"/>
  <c r="Y63" i="8"/>
  <c r="U43" i="8"/>
  <c r="U44" i="8"/>
  <c r="U45" i="8"/>
  <c r="U46" i="8"/>
  <c r="U47" i="8"/>
  <c r="U48" i="8"/>
  <c r="U49" i="8"/>
  <c r="U50" i="8"/>
  <c r="U51" i="8"/>
  <c r="U52" i="8"/>
  <c r="U53" i="8"/>
  <c r="U54" i="8"/>
  <c r="U55" i="8"/>
  <c r="U56" i="8"/>
  <c r="U57" i="8"/>
  <c r="U58" i="8"/>
  <c r="U59" i="8"/>
  <c r="U60" i="8"/>
  <c r="U61" i="8"/>
  <c r="U62" i="8"/>
  <c r="U63" i="8"/>
  <c r="Q43" i="8"/>
  <c r="Q44" i="8"/>
  <c r="Q45" i="8"/>
  <c r="Q46" i="8"/>
  <c r="Q47" i="8"/>
  <c r="Q48" i="8"/>
  <c r="Q49" i="8"/>
  <c r="Q50" i="8"/>
  <c r="Q51" i="8"/>
  <c r="Q52" i="8"/>
  <c r="Q53" i="8"/>
  <c r="Q54" i="8"/>
  <c r="Q55" i="8"/>
  <c r="Q56" i="8"/>
  <c r="Q57" i="8"/>
  <c r="Q58" i="8"/>
  <c r="Q59" i="8"/>
  <c r="Q60" i="8"/>
  <c r="Q61" i="8"/>
  <c r="Q62" i="8"/>
  <c r="Q63" i="8"/>
  <c r="K63" i="8" a="1"/>
  <c r="K63" i="8" s="1"/>
  <c r="I63" i="8"/>
  <c r="AG52" i="110"/>
  <c r="AG53" i="110"/>
  <c r="AG54" i="110"/>
  <c r="AG55" i="110"/>
  <c r="AG56" i="110"/>
  <c r="AG57" i="110"/>
  <c r="AC52" i="110"/>
  <c r="AC53" i="110"/>
  <c r="AC54" i="110"/>
  <c r="AC55" i="110"/>
  <c r="AC56" i="110"/>
  <c r="AC57" i="110"/>
  <c r="Y52" i="110"/>
  <c r="Y53" i="110"/>
  <c r="Y54" i="110"/>
  <c r="Y55" i="110"/>
  <c r="Y56" i="110"/>
  <c r="Y57" i="110"/>
  <c r="U52" i="110"/>
  <c r="U53" i="110"/>
  <c r="U54" i="110"/>
  <c r="U55" i="110"/>
  <c r="U56" i="110"/>
  <c r="U57" i="110"/>
  <c r="Q52" i="110"/>
  <c r="Q53" i="110"/>
  <c r="Q54" i="110"/>
  <c r="Q55" i="110"/>
  <c r="Q56" i="110"/>
  <c r="Q57" i="110"/>
  <c r="AG37" i="110"/>
  <c r="AC37" i="110"/>
  <c r="Y37" i="110"/>
  <c r="U37" i="110"/>
  <c r="Q37" i="110"/>
  <c r="AG11" i="108"/>
  <c r="AC11" i="108"/>
  <c r="AG47" i="107"/>
  <c r="AC47" i="107"/>
  <c r="Y47" i="107"/>
  <c r="U47" i="107"/>
  <c r="Q47" i="107"/>
  <c r="AG30" i="107"/>
  <c r="AC30" i="107"/>
  <c r="Y30" i="107"/>
  <c r="U30" i="107"/>
  <c r="Q30" i="107"/>
  <c r="AG28" i="107"/>
  <c r="AC28" i="107"/>
  <c r="Y28" i="107"/>
  <c r="U28" i="107"/>
  <c r="Q28" i="107"/>
  <c r="AO89" i="103" l="1"/>
  <c r="AO86" i="103"/>
  <c r="AO88" i="103"/>
  <c r="AO212" i="102"/>
  <c r="AO90" i="103"/>
  <c r="AO87" i="103"/>
  <c r="AO85" i="103"/>
  <c r="N63" i="8"/>
  <c r="AJ63" i="8" s="1"/>
  <c r="AM63" i="8" s="1"/>
  <c r="AO63" i="8" s="1"/>
  <c r="M63" i="8"/>
  <c r="L63" i="8"/>
  <c r="AG25" i="103"/>
  <c r="Y25" i="103"/>
  <c r="U25" i="103"/>
  <c r="Q25" i="103"/>
  <c r="AG24" i="103"/>
  <c r="Y24" i="103"/>
  <c r="AG20" i="103"/>
  <c r="Y20" i="103"/>
  <c r="U20" i="103"/>
  <c r="AG18" i="103"/>
  <c r="Y18" i="103"/>
  <c r="U18" i="103"/>
  <c r="Q18" i="103"/>
  <c r="AG15" i="103"/>
  <c r="AC15" i="103"/>
  <c r="Y15" i="103"/>
  <c r="U15" i="103"/>
  <c r="Q15" i="103"/>
  <c r="AG12" i="103"/>
  <c r="AC12" i="103"/>
  <c r="Y12" i="103"/>
  <c r="U12" i="103"/>
  <c r="Q12" i="103"/>
  <c r="AG11" i="103"/>
  <c r="AC11" i="103"/>
  <c r="Y11" i="103"/>
  <c r="U11" i="103"/>
  <c r="Q11" i="103"/>
  <c r="AG78" i="102" l="1"/>
  <c r="AC78" i="102"/>
  <c r="Y78" i="102"/>
  <c r="U78" i="102"/>
  <c r="Q78" i="102"/>
  <c r="AG74" i="102"/>
  <c r="AC74" i="102"/>
  <c r="Y74" i="102"/>
  <c r="U74" i="102"/>
  <c r="Q74" i="102"/>
  <c r="AI58" i="102"/>
  <c r="AG58" i="102"/>
  <c r="AC58" i="102"/>
  <c r="Y58" i="102"/>
  <c r="U58" i="102"/>
  <c r="Q58" i="102"/>
  <c r="AG57" i="102"/>
  <c r="AC57" i="102"/>
  <c r="Y57" i="102"/>
  <c r="U57" i="102"/>
  <c r="Q57" i="102"/>
  <c r="AG56" i="102"/>
  <c r="AC56" i="102"/>
  <c r="Y56" i="102"/>
  <c r="U56" i="102"/>
  <c r="Q56" i="102"/>
  <c r="AG13" i="101" l="1"/>
  <c r="AC13" i="101"/>
  <c r="Y13" i="101"/>
  <c r="U13" i="101"/>
  <c r="Q13" i="101"/>
  <c r="AG12" i="101"/>
  <c r="AC12" i="101"/>
  <c r="Y12" i="101"/>
  <c r="U12" i="101"/>
  <c r="Q12" i="101"/>
  <c r="AC11" i="101"/>
  <c r="Y11" i="101"/>
  <c r="U11" i="101"/>
  <c r="Q11" i="101"/>
  <c r="AG10" i="101"/>
  <c r="AC10" i="101"/>
  <c r="Y10" i="101"/>
  <c r="U10" i="101"/>
  <c r="Q10" i="101"/>
  <c r="J33" i="130" l="1"/>
  <c r="Z33" i="100" l="1"/>
  <c r="Z32" i="100"/>
  <c r="Z31" i="100"/>
  <c r="Z30" i="100"/>
  <c r="Z29" i="100"/>
  <c r="Z28" i="100"/>
  <c r="Z27" i="100"/>
  <c r="Z26" i="100"/>
  <c r="Z25" i="100"/>
  <c r="Z24" i="100"/>
  <c r="Z23" i="100"/>
  <c r="Z22" i="100"/>
  <c r="Z21" i="100"/>
  <c r="Z20" i="100"/>
  <c r="Z19" i="100"/>
  <c r="Z18" i="100"/>
  <c r="Z17" i="100"/>
  <c r="Z16" i="100"/>
  <c r="Z15" i="100"/>
  <c r="Z14" i="100"/>
  <c r="Z13" i="100"/>
  <c r="Z12" i="100"/>
  <c r="Z11" i="100"/>
  <c r="Z10" i="100"/>
  <c r="Z9" i="100"/>
  <c r="Z8" i="100"/>
  <c r="Z7" i="100"/>
  <c r="Z6" i="100"/>
  <c r="Z5" i="100"/>
  <c r="Z4" i="100"/>
  <c r="B13" i="122" s="1" a="1"/>
  <c r="B13" i="122" s="1"/>
  <c r="Z33" i="97"/>
  <c r="Z32" i="97"/>
  <c r="Z31" i="97"/>
  <c r="Z30" i="97"/>
  <c r="Z29" i="97"/>
  <c r="Z28" i="97"/>
  <c r="Z27" i="97"/>
  <c r="Z26" i="97"/>
  <c r="Z25" i="97"/>
  <c r="Z24" i="97"/>
  <c r="Z23" i="97"/>
  <c r="Z22" i="97"/>
  <c r="Z21" i="97"/>
  <c r="Z20" i="97"/>
  <c r="Z19" i="97"/>
  <c r="Z18" i="97"/>
  <c r="Z17" i="97"/>
  <c r="Z16" i="97"/>
  <c r="Z15" i="97"/>
  <c r="Z14" i="97"/>
  <c r="Z13" i="97"/>
  <c r="Z12" i="97"/>
  <c r="Z11" i="97"/>
  <c r="Z10" i="97"/>
  <c r="Z9" i="97"/>
  <c r="Z8" i="97"/>
  <c r="Z7" i="97"/>
  <c r="Z6" i="97"/>
  <c r="Z5" i="97"/>
  <c r="Z33" i="94"/>
  <c r="Z32" i="94"/>
  <c r="Z31" i="94"/>
  <c r="Z30" i="94"/>
  <c r="Z29" i="94"/>
  <c r="Z28" i="94"/>
  <c r="Z27" i="94"/>
  <c r="Z26" i="94"/>
  <c r="Z25" i="94"/>
  <c r="Z24" i="94"/>
  <c r="Z23" i="94"/>
  <c r="Z22" i="94"/>
  <c r="Z21" i="94"/>
  <c r="Z20" i="94"/>
  <c r="Z19" i="94"/>
  <c r="Z18" i="94"/>
  <c r="Z17" i="94"/>
  <c r="Z16" i="94"/>
  <c r="Z15" i="94"/>
  <c r="Z14" i="94"/>
  <c r="Z13" i="94"/>
  <c r="Z12" i="94"/>
  <c r="Z11" i="94"/>
  <c r="Z10" i="94"/>
  <c r="Z9" i="94"/>
  <c r="Z8" i="94"/>
  <c r="Z7" i="94"/>
  <c r="Z6" i="94"/>
  <c r="Z5" i="94"/>
  <c r="Z4" i="94"/>
  <c r="Z33" i="91"/>
  <c r="Z32" i="91"/>
  <c r="Z31" i="91"/>
  <c r="Z30" i="91"/>
  <c r="Z29" i="91"/>
  <c r="Z28" i="91"/>
  <c r="Z27" i="91"/>
  <c r="Z26" i="91"/>
  <c r="Z25" i="91"/>
  <c r="Z24" i="91"/>
  <c r="Z23" i="91"/>
  <c r="Z22" i="91"/>
  <c r="Z21" i="91"/>
  <c r="Z20" i="91"/>
  <c r="Z19" i="91"/>
  <c r="Z18" i="91"/>
  <c r="Z17" i="91"/>
  <c r="Z16" i="91"/>
  <c r="Z15" i="91"/>
  <c r="Z14" i="91"/>
  <c r="Z13" i="91"/>
  <c r="Z12" i="91"/>
  <c r="Z11" i="91"/>
  <c r="Z10" i="91"/>
  <c r="Z9" i="91"/>
  <c r="Z8" i="91"/>
  <c r="Z7" i="91"/>
  <c r="Z6" i="91"/>
  <c r="Z5" i="91"/>
  <c r="Z4" i="91"/>
  <c r="Z33" i="88"/>
  <c r="Z32" i="88"/>
  <c r="Z31" i="88"/>
  <c r="Z30" i="88"/>
  <c r="Z29" i="88"/>
  <c r="Z28" i="88"/>
  <c r="Z27" i="88"/>
  <c r="Z26" i="88"/>
  <c r="Z25" i="88"/>
  <c r="Z24" i="88"/>
  <c r="Z23" i="88"/>
  <c r="Z22" i="88"/>
  <c r="Z21" i="88"/>
  <c r="Z20" i="88"/>
  <c r="Z19" i="88"/>
  <c r="Z18" i="88"/>
  <c r="Z17" i="88"/>
  <c r="Z16" i="88"/>
  <c r="Z15" i="88"/>
  <c r="Z14" i="88"/>
  <c r="Z13" i="88"/>
  <c r="Z12" i="88"/>
  <c r="Z11" i="88"/>
  <c r="Z10" i="88"/>
  <c r="Z9" i="88"/>
  <c r="Z8" i="88"/>
  <c r="Z7" i="88"/>
  <c r="Z6" i="88"/>
  <c r="Z5" i="88"/>
  <c r="Z4" i="88"/>
  <c r="Z33" i="85"/>
  <c r="Z32" i="85"/>
  <c r="Z31" i="85"/>
  <c r="Z30" i="85"/>
  <c r="Z29" i="85"/>
  <c r="Z28" i="85"/>
  <c r="Z27" i="85"/>
  <c r="Z26" i="85"/>
  <c r="Z25" i="85"/>
  <c r="Z24" i="85"/>
  <c r="Z23" i="85"/>
  <c r="Z22" i="85"/>
  <c r="Z21" i="85"/>
  <c r="Z20" i="85"/>
  <c r="Z19" i="85"/>
  <c r="Z18" i="85"/>
  <c r="Z17" i="85"/>
  <c r="Z16" i="85"/>
  <c r="Z15" i="85"/>
  <c r="Z14" i="85"/>
  <c r="Z13" i="85"/>
  <c r="Z12" i="85"/>
  <c r="Z11" i="85"/>
  <c r="Z10" i="85"/>
  <c r="Z9" i="85"/>
  <c r="Z8" i="85"/>
  <c r="Z7" i="85"/>
  <c r="Z6" i="85"/>
  <c r="Z5" i="85"/>
  <c r="Z4" i="85"/>
  <c r="Z33" i="81"/>
  <c r="Z32" i="81"/>
  <c r="Z31" i="81"/>
  <c r="Z30" i="81"/>
  <c r="Z29" i="81"/>
  <c r="Z28" i="81"/>
  <c r="Z27" i="81"/>
  <c r="Z26" i="81"/>
  <c r="Z25" i="81"/>
  <c r="Z24" i="81"/>
  <c r="Z23" i="81"/>
  <c r="Z22" i="81"/>
  <c r="Z21" i="81"/>
  <c r="Z20" i="81"/>
  <c r="Z19" i="81"/>
  <c r="Z18" i="81"/>
  <c r="Z17" i="81"/>
  <c r="Z16" i="81"/>
  <c r="Z15" i="81"/>
  <c r="Z14" i="81"/>
  <c r="Z13" i="81"/>
  <c r="Z12" i="81"/>
  <c r="Z11" i="81"/>
  <c r="Z10" i="81"/>
  <c r="B13" i="120" s="1" a="1"/>
  <c r="B13" i="120" s="1"/>
  <c r="Z9" i="81"/>
  <c r="Z8" i="81"/>
  <c r="Z7" i="81"/>
  <c r="Z6" i="81"/>
  <c r="Z5" i="81"/>
  <c r="Z4" i="81"/>
  <c r="Z33" i="78"/>
  <c r="Z32" i="78"/>
  <c r="Z31" i="78"/>
  <c r="Z30" i="78"/>
  <c r="Z29" i="78"/>
  <c r="Z28" i="78"/>
  <c r="Z27" i="78"/>
  <c r="Z26" i="78"/>
  <c r="Z25" i="78"/>
  <c r="Z24" i="78"/>
  <c r="Z23" i="78"/>
  <c r="Z22" i="78"/>
  <c r="Z21" i="78"/>
  <c r="Z20" i="78"/>
  <c r="Z19" i="78"/>
  <c r="Z18" i="78"/>
  <c r="Z17" i="78"/>
  <c r="Z16" i="78"/>
  <c r="Z15" i="78"/>
  <c r="Z14" i="78"/>
  <c r="Z13" i="78"/>
  <c r="Z12" i="78"/>
  <c r="Z11" i="78"/>
  <c r="Z10" i="78"/>
  <c r="Z9" i="78"/>
  <c r="Z8" i="78"/>
  <c r="Z7" i="78"/>
  <c r="Z6" i="78"/>
  <c r="Z5" i="78"/>
  <c r="Z4" i="78"/>
  <c r="Z33" i="75"/>
  <c r="Z32" i="75"/>
  <c r="Z31" i="75"/>
  <c r="Z30" i="75"/>
  <c r="Z29" i="75"/>
  <c r="Z28" i="75"/>
  <c r="Z27" i="75"/>
  <c r="Z26" i="75"/>
  <c r="Z25" i="75"/>
  <c r="Z24" i="75"/>
  <c r="Z23" i="75"/>
  <c r="Z22" i="75"/>
  <c r="Z21" i="75"/>
  <c r="Z20" i="75"/>
  <c r="Z19" i="75"/>
  <c r="Z18" i="75"/>
  <c r="Z17" i="75"/>
  <c r="Z16" i="75"/>
  <c r="Z15" i="75"/>
  <c r="Z14" i="75"/>
  <c r="Z13" i="75"/>
  <c r="Z12" i="75"/>
  <c r="Z11" i="75"/>
  <c r="Z10" i="75"/>
  <c r="Z9" i="75"/>
  <c r="Z8" i="75"/>
  <c r="Z7" i="75"/>
  <c r="Z6" i="75"/>
  <c r="Z5" i="75"/>
  <c r="Z4" i="75"/>
  <c r="Z33" i="72"/>
  <c r="Z32" i="72"/>
  <c r="Z31" i="72"/>
  <c r="Z30" i="72"/>
  <c r="Z29" i="72"/>
  <c r="Z28" i="72"/>
  <c r="Z27" i="72"/>
  <c r="Z26" i="72"/>
  <c r="Z25" i="72"/>
  <c r="Z24" i="72"/>
  <c r="Z23" i="72"/>
  <c r="Z22" i="72"/>
  <c r="Z21" i="72"/>
  <c r="Z20" i="72"/>
  <c r="Z19" i="72"/>
  <c r="Z18" i="72"/>
  <c r="Z17" i="72"/>
  <c r="Z16" i="72"/>
  <c r="Z15" i="72"/>
  <c r="Z14" i="72"/>
  <c r="Z13" i="72"/>
  <c r="Z12" i="72"/>
  <c r="Z11" i="72"/>
  <c r="Z10" i="72"/>
  <c r="Z9" i="72"/>
  <c r="Z8" i="72"/>
  <c r="Z7" i="72"/>
  <c r="Z6" i="72"/>
  <c r="Z5" i="72"/>
  <c r="Z4" i="72"/>
  <c r="Z33" i="69"/>
  <c r="Z32" i="69"/>
  <c r="Z31" i="69"/>
  <c r="Z30" i="69"/>
  <c r="Z29" i="69"/>
  <c r="Z28" i="69"/>
  <c r="Z27" i="69"/>
  <c r="Z26" i="69"/>
  <c r="Z25" i="69"/>
  <c r="Z24" i="69"/>
  <c r="Z23" i="69"/>
  <c r="Z22" i="69"/>
  <c r="Z21" i="69"/>
  <c r="Z20" i="69"/>
  <c r="Z19" i="69"/>
  <c r="Z18" i="69"/>
  <c r="Z17" i="69"/>
  <c r="Z16" i="69"/>
  <c r="Z15" i="69"/>
  <c r="Z14" i="69"/>
  <c r="Z13" i="69"/>
  <c r="Z12" i="69"/>
  <c r="Z11" i="69"/>
  <c r="Z10" i="69"/>
  <c r="Z9" i="69"/>
  <c r="Z8" i="69"/>
  <c r="Z7" i="69"/>
  <c r="Z6" i="69"/>
  <c r="Z5" i="69"/>
  <c r="Z4" i="69"/>
  <c r="Z33" i="63"/>
  <c r="Z32" i="63"/>
  <c r="Z31" i="63"/>
  <c r="Z30" i="63"/>
  <c r="Z29" i="63"/>
  <c r="Z28" i="63"/>
  <c r="Z27" i="63"/>
  <c r="Z26" i="63"/>
  <c r="Z25" i="63"/>
  <c r="Z24" i="63"/>
  <c r="Z23" i="63"/>
  <c r="Z22" i="63"/>
  <c r="Z21" i="63"/>
  <c r="Z20" i="63"/>
  <c r="Z19" i="63"/>
  <c r="Z18" i="63"/>
  <c r="Z17" i="63"/>
  <c r="Z16" i="63"/>
  <c r="Z15" i="63"/>
  <c r="Z14" i="63"/>
  <c r="Z13" i="63"/>
  <c r="Z12" i="63"/>
  <c r="Z11" i="63"/>
  <c r="Z10" i="63"/>
  <c r="Z9" i="63"/>
  <c r="Z8" i="63"/>
  <c r="Z7" i="63"/>
  <c r="Z6" i="63"/>
  <c r="Z5" i="63"/>
  <c r="Z4" i="63"/>
  <c r="Z33" i="60"/>
  <c r="Z32" i="60"/>
  <c r="Z31" i="60"/>
  <c r="Z30" i="60"/>
  <c r="Z29" i="60"/>
  <c r="Z28" i="60"/>
  <c r="Z27" i="60"/>
  <c r="Z26" i="60"/>
  <c r="Z25" i="60"/>
  <c r="Z24" i="60"/>
  <c r="Z23" i="60"/>
  <c r="Z22" i="60"/>
  <c r="Z21" i="60"/>
  <c r="Z20" i="60"/>
  <c r="Z19" i="60"/>
  <c r="Z18" i="60"/>
  <c r="Z17" i="60"/>
  <c r="Z16" i="60"/>
  <c r="Z15" i="60"/>
  <c r="Z14" i="60"/>
  <c r="Z13" i="60"/>
  <c r="Z12" i="60"/>
  <c r="Z11" i="60"/>
  <c r="Z10" i="60"/>
  <c r="Z9" i="60"/>
  <c r="Z8" i="60"/>
  <c r="Z7" i="60"/>
  <c r="Z6" i="60"/>
  <c r="Z5" i="60"/>
  <c r="Z4" i="60"/>
  <c r="Z33" i="57"/>
  <c r="Z32" i="57"/>
  <c r="Z31" i="57"/>
  <c r="Z30" i="57"/>
  <c r="Z29" i="57"/>
  <c r="Z28" i="57"/>
  <c r="Z27" i="57"/>
  <c r="Z26" i="57"/>
  <c r="Z25" i="57"/>
  <c r="Z24" i="57"/>
  <c r="Z23" i="57"/>
  <c r="Z22" i="57"/>
  <c r="Z21" i="57"/>
  <c r="Z20" i="57"/>
  <c r="Z19" i="57"/>
  <c r="Z18" i="57"/>
  <c r="Z17" i="57"/>
  <c r="Z16" i="57"/>
  <c r="Z15" i="57"/>
  <c r="Z14" i="57"/>
  <c r="Z13" i="57"/>
  <c r="Z12" i="57"/>
  <c r="Z11" i="57"/>
  <c r="Z10" i="57"/>
  <c r="Z9" i="57"/>
  <c r="Z8" i="57"/>
  <c r="Z7" i="57"/>
  <c r="Z6" i="57"/>
  <c r="Z5" i="57"/>
  <c r="Z33" i="54"/>
  <c r="Z32" i="54"/>
  <c r="Z31" i="54"/>
  <c r="Z30" i="54"/>
  <c r="Z29" i="54"/>
  <c r="Z28" i="54"/>
  <c r="Z27" i="54"/>
  <c r="Z26" i="54"/>
  <c r="Z25" i="54"/>
  <c r="Z24" i="54"/>
  <c r="Z23" i="54"/>
  <c r="Z22" i="54"/>
  <c r="Z21" i="54"/>
  <c r="Z20" i="54"/>
  <c r="Z19" i="54"/>
  <c r="Z18" i="54"/>
  <c r="Z17" i="54"/>
  <c r="Z16" i="54"/>
  <c r="Z15" i="54"/>
  <c r="Z14" i="54"/>
  <c r="Z13" i="54"/>
  <c r="Z12" i="54"/>
  <c r="Z11" i="54"/>
  <c r="Z10" i="54"/>
  <c r="Z9" i="54"/>
  <c r="Z8" i="54"/>
  <c r="Z7" i="54"/>
  <c r="Z6" i="54"/>
  <c r="Z5" i="54"/>
  <c r="Z4" i="54"/>
  <c r="Z33" i="51"/>
  <c r="Z32" i="51"/>
  <c r="Z31" i="51"/>
  <c r="Z30" i="51"/>
  <c r="Z29" i="51"/>
  <c r="Z28" i="51"/>
  <c r="Z27" i="51"/>
  <c r="Z26" i="51"/>
  <c r="Z25" i="51"/>
  <c r="Z24" i="51"/>
  <c r="Z23" i="51"/>
  <c r="Z22" i="51"/>
  <c r="Z21" i="51"/>
  <c r="Z20" i="51"/>
  <c r="Z19" i="51"/>
  <c r="Z18" i="51"/>
  <c r="Z17" i="51"/>
  <c r="Z16" i="51"/>
  <c r="Z15" i="51"/>
  <c r="Z14" i="51"/>
  <c r="Z13" i="51"/>
  <c r="Z12" i="51"/>
  <c r="Z11" i="51"/>
  <c r="Z10" i="51"/>
  <c r="Z9" i="51"/>
  <c r="Z8" i="51"/>
  <c r="Z7" i="51"/>
  <c r="Z6" i="51"/>
  <c r="Z5" i="51"/>
  <c r="Z4" i="51"/>
  <c r="Z33" i="48"/>
  <c r="Z32" i="48"/>
  <c r="Z31" i="48"/>
  <c r="Z30" i="48"/>
  <c r="Z29" i="48"/>
  <c r="Z28" i="48"/>
  <c r="Z27" i="48"/>
  <c r="Z26" i="48"/>
  <c r="Z25" i="48"/>
  <c r="Z24" i="48"/>
  <c r="Z23" i="48"/>
  <c r="Z22" i="48"/>
  <c r="Z21" i="48"/>
  <c r="Z20" i="48"/>
  <c r="Z19" i="48"/>
  <c r="Z18" i="48"/>
  <c r="Z17" i="48"/>
  <c r="Z16" i="48"/>
  <c r="Z15" i="48"/>
  <c r="Z14" i="48"/>
  <c r="Z13" i="48"/>
  <c r="Z12" i="48"/>
  <c r="Z11" i="48"/>
  <c r="Z10" i="48"/>
  <c r="Z9" i="48"/>
  <c r="Z8" i="48"/>
  <c r="Z7" i="48"/>
  <c r="Z6" i="48"/>
  <c r="Z5" i="48"/>
  <c r="Z4" i="48"/>
  <c r="Z33" i="45"/>
  <c r="Z32" i="45"/>
  <c r="Z31" i="45"/>
  <c r="Z30" i="45"/>
  <c r="Z29" i="45"/>
  <c r="Z28" i="45"/>
  <c r="Z27" i="45"/>
  <c r="Z26" i="45"/>
  <c r="Z25" i="45"/>
  <c r="Z24" i="45"/>
  <c r="Z23" i="45"/>
  <c r="Z22" i="45"/>
  <c r="Z21" i="45"/>
  <c r="Z20" i="45"/>
  <c r="Z19" i="45"/>
  <c r="Z18" i="45"/>
  <c r="Z17" i="45"/>
  <c r="Z16" i="45"/>
  <c r="Z15" i="45"/>
  <c r="Z14" i="45"/>
  <c r="Z13" i="45"/>
  <c r="Z12" i="45"/>
  <c r="Z11" i="45"/>
  <c r="Z10" i="45"/>
  <c r="Z9" i="45"/>
  <c r="Z8" i="45"/>
  <c r="Z7" i="45"/>
  <c r="Z6" i="45"/>
  <c r="Z5" i="45"/>
  <c r="Z4" i="45"/>
  <c r="Z33" i="42"/>
  <c r="Z32" i="42"/>
  <c r="Z31" i="42"/>
  <c r="Z30" i="42"/>
  <c r="Z29" i="42"/>
  <c r="Z28" i="42"/>
  <c r="Z27" i="42"/>
  <c r="Z26" i="42"/>
  <c r="Z25" i="42"/>
  <c r="Z24" i="42"/>
  <c r="Z23" i="42"/>
  <c r="Z22" i="42"/>
  <c r="Z21" i="42"/>
  <c r="Z20" i="42"/>
  <c r="Z19" i="42"/>
  <c r="Z18" i="42"/>
  <c r="Z17" i="42"/>
  <c r="Z16" i="42"/>
  <c r="Z15" i="42"/>
  <c r="Z14" i="42"/>
  <c r="Z13" i="42"/>
  <c r="Z12" i="42"/>
  <c r="Z11" i="42"/>
  <c r="Z10" i="42"/>
  <c r="Z9" i="42"/>
  <c r="Z8" i="42"/>
  <c r="Z7" i="42"/>
  <c r="Z6" i="42"/>
  <c r="Z5" i="42"/>
  <c r="Z4" i="42"/>
  <c r="Z33" i="29"/>
  <c r="Z32" i="29"/>
  <c r="Z31" i="29"/>
  <c r="Z30" i="29"/>
  <c r="Z29" i="29"/>
  <c r="Z28" i="29"/>
  <c r="Z27" i="29"/>
  <c r="Z26" i="29"/>
  <c r="Z25" i="29"/>
  <c r="Z24" i="29"/>
  <c r="Z23" i="29"/>
  <c r="Z22" i="29"/>
  <c r="Z21" i="29"/>
  <c r="Z20" i="29"/>
  <c r="Z19" i="29"/>
  <c r="Z18" i="29"/>
  <c r="Z17" i="29"/>
  <c r="Z16" i="29"/>
  <c r="Z15" i="29"/>
  <c r="Z14" i="29"/>
  <c r="Z13" i="29"/>
  <c r="Z12" i="29"/>
  <c r="Z11" i="29"/>
  <c r="Z10" i="29"/>
  <c r="Z9" i="29"/>
  <c r="Z8" i="29"/>
  <c r="Z7" i="29"/>
  <c r="Z6" i="29"/>
  <c r="Z5" i="29"/>
  <c r="Z4" i="29"/>
  <c r="Z33" i="38"/>
  <c r="Z32" i="38"/>
  <c r="Z31" i="38"/>
  <c r="Z30" i="38"/>
  <c r="Z29" i="38"/>
  <c r="Z28" i="38"/>
  <c r="Z27" i="38"/>
  <c r="Z26" i="38"/>
  <c r="Z25" i="38"/>
  <c r="Z24" i="38"/>
  <c r="Z23" i="38"/>
  <c r="Z22" i="38"/>
  <c r="Z21" i="38"/>
  <c r="Z20" i="38"/>
  <c r="Z19" i="38"/>
  <c r="Z18" i="38"/>
  <c r="Z17" i="38"/>
  <c r="Z16" i="38"/>
  <c r="Z15" i="38"/>
  <c r="Z14" i="38"/>
  <c r="Z13" i="38"/>
  <c r="Z12" i="38"/>
  <c r="Z11" i="38"/>
  <c r="Z10" i="38"/>
  <c r="Z9" i="38"/>
  <c r="Z8" i="38"/>
  <c r="Z7" i="38"/>
  <c r="Z6" i="38"/>
  <c r="Z5" i="38"/>
  <c r="Z4" i="38"/>
  <c r="Z33" i="33"/>
  <c r="Z32" i="33"/>
  <c r="Z31" i="33"/>
  <c r="Z30" i="33"/>
  <c r="Z29" i="33"/>
  <c r="Z28" i="33"/>
  <c r="Z27" i="33"/>
  <c r="Z26" i="33"/>
  <c r="Z25" i="33"/>
  <c r="Z24" i="33"/>
  <c r="Z23" i="33"/>
  <c r="Z22" i="33"/>
  <c r="Z21" i="33"/>
  <c r="Z20" i="33"/>
  <c r="Z19" i="33"/>
  <c r="Z18" i="33"/>
  <c r="Z17" i="33"/>
  <c r="Z16" i="33"/>
  <c r="Z15" i="33"/>
  <c r="Z14" i="33"/>
  <c r="Z13" i="33"/>
  <c r="Z12" i="33"/>
  <c r="Z11" i="33"/>
  <c r="Z10" i="33"/>
  <c r="Z9" i="33"/>
  <c r="Z8" i="33"/>
  <c r="Z7" i="33"/>
  <c r="Z6" i="33"/>
  <c r="Z5" i="33"/>
  <c r="Z4" i="33"/>
  <c r="Z33" i="127"/>
  <c r="Z32" i="127"/>
  <c r="Z31" i="127"/>
  <c r="Z30" i="127"/>
  <c r="Z29" i="127"/>
  <c r="Z28" i="127"/>
  <c r="Z27" i="127"/>
  <c r="Z26" i="127"/>
  <c r="Z25" i="127"/>
  <c r="Z24" i="127"/>
  <c r="Z23" i="127"/>
  <c r="Z22" i="127"/>
  <c r="Z21" i="127"/>
  <c r="Z20" i="127"/>
  <c r="Z19" i="127"/>
  <c r="Z18" i="127"/>
  <c r="Z17" i="127"/>
  <c r="Z16" i="127"/>
  <c r="Z15" i="127"/>
  <c r="Z14" i="127"/>
  <c r="Z13" i="127"/>
  <c r="Z12" i="127"/>
  <c r="Z11" i="127"/>
  <c r="Z10" i="127"/>
  <c r="Z9" i="127"/>
  <c r="Z8" i="127"/>
  <c r="Z7" i="127"/>
  <c r="Z6" i="127"/>
  <c r="Z5" i="127"/>
  <c r="Z4" i="127"/>
  <c r="Z7" i="66"/>
  <c r="Z8" i="66"/>
  <c r="Z9" i="66"/>
  <c r="Z10" i="66"/>
  <c r="Z11" i="66"/>
  <c r="Z12" i="66"/>
  <c r="Z13" i="66"/>
  <c r="Z14" i="66"/>
  <c r="Z15" i="66"/>
  <c r="Z16" i="66"/>
  <c r="Z17" i="66"/>
  <c r="Z18" i="66"/>
  <c r="Z19" i="66"/>
  <c r="Z20" i="66"/>
  <c r="Z21" i="66"/>
  <c r="Z22" i="66"/>
  <c r="Z23" i="66"/>
  <c r="Z24" i="66"/>
  <c r="Z25" i="66"/>
  <c r="Z26" i="66"/>
  <c r="Z27" i="66"/>
  <c r="Z28" i="66"/>
  <c r="Z29" i="66"/>
  <c r="Z30" i="66"/>
  <c r="Z31" i="66"/>
  <c r="Z32" i="66"/>
  <c r="Z33" i="66"/>
  <c r="Z5" i="66"/>
  <c r="Z6" i="66"/>
  <c r="D4" i="127" a="1"/>
  <c r="D4" i="127" s="1"/>
  <c r="F1" i="94"/>
  <c r="D4" i="100" a="1"/>
  <c r="D4" i="100" s="1"/>
  <c r="F52" i="130" s="1" a="1"/>
  <c r="F52" i="130" s="1"/>
  <c r="W33" i="100"/>
  <c r="T33" i="100"/>
  <c r="Q33" i="100"/>
  <c r="N33" i="100"/>
  <c r="I33" i="100"/>
  <c r="W32" i="100"/>
  <c r="T32" i="100"/>
  <c r="Q32" i="100"/>
  <c r="N32" i="100"/>
  <c r="I32" i="100"/>
  <c r="W31" i="100"/>
  <c r="T31" i="100"/>
  <c r="Q31" i="100"/>
  <c r="N31" i="100"/>
  <c r="I31" i="100"/>
  <c r="W30" i="100"/>
  <c r="T30" i="100"/>
  <c r="Q30" i="100"/>
  <c r="N30" i="100"/>
  <c r="I30" i="100"/>
  <c r="W29" i="100"/>
  <c r="T29" i="100"/>
  <c r="Q29" i="100"/>
  <c r="N29" i="100"/>
  <c r="I29" i="100"/>
  <c r="W28" i="100"/>
  <c r="T28" i="100"/>
  <c r="Q28" i="100"/>
  <c r="N28" i="100"/>
  <c r="I28" i="100"/>
  <c r="W27" i="100"/>
  <c r="T27" i="100"/>
  <c r="Q27" i="100"/>
  <c r="N27" i="100"/>
  <c r="I27" i="100"/>
  <c r="W26" i="100"/>
  <c r="T26" i="100"/>
  <c r="Q26" i="100"/>
  <c r="N26" i="100"/>
  <c r="I26" i="100"/>
  <c r="W25" i="100"/>
  <c r="T25" i="100"/>
  <c r="Q25" i="100"/>
  <c r="N25" i="100"/>
  <c r="I25" i="100"/>
  <c r="W24" i="100"/>
  <c r="T24" i="100"/>
  <c r="Q24" i="100"/>
  <c r="N24" i="100"/>
  <c r="I24" i="100"/>
  <c r="W23" i="100"/>
  <c r="T23" i="100"/>
  <c r="Q23" i="100"/>
  <c r="N23" i="100"/>
  <c r="I23" i="100"/>
  <c r="W22" i="100"/>
  <c r="T22" i="100"/>
  <c r="Q22" i="100"/>
  <c r="N22" i="100"/>
  <c r="I22" i="100"/>
  <c r="W21" i="100"/>
  <c r="T21" i="100"/>
  <c r="Q21" i="100"/>
  <c r="N21" i="100"/>
  <c r="I21" i="100"/>
  <c r="W20" i="100"/>
  <c r="T20" i="100"/>
  <c r="Q20" i="100"/>
  <c r="N20" i="100"/>
  <c r="W19" i="100"/>
  <c r="T19" i="100"/>
  <c r="Q19" i="100"/>
  <c r="N19" i="100"/>
  <c r="W18" i="100"/>
  <c r="T18" i="100"/>
  <c r="Q18" i="100"/>
  <c r="N18" i="100"/>
  <c r="I18" i="100"/>
  <c r="W17" i="100"/>
  <c r="T17" i="100"/>
  <c r="Q17" i="100"/>
  <c r="N17" i="100"/>
  <c r="I17" i="100"/>
  <c r="W16" i="100"/>
  <c r="T16" i="100"/>
  <c r="Q16" i="100"/>
  <c r="N16" i="100"/>
  <c r="I16" i="100"/>
  <c r="W15" i="100"/>
  <c r="T15" i="100"/>
  <c r="Q15" i="100"/>
  <c r="N15" i="100"/>
  <c r="I15" i="100"/>
  <c r="W14" i="100"/>
  <c r="T14" i="100"/>
  <c r="Q14" i="100"/>
  <c r="N14" i="100"/>
  <c r="I14" i="100"/>
  <c r="W13" i="100"/>
  <c r="T13" i="100"/>
  <c r="Q13" i="100"/>
  <c r="N13" i="100"/>
  <c r="I13" i="100"/>
  <c r="W12" i="100"/>
  <c r="T12" i="100"/>
  <c r="Q12" i="100"/>
  <c r="N12" i="100"/>
  <c r="I12" i="100"/>
  <c r="W11" i="100"/>
  <c r="T11" i="100"/>
  <c r="Q11" i="100"/>
  <c r="N11" i="100"/>
  <c r="I11" i="100"/>
  <c r="W10" i="100"/>
  <c r="T10" i="100"/>
  <c r="Q10" i="100"/>
  <c r="N10" i="100"/>
  <c r="I10" i="100"/>
  <c r="W9" i="100"/>
  <c r="T9" i="100"/>
  <c r="Q9" i="100"/>
  <c r="N9" i="100"/>
  <c r="I9" i="100"/>
  <c r="W8" i="100"/>
  <c r="T8" i="100"/>
  <c r="Q8" i="100"/>
  <c r="N8" i="100"/>
  <c r="I8" i="100"/>
  <c r="W7" i="100"/>
  <c r="T7" i="100"/>
  <c r="Q7" i="100"/>
  <c r="N7" i="100"/>
  <c r="I7" i="100"/>
  <c r="W6" i="100"/>
  <c r="T6" i="100"/>
  <c r="Q6" i="100"/>
  <c r="N6" i="100"/>
  <c r="I6" i="100"/>
  <c r="W5" i="100"/>
  <c r="T5" i="100"/>
  <c r="Q5" i="100"/>
  <c r="N5" i="100"/>
  <c r="I5" i="100"/>
  <c r="H5" i="100"/>
  <c r="W4" i="100"/>
  <c r="T4" i="100"/>
  <c r="Q4" i="100"/>
  <c r="N4" i="100"/>
  <c r="I4" i="100"/>
  <c r="H4" i="100"/>
  <c r="D4" i="97" a="1"/>
  <c r="D4" i="97" s="1"/>
  <c r="F51" i="130" s="1" a="1"/>
  <c r="F51" i="130" s="1"/>
  <c r="W33" i="97"/>
  <c r="T33" i="97"/>
  <c r="Q33" i="97"/>
  <c r="N33" i="97"/>
  <c r="I33" i="97"/>
  <c r="W32" i="97"/>
  <c r="T32" i="97"/>
  <c r="Q32" i="97"/>
  <c r="N32" i="97"/>
  <c r="I32" i="97"/>
  <c r="W31" i="97"/>
  <c r="T31" i="97"/>
  <c r="Q31" i="97"/>
  <c r="N31" i="97"/>
  <c r="I31" i="97"/>
  <c r="W30" i="97"/>
  <c r="T30" i="97"/>
  <c r="Q30" i="97"/>
  <c r="N30" i="97"/>
  <c r="I30" i="97"/>
  <c r="W29" i="97"/>
  <c r="T29" i="97"/>
  <c r="Q29" i="97"/>
  <c r="N29" i="97"/>
  <c r="I29" i="97"/>
  <c r="W28" i="97"/>
  <c r="T28" i="97"/>
  <c r="Q28" i="97"/>
  <c r="N28" i="97"/>
  <c r="I28" i="97"/>
  <c r="W27" i="97"/>
  <c r="T27" i="97"/>
  <c r="Q27" i="97"/>
  <c r="N27" i="97"/>
  <c r="I27" i="97"/>
  <c r="W26" i="97"/>
  <c r="T26" i="97"/>
  <c r="Q26" i="97"/>
  <c r="N26" i="97"/>
  <c r="I26" i="97"/>
  <c r="W25" i="97"/>
  <c r="T25" i="97"/>
  <c r="Q25" i="97"/>
  <c r="N25" i="97"/>
  <c r="I25" i="97"/>
  <c r="W24" i="97"/>
  <c r="T24" i="97"/>
  <c r="Q24" i="97"/>
  <c r="N24" i="97"/>
  <c r="I24" i="97"/>
  <c r="W23" i="97"/>
  <c r="T23" i="97"/>
  <c r="Q23" i="97"/>
  <c r="N23" i="97"/>
  <c r="I23" i="97"/>
  <c r="W22" i="97"/>
  <c r="T22" i="97"/>
  <c r="Q22" i="97"/>
  <c r="N22" i="97"/>
  <c r="I22" i="97"/>
  <c r="W21" i="97"/>
  <c r="T21" i="97"/>
  <c r="Q21" i="97"/>
  <c r="N21" i="97"/>
  <c r="I21" i="97"/>
  <c r="W20" i="97"/>
  <c r="T20" i="97"/>
  <c r="Q20" i="97"/>
  <c r="N20" i="97"/>
  <c r="W19" i="97"/>
  <c r="T19" i="97"/>
  <c r="Q19" i="97"/>
  <c r="N19" i="97"/>
  <c r="W18" i="97"/>
  <c r="T18" i="97"/>
  <c r="Q18" i="97"/>
  <c r="N18" i="97"/>
  <c r="I18" i="97"/>
  <c r="W17" i="97"/>
  <c r="T17" i="97"/>
  <c r="Q17" i="97"/>
  <c r="N17" i="97"/>
  <c r="I17" i="97"/>
  <c r="W16" i="97"/>
  <c r="T16" i="97"/>
  <c r="Q16" i="97"/>
  <c r="N16" i="97"/>
  <c r="I16" i="97"/>
  <c r="W15" i="97"/>
  <c r="T15" i="97"/>
  <c r="Q15" i="97"/>
  <c r="N15" i="97"/>
  <c r="I15" i="97"/>
  <c r="W14" i="97"/>
  <c r="T14" i="97"/>
  <c r="Q14" i="97"/>
  <c r="N14" i="97"/>
  <c r="I14" i="97"/>
  <c r="W13" i="97"/>
  <c r="T13" i="97"/>
  <c r="Q13" i="97"/>
  <c r="N13" i="97"/>
  <c r="I13" i="97"/>
  <c r="W12" i="97"/>
  <c r="T12" i="97"/>
  <c r="Q12" i="97"/>
  <c r="N12" i="97"/>
  <c r="I12" i="97"/>
  <c r="W11" i="97"/>
  <c r="T11" i="97"/>
  <c r="Q11" i="97"/>
  <c r="N11" i="97"/>
  <c r="I11" i="97"/>
  <c r="W10" i="97"/>
  <c r="T10" i="97"/>
  <c r="Q10" i="97"/>
  <c r="N10" i="97"/>
  <c r="I10" i="97"/>
  <c r="W9" i="97"/>
  <c r="T9" i="97"/>
  <c r="Q9" i="97"/>
  <c r="N9" i="97"/>
  <c r="I9" i="97"/>
  <c r="W8" i="97"/>
  <c r="T8" i="97"/>
  <c r="Q8" i="97"/>
  <c r="N8" i="97"/>
  <c r="I8" i="97"/>
  <c r="W7" i="97"/>
  <c r="T7" i="97"/>
  <c r="Q7" i="97"/>
  <c r="N7" i="97"/>
  <c r="I7" i="97"/>
  <c r="W6" i="97"/>
  <c r="T6" i="97"/>
  <c r="Q6" i="97"/>
  <c r="N6" i="97"/>
  <c r="I6" i="97"/>
  <c r="W5" i="97"/>
  <c r="T5" i="97"/>
  <c r="Q5" i="97"/>
  <c r="N5" i="97"/>
  <c r="I5" i="97"/>
  <c r="H5" i="97"/>
  <c r="W4" i="97"/>
  <c r="T4" i="97"/>
  <c r="Q4" i="97"/>
  <c r="Z4" i="97" s="1"/>
  <c r="N4" i="97"/>
  <c r="I4" i="97"/>
  <c r="H4" i="97"/>
  <c r="D4" i="94" a="1"/>
  <c r="D4" i="94" s="1"/>
  <c r="F50" i="130" s="1" a="1"/>
  <c r="F50" i="130" s="1"/>
  <c r="W33" i="94"/>
  <c r="T33" i="94"/>
  <c r="Q33" i="94"/>
  <c r="N33" i="94"/>
  <c r="I33" i="94"/>
  <c r="W32" i="94"/>
  <c r="T32" i="94"/>
  <c r="Q32" i="94"/>
  <c r="N32" i="94"/>
  <c r="I32" i="94"/>
  <c r="W31" i="94"/>
  <c r="T31" i="94"/>
  <c r="Q31" i="94"/>
  <c r="N31" i="94"/>
  <c r="I31" i="94"/>
  <c r="W30" i="94"/>
  <c r="T30" i="94"/>
  <c r="Q30" i="94"/>
  <c r="N30" i="94"/>
  <c r="I30" i="94"/>
  <c r="W29" i="94"/>
  <c r="T29" i="94"/>
  <c r="Q29" i="94"/>
  <c r="N29" i="94"/>
  <c r="I29" i="94"/>
  <c r="W28" i="94"/>
  <c r="T28" i="94"/>
  <c r="Q28" i="94"/>
  <c r="N28" i="94"/>
  <c r="I28" i="94"/>
  <c r="W27" i="94"/>
  <c r="T27" i="94"/>
  <c r="Q27" i="94"/>
  <c r="N27" i="94"/>
  <c r="I27" i="94"/>
  <c r="W26" i="94"/>
  <c r="T26" i="94"/>
  <c r="Q26" i="94"/>
  <c r="N26" i="94"/>
  <c r="I26" i="94"/>
  <c r="W25" i="94"/>
  <c r="T25" i="94"/>
  <c r="Q25" i="94"/>
  <c r="N25" i="94"/>
  <c r="I25" i="94"/>
  <c r="W24" i="94"/>
  <c r="T24" i="94"/>
  <c r="Q24" i="94"/>
  <c r="N24" i="94"/>
  <c r="I24" i="94"/>
  <c r="W23" i="94"/>
  <c r="T23" i="94"/>
  <c r="Q23" i="94"/>
  <c r="N23" i="94"/>
  <c r="I23" i="94"/>
  <c r="W22" i="94"/>
  <c r="T22" i="94"/>
  <c r="Q22" i="94"/>
  <c r="N22" i="94"/>
  <c r="I22" i="94"/>
  <c r="W21" i="94"/>
  <c r="T21" i="94"/>
  <c r="Q21" i="94"/>
  <c r="N21" i="94"/>
  <c r="I21" i="94"/>
  <c r="W20" i="94"/>
  <c r="T20" i="94"/>
  <c r="Q20" i="94"/>
  <c r="N20" i="94"/>
  <c r="W19" i="94"/>
  <c r="T19" i="94"/>
  <c r="Q19" i="94"/>
  <c r="N19" i="94"/>
  <c r="W18" i="94"/>
  <c r="T18" i="94"/>
  <c r="Q18" i="94"/>
  <c r="N18" i="94"/>
  <c r="I18" i="94"/>
  <c r="W17" i="94"/>
  <c r="T17" i="94"/>
  <c r="Q17" i="94"/>
  <c r="N17" i="94"/>
  <c r="I17" i="94"/>
  <c r="W16" i="94"/>
  <c r="T16" i="94"/>
  <c r="Q16" i="94"/>
  <c r="N16" i="94"/>
  <c r="I16" i="94"/>
  <c r="W15" i="94"/>
  <c r="T15" i="94"/>
  <c r="Q15" i="94"/>
  <c r="N15" i="94"/>
  <c r="I15" i="94"/>
  <c r="W14" i="94"/>
  <c r="T14" i="94"/>
  <c r="Q14" i="94"/>
  <c r="N14" i="94"/>
  <c r="I14" i="94"/>
  <c r="W13" i="94"/>
  <c r="T13" i="94"/>
  <c r="Q13" i="94"/>
  <c r="N13" i="94"/>
  <c r="I13" i="94"/>
  <c r="W12" i="94"/>
  <c r="T12" i="94"/>
  <c r="Q12" i="94"/>
  <c r="N12" i="94"/>
  <c r="I12" i="94"/>
  <c r="W11" i="94"/>
  <c r="T11" i="94"/>
  <c r="Q11" i="94"/>
  <c r="N11" i="94"/>
  <c r="I11" i="94"/>
  <c r="W10" i="94"/>
  <c r="T10" i="94"/>
  <c r="Q10" i="94"/>
  <c r="N10" i="94"/>
  <c r="I10" i="94"/>
  <c r="W9" i="94"/>
  <c r="T9" i="94"/>
  <c r="Q9" i="94"/>
  <c r="N9" i="94"/>
  <c r="I9" i="94"/>
  <c r="W8" i="94"/>
  <c r="T8" i="94"/>
  <c r="Q8" i="94"/>
  <c r="N8" i="94"/>
  <c r="I8" i="94"/>
  <c r="W7" i="94"/>
  <c r="T7" i="94"/>
  <c r="Q7" i="94"/>
  <c r="N7" i="94"/>
  <c r="I7" i="94"/>
  <c r="W6" i="94"/>
  <c r="T6" i="94"/>
  <c r="Q6" i="94"/>
  <c r="N6" i="94"/>
  <c r="I6" i="94"/>
  <c r="W5" i="94"/>
  <c r="T5" i="94"/>
  <c r="Q5" i="94"/>
  <c r="N5" i="94"/>
  <c r="I5" i="94"/>
  <c r="H5" i="94"/>
  <c r="W4" i="94"/>
  <c r="T4" i="94"/>
  <c r="Q4" i="94"/>
  <c r="N4" i="94"/>
  <c r="I4" i="94"/>
  <c r="H4" i="94"/>
  <c r="D4" i="91" a="1"/>
  <c r="D4" i="91" s="1"/>
  <c r="F49" i="130" s="1" a="1"/>
  <c r="F49" i="130" s="1"/>
  <c r="W33" i="91"/>
  <c r="T33" i="91"/>
  <c r="Q33" i="91"/>
  <c r="N33" i="91"/>
  <c r="I33" i="91"/>
  <c r="W32" i="91"/>
  <c r="T32" i="91"/>
  <c r="Q32" i="91"/>
  <c r="N32" i="91"/>
  <c r="I32" i="91"/>
  <c r="W31" i="91"/>
  <c r="T31" i="91"/>
  <c r="Q31" i="91"/>
  <c r="N31" i="91"/>
  <c r="I31" i="91"/>
  <c r="W30" i="91"/>
  <c r="T30" i="91"/>
  <c r="Q30" i="91"/>
  <c r="N30" i="91"/>
  <c r="I30" i="91"/>
  <c r="W29" i="91"/>
  <c r="T29" i="91"/>
  <c r="Q29" i="91"/>
  <c r="N29" i="91"/>
  <c r="I29" i="91"/>
  <c r="W28" i="91"/>
  <c r="T28" i="91"/>
  <c r="Q28" i="91"/>
  <c r="N28" i="91"/>
  <c r="I28" i="91"/>
  <c r="W27" i="91"/>
  <c r="T27" i="91"/>
  <c r="Q27" i="91"/>
  <c r="N27" i="91"/>
  <c r="I27" i="91"/>
  <c r="W26" i="91"/>
  <c r="T26" i="91"/>
  <c r="Q26" i="91"/>
  <c r="N26" i="91"/>
  <c r="I26" i="91"/>
  <c r="W25" i="91"/>
  <c r="T25" i="91"/>
  <c r="Q25" i="91"/>
  <c r="N25" i="91"/>
  <c r="I25" i="91"/>
  <c r="W24" i="91"/>
  <c r="T24" i="91"/>
  <c r="Q24" i="91"/>
  <c r="N24" i="91"/>
  <c r="I24" i="91"/>
  <c r="W23" i="91"/>
  <c r="T23" i="91"/>
  <c r="Q23" i="91"/>
  <c r="N23" i="91"/>
  <c r="I23" i="91"/>
  <c r="W22" i="91"/>
  <c r="T22" i="91"/>
  <c r="Q22" i="91"/>
  <c r="N22" i="91"/>
  <c r="I22" i="91"/>
  <c r="W21" i="91"/>
  <c r="T21" i="91"/>
  <c r="Q21" i="91"/>
  <c r="N21" i="91"/>
  <c r="I21" i="91"/>
  <c r="W20" i="91"/>
  <c r="T20" i="91"/>
  <c r="Q20" i="91"/>
  <c r="N20" i="91"/>
  <c r="W19" i="91"/>
  <c r="T19" i="91"/>
  <c r="Q19" i="91"/>
  <c r="N19" i="91"/>
  <c r="W18" i="91"/>
  <c r="T18" i="91"/>
  <c r="Q18" i="91"/>
  <c r="N18" i="91"/>
  <c r="I18" i="91"/>
  <c r="W17" i="91"/>
  <c r="T17" i="91"/>
  <c r="Q17" i="91"/>
  <c r="N17" i="91"/>
  <c r="I17" i="91"/>
  <c r="W16" i="91"/>
  <c r="T16" i="91"/>
  <c r="Q16" i="91"/>
  <c r="N16" i="91"/>
  <c r="I16" i="91"/>
  <c r="W15" i="91"/>
  <c r="T15" i="91"/>
  <c r="Q15" i="91"/>
  <c r="N15" i="91"/>
  <c r="I15" i="91"/>
  <c r="W14" i="91"/>
  <c r="T14" i="91"/>
  <c r="Q14" i="91"/>
  <c r="N14" i="91"/>
  <c r="I14" i="91"/>
  <c r="W13" i="91"/>
  <c r="T13" i="91"/>
  <c r="Q13" i="91"/>
  <c r="N13" i="91"/>
  <c r="I13" i="91"/>
  <c r="W12" i="91"/>
  <c r="T12" i="91"/>
  <c r="Q12" i="91"/>
  <c r="N12" i="91"/>
  <c r="I12" i="91"/>
  <c r="W11" i="91"/>
  <c r="T11" i="91"/>
  <c r="Q11" i="91"/>
  <c r="N11" i="91"/>
  <c r="I11" i="91"/>
  <c r="W10" i="91"/>
  <c r="T10" i="91"/>
  <c r="Q10" i="91"/>
  <c r="N10" i="91"/>
  <c r="I10" i="91"/>
  <c r="W9" i="91"/>
  <c r="T9" i="91"/>
  <c r="Q9" i="91"/>
  <c r="N9" i="91"/>
  <c r="I9" i="91"/>
  <c r="W8" i="91"/>
  <c r="T8" i="91"/>
  <c r="Q8" i="91"/>
  <c r="N8" i="91"/>
  <c r="I8" i="91"/>
  <c r="W7" i="91"/>
  <c r="T7" i="91"/>
  <c r="Q7" i="91"/>
  <c r="N7" i="91"/>
  <c r="I7" i="91"/>
  <c r="W6" i="91"/>
  <c r="T6" i="91"/>
  <c r="Q6" i="91"/>
  <c r="N6" i="91"/>
  <c r="I6" i="91"/>
  <c r="W5" i="91"/>
  <c r="T5" i="91"/>
  <c r="Q5" i="91"/>
  <c r="N5" i="91"/>
  <c r="I5" i="91"/>
  <c r="H5" i="91"/>
  <c r="W4" i="91"/>
  <c r="T4" i="91"/>
  <c r="Q4" i="91"/>
  <c r="N4" i="91"/>
  <c r="I4" i="91"/>
  <c r="H4" i="91"/>
  <c r="D4" i="88" a="1"/>
  <c r="D4" i="88" s="1"/>
  <c r="F48" i="130" s="1" a="1"/>
  <c r="F48" i="130" s="1"/>
  <c r="W33" i="88"/>
  <c r="T33" i="88"/>
  <c r="Q33" i="88"/>
  <c r="N33" i="88"/>
  <c r="I33" i="88"/>
  <c r="W32" i="88"/>
  <c r="T32" i="88"/>
  <c r="Q32" i="88"/>
  <c r="N32" i="88"/>
  <c r="I32" i="88"/>
  <c r="W31" i="88"/>
  <c r="T31" i="88"/>
  <c r="Q31" i="88"/>
  <c r="N31" i="88"/>
  <c r="I31" i="88"/>
  <c r="W30" i="88"/>
  <c r="T30" i="88"/>
  <c r="Q30" i="88"/>
  <c r="N30" i="88"/>
  <c r="I30" i="88"/>
  <c r="W29" i="88"/>
  <c r="T29" i="88"/>
  <c r="Q29" i="88"/>
  <c r="N29" i="88"/>
  <c r="I29" i="88"/>
  <c r="W28" i="88"/>
  <c r="T28" i="88"/>
  <c r="Q28" i="88"/>
  <c r="N28" i="88"/>
  <c r="I28" i="88"/>
  <c r="W27" i="88"/>
  <c r="T27" i="88"/>
  <c r="Q27" i="88"/>
  <c r="N27" i="88"/>
  <c r="I27" i="88"/>
  <c r="W26" i="88"/>
  <c r="T26" i="88"/>
  <c r="Q26" i="88"/>
  <c r="N26" i="88"/>
  <c r="I26" i="88"/>
  <c r="W25" i="88"/>
  <c r="T25" i="88"/>
  <c r="Q25" i="88"/>
  <c r="N25" i="88"/>
  <c r="I25" i="88"/>
  <c r="W24" i="88"/>
  <c r="T24" i="88"/>
  <c r="Q24" i="88"/>
  <c r="N24" i="88"/>
  <c r="I24" i="88"/>
  <c r="W23" i="88"/>
  <c r="T23" i="88"/>
  <c r="Q23" i="88"/>
  <c r="N23" i="88"/>
  <c r="I23" i="88"/>
  <c r="W22" i="88"/>
  <c r="T22" i="88"/>
  <c r="Q22" i="88"/>
  <c r="N22" i="88"/>
  <c r="I22" i="88"/>
  <c r="W21" i="88"/>
  <c r="T21" i="88"/>
  <c r="Q21" i="88"/>
  <c r="N21" i="88"/>
  <c r="I21" i="88"/>
  <c r="W20" i="88"/>
  <c r="T20" i="88"/>
  <c r="Q20" i="88"/>
  <c r="N20" i="88"/>
  <c r="W19" i="88"/>
  <c r="T19" i="88"/>
  <c r="Q19" i="88"/>
  <c r="N19" i="88"/>
  <c r="W18" i="88"/>
  <c r="T18" i="88"/>
  <c r="Q18" i="88"/>
  <c r="N18" i="88"/>
  <c r="I18" i="88"/>
  <c r="W17" i="88"/>
  <c r="T17" i="88"/>
  <c r="Q17" i="88"/>
  <c r="N17" i="88"/>
  <c r="I17" i="88"/>
  <c r="W16" i="88"/>
  <c r="T16" i="88"/>
  <c r="Q16" i="88"/>
  <c r="N16" i="88"/>
  <c r="I16" i="88"/>
  <c r="W15" i="88"/>
  <c r="T15" i="88"/>
  <c r="Q15" i="88"/>
  <c r="N15" i="88"/>
  <c r="I15" i="88"/>
  <c r="W14" i="88"/>
  <c r="T14" i="88"/>
  <c r="Q14" i="88"/>
  <c r="N14" i="88"/>
  <c r="I14" i="88"/>
  <c r="W13" i="88"/>
  <c r="T13" i="88"/>
  <c r="Q13" i="88"/>
  <c r="N13" i="88"/>
  <c r="I13" i="88"/>
  <c r="W12" i="88"/>
  <c r="T12" i="88"/>
  <c r="Q12" i="88"/>
  <c r="N12" i="88"/>
  <c r="I12" i="88"/>
  <c r="W11" i="88"/>
  <c r="T11" i="88"/>
  <c r="Q11" i="88"/>
  <c r="N11" i="88"/>
  <c r="I11" i="88"/>
  <c r="W10" i="88"/>
  <c r="T10" i="88"/>
  <c r="Q10" i="88"/>
  <c r="N10" i="88"/>
  <c r="I10" i="88"/>
  <c r="W9" i="88"/>
  <c r="T9" i="88"/>
  <c r="Q9" i="88"/>
  <c r="N9" i="88"/>
  <c r="I9" i="88"/>
  <c r="W8" i="88"/>
  <c r="T8" i="88"/>
  <c r="Q8" i="88"/>
  <c r="N8" i="88"/>
  <c r="I8" i="88"/>
  <c r="W7" i="88"/>
  <c r="T7" i="88"/>
  <c r="Q7" i="88"/>
  <c r="N7" i="88"/>
  <c r="I7" i="88"/>
  <c r="W6" i="88"/>
  <c r="T6" i="88"/>
  <c r="Q6" i="88"/>
  <c r="N6" i="88"/>
  <c r="I6" i="88"/>
  <c r="W5" i="88"/>
  <c r="T5" i="88"/>
  <c r="Q5" i="88"/>
  <c r="N5" i="88"/>
  <c r="I5" i="88"/>
  <c r="H5" i="88"/>
  <c r="W4" i="88"/>
  <c r="T4" i="88"/>
  <c r="Q4" i="88"/>
  <c r="N4" i="88"/>
  <c r="I4" i="88"/>
  <c r="H4" i="88"/>
  <c r="D4" i="85" a="1"/>
  <c r="W33" i="85"/>
  <c r="T33" i="85"/>
  <c r="Q33" i="85"/>
  <c r="N33" i="85"/>
  <c r="I33" i="85"/>
  <c r="W32" i="85"/>
  <c r="T32" i="85"/>
  <c r="Q32" i="85"/>
  <c r="N32" i="85"/>
  <c r="I32" i="85"/>
  <c r="W31" i="85"/>
  <c r="T31" i="85"/>
  <c r="Q31" i="85"/>
  <c r="N31" i="85"/>
  <c r="I31" i="85"/>
  <c r="W30" i="85"/>
  <c r="T30" i="85"/>
  <c r="Q30" i="85"/>
  <c r="N30" i="85"/>
  <c r="I30" i="85"/>
  <c r="W29" i="85"/>
  <c r="T29" i="85"/>
  <c r="Q29" i="85"/>
  <c r="N29" i="85"/>
  <c r="I29" i="85"/>
  <c r="W28" i="85"/>
  <c r="T28" i="85"/>
  <c r="Q28" i="85"/>
  <c r="N28" i="85"/>
  <c r="I28" i="85"/>
  <c r="W27" i="85"/>
  <c r="T27" i="85"/>
  <c r="Q27" i="85"/>
  <c r="N27" i="85"/>
  <c r="I27" i="85"/>
  <c r="W26" i="85"/>
  <c r="T26" i="85"/>
  <c r="Q26" i="85"/>
  <c r="N26" i="85"/>
  <c r="I26" i="85"/>
  <c r="W25" i="85"/>
  <c r="T25" i="85"/>
  <c r="Q25" i="85"/>
  <c r="N25" i="85"/>
  <c r="I25" i="85"/>
  <c r="W24" i="85"/>
  <c r="T24" i="85"/>
  <c r="Q24" i="85"/>
  <c r="N24" i="85"/>
  <c r="I24" i="85"/>
  <c r="W23" i="85"/>
  <c r="T23" i="85"/>
  <c r="Q23" i="85"/>
  <c r="N23" i="85"/>
  <c r="I23" i="85"/>
  <c r="W22" i="85"/>
  <c r="T22" i="85"/>
  <c r="Q22" i="85"/>
  <c r="N22" i="85"/>
  <c r="I22" i="85"/>
  <c r="W21" i="85"/>
  <c r="T21" i="85"/>
  <c r="Q21" i="85"/>
  <c r="N21" i="85"/>
  <c r="I21" i="85"/>
  <c r="W20" i="85"/>
  <c r="T20" i="85"/>
  <c r="Q20" i="85"/>
  <c r="N20" i="85"/>
  <c r="W19" i="85"/>
  <c r="T19" i="85"/>
  <c r="Q19" i="85"/>
  <c r="N19" i="85"/>
  <c r="W18" i="85"/>
  <c r="T18" i="85"/>
  <c r="Q18" i="85"/>
  <c r="N18" i="85"/>
  <c r="I18" i="85"/>
  <c r="W17" i="85"/>
  <c r="T17" i="85"/>
  <c r="Q17" i="85"/>
  <c r="N17" i="85"/>
  <c r="I17" i="85"/>
  <c r="W16" i="85"/>
  <c r="T16" i="85"/>
  <c r="Q16" i="85"/>
  <c r="N16" i="85"/>
  <c r="I16" i="85"/>
  <c r="W15" i="85"/>
  <c r="T15" i="85"/>
  <c r="Q15" i="85"/>
  <c r="N15" i="85"/>
  <c r="I15" i="85"/>
  <c r="W14" i="85"/>
  <c r="T14" i="85"/>
  <c r="Q14" i="85"/>
  <c r="N14" i="85"/>
  <c r="I14" i="85"/>
  <c r="W13" i="85"/>
  <c r="T13" i="85"/>
  <c r="Q13" i="85"/>
  <c r="N13" i="85"/>
  <c r="I13" i="85"/>
  <c r="W12" i="85"/>
  <c r="T12" i="85"/>
  <c r="Q12" i="85"/>
  <c r="N12" i="85"/>
  <c r="I12" i="85"/>
  <c r="W11" i="85"/>
  <c r="T11" i="85"/>
  <c r="Q11" i="85"/>
  <c r="N11" i="85"/>
  <c r="I11" i="85"/>
  <c r="W10" i="85"/>
  <c r="T10" i="85"/>
  <c r="Q10" i="85"/>
  <c r="N10" i="85"/>
  <c r="I10" i="85"/>
  <c r="W9" i="85"/>
  <c r="T9" i="85"/>
  <c r="Q9" i="85"/>
  <c r="N9" i="85"/>
  <c r="I9" i="85"/>
  <c r="W8" i="85"/>
  <c r="T8" i="85"/>
  <c r="Q8" i="85"/>
  <c r="N8" i="85"/>
  <c r="W7" i="85"/>
  <c r="T7" i="85"/>
  <c r="Q7" i="85"/>
  <c r="N7" i="85"/>
  <c r="W6" i="85"/>
  <c r="T6" i="85"/>
  <c r="Q6" i="85"/>
  <c r="N6" i="85"/>
  <c r="W5" i="85"/>
  <c r="T5" i="85"/>
  <c r="Q5" i="85"/>
  <c r="N5" i="85"/>
  <c r="W4" i="85"/>
  <c r="T4" i="85"/>
  <c r="Q4" i="85"/>
  <c r="N4" i="85"/>
  <c r="D4" i="81" a="1"/>
  <c r="D4" i="81" s="1"/>
  <c r="F46" i="130" s="1" a="1"/>
  <c r="F46" i="130" s="1"/>
  <c r="W33" i="81"/>
  <c r="T33" i="81"/>
  <c r="Q33" i="81"/>
  <c r="N33" i="81"/>
  <c r="I33" i="81"/>
  <c r="W32" i="81"/>
  <c r="T32" i="81"/>
  <c r="Q32" i="81"/>
  <c r="N32" i="81"/>
  <c r="I32" i="81"/>
  <c r="W31" i="81"/>
  <c r="T31" i="81"/>
  <c r="Q31" i="81"/>
  <c r="N31" i="81"/>
  <c r="I31" i="81"/>
  <c r="W30" i="81"/>
  <c r="T30" i="81"/>
  <c r="Q30" i="81"/>
  <c r="N30" i="81"/>
  <c r="I30" i="81"/>
  <c r="W29" i="81"/>
  <c r="T29" i="81"/>
  <c r="Q29" i="81"/>
  <c r="N29" i="81"/>
  <c r="I29" i="81"/>
  <c r="W28" i="81"/>
  <c r="T28" i="81"/>
  <c r="Q28" i="81"/>
  <c r="N28" i="81"/>
  <c r="I28" i="81"/>
  <c r="W27" i="81"/>
  <c r="T27" i="81"/>
  <c r="Q27" i="81"/>
  <c r="N27" i="81"/>
  <c r="I27" i="81"/>
  <c r="W26" i="81"/>
  <c r="T26" i="81"/>
  <c r="Q26" i="81"/>
  <c r="N26" i="81"/>
  <c r="I26" i="81"/>
  <c r="W25" i="81"/>
  <c r="T25" i="81"/>
  <c r="Q25" i="81"/>
  <c r="N25" i="81"/>
  <c r="I25" i="81"/>
  <c r="W24" i="81"/>
  <c r="T24" i="81"/>
  <c r="Q24" i="81"/>
  <c r="N24" i="81"/>
  <c r="I24" i="81"/>
  <c r="W23" i="81"/>
  <c r="T23" i="81"/>
  <c r="Q23" i="81"/>
  <c r="N23" i="81"/>
  <c r="I23" i="81"/>
  <c r="W22" i="81"/>
  <c r="T22" i="81"/>
  <c r="Q22" i="81"/>
  <c r="N22" i="81"/>
  <c r="I22" i="81"/>
  <c r="W21" i="81"/>
  <c r="T21" i="81"/>
  <c r="Q21" i="81"/>
  <c r="N21" i="81"/>
  <c r="I21" i="81"/>
  <c r="W20" i="81"/>
  <c r="T20" i="81"/>
  <c r="Q20" i="81"/>
  <c r="N20" i="81"/>
  <c r="W19" i="81"/>
  <c r="T19" i="81"/>
  <c r="Q19" i="81"/>
  <c r="N19" i="81"/>
  <c r="W18" i="81"/>
  <c r="T18" i="81"/>
  <c r="Q18" i="81"/>
  <c r="N18" i="81"/>
  <c r="I18" i="81"/>
  <c r="W17" i="81"/>
  <c r="T17" i="81"/>
  <c r="Q17" i="81"/>
  <c r="N17" i="81"/>
  <c r="I17" i="81"/>
  <c r="W16" i="81"/>
  <c r="T16" i="81"/>
  <c r="Q16" i="81"/>
  <c r="N16" i="81"/>
  <c r="I16" i="81"/>
  <c r="W15" i="81"/>
  <c r="T15" i="81"/>
  <c r="Q15" i="81"/>
  <c r="N15" i="81"/>
  <c r="I15" i="81"/>
  <c r="W14" i="81"/>
  <c r="T14" i="81"/>
  <c r="Q14" i="81"/>
  <c r="N14" i="81"/>
  <c r="I14" i="81"/>
  <c r="W13" i="81"/>
  <c r="T13" i="81"/>
  <c r="Q13" i="81"/>
  <c r="N13" i="81"/>
  <c r="I13" i="81"/>
  <c r="W12" i="81"/>
  <c r="T12" i="81"/>
  <c r="Q12" i="81"/>
  <c r="N12" i="81"/>
  <c r="I12" i="81"/>
  <c r="W11" i="81"/>
  <c r="T11" i="81"/>
  <c r="Q11" i="81"/>
  <c r="N11" i="81"/>
  <c r="I11" i="81"/>
  <c r="W10" i="81"/>
  <c r="T10" i="81"/>
  <c r="Q10" i="81"/>
  <c r="N10" i="81"/>
  <c r="I10" i="81"/>
  <c r="W9" i="81"/>
  <c r="T9" i="81"/>
  <c r="Q9" i="81"/>
  <c r="N9" i="81"/>
  <c r="I9" i="81"/>
  <c r="W8" i="81"/>
  <c r="T8" i="81"/>
  <c r="Q8" i="81"/>
  <c r="N8" i="81"/>
  <c r="I8" i="81"/>
  <c r="W7" i="81"/>
  <c r="T7" i="81"/>
  <c r="Q7" i="81"/>
  <c r="N7" i="81"/>
  <c r="I7" i="81"/>
  <c r="W6" i="81"/>
  <c r="T6" i="81"/>
  <c r="Q6" i="81"/>
  <c r="N6" i="81"/>
  <c r="I6" i="81"/>
  <c r="W5" i="81"/>
  <c r="T5" i="81"/>
  <c r="Q5" i="81"/>
  <c r="N5" i="81"/>
  <c r="I5" i="81"/>
  <c r="H5" i="81"/>
  <c r="W4" i="81"/>
  <c r="T4" i="81"/>
  <c r="Q4" i="81"/>
  <c r="N4" i="81"/>
  <c r="I4" i="81"/>
  <c r="H4" i="81"/>
  <c r="D4" i="78" a="1"/>
  <c r="D4" i="78" s="1"/>
  <c r="F45" i="130" s="1" a="1"/>
  <c r="F45" i="130" s="1"/>
  <c r="W33" i="78"/>
  <c r="T33" i="78"/>
  <c r="Q33" i="78"/>
  <c r="N33" i="78"/>
  <c r="I33" i="78"/>
  <c r="W32" i="78"/>
  <c r="T32" i="78"/>
  <c r="Q32" i="78"/>
  <c r="N32" i="78"/>
  <c r="I32" i="78"/>
  <c r="W31" i="78"/>
  <c r="T31" i="78"/>
  <c r="Q31" i="78"/>
  <c r="N31" i="78"/>
  <c r="I31" i="78"/>
  <c r="W30" i="78"/>
  <c r="T30" i="78"/>
  <c r="Q30" i="78"/>
  <c r="N30" i="78"/>
  <c r="I30" i="78"/>
  <c r="W29" i="78"/>
  <c r="T29" i="78"/>
  <c r="Q29" i="78"/>
  <c r="N29" i="78"/>
  <c r="I29" i="78"/>
  <c r="W28" i="78"/>
  <c r="T28" i="78"/>
  <c r="Q28" i="78"/>
  <c r="N28" i="78"/>
  <c r="I28" i="78"/>
  <c r="W27" i="78"/>
  <c r="T27" i="78"/>
  <c r="Q27" i="78"/>
  <c r="N27" i="78"/>
  <c r="I27" i="78"/>
  <c r="W26" i="78"/>
  <c r="T26" i="78"/>
  <c r="Q26" i="78"/>
  <c r="N26" i="78"/>
  <c r="I26" i="78"/>
  <c r="W25" i="78"/>
  <c r="T25" i="78"/>
  <c r="Q25" i="78"/>
  <c r="N25" i="78"/>
  <c r="I25" i="78"/>
  <c r="W24" i="78"/>
  <c r="T24" i="78"/>
  <c r="Q24" i="78"/>
  <c r="N24" i="78"/>
  <c r="I24" i="78"/>
  <c r="W23" i="78"/>
  <c r="T23" i="78"/>
  <c r="Q23" i="78"/>
  <c r="N23" i="78"/>
  <c r="I23" i="78"/>
  <c r="W22" i="78"/>
  <c r="T22" i="78"/>
  <c r="Q22" i="78"/>
  <c r="N22" i="78"/>
  <c r="I22" i="78"/>
  <c r="W21" i="78"/>
  <c r="T21" i="78"/>
  <c r="Q21" i="78"/>
  <c r="N21" i="78"/>
  <c r="I21" i="78"/>
  <c r="W20" i="78"/>
  <c r="T20" i="78"/>
  <c r="Q20" i="78"/>
  <c r="N20" i="78"/>
  <c r="W19" i="78"/>
  <c r="T19" i="78"/>
  <c r="Q19" i="78"/>
  <c r="N19" i="78"/>
  <c r="W18" i="78"/>
  <c r="T18" i="78"/>
  <c r="Q18" i="78"/>
  <c r="N18" i="78"/>
  <c r="I18" i="78"/>
  <c r="W17" i="78"/>
  <c r="T17" i="78"/>
  <c r="Q17" i="78"/>
  <c r="N17" i="78"/>
  <c r="I17" i="78"/>
  <c r="W16" i="78"/>
  <c r="T16" i="78"/>
  <c r="Q16" i="78"/>
  <c r="N16" i="78"/>
  <c r="I16" i="78"/>
  <c r="W15" i="78"/>
  <c r="T15" i="78"/>
  <c r="Q15" i="78"/>
  <c r="N15" i="78"/>
  <c r="I15" i="78"/>
  <c r="W14" i="78"/>
  <c r="T14" i="78"/>
  <c r="Q14" i="78"/>
  <c r="N14" i="78"/>
  <c r="I14" i="78"/>
  <c r="W13" i="78"/>
  <c r="T13" i="78"/>
  <c r="Q13" i="78"/>
  <c r="N13" i="78"/>
  <c r="I13" i="78"/>
  <c r="W12" i="78"/>
  <c r="T12" i="78"/>
  <c r="Q12" i="78"/>
  <c r="N12" i="78"/>
  <c r="I12" i="78"/>
  <c r="W11" i="78"/>
  <c r="T11" i="78"/>
  <c r="Q11" i="78"/>
  <c r="N11" i="78"/>
  <c r="I11" i="78"/>
  <c r="W10" i="78"/>
  <c r="T10" i="78"/>
  <c r="Q10" i="78"/>
  <c r="N10" i="78"/>
  <c r="I10" i="78"/>
  <c r="W9" i="78"/>
  <c r="T9" i="78"/>
  <c r="Q9" i="78"/>
  <c r="N9" i="78"/>
  <c r="I9" i="78"/>
  <c r="W8" i="78"/>
  <c r="T8" i="78"/>
  <c r="Q8" i="78"/>
  <c r="N8" i="78"/>
  <c r="I8" i="78"/>
  <c r="W7" i="78"/>
  <c r="T7" i="78"/>
  <c r="Q7" i="78"/>
  <c r="N7" i="78"/>
  <c r="I7" i="78"/>
  <c r="W6" i="78"/>
  <c r="T6" i="78"/>
  <c r="Q6" i="78"/>
  <c r="N6" i="78"/>
  <c r="I6" i="78"/>
  <c r="W5" i="78"/>
  <c r="T5" i="78"/>
  <c r="Q5" i="78"/>
  <c r="N5" i="78"/>
  <c r="I5" i="78"/>
  <c r="H5" i="78"/>
  <c r="W4" i="78"/>
  <c r="T4" i="78"/>
  <c r="Q4" i="78"/>
  <c r="N4" i="78"/>
  <c r="I4" i="78"/>
  <c r="H4" i="78"/>
  <c r="D4" i="75" a="1"/>
  <c r="D4" i="75" s="1"/>
  <c r="W33" i="75"/>
  <c r="T33" i="75"/>
  <c r="Q33" i="75"/>
  <c r="N33" i="75"/>
  <c r="I33" i="75"/>
  <c r="W32" i="75"/>
  <c r="T32" i="75"/>
  <c r="Q32" i="75"/>
  <c r="N32" i="75"/>
  <c r="I32" i="75"/>
  <c r="W31" i="75"/>
  <c r="T31" i="75"/>
  <c r="Q31" i="75"/>
  <c r="N31" i="75"/>
  <c r="I31" i="75"/>
  <c r="W30" i="75"/>
  <c r="T30" i="75"/>
  <c r="Q30" i="75"/>
  <c r="N30" i="75"/>
  <c r="I30" i="75"/>
  <c r="W29" i="75"/>
  <c r="T29" i="75"/>
  <c r="Q29" i="75"/>
  <c r="N29" i="75"/>
  <c r="I29" i="75"/>
  <c r="W28" i="75"/>
  <c r="T28" i="75"/>
  <c r="Q28" i="75"/>
  <c r="N28" i="75"/>
  <c r="I28" i="75"/>
  <c r="W27" i="75"/>
  <c r="T27" i="75"/>
  <c r="Q27" i="75"/>
  <c r="N27" i="75"/>
  <c r="I27" i="75"/>
  <c r="W26" i="75"/>
  <c r="T26" i="75"/>
  <c r="Q26" i="75"/>
  <c r="N26" i="75"/>
  <c r="I26" i="75"/>
  <c r="W25" i="75"/>
  <c r="T25" i="75"/>
  <c r="Q25" i="75"/>
  <c r="N25" i="75"/>
  <c r="I25" i="75"/>
  <c r="W24" i="75"/>
  <c r="T24" i="75"/>
  <c r="Q24" i="75"/>
  <c r="N24" i="75"/>
  <c r="I24" i="75"/>
  <c r="W23" i="75"/>
  <c r="T23" i="75"/>
  <c r="Q23" i="75"/>
  <c r="N23" i="75"/>
  <c r="I23" i="75"/>
  <c r="W22" i="75"/>
  <c r="T22" i="75"/>
  <c r="Q22" i="75"/>
  <c r="N22" i="75"/>
  <c r="I22" i="75"/>
  <c r="W21" i="75"/>
  <c r="T21" i="75"/>
  <c r="Q21" i="75"/>
  <c r="N21" i="75"/>
  <c r="I21" i="75"/>
  <c r="W20" i="75"/>
  <c r="T20" i="75"/>
  <c r="Q20" i="75"/>
  <c r="N20" i="75"/>
  <c r="W19" i="75"/>
  <c r="T19" i="75"/>
  <c r="Q19" i="75"/>
  <c r="N19" i="75"/>
  <c r="W18" i="75"/>
  <c r="T18" i="75"/>
  <c r="Q18" i="75"/>
  <c r="N18" i="75"/>
  <c r="I18" i="75"/>
  <c r="W17" i="75"/>
  <c r="T17" i="75"/>
  <c r="Q17" i="75"/>
  <c r="N17" i="75"/>
  <c r="I17" i="75"/>
  <c r="W16" i="75"/>
  <c r="T16" i="75"/>
  <c r="Q16" i="75"/>
  <c r="N16" i="75"/>
  <c r="I16" i="75"/>
  <c r="W15" i="75"/>
  <c r="T15" i="75"/>
  <c r="Q15" i="75"/>
  <c r="N15" i="75"/>
  <c r="I15" i="75"/>
  <c r="W14" i="75"/>
  <c r="T14" i="75"/>
  <c r="Q14" i="75"/>
  <c r="N14" i="75"/>
  <c r="I14" i="75"/>
  <c r="W13" i="75"/>
  <c r="T13" i="75"/>
  <c r="Q13" i="75"/>
  <c r="N13" i="75"/>
  <c r="I13" i="75"/>
  <c r="W12" i="75"/>
  <c r="T12" i="75"/>
  <c r="Q12" i="75"/>
  <c r="N12" i="75"/>
  <c r="I12" i="75"/>
  <c r="W11" i="75"/>
  <c r="T11" i="75"/>
  <c r="Q11" i="75"/>
  <c r="N11" i="75"/>
  <c r="I11" i="75"/>
  <c r="W10" i="75"/>
  <c r="T10" i="75"/>
  <c r="Q10" i="75"/>
  <c r="N10" i="75"/>
  <c r="I10" i="75"/>
  <c r="W9" i="75"/>
  <c r="T9" i="75"/>
  <c r="Q9" i="75"/>
  <c r="N9" i="75"/>
  <c r="I9" i="75"/>
  <c r="W8" i="75"/>
  <c r="T8" i="75"/>
  <c r="Q8" i="75"/>
  <c r="N8" i="75"/>
  <c r="I8" i="75"/>
  <c r="W7" i="75"/>
  <c r="T7" i="75"/>
  <c r="Q7" i="75"/>
  <c r="N7" i="75"/>
  <c r="I7" i="75"/>
  <c r="W6" i="75"/>
  <c r="T6" i="75"/>
  <c r="Q6" i="75"/>
  <c r="N6" i="75"/>
  <c r="I6" i="75"/>
  <c r="W5" i="75"/>
  <c r="T5" i="75"/>
  <c r="Q5" i="75"/>
  <c r="N5" i="75"/>
  <c r="I5" i="75"/>
  <c r="H5" i="75"/>
  <c r="W4" i="75"/>
  <c r="T4" i="75"/>
  <c r="Q4" i="75"/>
  <c r="N4" i="75"/>
  <c r="I4" i="75"/>
  <c r="H4" i="75"/>
  <c r="D4" i="72" a="1"/>
  <c r="D4" i="72" s="1"/>
  <c r="F35" i="130" s="1" a="1"/>
  <c r="F35" i="130" s="1"/>
  <c r="W33" i="72"/>
  <c r="T33" i="72"/>
  <c r="Q33" i="72"/>
  <c r="N33" i="72"/>
  <c r="I33" i="72"/>
  <c r="W32" i="72"/>
  <c r="T32" i="72"/>
  <c r="Q32" i="72"/>
  <c r="N32" i="72"/>
  <c r="I32" i="72"/>
  <c r="W31" i="72"/>
  <c r="T31" i="72"/>
  <c r="Q31" i="72"/>
  <c r="N31" i="72"/>
  <c r="I31" i="72"/>
  <c r="W30" i="72"/>
  <c r="T30" i="72"/>
  <c r="Q30" i="72"/>
  <c r="N30" i="72"/>
  <c r="I30" i="72"/>
  <c r="W29" i="72"/>
  <c r="T29" i="72"/>
  <c r="Q29" i="72"/>
  <c r="N29" i="72"/>
  <c r="I29" i="72"/>
  <c r="W28" i="72"/>
  <c r="T28" i="72"/>
  <c r="Q28" i="72"/>
  <c r="N28" i="72"/>
  <c r="I28" i="72"/>
  <c r="W27" i="72"/>
  <c r="T27" i="72"/>
  <c r="Q27" i="72"/>
  <c r="N27" i="72"/>
  <c r="I27" i="72"/>
  <c r="W26" i="72"/>
  <c r="T26" i="72"/>
  <c r="Q26" i="72"/>
  <c r="N26" i="72"/>
  <c r="I26" i="72"/>
  <c r="W25" i="72"/>
  <c r="T25" i="72"/>
  <c r="Q25" i="72"/>
  <c r="N25" i="72"/>
  <c r="I25" i="72"/>
  <c r="W24" i="72"/>
  <c r="T24" i="72"/>
  <c r="Q24" i="72"/>
  <c r="N24" i="72"/>
  <c r="I24" i="72"/>
  <c r="W23" i="72"/>
  <c r="T23" i="72"/>
  <c r="Q23" i="72"/>
  <c r="N23" i="72"/>
  <c r="I23" i="72"/>
  <c r="W22" i="72"/>
  <c r="T22" i="72"/>
  <c r="Q22" i="72"/>
  <c r="N22" i="72"/>
  <c r="I22" i="72"/>
  <c r="W21" i="72"/>
  <c r="T21" i="72"/>
  <c r="Q21" i="72"/>
  <c r="N21" i="72"/>
  <c r="I21" i="72"/>
  <c r="W20" i="72"/>
  <c r="T20" i="72"/>
  <c r="Q20" i="72"/>
  <c r="N20" i="72"/>
  <c r="W19" i="72"/>
  <c r="T19" i="72"/>
  <c r="Q19" i="72"/>
  <c r="N19" i="72"/>
  <c r="W18" i="72"/>
  <c r="T18" i="72"/>
  <c r="Q18" i="72"/>
  <c r="N18" i="72"/>
  <c r="I18" i="72"/>
  <c r="W17" i="72"/>
  <c r="T17" i="72"/>
  <c r="Q17" i="72"/>
  <c r="N17" i="72"/>
  <c r="I17" i="72"/>
  <c r="W16" i="72"/>
  <c r="T16" i="72"/>
  <c r="Q16" i="72"/>
  <c r="N16" i="72"/>
  <c r="I16" i="72"/>
  <c r="W15" i="72"/>
  <c r="T15" i="72"/>
  <c r="Q15" i="72"/>
  <c r="N15" i="72"/>
  <c r="I15" i="72"/>
  <c r="W14" i="72"/>
  <c r="T14" i="72"/>
  <c r="Q14" i="72"/>
  <c r="N14" i="72"/>
  <c r="I14" i="72"/>
  <c r="W13" i="72"/>
  <c r="T13" i="72"/>
  <c r="Q13" i="72"/>
  <c r="N13" i="72"/>
  <c r="I13" i="72"/>
  <c r="W12" i="72"/>
  <c r="T12" i="72"/>
  <c r="Q12" i="72"/>
  <c r="N12" i="72"/>
  <c r="I12" i="72"/>
  <c r="W11" i="72"/>
  <c r="T11" i="72"/>
  <c r="Q11" i="72"/>
  <c r="N11" i="72"/>
  <c r="I11" i="72"/>
  <c r="W10" i="72"/>
  <c r="T10" i="72"/>
  <c r="Q10" i="72"/>
  <c r="N10" i="72"/>
  <c r="I10" i="72"/>
  <c r="W9" i="72"/>
  <c r="T9" i="72"/>
  <c r="Q9" i="72"/>
  <c r="N9" i="72"/>
  <c r="I9" i="72"/>
  <c r="W8" i="72"/>
  <c r="T8" i="72"/>
  <c r="Q8" i="72"/>
  <c r="N8" i="72"/>
  <c r="I8" i="72"/>
  <c r="W7" i="72"/>
  <c r="T7" i="72"/>
  <c r="Q7" i="72"/>
  <c r="N7" i="72"/>
  <c r="I7" i="72"/>
  <c r="W6" i="72"/>
  <c r="T6" i="72"/>
  <c r="Q6" i="72"/>
  <c r="N6" i="72"/>
  <c r="I6" i="72"/>
  <c r="W5" i="72"/>
  <c r="T5" i="72"/>
  <c r="Q5" i="72"/>
  <c r="N5" i="72"/>
  <c r="I5" i="72"/>
  <c r="H5" i="72"/>
  <c r="W4" i="72"/>
  <c r="T4" i="72"/>
  <c r="Q4" i="72"/>
  <c r="N4" i="72"/>
  <c r="I4" i="72"/>
  <c r="H4" i="72"/>
  <c r="D4" i="69" a="1"/>
  <c r="D4" i="69" s="1"/>
  <c r="F34" i="130" s="1" a="1"/>
  <c r="F34" i="130" s="1"/>
  <c r="W33" i="69"/>
  <c r="T33" i="69"/>
  <c r="Q33" i="69"/>
  <c r="N33" i="69"/>
  <c r="I33" i="69"/>
  <c r="W32" i="69"/>
  <c r="T32" i="69"/>
  <c r="Q32" i="69"/>
  <c r="N32" i="69"/>
  <c r="I32" i="69"/>
  <c r="W31" i="69"/>
  <c r="T31" i="69"/>
  <c r="Q31" i="69"/>
  <c r="N31" i="69"/>
  <c r="I31" i="69"/>
  <c r="W30" i="69"/>
  <c r="T30" i="69"/>
  <c r="Q30" i="69"/>
  <c r="N30" i="69"/>
  <c r="I30" i="69"/>
  <c r="W29" i="69"/>
  <c r="T29" i="69"/>
  <c r="Q29" i="69"/>
  <c r="N29" i="69"/>
  <c r="I29" i="69"/>
  <c r="W28" i="69"/>
  <c r="T28" i="69"/>
  <c r="Q28" i="69"/>
  <c r="N28" i="69"/>
  <c r="I28" i="69"/>
  <c r="W27" i="69"/>
  <c r="T27" i="69"/>
  <c r="Q27" i="69"/>
  <c r="N27" i="69"/>
  <c r="I27" i="69"/>
  <c r="W26" i="69"/>
  <c r="T26" i="69"/>
  <c r="Q26" i="69"/>
  <c r="N26" i="69"/>
  <c r="I26" i="69"/>
  <c r="W25" i="69"/>
  <c r="T25" i="69"/>
  <c r="Q25" i="69"/>
  <c r="N25" i="69"/>
  <c r="I25" i="69"/>
  <c r="W24" i="69"/>
  <c r="T24" i="69"/>
  <c r="Q24" i="69"/>
  <c r="N24" i="69"/>
  <c r="I24" i="69"/>
  <c r="W23" i="69"/>
  <c r="T23" i="69"/>
  <c r="Q23" i="69"/>
  <c r="N23" i="69"/>
  <c r="I23" i="69"/>
  <c r="W22" i="69"/>
  <c r="T22" i="69"/>
  <c r="Q22" i="69"/>
  <c r="N22" i="69"/>
  <c r="I22" i="69"/>
  <c r="W21" i="69"/>
  <c r="T21" i="69"/>
  <c r="Q21" i="69"/>
  <c r="N21" i="69"/>
  <c r="I21" i="69"/>
  <c r="W20" i="69"/>
  <c r="T20" i="69"/>
  <c r="Q20" i="69"/>
  <c r="N20" i="69"/>
  <c r="W19" i="69"/>
  <c r="T19" i="69"/>
  <c r="Q19" i="69"/>
  <c r="N19" i="69"/>
  <c r="W18" i="69"/>
  <c r="T18" i="69"/>
  <c r="Q18" i="69"/>
  <c r="N18" i="69"/>
  <c r="I18" i="69"/>
  <c r="W17" i="69"/>
  <c r="T17" i="69"/>
  <c r="Q17" i="69"/>
  <c r="N17" i="69"/>
  <c r="I17" i="69"/>
  <c r="W16" i="69"/>
  <c r="T16" i="69"/>
  <c r="Q16" i="69"/>
  <c r="N16" i="69"/>
  <c r="I16" i="69"/>
  <c r="W15" i="69"/>
  <c r="T15" i="69"/>
  <c r="Q15" i="69"/>
  <c r="N15" i="69"/>
  <c r="I15" i="69"/>
  <c r="W14" i="69"/>
  <c r="T14" i="69"/>
  <c r="Q14" i="69"/>
  <c r="N14" i="69"/>
  <c r="I14" i="69"/>
  <c r="W13" i="69"/>
  <c r="T13" i="69"/>
  <c r="Q13" i="69"/>
  <c r="N13" i="69"/>
  <c r="I13" i="69"/>
  <c r="W12" i="69"/>
  <c r="T12" i="69"/>
  <c r="Q12" i="69"/>
  <c r="N12" i="69"/>
  <c r="I12" i="69"/>
  <c r="W11" i="69"/>
  <c r="T11" i="69"/>
  <c r="Q11" i="69"/>
  <c r="N11" i="69"/>
  <c r="I11" i="69"/>
  <c r="W10" i="69"/>
  <c r="T10" i="69"/>
  <c r="Q10" i="69"/>
  <c r="N10" i="69"/>
  <c r="I10" i="69"/>
  <c r="W9" i="69"/>
  <c r="T9" i="69"/>
  <c r="Q9" i="69"/>
  <c r="N9" i="69"/>
  <c r="I9" i="69"/>
  <c r="W8" i="69"/>
  <c r="T8" i="69"/>
  <c r="Q8" i="69"/>
  <c r="N8" i="69"/>
  <c r="I8" i="69"/>
  <c r="W7" i="69"/>
  <c r="T7" i="69"/>
  <c r="Q7" i="69"/>
  <c r="N7" i="69"/>
  <c r="I7" i="69"/>
  <c r="W6" i="69"/>
  <c r="T6" i="69"/>
  <c r="Q6" i="69"/>
  <c r="N6" i="69"/>
  <c r="I6" i="69"/>
  <c r="W5" i="69"/>
  <c r="T5" i="69"/>
  <c r="Q5" i="69"/>
  <c r="N5" i="69"/>
  <c r="I5" i="69"/>
  <c r="H5" i="69"/>
  <c r="W4" i="69"/>
  <c r="T4" i="69"/>
  <c r="Q4" i="69"/>
  <c r="N4" i="69"/>
  <c r="I4" i="69"/>
  <c r="H4" i="69"/>
  <c r="D4" i="63" a="1"/>
  <c r="D4" i="63" s="1"/>
  <c r="F32" i="130" s="1" a="1"/>
  <c r="F32" i="130" s="1"/>
  <c r="W33" i="63"/>
  <c r="T33" i="63"/>
  <c r="Q33" i="63"/>
  <c r="N33" i="63"/>
  <c r="I33" i="63"/>
  <c r="W32" i="63"/>
  <c r="T32" i="63"/>
  <c r="Q32" i="63"/>
  <c r="N32" i="63"/>
  <c r="I32" i="63"/>
  <c r="W31" i="63"/>
  <c r="T31" i="63"/>
  <c r="Q31" i="63"/>
  <c r="N31" i="63"/>
  <c r="I31" i="63"/>
  <c r="W30" i="63"/>
  <c r="T30" i="63"/>
  <c r="Q30" i="63"/>
  <c r="N30" i="63"/>
  <c r="I30" i="63"/>
  <c r="W29" i="63"/>
  <c r="T29" i="63"/>
  <c r="Q29" i="63"/>
  <c r="N29" i="63"/>
  <c r="I29" i="63"/>
  <c r="W28" i="63"/>
  <c r="T28" i="63"/>
  <c r="Q28" i="63"/>
  <c r="N28" i="63"/>
  <c r="I28" i="63"/>
  <c r="W27" i="63"/>
  <c r="T27" i="63"/>
  <c r="Q27" i="63"/>
  <c r="N27" i="63"/>
  <c r="I27" i="63"/>
  <c r="W26" i="63"/>
  <c r="T26" i="63"/>
  <c r="Q26" i="63"/>
  <c r="N26" i="63"/>
  <c r="I26" i="63"/>
  <c r="W25" i="63"/>
  <c r="T25" i="63"/>
  <c r="Q25" i="63"/>
  <c r="N25" i="63"/>
  <c r="I25" i="63"/>
  <c r="W24" i="63"/>
  <c r="T24" i="63"/>
  <c r="Q24" i="63"/>
  <c r="N24" i="63"/>
  <c r="I24" i="63"/>
  <c r="W23" i="63"/>
  <c r="T23" i="63"/>
  <c r="Q23" i="63"/>
  <c r="N23" i="63"/>
  <c r="I23" i="63"/>
  <c r="W22" i="63"/>
  <c r="T22" i="63"/>
  <c r="Q22" i="63"/>
  <c r="N22" i="63"/>
  <c r="I22" i="63"/>
  <c r="W21" i="63"/>
  <c r="T21" i="63"/>
  <c r="Q21" i="63"/>
  <c r="N21" i="63"/>
  <c r="I21" i="63"/>
  <c r="W20" i="63"/>
  <c r="T20" i="63"/>
  <c r="Q20" i="63"/>
  <c r="N20" i="63"/>
  <c r="W19" i="63"/>
  <c r="T19" i="63"/>
  <c r="Q19" i="63"/>
  <c r="N19" i="63"/>
  <c r="W18" i="63"/>
  <c r="T18" i="63"/>
  <c r="Q18" i="63"/>
  <c r="N18" i="63"/>
  <c r="I18" i="63"/>
  <c r="W17" i="63"/>
  <c r="T17" i="63"/>
  <c r="Q17" i="63"/>
  <c r="N17" i="63"/>
  <c r="I17" i="63"/>
  <c r="W16" i="63"/>
  <c r="T16" i="63"/>
  <c r="Q16" i="63"/>
  <c r="N16" i="63"/>
  <c r="I16" i="63"/>
  <c r="W15" i="63"/>
  <c r="T15" i="63"/>
  <c r="Q15" i="63"/>
  <c r="N15" i="63"/>
  <c r="I15" i="63"/>
  <c r="W14" i="63"/>
  <c r="T14" i="63"/>
  <c r="Q14" i="63"/>
  <c r="N14" i="63"/>
  <c r="I14" i="63"/>
  <c r="W13" i="63"/>
  <c r="T13" i="63"/>
  <c r="Q13" i="63"/>
  <c r="N13" i="63"/>
  <c r="I13" i="63"/>
  <c r="W12" i="63"/>
  <c r="T12" i="63"/>
  <c r="Q12" i="63"/>
  <c r="N12" i="63"/>
  <c r="I12" i="63"/>
  <c r="W11" i="63"/>
  <c r="T11" i="63"/>
  <c r="Q11" i="63"/>
  <c r="N11" i="63"/>
  <c r="I11" i="63"/>
  <c r="W10" i="63"/>
  <c r="T10" i="63"/>
  <c r="Q10" i="63"/>
  <c r="N10" i="63"/>
  <c r="I10" i="63"/>
  <c r="W9" i="63"/>
  <c r="T9" i="63"/>
  <c r="Q9" i="63"/>
  <c r="N9" i="63"/>
  <c r="I9" i="63"/>
  <c r="W8" i="63"/>
  <c r="T8" i="63"/>
  <c r="Q8" i="63"/>
  <c r="N8" i="63"/>
  <c r="I8" i="63"/>
  <c r="W7" i="63"/>
  <c r="T7" i="63"/>
  <c r="Q7" i="63"/>
  <c r="N7" i="63"/>
  <c r="I7" i="63"/>
  <c r="W6" i="63"/>
  <c r="T6" i="63"/>
  <c r="Q6" i="63"/>
  <c r="N6" i="63"/>
  <c r="I6" i="63"/>
  <c r="W5" i="63"/>
  <c r="T5" i="63"/>
  <c r="Q5" i="63"/>
  <c r="N5" i="63"/>
  <c r="I5" i="63"/>
  <c r="H5" i="63"/>
  <c r="W4" i="63"/>
  <c r="T4" i="63"/>
  <c r="Q4" i="63"/>
  <c r="N4" i="63"/>
  <c r="I4" i="63"/>
  <c r="H4" i="63"/>
  <c r="D4" i="60" a="1"/>
  <c r="D4" i="60" s="1"/>
  <c r="F31" i="130" s="1" a="1"/>
  <c r="F31" i="130" s="1"/>
  <c r="W33" i="60"/>
  <c r="T33" i="60"/>
  <c r="Q33" i="60"/>
  <c r="N33" i="60"/>
  <c r="I33" i="60"/>
  <c r="W32" i="60"/>
  <c r="T32" i="60"/>
  <c r="Q32" i="60"/>
  <c r="N32" i="60"/>
  <c r="I32" i="60"/>
  <c r="W31" i="60"/>
  <c r="T31" i="60"/>
  <c r="Q31" i="60"/>
  <c r="N31" i="60"/>
  <c r="I31" i="60"/>
  <c r="W30" i="60"/>
  <c r="T30" i="60"/>
  <c r="Q30" i="60"/>
  <c r="N30" i="60"/>
  <c r="I30" i="60"/>
  <c r="W29" i="60"/>
  <c r="T29" i="60"/>
  <c r="Q29" i="60"/>
  <c r="N29" i="60"/>
  <c r="I29" i="60"/>
  <c r="W28" i="60"/>
  <c r="T28" i="60"/>
  <c r="Q28" i="60"/>
  <c r="N28" i="60"/>
  <c r="I28" i="60"/>
  <c r="W27" i="60"/>
  <c r="T27" i="60"/>
  <c r="Q27" i="60"/>
  <c r="N27" i="60"/>
  <c r="I27" i="60"/>
  <c r="W26" i="60"/>
  <c r="T26" i="60"/>
  <c r="Q26" i="60"/>
  <c r="N26" i="60"/>
  <c r="I26" i="60"/>
  <c r="W25" i="60"/>
  <c r="T25" i="60"/>
  <c r="Q25" i="60"/>
  <c r="N25" i="60"/>
  <c r="I25" i="60"/>
  <c r="W24" i="60"/>
  <c r="T24" i="60"/>
  <c r="Q24" i="60"/>
  <c r="N24" i="60"/>
  <c r="I24" i="60"/>
  <c r="W23" i="60"/>
  <c r="T23" i="60"/>
  <c r="Q23" i="60"/>
  <c r="N23" i="60"/>
  <c r="I23" i="60"/>
  <c r="W22" i="60"/>
  <c r="T22" i="60"/>
  <c r="Q22" i="60"/>
  <c r="N22" i="60"/>
  <c r="I22" i="60"/>
  <c r="W21" i="60"/>
  <c r="T21" i="60"/>
  <c r="Q21" i="60"/>
  <c r="N21" i="60"/>
  <c r="I21" i="60"/>
  <c r="W20" i="60"/>
  <c r="T20" i="60"/>
  <c r="Q20" i="60"/>
  <c r="N20" i="60"/>
  <c r="W19" i="60"/>
  <c r="T19" i="60"/>
  <c r="Q19" i="60"/>
  <c r="N19" i="60"/>
  <c r="W18" i="60"/>
  <c r="T18" i="60"/>
  <c r="Q18" i="60"/>
  <c r="N18" i="60"/>
  <c r="I18" i="60"/>
  <c r="W17" i="60"/>
  <c r="T17" i="60"/>
  <c r="Q17" i="60"/>
  <c r="N17" i="60"/>
  <c r="I17" i="60"/>
  <c r="W16" i="60"/>
  <c r="T16" i="60"/>
  <c r="Q16" i="60"/>
  <c r="N16" i="60"/>
  <c r="I16" i="60"/>
  <c r="W15" i="60"/>
  <c r="T15" i="60"/>
  <c r="Q15" i="60"/>
  <c r="N15" i="60"/>
  <c r="I15" i="60"/>
  <c r="W14" i="60"/>
  <c r="T14" i="60"/>
  <c r="Q14" i="60"/>
  <c r="N14" i="60"/>
  <c r="I14" i="60"/>
  <c r="W13" i="60"/>
  <c r="T13" i="60"/>
  <c r="Q13" i="60"/>
  <c r="N13" i="60"/>
  <c r="I13" i="60"/>
  <c r="W12" i="60"/>
  <c r="T12" i="60"/>
  <c r="Q12" i="60"/>
  <c r="N12" i="60"/>
  <c r="I12" i="60"/>
  <c r="W11" i="60"/>
  <c r="T11" i="60"/>
  <c r="Q11" i="60"/>
  <c r="N11" i="60"/>
  <c r="I11" i="60"/>
  <c r="W10" i="60"/>
  <c r="T10" i="60"/>
  <c r="Q10" i="60"/>
  <c r="N10" i="60"/>
  <c r="I10" i="60"/>
  <c r="W9" i="60"/>
  <c r="T9" i="60"/>
  <c r="Q9" i="60"/>
  <c r="N9" i="60"/>
  <c r="I9" i="60"/>
  <c r="W8" i="60"/>
  <c r="T8" i="60"/>
  <c r="Q8" i="60"/>
  <c r="N8" i="60"/>
  <c r="I8" i="60"/>
  <c r="W7" i="60"/>
  <c r="T7" i="60"/>
  <c r="Q7" i="60"/>
  <c r="N7" i="60"/>
  <c r="I7" i="60"/>
  <c r="W6" i="60"/>
  <c r="T6" i="60"/>
  <c r="Q6" i="60"/>
  <c r="N6" i="60"/>
  <c r="I6" i="60"/>
  <c r="W5" i="60"/>
  <c r="T5" i="60"/>
  <c r="Q5" i="60"/>
  <c r="N5" i="60"/>
  <c r="I5" i="60"/>
  <c r="H5" i="60"/>
  <c r="W4" i="60"/>
  <c r="T4" i="60"/>
  <c r="Q4" i="60"/>
  <c r="N4" i="60"/>
  <c r="I4" i="60"/>
  <c r="H4" i="60"/>
  <c r="D4" i="54" a="1"/>
  <c r="D4" i="54" s="1"/>
  <c r="F29" i="130" s="1" a="1"/>
  <c r="F29" i="130" s="1"/>
  <c r="W33" i="54"/>
  <c r="T33" i="54"/>
  <c r="Q33" i="54"/>
  <c r="N33" i="54"/>
  <c r="I33" i="54"/>
  <c r="W32" i="54"/>
  <c r="T32" i="54"/>
  <c r="Q32" i="54"/>
  <c r="N32" i="54"/>
  <c r="I32" i="54"/>
  <c r="W31" i="54"/>
  <c r="T31" i="54"/>
  <c r="Q31" i="54"/>
  <c r="N31" i="54"/>
  <c r="I31" i="54"/>
  <c r="W30" i="54"/>
  <c r="T30" i="54"/>
  <c r="Q30" i="54"/>
  <c r="N30" i="54"/>
  <c r="I30" i="54"/>
  <c r="W29" i="54"/>
  <c r="T29" i="54"/>
  <c r="Q29" i="54"/>
  <c r="N29" i="54"/>
  <c r="I29" i="54"/>
  <c r="W28" i="54"/>
  <c r="T28" i="54"/>
  <c r="Q28" i="54"/>
  <c r="N28" i="54"/>
  <c r="I28" i="54"/>
  <c r="W27" i="54"/>
  <c r="T27" i="54"/>
  <c r="Q27" i="54"/>
  <c r="N27" i="54"/>
  <c r="I27" i="54"/>
  <c r="W26" i="54"/>
  <c r="T26" i="54"/>
  <c r="Q26" i="54"/>
  <c r="N26" i="54"/>
  <c r="I26" i="54"/>
  <c r="W25" i="54"/>
  <c r="T25" i="54"/>
  <c r="Q25" i="54"/>
  <c r="N25" i="54"/>
  <c r="I25" i="54"/>
  <c r="W24" i="54"/>
  <c r="T24" i="54"/>
  <c r="Q24" i="54"/>
  <c r="N24" i="54"/>
  <c r="I24" i="54"/>
  <c r="W23" i="54"/>
  <c r="T23" i="54"/>
  <c r="Q23" i="54"/>
  <c r="N23" i="54"/>
  <c r="I23" i="54"/>
  <c r="W22" i="54"/>
  <c r="T22" i="54"/>
  <c r="Q22" i="54"/>
  <c r="N22" i="54"/>
  <c r="I22" i="54"/>
  <c r="W21" i="54"/>
  <c r="T21" i="54"/>
  <c r="Q21" i="54"/>
  <c r="N21" i="54"/>
  <c r="I21" i="54"/>
  <c r="W20" i="54"/>
  <c r="T20" i="54"/>
  <c r="Q20" i="54"/>
  <c r="N20" i="54"/>
  <c r="W19" i="54"/>
  <c r="T19" i="54"/>
  <c r="Q19" i="54"/>
  <c r="N19" i="54"/>
  <c r="W18" i="54"/>
  <c r="T18" i="54"/>
  <c r="Q18" i="54"/>
  <c r="N18" i="54"/>
  <c r="I18" i="54"/>
  <c r="W17" i="54"/>
  <c r="T17" i="54"/>
  <c r="Q17" i="54"/>
  <c r="N17" i="54"/>
  <c r="I17" i="54"/>
  <c r="W16" i="54"/>
  <c r="T16" i="54"/>
  <c r="Q16" i="54"/>
  <c r="N16" i="54"/>
  <c r="I16" i="54"/>
  <c r="W15" i="54"/>
  <c r="T15" i="54"/>
  <c r="Q15" i="54"/>
  <c r="N15" i="54"/>
  <c r="I15" i="54"/>
  <c r="W14" i="54"/>
  <c r="T14" i="54"/>
  <c r="Q14" i="54"/>
  <c r="N14" i="54"/>
  <c r="I14" i="54"/>
  <c r="W13" i="54"/>
  <c r="T13" i="54"/>
  <c r="Q13" i="54"/>
  <c r="N13" i="54"/>
  <c r="I13" i="54"/>
  <c r="W12" i="54"/>
  <c r="T12" i="54"/>
  <c r="Q12" i="54"/>
  <c r="N12" i="54"/>
  <c r="I12" i="54"/>
  <c r="W11" i="54"/>
  <c r="T11" i="54"/>
  <c r="Q11" i="54"/>
  <c r="N11" i="54"/>
  <c r="I11" i="54"/>
  <c r="W10" i="54"/>
  <c r="T10" i="54"/>
  <c r="Q10" i="54"/>
  <c r="N10" i="54"/>
  <c r="I10" i="54"/>
  <c r="W9" i="54"/>
  <c r="T9" i="54"/>
  <c r="Q9" i="54"/>
  <c r="N9" i="54"/>
  <c r="I9" i="54"/>
  <c r="W8" i="54"/>
  <c r="T8" i="54"/>
  <c r="Q8" i="54"/>
  <c r="N8" i="54"/>
  <c r="I8" i="54"/>
  <c r="W7" i="54"/>
  <c r="T7" i="54"/>
  <c r="Q7" i="54"/>
  <c r="N7" i="54"/>
  <c r="I7" i="54"/>
  <c r="W6" i="54"/>
  <c r="T6" i="54"/>
  <c r="Q6" i="54"/>
  <c r="N6" i="54"/>
  <c r="I6" i="54"/>
  <c r="W5" i="54"/>
  <c r="T5" i="54"/>
  <c r="Q5" i="54"/>
  <c r="N5" i="54"/>
  <c r="I5" i="54"/>
  <c r="H5" i="54"/>
  <c r="W4" i="54"/>
  <c r="T4" i="54"/>
  <c r="Q4" i="54"/>
  <c r="N4" i="54"/>
  <c r="I4" i="54"/>
  <c r="H4" i="54"/>
  <c r="D4" i="45" a="1"/>
  <c r="W33" i="45"/>
  <c r="T33" i="45"/>
  <c r="Q33" i="45"/>
  <c r="N33" i="45"/>
  <c r="I33" i="45"/>
  <c r="W32" i="45"/>
  <c r="T32" i="45"/>
  <c r="Q32" i="45"/>
  <c r="N32" i="45"/>
  <c r="I32" i="45"/>
  <c r="W31" i="45"/>
  <c r="T31" i="45"/>
  <c r="Q31" i="45"/>
  <c r="N31" i="45"/>
  <c r="I31" i="45"/>
  <c r="W30" i="45"/>
  <c r="T30" i="45"/>
  <c r="Q30" i="45"/>
  <c r="N30" i="45"/>
  <c r="I30" i="45"/>
  <c r="W29" i="45"/>
  <c r="T29" i="45"/>
  <c r="Q29" i="45"/>
  <c r="N29" i="45"/>
  <c r="I29" i="45"/>
  <c r="W28" i="45"/>
  <c r="T28" i="45"/>
  <c r="Q28" i="45"/>
  <c r="N28" i="45"/>
  <c r="I28" i="45"/>
  <c r="W27" i="45"/>
  <c r="T27" i="45"/>
  <c r="Q27" i="45"/>
  <c r="N27" i="45"/>
  <c r="I27" i="45"/>
  <c r="W26" i="45"/>
  <c r="T26" i="45"/>
  <c r="Q26" i="45"/>
  <c r="N26" i="45"/>
  <c r="I26" i="45"/>
  <c r="W25" i="45"/>
  <c r="T25" i="45"/>
  <c r="Q25" i="45"/>
  <c r="N25" i="45"/>
  <c r="I25" i="45"/>
  <c r="W24" i="45"/>
  <c r="T24" i="45"/>
  <c r="Q24" i="45"/>
  <c r="N24" i="45"/>
  <c r="I24" i="45"/>
  <c r="W23" i="45"/>
  <c r="T23" i="45"/>
  <c r="Q23" i="45"/>
  <c r="N23" i="45"/>
  <c r="I23" i="45"/>
  <c r="W22" i="45"/>
  <c r="T22" i="45"/>
  <c r="Q22" i="45"/>
  <c r="N22" i="45"/>
  <c r="I22" i="45"/>
  <c r="W21" i="45"/>
  <c r="T21" i="45"/>
  <c r="Q21" i="45"/>
  <c r="N21" i="45"/>
  <c r="I21" i="45"/>
  <c r="W20" i="45"/>
  <c r="T20" i="45"/>
  <c r="Q20" i="45"/>
  <c r="N20" i="45"/>
  <c r="W19" i="45"/>
  <c r="T19" i="45"/>
  <c r="Q19" i="45"/>
  <c r="N19" i="45"/>
  <c r="W18" i="45"/>
  <c r="T18" i="45"/>
  <c r="Q18" i="45"/>
  <c r="N18" i="45"/>
  <c r="I18" i="45"/>
  <c r="W17" i="45"/>
  <c r="T17" i="45"/>
  <c r="Q17" i="45"/>
  <c r="N17" i="45"/>
  <c r="I17" i="45"/>
  <c r="W16" i="45"/>
  <c r="T16" i="45"/>
  <c r="Q16" i="45"/>
  <c r="N16" i="45"/>
  <c r="I16" i="45"/>
  <c r="W15" i="45"/>
  <c r="T15" i="45"/>
  <c r="Q15" i="45"/>
  <c r="N15" i="45"/>
  <c r="I15" i="45"/>
  <c r="W14" i="45"/>
  <c r="T14" i="45"/>
  <c r="Q14" i="45"/>
  <c r="N14" i="45"/>
  <c r="I14" i="45"/>
  <c r="W13" i="45"/>
  <c r="T13" i="45"/>
  <c r="Q13" i="45"/>
  <c r="N13" i="45"/>
  <c r="I13" i="45"/>
  <c r="W12" i="45"/>
  <c r="T12" i="45"/>
  <c r="Q12" i="45"/>
  <c r="N12" i="45"/>
  <c r="I12" i="45"/>
  <c r="W11" i="45"/>
  <c r="T11" i="45"/>
  <c r="Q11" i="45"/>
  <c r="N11" i="45"/>
  <c r="I11" i="45"/>
  <c r="W10" i="45"/>
  <c r="T10" i="45"/>
  <c r="Q10" i="45"/>
  <c r="N10" i="45"/>
  <c r="W9" i="45"/>
  <c r="T9" i="45"/>
  <c r="Q9" i="45"/>
  <c r="N9" i="45"/>
  <c r="W8" i="45"/>
  <c r="T8" i="45"/>
  <c r="Q8" i="45"/>
  <c r="N8" i="45"/>
  <c r="W7" i="45"/>
  <c r="T7" i="45"/>
  <c r="Q7" i="45"/>
  <c r="N7" i="45"/>
  <c r="W6" i="45"/>
  <c r="T6" i="45"/>
  <c r="Q6" i="45"/>
  <c r="N6" i="45"/>
  <c r="W5" i="45"/>
  <c r="T5" i="45"/>
  <c r="Q5" i="45"/>
  <c r="N5" i="45"/>
  <c r="W4" i="45"/>
  <c r="T4" i="45"/>
  <c r="Q4" i="45"/>
  <c r="N4" i="45"/>
  <c r="D4" i="42" a="1"/>
  <c r="D4" i="42" s="1"/>
  <c r="F25" i="130" s="1" a="1"/>
  <c r="F25" i="130" s="1"/>
  <c r="W33" i="42"/>
  <c r="T33" i="42"/>
  <c r="Q33" i="42"/>
  <c r="N33" i="42"/>
  <c r="I33" i="42"/>
  <c r="W32" i="42"/>
  <c r="T32" i="42"/>
  <c r="Q32" i="42"/>
  <c r="N32" i="42"/>
  <c r="I32" i="42"/>
  <c r="W31" i="42"/>
  <c r="T31" i="42"/>
  <c r="Q31" i="42"/>
  <c r="N31" i="42"/>
  <c r="I31" i="42"/>
  <c r="W30" i="42"/>
  <c r="T30" i="42"/>
  <c r="Q30" i="42"/>
  <c r="N30" i="42"/>
  <c r="I30" i="42"/>
  <c r="W29" i="42"/>
  <c r="T29" i="42"/>
  <c r="Q29" i="42"/>
  <c r="N29" i="42"/>
  <c r="I29" i="42"/>
  <c r="W28" i="42"/>
  <c r="T28" i="42"/>
  <c r="Q28" i="42"/>
  <c r="N28" i="42"/>
  <c r="I28" i="42"/>
  <c r="W27" i="42"/>
  <c r="T27" i="42"/>
  <c r="Q27" i="42"/>
  <c r="N27" i="42"/>
  <c r="I27" i="42"/>
  <c r="W26" i="42"/>
  <c r="T26" i="42"/>
  <c r="Q26" i="42"/>
  <c r="N26" i="42"/>
  <c r="I26" i="42"/>
  <c r="W25" i="42"/>
  <c r="T25" i="42"/>
  <c r="Q25" i="42"/>
  <c r="N25" i="42"/>
  <c r="I25" i="42"/>
  <c r="W24" i="42"/>
  <c r="T24" i="42"/>
  <c r="Q24" i="42"/>
  <c r="N24" i="42"/>
  <c r="I24" i="42"/>
  <c r="W23" i="42"/>
  <c r="T23" i="42"/>
  <c r="Q23" i="42"/>
  <c r="N23" i="42"/>
  <c r="I23" i="42"/>
  <c r="W22" i="42"/>
  <c r="T22" i="42"/>
  <c r="Q22" i="42"/>
  <c r="N22" i="42"/>
  <c r="I22" i="42"/>
  <c r="W21" i="42"/>
  <c r="T21" i="42"/>
  <c r="Q21" i="42"/>
  <c r="N21" i="42"/>
  <c r="I21" i="42"/>
  <c r="W20" i="42"/>
  <c r="T20" i="42"/>
  <c r="Q20" i="42"/>
  <c r="N20" i="42"/>
  <c r="W19" i="42"/>
  <c r="T19" i="42"/>
  <c r="Q19" i="42"/>
  <c r="N19" i="42"/>
  <c r="W18" i="42"/>
  <c r="T18" i="42"/>
  <c r="Q18" i="42"/>
  <c r="N18" i="42"/>
  <c r="I18" i="42"/>
  <c r="W17" i="42"/>
  <c r="T17" i="42"/>
  <c r="Q17" i="42"/>
  <c r="N17" i="42"/>
  <c r="I17" i="42"/>
  <c r="W16" i="42"/>
  <c r="T16" i="42"/>
  <c r="Q16" i="42"/>
  <c r="N16" i="42"/>
  <c r="I16" i="42"/>
  <c r="W15" i="42"/>
  <c r="T15" i="42"/>
  <c r="Q15" i="42"/>
  <c r="N15" i="42"/>
  <c r="I15" i="42"/>
  <c r="W14" i="42"/>
  <c r="T14" i="42"/>
  <c r="Q14" i="42"/>
  <c r="N14" i="42"/>
  <c r="I14" i="42"/>
  <c r="W13" i="42"/>
  <c r="T13" i="42"/>
  <c r="Q13" i="42"/>
  <c r="N13" i="42"/>
  <c r="I13" i="42"/>
  <c r="W12" i="42"/>
  <c r="T12" i="42"/>
  <c r="Q12" i="42"/>
  <c r="N12" i="42"/>
  <c r="I12" i="42"/>
  <c r="W11" i="42"/>
  <c r="T11" i="42"/>
  <c r="Q11" i="42"/>
  <c r="N11" i="42"/>
  <c r="I11" i="42"/>
  <c r="W10" i="42"/>
  <c r="T10" i="42"/>
  <c r="Q10" i="42"/>
  <c r="N10" i="42"/>
  <c r="I10" i="42"/>
  <c r="W9" i="42"/>
  <c r="T9" i="42"/>
  <c r="Q9" i="42"/>
  <c r="N9" i="42"/>
  <c r="I9" i="42"/>
  <c r="W8" i="42"/>
  <c r="T8" i="42"/>
  <c r="Q8" i="42"/>
  <c r="N8" i="42"/>
  <c r="I8" i="42"/>
  <c r="W7" i="42"/>
  <c r="T7" i="42"/>
  <c r="Q7" i="42"/>
  <c r="N7" i="42"/>
  <c r="I7" i="42"/>
  <c r="W6" i="42"/>
  <c r="T6" i="42"/>
  <c r="Q6" i="42"/>
  <c r="N6" i="42"/>
  <c r="I6" i="42"/>
  <c r="W5" i="42"/>
  <c r="T5" i="42"/>
  <c r="Q5" i="42"/>
  <c r="N5" i="42"/>
  <c r="I5" i="42"/>
  <c r="H5" i="42"/>
  <c r="W4" i="42"/>
  <c r="T4" i="42"/>
  <c r="Q4" i="42"/>
  <c r="N4" i="42"/>
  <c r="I4" i="42"/>
  <c r="H4" i="42"/>
  <c r="D4" i="29" a="1"/>
  <c r="W33" i="29"/>
  <c r="T33" i="29"/>
  <c r="Q33" i="29"/>
  <c r="N33" i="29"/>
  <c r="I33" i="29"/>
  <c r="W32" i="29"/>
  <c r="T32" i="29"/>
  <c r="Q32" i="29"/>
  <c r="N32" i="29"/>
  <c r="I32" i="29"/>
  <c r="W31" i="29"/>
  <c r="T31" i="29"/>
  <c r="Q31" i="29"/>
  <c r="N31" i="29"/>
  <c r="I31" i="29"/>
  <c r="W30" i="29"/>
  <c r="T30" i="29"/>
  <c r="Q30" i="29"/>
  <c r="N30" i="29"/>
  <c r="I30" i="29"/>
  <c r="W29" i="29"/>
  <c r="T29" i="29"/>
  <c r="Q29" i="29"/>
  <c r="N29" i="29"/>
  <c r="I29" i="29"/>
  <c r="W28" i="29"/>
  <c r="T28" i="29"/>
  <c r="Q28" i="29"/>
  <c r="N28" i="29"/>
  <c r="I28" i="29"/>
  <c r="W27" i="29"/>
  <c r="T27" i="29"/>
  <c r="Q27" i="29"/>
  <c r="N27" i="29"/>
  <c r="I27" i="29"/>
  <c r="W26" i="29"/>
  <c r="T26" i="29"/>
  <c r="Q26" i="29"/>
  <c r="N26" i="29"/>
  <c r="I26" i="29"/>
  <c r="W25" i="29"/>
  <c r="T25" i="29"/>
  <c r="Q25" i="29"/>
  <c r="N25" i="29"/>
  <c r="I25" i="29"/>
  <c r="W24" i="29"/>
  <c r="T24" i="29"/>
  <c r="Q24" i="29"/>
  <c r="N24" i="29"/>
  <c r="I24" i="29"/>
  <c r="W23" i="29"/>
  <c r="T23" i="29"/>
  <c r="Q23" i="29"/>
  <c r="N23" i="29"/>
  <c r="I23" i="29"/>
  <c r="W22" i="29"/>
  <c r="T22" i="29"/>
  <c r="Q22" i="29"/>
  <c r="N22" i="29"/>
  <c r="I22" i="29"/>
  <c r="W21" i="29"/>
  <c r="T21" i="29"/>
  <c r="Q21" i="29"/>
  <c r="N21" i="29"/>
  <c r="I21" i="29"/>
  <c r="W20" i="29"/>
  <c r="T20" i="29"/>
  <c r="Q20" i="29"/>
  <c r="N20" i="29"/>
  <c r="W19" i="29"/>
  <c r="T19" i="29"/>
  <c r="Q19" i="29"/>
  <c r="N19" i="29"/>
  <c r="W18" i="29"/>
  <c r="T18" i="29"/>
  <c r="Q18" i="29"/>
  <c r="N18" i="29"/>
  <c r="I18" i="29"/>
  <c r="W17" i="29"/>
  <c r="T17" i="29"/>
  <c r="Q17" i="29"/>
  <c r="N17" i="29"/>
  <c r="I17" i="29"/>
  <c r="W16" i="29"/>
  <c r="T16" i="29"/>
  <c r="Q16" i="29"/>
  <c r="N16" i="29"/>
  <c r="W15" i="29"/>
  <c r="T15" i="29"/>
  <c r="Q15" i="29"/>
  <c r="N15" i="29"/>
  <c r="W14" i="29"/>
  <c r="T14" i="29"/>
  <c r="Q14" i="29"/>
  <c r="N14" i="29"/>
  <c r="W13" i="29"/>
  <c r="T13" i="29"/>
  <c r="Q13" i="29"/>
  <c r="N13" i="29"/>
  <c r="W12" i="29"/>
  <c r="T12" i="29"/>
  <c r="Q12" i="29"/>
  <c r="N12" i="29"/>
  <c r="W11" i="29"/>
  <c r="T11" i="29"/>
  <c r="Q11" i="29"/>
  <c r="N11" i="29"/>
  <c r="W10" i="29"/>
  <c r="T10" i="29"/>
  <c r="Q10" i="29"/>
  <c r="N10" i="29"/>
  <c r="W9" i="29"/>
  <c r="T9" i="29"/>
  <c r="Q9" i="29"/>
  <c r="N9" i="29"/>
  <c r="W8" i="29"/>
  <c r="T8" i="29"/>
  <c r="Q8" i="29"/>
  <c r="N8" i="29"/>
  <c r="W7" i="29"/>
  <c r="T7" i="29"/>
  <c r="Q7" i="29"/>
  <c r="N7" i="29"/>
  <c r="W6" i="29"/>
  <c r="T6" i="29"/>
  <c r="Q6" i="29"/>
  <c r="N6" i="29"/>
  <c r="W5" i="29"/>
  <c r="T5" i="29"/>
  <c r="Q5" i="29"/>
  <c r="N5" i="29"/>
  <c r="W4" i="29"/>
  <c r="T4" i="29"/>
  <c r="Q4" i="29"/>
  <c r="N4" i="29"/>
  <c r="D4" i="38" a="1"/>
  <c r="D4" i="38" s="1"/>
  <c r="F23" i="130" s="1" a="1"/>
  <c r="F23" i="130" s="1"/>
  <c r="W33" i="38"/>
  <c r="T33" i="38"/>
  <c r="Q33" i="38"/>
  <c r="N33" i="38"/>
  <c r="I33" i="38"/>
  <c r="W32" i="38"/>
  <c r="T32" i="38"/>
  <c r="Q32" i="38"/>
  <c r="N32" i="38"/>
  <c r="I32" i="38"/>
  <c r="W31" i="38"/>
  <c r="T31" i="38"/>
  <c r="Q31" i="38"/>
  <c r="N31" i="38"/>
  <c r="I31" i="38"/>
  <c r="W30" i="38"/>
  <c r="T30" i="38"/>
  <c r="Q30" i="38"/>
  <c r="N30" i="38"/>
  <c r="I30" i="38"/>
  <c r="W29" i="38"/>
  <c r="T29" i="38"/>
  <c r="Q29" i="38"/>
  <c r="N29" i="38"/>
  <c r="I29" i="38"/>
  <c r="W28" i="38"/>
  <c r="T28" i="38"/>
  <c r="Q28" i="38"/>
  <c r="N28" i="38"/>
  <c r="I28" i="38"/>
  <c r="W27" i="38"/>
  <c r="T27" i="38"/>
  <c r="Q27" i="38"/>
  <c r="N27" i="38"/>
  <c r="I27" i="38"/>
  <c r="W26" i="38"/>
  <c r="T26" i="38"/>
  <c r="Q26" i="38"/>
  <c r="N26" i="38"/>
  <c r="I26" i="38"/>
  <c r="W25" i="38"/>
  <c r="T25" i="38"/>
  <c r="Q25" i="38"/>
  <c r="N25" i="38"/>
  <c r="I25" i="38"/>
  <c r="W24" i="38"/>
  <c r="T24" i="38"/>
  <c r="Q24" i="38"/>
  <c r="N24" i="38"/>
  <c r="I24" i="38"/>
  <c r="W23" i="38"/>
  <c r="T23" i="38"/>
  <c r="Q23" i="38"/>
  <c r="N23" i="38"/>
  <c r="I23" i="38"/>
  <c r="W22" i="38"/>
  <c r="T22" i="38"/>
  <c r="Q22" i="38"/>
  <c r="N22" i="38"/>
  <c r="I22" i="38"/>
  <c r="W21" i="38"/>
  <c r="T21" i="38"/>
  <c r="Q21" i="38"/>
  <c r="N21" i="38"/>
  <c r="I21" i="38"/>
  <c r="W20" i="38"/>
  <c r="T20" i="38"/>
  <c r="Q20" i="38"/>
  <c r="N20" i="38"/>
  <c r="W19" i="38"/>
  <c r="T19" i="38"/>
  <c r="Q19" i="38"/>
  <c r="N19" i="38"/>
  <c r="W18" i="38"/>
  <c r="T18" i="38"/>
  <c r="Q18" i="38"/>
  <c r="N18" i="38"/>
  <c r="I18" i="38"/>
  <c r="W17" i="38"/>
  <c r="T17" i="38"/>
  <c r="Q17" i="38"/>
  <c r="N17" i="38"/>
  <c r="I17" i="38"/>
  <c r="W16" i="38"/>
  <c r="T16" i="38"/>
  <c r="Q16" i="38"/>
  <c r="N16" i="38"/>
  <c r="I16" i="38"/>
  <c r="W15" i="38"/>
  <c r="T15" i="38"/>
  <c r="Q15" i="38"/>
  <c r="N15" i="38"/>
  <c r="I15" i="38"/>
  <c r="W14" i="38"/>
  <c r="T14" i="38"/>
  <c r="Q14" i="38"/>
  <c r="N14" i="38"/>
  <c r="I14" i="38"/>
  <c r="W13" i="38"/>
  <c r="T13" i="38"/>
  <c r="Q13" i="38"/>
  <c r="N13" i="38"/>
  <c r="I13" i="38"/>
  <c r="W12" i="38"/>
  <c r="T12" i="38"/>
  <c r="Q12" i="38"/>
  <c r="N12" i="38"/>
  <c r="I12" i="38"/>
  <c r="W11" i="38"/>
  <c r="T11" i="38"/>
  <c r="Q11" i="38"/>
  <c r="N11" i="38"/>
  <c r="I11" i="38"/>
  <c r="W10" i="38"/>
  <c r="T10" i="38"/>
  <c r="Q10" i="38"/>
  <c r="N10" i="38"/>
  <c r="I10" i="38"/>
  <c r="W9" i="38"/>
  <c r="T9" i="38"/>
  <c r="Q9" i="38"/>
  <c r="N9" i="38"/>
  <c r="I9" i="38"/>
  <c r="W8" i="38"/>
  <c r="T8" i="38"/>
  <c r="Q8" i="38"/>
  <c r="N8" i="38"/>
  <c r="I8" i="38"/>
  <c r="W7" i="38"/>
  <c r="T7" i="38"/>
  <c r="Q7" i="38"/>
  <c r="N7" i="38"/>
  <c r="I7" i="38"/>
  <c r="W6" i="38"/>
  <c r="T6" i="38"/>
  <c r="Q6" i="38"/>
  <c r="N6" i="38"/>
  <c r="I6" i="38"/>
  <c r="W5" i="38"/>
  <c r="T5" i="38"/>
  <c r="Q5" i="38"/>
  <c r="N5" i="38"/>
  <c r="I5" i="38"/>
  <c r="H5" i="38"/>
  <c r="W4" i="38"/>
  <c r="T4" i="38"/>
  <c r="Q4" i="38"/>
  <c r="N4" i="38"/>
  <c r="I4" i="38"/>
  <c r="H4" i="38"/>
  <c r="D4" i="33" a="1"/>
  <c r="W33" i="33"/>
  <c r="T33" i="33"/>
  <c r="Q33" i="33"/>
  <c r="N33" i="33"/>
  <c r="I33" i="33"/>
  <c r="W32" i="33"/>
  <c r="T32" i="33"/>
  <c r="Q32" i="33"/>
  <c r="N32" i="33"/>
  <c r="I32" i="33"/>
  <c r="W31" i="33"/>
  <c r="T31" i="33"/>
  <c r="Q31" i="33"/>
  <c r="N31" i="33"/>
  <c r="I31" i="33"/>
  <c r="W30" i="33"/>
  <c r="T30" i="33"/>
  <c r="Q30" i="33"/>
  <c r="N30" i="33"/>
  <c r="I30" i="33"/>
  <c r="W29" i="33"/>
  <c r="T29" i="33"/>
  <c r="Q29" i="33"/>
  <c r="N29" i="33"/>
  <c r="I29" i="33"/>
  <c r="W28" i="33"/>
  <c r="T28" i="33"/>
  <c r="Q28" i="33"/>
  <c r="N28" i="33"/>
  <c r="I28" i="33"/>
  <c r="W27" i="33"/>
  <c r="T27" i="33"/>
  <c r="Q27" i="33"/>
  <c r="N27" i="33"/>
  <c r="I27" i="33"/>
  <c r="W26" i="33"/>
  <c r="T26" i="33"/>
  <c r="Q26" i="33"/>
  <c r="N26" i="33"/>
  <c r="I26" i="33"/>
  <c r="W25" i="33"/>
  <c r="T25" i="33"/>
  <c r="Q25" i="33"/>
  <c r="N25" i="33"/>
  <c r="I25" i="33"/>
  <c r="W24" i="33"/>
  <c r="T24" i="33"/>
  <c r="Q24" i="33"/>
  <c r="N24" i="33"/>
  <c r="I24" i="33"/>
  <c r="W23" i="33"/>
  <c r="T23" i="33"/>
  <c r="Q23" i="33"/>
  <c r="N23" i="33"/>
  <c r="I23" i="33"/>
  <c r="W22" i="33"/>
  <c r="T22" i="33"/>
  <c r="Q22" i="33"/>
  <c r="N22" i="33"/>
  <c r="I22" i="33"/>
  <c r="W21" i="33"/>
  <c r="T21" i="33"/>
  <c r="Q21" i="33"/>
  <c r="N21" i="33"/>
  <c r="I21" i="33"/>
  <c r="W20" i="33"/>
  <c r="T20" i="33"/>
  <c r="Q20" i="33"/>
  <c r="N20" i="33"/>
  <c r="W19" i="33"/>
  <c r="T19" i="33"/>
  <c r="Q19" i="33"/>
  <c r="N19" i="33"/>
  <c r="W18" i="33"/>
  <c r="T18" i="33"/>
  <c r="Q18" i="33"/>
  <c r="N18" i="33"/>
  <c r="I18" i="33"/>
  <c r="W17" i="33"/>
  <c r="T17" i="33"/>
  <c r="Q17" i="33"/>
  <c r="N17" i="33"/>
  <c r="I17" i="33"/>
  <c r="W16" i="33"/>
  <c r="T16" i="33"/>
  <c r="Q16" i="33"/>
  <c r="N16" i="33"/>
  <c r="I16" i="33"/>
  <c r="W15" i="33"/>
  <c r="T15" i="33"/>
  <c r="Q15" i="33"/>
  <c r="N15" i="33"/>
  <c r="I15" i="33"/>
  <c r="W14" i="33"/>
  <c r="T14" i="33"/>
  <c r="Q14" i="33"/>
  <c r="N14" i="33"/>
  <c r="W13" i="33"/>
  <c r="T13" i="33"/>
  <c r="Q13" i="33"/>
  <c r="N13" i="33"/>
  <c r="W12" i="33"/>
  <c r="T12" i="33"/>
  <c r="Q12" i="33"/>
  <c r="N12" i="33"/>
  <c r="W11" i="33"/>
  <c r="T11" i="33"/>
  <c r="Q11" i="33"/>
  <c r="N11" i="33"/>
  <c r="W10" i="33"/>
  <c r="T10" i="33"/>
  <c r="Q10" i="33"/>
  <c r="N10" i="33"/>
  <c r="W9" i="33"/>
  <c r="T9" i="33"/>
  <c r="Q9" i="33"/>
  <c r="N9" i="33"/>
  <c r="W8" i="33"/>
  <c r="T8" i="33"/>
  <c r="Q8" i="33"/>
  <c r="N8" i="33"/>
  <c r="W7" i="33"/>
  <c r="T7" i="33"/>
  <c r="Q7" i="33"/>
  <c r="N7" i="33"/>
  <c r="W6" i="33"/>
  <c r="T6" i="33"/>
  <c r="Q6" i="33"/>
  <c r="N6" i="33"/>
  <c r="W5" i="33"/>
  <c r="T5" i="33"/>
  <c r="Q5" i="33"/>
  <c r="N5" i="33"/>
  <c r="W4" i="33"/>
  <c r="T4" i="33"/>
  <c r="Q4" i="33"/>
  <c r="N4" i="33"/>
  <c r="A24" i="122"/>
  <c r="A23" i="122"/>
  <c r="A22" i="122"/>
  <c r="A21" i="122"/>
  <c r="A20" i="122"/>
  <c r="A19" i="122"/>
  <c r="A18" i="122"/>
  <c r="A17" i="122"/>
  <c r="A16" i="122"/>
  <c r="A15" i="122"/>
  <c r="A14" i="122"/>
  <c r="B7" i="122"/>
  <c r="D7" i="122" s="1"/>
  <c r="A82" i="122"/>
  <c r="A81" i="122"/>
  <c r="A80" i="122"/>
  <c r="A79" i="122"/>
  <c r="A78" i="122"/>
  <c r="A77" i="122"/>
  <c r="A76" i="122"/>
  <c r="A75" i="122"/>
  <c r="A74" i="122"/>
  <c r="A73" i="122"/>
  <c r="A72" i="122"/>
  <c r="A71" i="122"/>
  <c r="A70" i="122"/>
  <c r="A69" i="122"/>
  <c r="A68" i="122"/>
  <c r="A67" i="122"/>
  <c r="A66" i="122"/>
  <c r="A65" i="122"/>
  <c r="A64" i="122"/>
  <c r="A63" i="122"/>
  <c r="A62" i="122"/>
  <c r="A61" i="122"/>
  <c r="A60" i="122"/>
  <c r="A59" i="122"/>
  <c r="A58" i="122"/>
  <c r="A57" i="122"/>
  <c r="A56" i="122"/>
  <c r="A55" i="122"/>
  <c r="A24" i="121"/>
  <c r="A23" i="121"/>
  <c r="A22" i="121"/>
  <c r="A21" i="121"/>
  <c r="A20" i="121"/>
  <c r="A19" i="121"/>
  <c r="A18" i="121"/>
  <c r="A17" i="121"/>
  <c r="A16" i="121"/>
  <c r="A15" i="121"/>
  <c r="A14" i="121"/>
  <c r="B7" i="121"/>
  <c r="D7" i="121" s="1"/>
  <c r="A82" i="121"/>
  <c r="A81" i="121"/>
  <c r="A80" i="121"/>
  <c r="A79" i="121"/>
  <c r="A78" i="121"/>
  <c r="A77" i="121"/>
  <c r="A76" i="121"/>
  <c r="A75" i="121"/>
  <c r="A74" i="121"/>
  <c r="A73" i="121"/>
  <c r="A72" i="121"/>
  <c r="A71" i="121"/>
  <c r="A70" i="121"/>
  <c r="A69" i="121"/>
  <c r="A68" i="121"/>
  <c r="A67" i="121"/>
  <c r="A66" i="121"/>
  <c r="A65" i="121"/>
  <c r="A64" i="121"/>
  <c r="A63" i="121"/>
  <c r="A62" i="121"/>
  <c r="A61" i="121"/>
  <c r="A60" i="121"/>
  <c r="A59" i="121"/>
  <c r="A58" i="121"/>
  <c r="A57" i="121"/>
  <c r="A56" i="121"/>
  <c r="A55" i="121"/>
  <c r="A54" i="121"/>
  <c r="A53" i="121"/>
  <c r="A24" i="123"/>
  <c r="A23" i="123"/>
  <c r="A22" i="123"/>
  <c r="A21" i="123"/>
  <c r="A20" i="123"/>
  <c r="A19" i="123"/>
  <c r="A18" i="123"/>
  <c r="A17" i="123"/>
  <c r="A16" i="123"/>
  <c r="A15" i="123"/>
  <c r="A14" i="123"/>
  <c r="B7" i="123"/>
  <c r="D7" i="123" s="1"/>
  <c r="A82" i="123"/>
  <c r="A81" i="123"/>
  <c r="A80" i="123"/>
  <c r="A79" i="123"/>
  <c r="A78" i="123"/>
  <c r="A77" i="123"/>
  <c r="A76" i="123"/>
  <c r="A75" i="123"/>
  <c r="A74" i="123"/>
  <c r="A73" i="123"/>
  <c r="A72" i="123"/>
  <c r="A71" i="123"/>
  <c r="A70" i="123"/>
  <c r="A69" i="123"/>
  <c r="A68" i="123"/>
  <c r="A67" i="123"/>
  <c r="A66" i="123"/>
  <c r="A65" i="123"/>
  <c r="A64" i="123"/>
  <c r="A63" i="123"/>
  <c r="A62" i="123"/>
  <c r="A61" i="123"/>
  <c r="A60" i="123"/>
  <c r="A59" i="123"/>
  <c r="A58" i="123"/>
  <c r="A57" i="123"/>
  <c r="A56" i="123"/>
  <c r="A55" i="123"/>
  <c r="A54" i="123"/>
  <c r="A53" i="123"/>
  <c r="A24" i="119"/>
  <c r="A23" i="119"/>
  <c r="A22" i="119"/>
  <c r="A21" i="119"/>
  <c r="A20" i="119"/>
  <c r="A19" i="119"/>
  <c r="A18" i="119"/>
  <c r="A17" i="119"/>
  <c r="A16" i="119"/>
  <c r="A15" i="119"/>
  <c r="A14" i="119"/>
  <c r="B7" i="119"/>
  <c r="D7" i="119" s="1"/>
  <c r="A82" i="119"/>
  <c r="A81" i="119"/>
  <c r="A80" i="119"/>
  <c r="A79" i="119"/>
  <c r="A78" i="119"/>
  <c r="A77" i="119"/>
  <c r="A76" i="119"/>
  <c r="A75" i="119"/>
  <c r="A74" i="119"/>
  <c r="A73" i="119"/>
  <c r="A72" i="119"/>
  <c r="A71" i="119"/>
  <c r="A70" i="119"/>
  <c r="A69" i="119"/>
  <c r="A68" i="119"/>
  <c r="A67" i="119"/>
  <c r="A66" i="119"/>
  <c r="A65" i="119"/>
  <c r="A64" i="119"/>
  <c r="A63" i="119"/>
  <c r="A62" i="119"/>
  <c r="A61" i="119"/>
  <c r="A60" i="119"/>
  <c r="A59" i="119"/>
  <c r="A58" i="119"/>
  <c r="A57" i="119"/>
  <c r="A56" i="119"/>
  <c r="A55" i="119"/>
  <c r="A54" i="119"/>
  <c r="A53" i="119"/>
  <c r="A24" i="118"/>
  <c r="A23" i="118"/>
  <c r="A22" i="118"/>
  <c r="A21" i="118"/>
  <c r="A20" i="118"/>
  <c r="A19" i="118"/>
  <c r="A18" i="118"/>
  <c r="A17" i="118"/>
  <c r="A16" i="118"/>
  <c r="A15" i="118"/>
  <c r="A14" i="118"/>
  <c r="B7" i="118"/>
  <c r="D7" i="118" s="1"/>
  <c r="A82" i="118"/>
  <c r="A81" i="118"/>
  <c r="A80" i="118"/>
  <c r="A79" i="118"/>
  <c r="A78" i="118"/>
  <c r="A77" i="118"/>
  <c r="A76" i="118"/>
  <c r="A75" i="118"/>
  <c r="A74" i="118"/>
  <c r="A73" i="118"/>
  <c r="A72" i="118"/>
  <c r="A24" i="117"/>
  <c r="A23" i="117"/>
  <c r="A22" i="117"/>
  <c r="A21" i="117"/>
  <c r="A20" i="117"/>
  <c r="A19" i="117"/>
  <c r="A18" i="117"/>
  <c r="A17" i="117"/>
  <c r="A16" i="117"/>
  <c r="A15" i="117"/>
  <c r="A14" i="117"/>
  <c r="B7" i="117"/>
  <c r="D7" i="117" s="1"/>
  <c r="A82" i="117"/>
  <c r="A81" i="117"/>
  <c r="A80" i="117"/>
  <c r="A79" i="117"/>
  <c r="A78" i="117"/>
  <c r="A77" i="117"/>
  <c r="A76" i="117"/>
  <c r="A75" i="117"/>
  <c r="A74" i="117"/>
  <c r="A24" i="120"/>
  <c r="A23" i="120"/>
  <c r="A22" i="120"/>
  <c r="A21" i="120"/>
  <c r="A20" i="120"/>
  <c r="A19" i="120"/>
  <c r="A18" i="120"/>
  <c r="A17" i="120"/>
  <c r="A16" i="120"/>
  <c r="A15" i="120"/>
  <c r="A14" i="120"/>
  <c r="B7" i="120"/>
  <c r="D7" i="120" s="1"/>
  <c r="A82" i="120"/>
  <c r="A81" i="120"/>
  <c r="A80" i="120"/>
  <c r="A79" i="120"/>
  <c r="A78" i="120"/>
  <c r="A77" i="120"/>
  <c r="A76" i="120"/>
  <c r="A75" i="120"/>
  <c r="A74" i="120"/>
  <c r="A73" i="120"/>
  <c r="A72" i="120"/>
  <c r="A71" i="120"/>
  <c r="A70" i="120"/>
  <c r="A69" i="120"/>
  <c r="A68" i="120"/>
  <c r="A67" i="120"/>
  <c r="A66" i="120"/>
  <c r="A65" i="120"/>
  <c r="A64" i="120"/>
  <c r="A63" i="120"/>
  <c r="A62" i="120"/>
  <c r="A61" i="120"/>
  <c r="A60" i="120"/>
  <c r="A59" i="120"/>
  <c r="A58" i="120"/>
  <c r="A57" i="120"/>
  <c r="A56" i="120"/>
  <c r="A55" i="120"/>
  <c r="A54" i="120"/>
  <c r="A53" i="120"/>
  <c r="A24" i="116"/>
  <c r="A23" i="116"/>
  <c r="A22" i="116"/>
  <c r="A21" i="116"/>
  <c r="A20" i="116"/>
  <c r="A19" i="116"/>
  <c r="A18" i="116"/>
  <c r="A17" i="116"/>
  <c r="A16" i="116"/>
  <c r="A15" i="116"/>
  <c r="A14" i="116"/>
  <c r="B7" i="116"/>
  <c r="D7" i="116" s="1"/>
  <c r="A82" i="116"/>
  <c r="A81" i="116"/>
  <c r="A80" i="116"/>
  <c r="A79" i="116"/>
  <c r="A78" i="116"/>
  <c r="A77" i="116"/>
  <c r="A76" i="116"/>
  <c r="A75" i="116"/>
  <c r="A74" i="116"/>
  <c r="A73" i="116"/>
  <c r="A72" i="116"/>
  <c r="A71" i="116"/>
  <c r="A70" i="116"/>
  <c r="A69" i="116"/>
  <c r="A68" i="116"/>
  <c r="A67" i="116"/>
  <c r="A66" i="116"/>
  <c r="A65" i="116"/>
  <c r="A64" i="116"/>
  <c r="A63" i="116"/>
  <c r="A62" i="116"/>
  <c r="A61" i="116"/>
  <c r="A60" i="116"/>
  <c r="A59" i="116"/>
  <c r="A58" i="116"/>
  <c r="A57" i="116"/>
  <c r="A56" i="116"/>
  <c r="A55" i="116"/>
  <c r="A54" i="116"/>
  <c r="A24" i="115"/>
  <c r="A23" i="115"/>
  <c r="A22" i="115"/>
  <c r="A21" i="115"/>
  <c r="A20" i="115"/>
  <c r="A19" i="115"/>
  <c r="A18" i="115"/>
  <c r="A17" i="115"/>
  <c r="A16" i="115"/>
  <c r="A15" i="115"/>
  <c r="A14" i="115"/>
  <c r="B7" i="115"/>
  <c r="D7" i="115" s="1"/>
  <c r="A82" i="115"/>
  <c r="A81" i="115"/>
  <c r="A80" i="115"/>
  <c r="A79" i="115"/>
  <c r="A78" i="115"/>
  <c r="A77" i="115"/>
  <c r="A76" i="115"/>
  <c r="A75" i="115"/>
  <c r="A74" i="115"/>
  <c r="A73" i="115"/>
  <c r="A72" i="115"/>
  <c r="A71" i="115"/>
  <c r="A70" i="115"/>
  <c r="A69" i="115"/>
  <c r="A68" i="115"/>
  <c r="A67" i="115"/>
  <c r="A66" i="115"/>
  <c r="A65" i="115"/>
  <c r="A64" i="115"/>
  <c r="A63" i="115"/>
  <c r="A62" i="115"/>
  <c r="A61" i="115"/>
  <c r="A60" i="115"/>
  <c r="A59" i="115"/>
  <c r="A58" i="115"/>
  <c r="A57" i="115"/>
  <c r="A56" i="115"/>
  <c r="A55" i="115"/>
  <c r="A54" i="115"/>
  <c r="A24" i="113"/>
  <c r="A23" i="113"/>
  <c r="A22" i="113"/>
  <c r="A21" i="113"/>
  <c r="A20" i="113"/>
  <c r="A19" i="113"/>
  <c r="A18" i="113"/>
  <c r="A17" i="113"/>
  <c r="A16" i="113"/>
  <c r="A15" i="113"/>
  <c r="A14" i="113"/>
  <c r="B7" i="113"/>
  <c r="D7" i="113" s="1"/>
  <c r="A82" i="113"/>
  <c r="A81" i="113"/>
  <c r="A80" i="113"/>
  <c r="A79" i="113"/>
  <c r="A78" i="113"/>
  <c r="A77" i="113"/>
  <c r="A76" i="113"/>
  <c r="A75" i="113"/>
  <c r="A74" i="113"/>
  <c r="A73" i="113"/>
  <c r="A72" i="113"/>
  <c r="A71" i="113"/>
  <c r="A70" i="113"/>
  <c r="A69" i="113"/>
  <c r="A68" i="113"/>
  <c r="A67" i="113"/>
  <c r="A66" i="113"/>
  <c r="A65" i="113"/>
  <c r="A64" i="113"/>
  <c r="A63" i="113"/>
  <c r="A62" i="113"/>
  <c r="A61" i="113"/>
  <c r="A60" i="113"/>
  <c r="A59" i="113"/>
  <c r="A58" i="113"/>
  <c r="A57" i="113"/>
  <c r="A56" i="113"/>
  <c r="A55" i="113"/>
  <c r="A54" i="113"/>
  <c r="A24" i="112"/>
  <c r="A23" i="112"/>
  <c r="A22" i="112"/>
  <c r="A21" i="112"/>
  <c r="A20" i="112"/>
  <c r="A19" i="112"/>
  <c r="A18" i="112"/>
  <c r="A17" i="112"/>
  <c r="A16" i="112"/>
  <c r="A15" i="112"/>
  <c r="A14" i="112"/>
  <c r="B7" i="112"/>
  <c r="D7" i="112" s="1"/>
  <c r="A82" i="112"/>
  <c r="A81" i="112"/>
  <c r="A80" i="112"/>
  <c r="A79" i="112"/>
  <c r="A78" i="112"/>
  <c r="A77" i="112"/>
  <c r="A76" i="112"/>
  <c r="A75" i="112"/>
  <c r="A74" i="112"/>
  <c r="A73" i="112"/>
  <c r="A72" i="112"/>
  <c r="A71" i="112"/>
  <c r="A70" i="112"/>
  <c r="A69" i="112"/>
  <c r="A68" i="112"/>
  <c r="A67" i="112"/>
  <c r="A66" i="112"/>
  <c r="A65" i="112"/>
  <c r="A64" i="112"/>
  <c r="A63" i="112"/>
  <c r="A62" i="112"/>
  <c r="A61" i="112"/>
  <c r="A60" i="112"/>
  <c r="A59" i="112"/>
  <c r="A58" i="112"/>
  <c r="A57" i="112"/>
  <c r="A56" i="112"/>
  <c r="A55" i="112"/>
  <c r="A54" i="112"/>
  <c r="A24" i="110"/>
  <c r="A23" i="110"/>
  <c r="A22" i="110"/>
  <c r="A21" i="110"/>
  <c r="A20" i="110"/>
  <c r="A19" i="110"/>
  <c r="A18" i="110"/>
  <c r="A17" i="110"/>
  <c r="A16" i="110"/>
  <c r="A15" i="110"/>
  <c r="A14" i="110"/>
  <c r="B7" i="110"/>
  <c r="D7" i="110" s="1"/>
  <c r="A82" i="110"/>
  <c r="A81" i="110"/>
  <c r="A80" i="110"/>
  <c r="A79" i="110"/>
  <c r="A78" i="110"/>
  <c r="A77" i="110"/>
  <c r="A76" i="110"/>
  <c r="A75" i="110"/>
  <c r="A74" i="110"/>
  <c r="A73" i="110"/>
  <c r="A72" i="110"/>
  <c r="A71" i="110"/>
  <c r="A70" i="110"/>
  <c r="A69" i="110"/>
  <c r="A68" i="110"/>
  <c r="A67" i="110"/>
  <c r="A66" i="110"/>
  <c r="A65" i="110"/>
  <c r="A64" i="110"/>
  <c r="A63" i="110"/>
  <c r="A62" i="110"/>
  <c r="A24" i="109"/>
  <c r="A23" i="109"/>
  <c r="A22" i="109"/>
  <c r="A21" i="109"/>
  <c r="A20" i="109"/>
  <c r="A19" i="109"/>
  <c r="A18" i="109"/>
  <c r="A17" i="109"/>
  <c r="A16" i="109"/>
  <c r="A15" i="109"/>
  <c r="A14" i="109"/>
  <c r="B7" i="109"/>
  <c r="D7" i="109" s="1"/>
  <c r="A82" i="109"/>
  <c r="A81" i="109"/>
  <c r="A80" i="109"/>
  <c r="A79" i="109"/>
  <c r="A78" i="109"/>
  <c r="A77" i="109"/>
  <c r="A76" i="109"/>
  <c r="A75" i="109"/>
  <c r="A74" i="109"/>
  <c r="A73" i="109"/>
  <c r="A72" i="109"/>
  <c r="A71" i="109"/>
  <c r="A70" i="109"/>
  <c r="A69" i="109"/>
  <c r="A68" i="109"/>
  <c r="A67" i="109"/>
  <c r="A66" i="109"/>
  <c r="A65" i="109"/>
  <c r="A64" i="109"/>
  <c r="A63" i="109"/>
  <c r="A62" i="109"/>
  <c r="A61" i="109"/>
  <c r="A60" i="109"/>
  <c r="A59" i="109"/>
  <c r="A58" i="109"/>
  <c r="A24" i="107"/>
  <c r="A23" i="107"/>
  <c r="A22" i="107"/>
  <c r="A21" i="107"/>
  <c r="A20" i="107"/>
  <c r="A19" i="107"/>
  <c r="A18" i="107"/>
  <c r="A17" i="107"/>
  <c r="A16" i="107"/>
  <c r="A15" i="107"/>
  <c r="A14" i="107"/>
  <c r="B7" i="107"/>
  <c r="D7" i="107" s="1"/>
  <c r="A24" i="104"/>
  <c r="A23" i="104"/>
  <c r="A22" i="104"/>
  <c r="A21" i="104"/>
  <c r="A20" i="104"/>
  <c r="A19" i="104"/>
  <c r="A18" i="104"/>
  <c r="A17" i="104"/>
  <c r="A16" i="104"/>
  <c r="A15" i="104"/>
  <c r="A14" i="104"/>
  <c r="B7" i="104"/>
  <c r="D7" i="104" s="1"/>
  <c r="A82" i="104"/>
  <c r="A81" i="104"/>
  <c r="A80" i="104"/>
  <c r="A79" i="104"/>
  <c r="A78" i="104"/>
  <c r="A77" i="104"/>
  <c r="A76" i="104"/>
  <c r="A75" i="104"/>
  <c r="A74" i="104"/>
  <c r="A73" i="104"/>
  <c r="A72" i="104"/>
  <c r="A71" i="104"/>
  <c r="A70" i="104"/>
  <c r="A69" i="104"/>
  <c r="A68" i="104"/>
  <c r="A67" i="104"/>
  <c r="A66" i="104"/>
  <c r="A65" i="104"/>
  <c r="A64" i="104"/>
  <c r="A63" i="104"/>
  <c r="A62" i="104"/>
  <c r="A24" i="103"/>
  <c r="A23" i="103"/>
  <c r="A22" i="103"/>
  <c r="A21" i="103"/>
  <c r="A20" i="103"/>
  <c r="A19" i="103"/>
  <c r="A18" i="103"/>
  <c r="A17" i="103"/>
  <c r="A16" i="103"/>
  <c r="A15" i="103"/>
  <c r="A14" i="103"/>
  <c r="B7" i="103"/>
  <c r="D7" i="103" s="1"/>
  <c r="A24" i="102"/>
  <c r="A23" i="102"/>
  <c r="A22" i="102"/>
  <c r="A21" i="102"/>
  <c r="A20" i="102"/>
  <c r="A19" i="102"/>
  <c r="A18" i="102"/>
  <c r="A17" i="102"/>
  <c r="A16" i="102"/>
  <c r="A15" i="102"/>
  <c r="A14" i="102"/>
  <c r="B7" i="102"/>
  <c r="D7" i="102" s="1"/>
  <c r="A24" i="101"/>
  <c r="A23" i="101"/>
  <c r="A22" i="101"/>
  <c r="A21" i="101"/>
  <c r="A20" i="101"/>
  <c r="A19" i="101"/>
  <c r="A18" i="101"/>
  <c r="A17" i="101"/>
  <c r="A16" i="101"/>
  <c r="A15" i="101"/>
  <c r="A14" i="101"/>
  <c r="B7" i="101"/>
  <c r="D7" i="101" s="1"/>
  <c r="A82" i="101"/>
  <c r="A81" i="101"/>
  <c r="A80" i="101"/>
  <c r="A79" i="101"/>
  <c r="A78" i="101"/>
  <c r="A77" i="101"/>
  <c r="A76" i="101"/>
  <c r="A75" i="101"/>
  <c r="A74" i="101"/>
  <c r="A73" i="101"/>
  <c r="A72" i="101"/>
  <c r="A71" i="101"/>
  <c r="A70" i="101"/>
  <c r="A69" i="101"/>
  <c r="A68" i="101"/>
  <c r="A67" i="101"/>
  <c r="A66" i="101"/>
  <c r="A65" i="101"/>
  <c r="A64" i="101"/>
  <c r="A24" i="8"/>
  <c r="A23" i="8"/>
  <c r="A22" i="8"/>
  <c r="A21" i="8"/>
  <c r="A20" i="8"/>
  <c r="A19" i="8"/>
  <c r="A18" i="8"/>
  <c r="A17" i="8"/>
  <c r="A16" i="8"/>
  <c r="A15" i="8"/>
  <c r="A14" i="8"/>
  <c r="B7" i="8"/>
  <c r="D7" i="8" s="1"/>
  <c r="A82" i="8"/>
  <c r="A81" i="8"/>
  <c r="A80" i="8"/>
  <c r="A79" i="8"/>
  <c r="A78" i="8"/>
  <c r="A77" i="8"/>
  <c r="A76" i="8"/>
  <c r="A75" i="8"/>
  <c r="A74" i="8"/>
  <c r="A73" i="8"/>
  <c r="A72" i="8"/>
  <c r="A71" i="8"/>
  <c r="A70" i="8"/>
  <c r="A69" i="8"/>
  <c r="A68" i="8"/>
  <c r="A67" i="8"/>
  <c r="A66" i="8"/>
  <c r="B7" i="124"/>
  <c r="D7" i="124" s="1"/>
  <c r="A82" i="124"/>
  <c r="A81" i="124"/>
  <c r="A80" i="124"/>
  <c r="A79" i="124"/>
  <c r="A78" i="124"/>
  <c r="A77" i="124"/>
  <c r="A76" i="124"/>
  <c r="A75" i="124"/>
  <c r="A74" i="124"/>
  <c r="A73" i="124"/>
  <c r="A72" i="124"/>
  <c r="A71" i="124"/>
  <c r="A70" i="124"/>
  <c r="A69" i="124"/>
  <c r="A68" i="124"/>
  <c r="A67" i="124"/>
  <c r="A66" i="124"/>
  <c r="A65" i="124"/>
  <c r="A64" i="124"/>
  <c r="A63" i="124"/>
  <c r="A62" i="124"/>
  <c r="A61" i="124"/>
  <c r="A60" i="124"/>
  <c r="A59" i="124"/>
  <c r="A58" i="124"/>
  <c r="A57" i="124"/>
  <c r="A56" i="124"/>
  <c r="A55" i="124"/>
  <c r="A54" i="124"/>
  <c r="A53" i="124"/>
  <c r="I8" i="122"/>
  <c r="B3" i="122" s="1"/>
  <c r="I8" i="121"/>
  <c r="B3" i="121" s="1"/>
  <c r="I8" i="123"/>
  <c r="B3" i="123" s="1"/>
  <c r="I8" i="119"/>
  <c r="B3" i="119" s="1"/>
  <c r="I8" i="118"/>
  <c r="B3" i="118" s="1"/>
  <c r="I8" i="117"/>
  <c r="B3" i="117" s="1"/>
  <c r="I8" i="120"/>
  <c r="B3" i="120" s="1"/>
  <c r="I8" i="116"/>
  <c r="B3" i="116" s="1"/>
  <c r="I8" i="115"/>
  <c r="B3" i="115" s="1"/>
  <c r="I8" i="113"/>
  <c r="B3" i="113" s="1"/>
  <c r="I8" i="112"/>
  <c r="B3" i="112" s="1"/>
  <c r="I8" i="111"/>
  <c r="I8" i="110"/>
  <c r="B3" i="110" s="1"/>
  <c r="I8" i="109"/>
  <c r="B3" i="109" s="1"/>
  <c r="I8" i="108"/>
  <c r="B3" i="108" s="1"/>
  <c r="I8" i="107"/>
  <c r="B3" i="107" s="1"/>
  <c r="I8" i="106"/>
  <c r="B3" i="106" s="1"/>
  <c r="I8" i="104"/>
  <c r="B3" i="104" s="1"/>
  <c r="I8" i="103"/>
  <c r="B3" i="103" s="1"/>
  <c r="I8" i="102"/>
  <c r="B3" i="102" s="1"/>
  <c r="I8" i="101"/>
  <c r="B3" i="101" s="1"/>
  <c r="I8" i="8"/>
  <c r="B3" i="8" s="1"/>
  <c r="I8" i="124"/>
  <c r="B3" i="124" s="1"/>
  <c r="I8" i="105"/>
  <c r="D4" i="57" a="1"/>
  <c r="D4" i="57" s="1"/>
  <c r="F30" i="130" s="1" a="1"/>
  <c r="F30" i="130" s="1"/>
  <c r="W33" i="57"/>
  <c r="T33" i="57"/>
  <c r="Q33" i="57"/>
  <c r="N33" i="57"/>
  <c r="I33" i="57"/>
  <c r="W32" i="57"/>
  <c r="T32" i="57"/>
  <c r="Q32" i="57"/>
  <c r="N32" i="57"/>
  <c r="I32" i="57"/>
  <c r="W31" i="57"/>
  <c r="T31" i="57"/>
  <c r="Q31" i="57"/>
  <c r="N31" i="57"/>
  <c r="I31" i="57"/>
  <c r="W30" i="57"/>
  <c r="T30" i="57"/>
  <c r="Q30" i="57"/>
  <c r="N30" i="57"/>
  <c r="I30" i="57"/>
  <c r="W29" i="57"/>
  <c r="T29" i="57"/>
  <c r="Q29" i="57"/>
  <c r="N29" i="57"/>
  <c r="I29" i="57"/>
  <c r="W28" i="57"/>
  <c r="T28" i="57"/>
  <c r="Q28" i="57"/>
  <c r="N28" i="57"/>
  <c r="I28" i="57"/>
  <c r="W27" i="57"/>
  <c r="T27" i="57"/>
  <c r="Q27" i="57"/>
  <c r="N27" i="57"/>
  <c r="I27" i="57"/>
  <c r="W26" i="57"/>
  <c r="T26" i="57"/>
  <c r="Q26" i="57"/>
  <c r="N26" i="57"/>
  <c r="I26" i="57"/>
  <c r="W25" i="57"/>
  <c r="T25" i="57"/>
  <c r="Q25" i="57"/>
  <c r="N25" i="57"/>
  <c r="I25" i="57"/>
  <c r="W24" i="57"/>
  <c r="T24" i="57"/>
  <c r="Q24" i="57"/>
  <c r="N24" i="57"/>
  <c r="I24" i="57"/>
  <c r="W23" i="57"/>
  <c r="T23" i="57"/>
  <c r="Q23" i="57"/>
  <c r="N23" i="57"/>
  <c r="I23" i="57"/>
  <c r="W22" i="57"/>
  <c r="T22" i="57"/>
  <c r="Q22" i="57"/>
  <c r="N22" i="57"/>
  <c r="I22" i="57"/>
  <c r="W21" i="57"/>
  <c r="T21" i="57"/>
  <c r="Q21" i="57"/>
  <c r="N21" i="57"/>
  <c r="I21" i="57"/>
  <c r="W20" i="57"/>
  <c r="T20" i="57"/>
  <c r="Q20" i="57"/>
  <c r="N20" i="57"/>
  <c r="W19" i="57"/>
  <c r="T19" i="57"/>
  <c r="Q19" i="57"/>
  <c r="N19" i="57"/>
  <c r="W18" i="57"/>
  <c r="T18" i="57"/>
  <c r="Q18" i="57"/>
  <c r="N18" i="57"/>
  <c r="I18" i="57"/>
  <c r="W17" i="57"/>
  <c r="T17" i="57"/>
  <c r="Q17" i="57"/>
  <c r="N17" i="57"/>
  <c r="I17" i="57"/>
  <c r="W16" i="57"/>
  <c r="T16" i="57"/>
  <c r="Q16" i="57"/>
  <c r="N16" i="57"/>
  <c r="I16" i="57"/>
  <c r="W15" i="57"/>
  <c r="T15" i="57"/>
  <c r="Q15" i="57"/>
  <c r="N15" i="57"/>
  <c r="I15" i="57"/>
  <c r="W14" i="57"/>
  <c r="T14" i="57"/>
  <c r="Q14" i="57"/>
  <c r="N14" i="57"/>
  <c r="W13" i="57"/>
  <c r="T13" i="57"/>
  <c r="Q13" i="57"/>
  <c r="N13" i="57"/>
  <c r="W12" i="57"/>
  <c r="T12" i="57"/>
  <c r="Q12" i="57"/>
  <c r="N12" i="57"/>
  <c r="W11" i="57"/>
  <c r="T11" i="57"/>
  <c r="Q11" i="57"/>
  <c r="N11" i="57"/>
  <c r="W10" i="57"/>
  <c r="T10" i="57"/>
  <c r="Q10" i="57"/>
  <c r="N10" i="57"/>
  <c r="W9" i="57"/>
  <c r="T9" i="57"/>
  <c r="Q9" i="57"/>
  <c r="N9" i="57"/>
  <c r="W8" i="57"/>
  <c r="T8" i="57"/>
  <c r="Q8" i="57"/>
  <c r="N8" i="57"/>
  <c r="W7" i="57"/>
  <c r="T7" i="57"/>
  <c r="Q7" i="57"/>
  <c r="N7" i="57"/>
  <c r="W6" i="57"/>
  <c r="T6" i="57"/>
  <c r="Q6" i="57"/>
  <c r="N6" i="57"/>
  <c r="W5" i="57"/>
  <c r="T5" i="57"/>
  <c r="Q5" i="57"/>
  <c r="N5" i="57"/>
  <c r="W4" i="57"/>
  <c r="T4" i="57"/>
  <c r="Q4" i="57"/>
  <c r="N4" i="57"/>
  <c r="A24" i="108"/>
  <c r="A23" i="108"/>
  <c r="A22" i="108"/>
  <c r="A21" i="108"/>
  <c r="A20" i="108"/>
  <c r="A19" i="108"/>
  <c r="A18" i="108"/>
  <c r="A17" i="108"/>
  <c r="A16" i="108"/>
  <c r="A15" i="108"/>
  <c r="A14" i="108"/>
  <c r="B7" i="108"/>
  <c r="D7" i="108" s="1"/>
  <c r="A82" i="108"/>
  <c r="A81" i="108"/>
  <c r="A80" i="108"/>
  <c r="A79" i="108"/>
  <c r="A78" i="108"/>
  <c r="A77" i="108"/>
  <c r="A76" i="108"/>
  <c r="A75" i="108"/>
  <c r="A74" i="108"/>
  <c r="A73" i="108"/>
  <c r="A72" i="108"/>
  <c r="A71" i="108"/>
  <c r="A70" i="108"/>
  <c r="A69" i="108"/>
  <c r="A68" i="108"/>
  <c r="A67" i="108"/>
  <c r="A66" i="108"/>
  <c r="A65" i="108"/>
  <c r="A64" i="108"/>
  <c r="A63" i="108"/>
  <c r="A62" i="108"/>
  <c r="A61" i="108"/>
  <c r="A24" i="106"/>
  <c r="A23" i="106"/>
  <c r="A22" i="106"/>
  <c r="A21" i="106"/>
  <c r="A20" i="106"/>
  <c r="A19" i="106"/>
  <c r="A18" i="106"/>
  <c r="A17" i="106"/>
  <c r="A16" i="106"/>
  <c r="A15" i="106"/>
  <c r="A14" i="106"/>
  <c r="B7" i="106"/>
  <c r="D7" i="106" s="1"/>
  <c r="A82" i="106"/>
  <c r="A81" i="106"/>
  <c r="A80" i="106"/>
  <c r="A79" i="106"/>
  <c r="A78" i="106"/>
  <c r="A77" i="106"/>
  <c r="A76" i="106"/>
  <c r="A75" i="106"/>
  <c r="A74" i="106"/>
  <c r="A73" i="106"/>
  <c r="A72" i="106"/>
  <c r="A71" i="106"/>
  <c r="A70" i="106"/>
  <c r="A69" i="106"/>
  <c r="A68" i="106"/>
  <c r="A67" i="106"/>
  <c r="A66" i="106"/>
  <c r="A65" i="106"/>
  <c r="A64" i="106"/>
  <c r="A63" i="106"/>
  <c r="A62" i="106"/>
  <c r="A61" i="106"/>
  <c r="A60" i="106"/>
  <c r="A59" i="106"/>
  <c r="A58" i="106"/>
  <c r="A57" i="106"/>
  <c r="A56" i="106"/>
  <c r="D4" i="51" a="1"/>
  <c r="D4" i="51" s="1"/>
  <c r="F28" i="130" s="1" a="1"/>
  <c r="F28" i="130" s="1"/>
  <c r="W33" i="51"/>
  <c r="T33" i="51"/>
  <c r="Q33" i="51"/>
  <c r="N33" i="51"/>
  <c r="I33" i="51"/>
  <c r="W32" i="51"/>
  <c r="T32" i="51"/>
  <c r="Q32" i="51"/>
  <c r="N32" i="51"/>
  <c r="I32" i="51"/>
  <c r="W31" i="51"/>
  <c r="T31" i="51"/>
  <c r="Q31" i="51"/>
  <c r="N31" i="51"/>
  <c r="I31" i="51"/>
  <c r="W30" i="51"/>
  <c r="T30" i="51"/>
  <c r="Q30" i="51"/>
  <c r="N30" i="51"/>
  <c r="I30" i="51"/>
  <c r="W29" i="51"/>
  <c r="T29" i="51"/>
  <c r="Q29" i="51"/>
  <c r="N29" i="51"/>
  <c r="I29" i="51"/>
  <c r="W28" i="51"/>
  <c r="T28" i="51"/>
  <c r="Q28" i="51"/>
  <c r="N28" i="51"/>
  <c r="I28" i="51"/>
  <c r="W27" i="51"/>
  <c r="T27" i="51"/>
  <c r="Q27" i="51"/>
  <c r="N27" i="51"/>
  <c r="I27" i="51"/>
  <c r="W26" i="51"/>
  <c r="T26" i="51"/>
  <c r="Q26" i="51"/>
  <c r="N26" i="51"/>
  <c r="I26" i="51"/>
  <c r="W25" i="51"/>
  <c r="T25" i="51"/>
  <c r="Q25" i="51"/>
  <c r="N25" i="51"/>
  <c r="I25" i="51"/>
  <c r="W24" i="51"/>
  <c r="T24" i="51"/>
  <c r="Q24" i="51"/>
  <c r="N24" i="51"/>
  <c r="I24" i="51"/>
  <c r="W23" i="51"/>
  <c r="T23" i="51"/>
  <c r="Q23" i="51"/>
  <c r="N23" i="51"/>
  <c r="I23" i="51"/>
  <c r="W22" i="51"/>
  <c r="T22" i="51"/>
  <c r="Q22" i="51"/>
  <c r="N22" i="51"/>
  <c r="I22" i="51"/>
  <c r="W21" i="51"/>
  <c r="T21" i="51"/>
  <c r="Q21" i="51"/>
  <c r="N21" i="51"/>
  <c r="I21" i="51"/>
  <c r="W20" i="51"/>
  <c r="T20" i="51"/>
  <c r="Q20" i="51"/>
  <c r="N20" i="51"/>
  <c r="W19" i="51"/>
  <c r="T19" i="51"/>
  <c r="Q19" i="51"/>
  <c r="N19" i="51"/>
  <c r="W18" i="51"/>
  <c r="T18" i="51"/>
  <c r="Q18" i="51"/>
  <c r="N18" i="51"/>
  <c r="I18" i="51"/>
  <c r="W17" i="51"/>
  <c r="T17" i="51"/>
  <c r="Q17" i="51"/>
  <c r="N17" i="51"/>
  <c r="I17" i="51"/>
  <c r="W16" i="51"/>
  <c r="T16" i="51"/>
  <c r="Q16" i="51"/>
  <c r="N16" i="51"/>
  <c r="I16" i="51"/>
  <c r="W15" i="51"/>
  <c r="T15" i="51"/>
  <c r="Q15" i="51"/>
  <c r="N15" i="51"/>
  <c r="I15" i="51"/>
  <c r="W14" i="51"/>
  <c r="T14" i="51"/>
  <c r="Q14" i="51"/>
  <c r="N14" i="51"/>
  <c r="W13" i="51"/>
  <c r="T13" i="51"/>
  <c r="Q13" i="51"/>
  <c r="N13" i="51"/>
  <c r="W12" i="51"/>
  <c r="T12" i="51"/>
  <c r="Q12" i="51"/>
  <c r="N12" i="51"/>
  <c r="W11" i="51"/>
  <c r="T11" i="51"/>
  <c r="Q11" i="51"/>
  <c r="N11" i="51"/>
  <c r="W10" i="51"/>
  <c r="T10" i="51"/>
  <c r="Q10" i="51"/>
  <c r="N10" i="51"/>
  <c r="W9" i="51"/>
  <c r="T9" i="51"/>
  <c r="Q9" i="51"/>
  <c r="N9" i="51"/>
  <c r="W8" i="51"/>
  <c r="T8" i="51"/>
  <c r="Q8" i="51"/>
  <c r="N8" i="51"/>
  <c r="W7" i="51"/>
  <c r="T7" i="51"/>
  <c r="Q7" i="51"/>
  <c r="N7" i="51"/>
  <c r="W6" i="51"/>
  <c r="T6" i="51"/>
  <c r="Q6" i="51"/>
  <c r="N6" i="51"/>
  <c r="W5" i="51"/>
  <c r="T5" i="51"/>
  <c r="Q5" i="51"/>
  <c r="N5" i="51"/>
  <c r="W4" i="51"/>
  <c r="T4" i="51"/>
  <c r="Q4" i="51"/>
  <c r="N4" i="51"/>
  <c r="J52" i="130"/>
  <c r="J51" i="130"/>
  <c r="J50" i="130"/>
  <c r="J49" i="130"/>
  <c r="J48" i="130"/>
  <c r="J47" i="130"/>
  <c r="J46" i="130"/>
  <c r="J45" i="130"/>
  <c r="J44" i="130"/>
  <c r="J35" i="130"/>
  <c r="J34" i="130"/>
  <c r="J32" i="130"/>
  <c r="J31" i="130"/>
  <c r="J30" i="130"/>
  <c r="J29" i="130"/>
  <c r="J28" i="130"/>
  <c r="J26" i="130"/>
  <c r="J25" i="130"/>
  <c r="J24" i="130"/>
  <c r="J23" i="130"/>
  <c r="J22" i="130"/>
  <c r="J21" i="130"/>
  <c r="J27" i="130"/>
  <c r="A24" i="111"/>
  <c r="A23" i="111"/>
  <c r="A22" i="111"/>
  <c r="A21" i="111"/>
  <c r="A20" i="111"/>
  <c r="A19" i="111"/>
  <c r="A18" i="111"/>
  <c r="B7" i="111"/>
  <c r="D7" i="111" s="1"/>
  <c r="A82" i="111"/>
  <c r="A81" i="111"/>
  <c r="A80" i="111"/>
  <c r="A79" i="111"/>
  <c r="A78" i="111"/>
  <c r="A77" i="111"/>
  <c r="A76" i="111"/>
  <c r="A75" i="111"/>
  <c r="A74" i="111"/>
  <c r="A73" i="111"/>
  <c r="A72" i="111"/>
  <c r="A71" i="111"/>
  <c r="A70" i="111"/>
  <c r="A69" i="111"/>
  <c r="A68" i="111"/>
  <c r="A67" i="111"/>
  <c r="A66" i="111"/>
  <c r="A65" i="111"/>
  <c r="A64" i="111"/>
  <c r="A63" i="111"/>
  <c r="A62" i="111"/>
  <c r="A61" i="111"/>
  <c r="A60" i="111"/>
  <c r="A59" i="111"/>
  <c r="A58" i="111"/>
  <c r="A57" i="111"/>
  <c r="A56" i="111"/>
  <c r="A55" i="111"/>
  <c r="D4" i="66" a="1"/>
  <c r="D4" i="66" s="1"/>
  <c r="F33" i="130" s="1" a="1"/>
  <c r="F33" i="130" s="1"/>
  <c r="W33" i="66"/>
  <c r="T33" i="66"/>
  <c r="Q33" i="66"/>
  <c r="N33" i="66"/>
  <c r="I33" i="66"/>
  <c r="W32" i="66"/>
  <c r="T32" i="66"/>
  <c r="Q32" i="66"/>
  <c r="N32" i="66"/>
  <c r="I32" i="66"/>
  <c r="W31" i="66"/>
  <c r="T31" i="66"/>
  <c r="Q31" i="66"/>
  <c r="N31" i="66"/>
  <c r="I31" i="66"/>
  <c r="W30" i="66"/>
  <c r="T30" i="66"/>
  <c r="Q30" i="66"/>
  <c r="N30" i="66"/>
  <c r="I30" i="66"/>
  <c r="W29" i="66"/>
  <c r="T29" i="66"/>
  <c r="Q29" i="66"/>
  <c r="N29" i="66"/>
  <c r="I29" i="66"/>
  <c r="W28" i="66"/>
  <c r="T28" i="66"/>
  <c r="Q28" i="66"/>
  <c r="N28" i="66"/>
  <c r="I28" i="66"/>
  <c r="W27" i="66"/>
  <c r="T27" i="66"/>
  <c r="Q27" i="66"/>
  <c r="N27" i="66"/>
  <c r="I27" i="66"/>
  <c r="W26" i="66"/>
  <c r="T26" i="66"/>
  <c r="Q26" i="66"/>
  <c r="N26" i="66"/>
  <c r="I26" i="66"/>
  <c r="W25" i="66"/>
  <c r="T25" i="66"/>
  <c r="Q25" i="66"/>
  <c r="N25" i="66"/>
  <c r="I25" i="66"/>
  <c r="W24" i="66"/>
  <c r="T24" i="66"/>
  <c r="Q24" i="66"/>
  <c r="N24" i="66"/>
  <c r="I24" i="66"/>
  <c r="W23" i="66"/>
  <c r="T23" i="66"/>
  <c r="Q23" i="66"/>
  <c r="N23" i="66"/>
  <c r="I23" i="66"/>
  <c r="W22" i="66"/>
  <c r="T22" i="66"/>
  <c r="Q22" i="66"/>
  <c r="N22" i="66"/>
  <c r="I22" i="66"/>
  <c r="W21" i="66"/>
  <c r="T21" i="66"/>
  <c r="Q21" i="66"/>
  <c r="N21" i="66"/>
  <c r="I21" i="66"/>
  <c r="W20" i="66"/>
  <c r="T20" i="66"/>
  <c r="Q20" i="66"/>
  <c r="N20" i="66"/>
  <c r="W19" i="66"/>
  <c r="T19" i="66"/>
  <c r="Q19" i="66"/>
  <c r="N19" i="66"/>
  <c r="W18" i="66"/>
  <c r="T18" i="66"/>
  <c r="Q18" i="66"/>
  <c r="N18" i="66"/>
  <c r="I18" i="66"/>
  <c r="W17" i="66"/>
  <c r="T17" i="66"/>
  <c r="Q17" i="66"/>
  <c r="N17" i="66"/>
  <c r="I17" i="66"/>
  <c r="W16" i="66"/>
  <c r="T16" i="66"/>
  <c r="Q16" i="66"/>
  <c r="N16" i="66"/>
  <c r="I16" i="66"/>
  <c r="W15" i="66"/>
  <c r="T15" i="66"/>
  <c r="Q15" i="66"/>
  <c r="N15" i="66"/>
  <c r="I15" i="66"/>
  <c r="W14" i="66"/>
  <c r="T14" i="66"/>
  <c r="Q14" i="66"/>
  <c r="N14" i="66"/>
  <c r="W13" i="66"/>
  <c r="T13" i="66"/>
  <c r="Q13" i="66"/>
  <c r="N13" i="66"/>
  <c r="W12" i="66"/>
  <c r="T12" i="66"/>
  <c r="Q12" i="66"/>
  <c r="N12" i="66"/>
  <c r="W11" i="66"/>
  <c r="T11" i="66"/>
  <c r="Q11" i="66"/>
  <c r="N11" i="66"/>
  <c r="W10" i="66"/>
  <c r="T10" i="66"/>
  <c r="Q10" i="66"/>
  <c r="N10" i="66"/>
  <c r="W9" i="66"/>
  <c r="T9" i="66"/>
  <c r="Q9" i="66"/>
  <c r="N9" i="66"/>
  <c r="W8" i="66"/>
  <c r="T8" i="66"/>
  <c r="Q8" i="66"/>
  <c r="N8" i="66"/>
  <c r="W7" i="66"/>
  <c r="T7" i="66"/>
  <c r="Q7" i="66"/>
  <c r="N7" i="66"/>
  <c r="W6" i="66"/>
  <c r="T6" i="66"/>
  <c r="Q6" i="66"/>
  <c r="N6" i="66"/>
  <c r="W5" i="66"/>
  <c r="T5" i="66"/>
  <c r="Q5" i="66"/>
  <c r="N5" i="66"/>
  <c r="W4" i="66"/>
  <c r="T4" i="66"/>
  <c r="Q4" i="66"/>
  <c r="N4" i="66"/>
  <c r="Z4" i="66" s="1"/>
  <c r="W33" i="127"/>
  <c r="T33" i="127"/>
  <c r="Q33" i="127"/>
  <c r="N33" i="127"/>
  <c r="I33" i="127"/>
  <c r="W32" i="127"/>
  <c r="T32" i="127"/>
  <c r="Q32" i="127"/>
  <c r="N32" i="127"/>
  <c r="I32" i="127"/>
  <c r="W31" i="127"/>
  <c r="T31" i="127"/>
  <c r="Q31" i="127"/>
  <c r="N31" i="127"/>
  <c r="I31" i="127"/>
  <c r="W30" i="127"/>
  <c r="T30" i="127"/>
  <c r="Q30" i="127"/>
  <c r="N30" i="127"/>
  <c r="I30" i="127"/>
  <c r="W29" i="127"/>
  <c r="T29" i="127"/>
  <c r="Q29" i="127"/>
  <c r="N29" i="127"/>
  <c r="I29" i="127"/>
  <c r="W28" i="127"/>
  <c r="T28" i="127"/>
  <c r="Q28" i="127"/>
  <c r="N28" i="127"/>
  <c r="I28" i="127"/>
  <c r="W27" i="127"/>
  <c r="T27" i="127"/>
  <c r="Q27" i="127"/>
  <c r="N27" i="127"/>
  <c r="I27" i="127"/>
  <c r="W26" i="127"/>
  <c r="T26" i="127"/>
  <c r="Q26" i="127"/>
  <c r="N26" i="127"/>
  <c r="I26" i="127"/>
  <c r="W25" i="127"/>
  <c r="T25" i="127"/>
  <c r="Q25" i="127"/>
  <c r="N25" i="127"/>
  <c r="I25" i="127"/>
  <c r="W24" i="127"/>
  <c r="T24" i="127"/>
  <c r="Q24" i="127"/>
  <c r="N24" i="127"/>
  <c r="I24" i="127"/>
  <c r="W23" i="127"/>
  <c r="T23" i="127"/>
  <c r="Q23" i="127"/>
  <c r="N23" i="127"/>
  <c r="I23" i="127"/>
  <c r="W22" i="127"/>
  <c r="T22" i="127"/>
  <c r="Q22" i="127"/>
  <c r="N22" i="127"/>
  <c r="I22" i="127"/>
  <c r="W21" i="127"/>
  <c r="T21" i="127"/>
  <c r="Q21" i="127"/>
  <c r="N21" i="127"/>
  <c r="I21" i="127"/>
  <c r="W20" i="127"/>
  <c r="T20" i="127"/>
  <c r="Q20" i="127"/>
  <c r="N20" i="127"/>
  <c r="W19" i="127"/>
  <c r="T19" i="127"/>
  <c r="Q19" i="127"/>
  <c r="N19" i="127"/>
  <c r="W18" i="127"/>
  <c r="T18" i="127"/>
  <c r="Q18" i="127"/>
  <c r="N18" i="127"/>
  <c r="I18" i="127"/>
  <c r="W17" i="127"/>
  <c r="T17" i="127"/>
  <c r="Q17" i="127"/>
  <c r="N17" i="127"/>
  <c r="I17" i="127"/>
  <c r="W16" i="127"/>
  <c r="T16" i="127"/>
  <c r="Q16" i="127"/>
  <c r="N16" i="127"/>
  <c r="I16" i="127"/>
  <c r="W15" i="127"/>
  <c r="T15" i="127"/>
  <c r="Q15" i="127"/>
  <c r="N15" i="127"/>
  <c r="I15" i="127"/>
  <c r="W14" i="127"/>
  <c r="T14" i="127"/>
  <c r="Q14" i="127"/>
  <c r="N14" i="127"/>
  <c r="W13" i="127"/>
  <c r="T13" i="127"/>
  <c r="Q13" i="127"/>
  <c r="N13" i="127"/>
  <c r="W12" i="127"/>
  <c r="T12" i="127"/>
  <c r="Q12" i="127"/>
  <c r="N12" i="127"/>
  <c r="W11" i="127"/>
  <c r="T11" i="127"/>
  <c r="Q11" i="127"/>
  <c r="N11" i="127"/>
  <c r="W10" i="127"/>
  <c r="T10" i="127"/>
  <c r="Q10" i="127"/>
  <c r="N10" i="127"/>
  <c r="W9" i="127"/>
  <c r="T9" i="127"/>
  <c r="Q9" i="127"/>
  <c r="N9" i="127"/>
  <c r="W8" i="127"/>
  <c r="T8" i="127"/>
  <c r="Q8" i="127"/>
  <c r="N8" i="127"/>
  <c r="W7" i="127"/>
  <c r="T7" i="127"/>
  <c r="Q7" i="127"/>
  <c r="N7" i="127"/>
  <c r="W6" i="127"/>
  <c r="T6" i="127"/>
  <c r="Q6" i="127"/>
  <c r="N6" i="127"/>
  <c r="W5" i="127"/>
  <c r="T5" i="127"/>
  <c r="Q5" i="127"/>
  <c r="N5" i="127"/>
  <c r="W4" i="127"/>
  <c r="T4" i="127"/>
  <c r="Q4" i="127"/>
  <c r="N4" i="127"/>
  <c r="W5" i="48"/>
  <c r="W6" i="48"/>
  <c r="W7" i="48"/>
  <c r="W8" i="48"/>
  <c r="W9" i="48"/>
  <c r="W10" i="48"/>
  <c r="W11" i="48"/>
  <c r="W12" i="48"/>
  <c r="W13" i="48"/>
  <c r="W14" i="48"/>
  <c r="W15" i="48"/>
  <c r="W16" i="48"/>
  <c r="W17" i="48"/>
  <c r="W18" i="48"/>
  <c r="W19" i="48"/>
  <c r="W20" i="48"/>
  <c r="W21" i="48"/>
  <c r="W22" i="48"/>
  <c r="W23" i="48"/>
  <c r="W24" i="48"/>
  <c r="W25" i="48"/>
  <c r="W26" i="48"/>
  <c r="W27" i="48"/>
  <c r="W28" i="48"/>
  <c r="W29" i="48"/>
  <c r="W30" i="48"/>
  <c r="W31" i="48"/>
  <c r="W32" i="48"/>
  <c r="W33" i="48"/>
  <c r="T5" i="48"/>
  <c r="T6" i="48"/>
  <c r="T7" i="48"/>
  <c r="T8" i="48"/>
  <c r="T9" i="48"/>
  <c r="T10" i="48"/>
  <c r="T11" i="48"/>
  <c r="T12" i="48"/>
  <c r="T13" i="48"/>
  <c r="T14" i="48"/>
  <c r="T15" i="48"/>
  <c r="T16" i="48"/>
  <c r="T17" i="48"/>
  <c r="T18" i="48"/>
  <c r="T19" i="48"/>
  <c r="T20" i="48"/>
  <c r="T21" i="48"/>
  <c r="T22" i="48"/>
  <c r="T23" i="48"/>
  <c r="T24" i="48"/>
  <c r="T25" i="48"/>
  <c r="T26" i="48"/>
  <c r="T27" i="48"/>
  <c r="T28" i="48"/>
  <c r="T29" i="48"/>
  <c r="T30" i="48"/>
  <c r="T31" i="48"/>
  <c r="T32" i="48"/>
  <c r="T33" i="48"/>
  <c r="Q5" i="48"/>
  <c r="Q6" i="48"/>
  <c r="Q7" i="48"/>
  <c r="Q8" i="48"/>
  <c r="Q9" i="48"/>
  <c r="Q10" i="48"/>
  <c r="Q11" i="48"/>
  <c r="Q12" i="48"/>
  <c r="Q13" i="48"/>
  <c r="Q14" i="48"/>
  <c r="Q15" i="48"/>
  <c r="Q16" i="48"/>
  <c r="Q17" i="48"/>
  <c r="Q18" i="48"/>
  <c r="Q19" i="48"/>
  <c r="Q20" i="48"/>
  <c r="Q21" i="48"/>
  <c r="Q22" i="48"/>
  <c r="Q23" i="48"/>
  <c r="Q24" i="48"/>
  <c r="Q25" i="48"/>
  <c r="Q26" i="48"/>
  <c r="Q27" i="48"/>
  <c r="Q28" i="48"/>
  <c r="Q29" i="48"/>
  <c r="Q30" i="48"/>
  <c r="Q31" i="48"/>
  <c r="Q32" i="48"/>
  <c r="Q33" i="48"/>
  <c r="N15" i="48"/>
  <c r="N16" i="48"/>
  <c r="N17" i="48"/>
  <c r="N18" i="48"/>
  <c r="N19" i="48"/>
  <c r="N20" i="48"/>
  <c r="N21" i="48"/>
  <c r="N22" i="48"/>
  <c r="N23" i="48"/>
  <c r="N24" i="48"/>
  <c r="N25" i="48"/>
  <c r="N26" i="48"/>
  <c r="N27" i="48"/>
  <c r="N28" i="48"/>
  <c r="N29" i="48"/>
  <c r="N30" i="48"/>
  <c r="N31" i="48"/>
  <c r="N32" i="48"/>
  <c r="N33" i="48"/>
  <c r="N5" i="48"/>
  <c r="N6" i="48"/>
  <c r="N7" i="48"/>
  <c r="N8" i="48"/>
  <c r="N9" i="48"/>
  <c r="N10" i="48"/>
  <c r="N11" i="48"/>
  <c r="N12" i="48"/>
  <c r="N13" i="48"/>
  <c r="N14" i="48"/>
  <c r="C64" i="113" a="1"/>
  <c r="D4" i="85" l="1"/>
  <c r="F47" i="130" s="1" a="1"/>
  <c r="F47" i="130" s="1"/>
  <c r="H5" i="85"/>
  <c r="H4" i="85"/>
  <c r="I7" i="85"/>
  <c r="I5" i="85"/>
  <c r="I8" i="85"/>
  <c r="I6" i="85"/>
  <c r="I4" i="85"/>
  <c r="D4" i="45"/>
  <c r="F26" i="130" s="1" a="1"/>
  <c r="F26" i="130" s="1"/>
  <c r="I5" i="45"/>
  <c r="H5" i="45"/>
  <c r="I9" i="45"/>
  <c r="I10" i="45"/>
  <c r="H4" i="45"/>
  <c r="I6" i="45"/>
  <c r="I8" i="45"/>
  <c r="I4" i="45"/>
  <c r="I7" i="45"/>
  <c r="F21" i="130" a="1"/>
  <c r="F21" i="130" s="1"/>
  <c r="A22" i="124"/>
  <c r="A21" i="124"/>
  <c r="A20" i="124"/>
  <c r="A14" i="124"/>
  <c r="F44" i="130" a="1"/>
  <c r="F44" i="130" s="1"/>
  <c r="A4" i="75" a="1"/>
  <c r="A4" i="75" s="1"/>
  <c r="A15" i="124"/>
  <c r="A19" i="124"/>
  <c r="D4" i="33"/>
  <c r="F22" i="130" s="1" a="1"/>
  <c r="F22" i="130" s="1"/>
  <c r="H6" i="33"/>
  <c r="H7" i="33"/>
  <c r="H5" i="33"/>
  <c r="A23" i="124"/>
  <c r="A16" i="124"/>
  <c r="A17" i="124"/>
  <c r="A18" i="124"/>
  <c r="A24" i="124"/>
  <c r="D4" i="29"/>
  <c r="I4" i="29" s="1"/>
  <c r="H5" i="29"/>
  <c r="H4" i="29"/>
  <c r="B13" i="116" a="1"/>
  <c r="B13" i="116" s="1"/>
  <c r="A13" i="116" s="1"/>
  <c r="B13" i="110" a="1"/>
  <c r="B13" i="110" s="1"/>
  <c r="A13" i="110" s="1"/>
  <c r="B13" i="109" a="1"/>
  <c r="B13" i="109" s="1"/>
  <c r="A13" i="109" s="1"/>
  <c r="B23" i="105" a="1"/>
  <c r="B23" i="105" s="1"/>
  <c r="B24" i="105" a="1"/>
  <c r="B24" i="105" s="1"/>
  <c r="B14" i="105" a="1"/>
  <c r="B14" i="105" s="1"/>
  <c r="B16" i="105" a="1"/>
  <c r="B16" i="105" s="1"/>
  <c r="B15" i="105" a="1"/>
  <c r="B15" i="105" s="1"/>
  <c r="B20" i="105" a="1"/>
  <c r="B20" i="105" s="1"/>
  <c r="B17" i="105" a="1"/>
  <c r="B17" i="105" s="1"/>
  <c r="B18" i="105" a="1"/>
  <c r="B18" i="105" s="1"/>
  <c r="B19" i="105" a="1"/>
  <c r="B19" i="105" s="1"/>
  <c r="B22" i="105" a="1"/>
  <c r="B22" i="105" s="1"/>
  <c r="B21" i="105" a="1"/>
  <c r="B21" i="105" s="1"/>
  <c r="B13" i="117" a="1"/>
  <c r="B13" i="117" s="1"/>
  <c r="A13" i="117" s="1"/>
  <c r="B13" i="102" a="1"/>
  <c r="B13" i="102" s="1"/>
  <c r="A13" i="102" s="1"/>
  <c r="B13" i="107" a="1"/>
  <c r="B13" i="107" s="1"/>
  <c r="A13" i="107" s="1"/>
  <c r="B13" i="101" a="1"/>
  <c r="B13" i="101" s="1"/>
  <c r="A13" i="101" s="1"/>
  <c r="A13" i="8"/>
  <c r="Z4" i="57"/>
  <c r="B13" i="123" a="1"/>
  <c r="B13" i="123" s="1"/>
  <c r="A13" i="123" s="1"/>
  <c r="B13" i="121" a="1"/>
  <c r="B13" i="121" s="1"/>
  <c r="A13" i="121" s="1"/>
  <c r="B13" i="119" a="1"/>
  <c r="B13" i="119" s="1"/>
  <c r="A13" i="119" s="1"/>
  <c r="B13" i="113" a="1"/>
  <c r="B13" i="113" s="1"/>
  <c r="A13" i="113" s="1"/>
  <c r="B13" i="104" a="1"/>
  <c r="B13" i="104" s="1"/>
  <c r="A13" i="104" s="1"/>
  <c r="A13" i="103"/>
  <c r="B13" i="115" a="1"/>
  <c r="B13" i="115" s="1"/>
  <c r="A13" i="115" s="1"/>
  <c r="B13" i="118" a="1"/>
  <c r="B13" i="118" s="1"/>
  <c r="A13" i="118" s="1"/>
  <c r="B13" i="106" a="1"/>
  <c r="B13" i="106" s="1"/>
  <c r="A13" i="106" s="1"/>
  <c r="B13" i="112" a="1"/>
  <c r="B13" i="112" s="1"/>
  <c r="A13" i="112" s="1"/>
  <c r="A13" i="122"/>
  <c r="B27" i="100"/>
  <c r="B20" i="100"/>
  <c r="B13" i="100"/>
  <c r="B32" i="100"/>
  <c r="B18" i="100"/>
  <c r="B6" i="100"/>
  <c r="B28" i="100"/>
  <c r="B25" i="100"/>
  <c r="B11" i="100"/>
  <c r="B30" i="100"/>
  <c r="B16" i="100"/>
  <c r="B23" i="100"/>
  <c r="B9" i="100"/>
  <c r="B14" i="100"/>
  <c r="B33" i="100"/>
  <c r="B21" i="100"/>
  <c r="B19" i="100"/>
  <c r="B7" i="100"/>
  <c r="B26" i="100"/>
  <c r="B12" i="100"/>
  <c r="B24" i="100"/>
  <c r="A4" i="100" a="1"/>
  <c r="B22" i="100"/>
  <c r="B8" i="100"/>
  <c r="B31" i="100"/>
  <c r="B17" i="100"/>
  <c r="B10" i="100"/>
  <c r="B29" i="100"/>
  <c r="B15" i="100"/>
  <c r="J1" i="100"/>
  <c r="B28" i="122" s="1" a="1"/>
  <c r="B28" i="122" s="1"/>
  <c r="B27" i="97"/>
  <c r="B20" i="97"/>
  <c r="B13" i="97"/>
  <c r="B25" i="97"/>
  <c r="B11" i="97"/>
  <c r="B32" i="97"/>
  <c r="B18" i="97"/>
  <c r="B6" i="97"/>
  <c r="B30" i="97"/>
  <c r="B16" i="97"/>
  <c r="B23" i="97"/>
  <c r="B9" i="97"/>
  <c r="B26" i="97"/>
  <c r="B12" i="97"/>
  <c r="B31" i="97"/>
  <c r="B17" i="97"/>
  <c r="B24" i="97"/>
  <c r="B10" i="97"/>
  <c r="A4" i="97" a="1"/>
  <c r="B29" i="97"/>
  <c r="B15" i="97"/>
  <c r="J1" i="97"/>
  <c r="B28" i="121" s="1" a="1"/>
  <c r="B28" i="121" s="1"/>
  <c r="B22" i="97"/>
  <c r="B8" i="97"/>
  <c r="B28" i="97"/>
  <c r="B14" i="97"/>
  <c r="B33" i="97"/>
  <c r="B21" i="97"/>
  <c r="B19" i="97"/>
  <c r="B7" i="97"/>
  <c r="B27" i="94"/>
  <c r="B20" i="94"/>
  <c r="B13" i="94"/>
  <c r="B32" i="94"/>
  <c r="B18" i="94"/>
  <c r="B6" i="94"/>
  <c r="B25" i="94"/>
  <c r="B11" i="94"/>
  <c r="B30" i="94"/>
  <c r="B16" i="94"/>
  <c r="B23" i="94"/>
  <c r="B9" i="94"/>
  <c r="B28" i="94"/>
  <c r="B14" i="94"/>
  <c r="B33" i="94"/>
  <c r="B21" i="94"/>
  <c r="B19" i="94"/>
  <c r="B7" i="94"/>
  <c r="B31" i="94"/>
  <c r="B17" i="94"/>
  <c r="B24" i="94"/>
  <c r="B10" i="94"/>
  <c r="A4" i="94" a="1"/>
  <c r="B29" i="94"/>
  <c r="B15" i="94"/>
  <c r="J1" i="94"/>
  <c r="B28" i="123" s="1" a="1"/>
  <c r="B28" i="123" s="1"/>
  <c r="B22" i="94"/>
  <c r="B8" i="94"/>
  <c r="B26" i="94"/>
  <c r="B12" i="94"/>
  <c r="B27" i="91"/>
  <c r="B20" i="91"/>
  <c r="B13" i="91"/>
  <c r="B6" i="91"/>
  <c r="B25" i="91"/>
  <c r="B11" i="91"/>
  <c r="B30" i="91"/>
  <c r="B16" i="91"/>
  <c r="B23" i="91"/>
  <c r="B9" i="91"/>
  <c r="B28" i="91"/>
  <c r="B14" i="91"/>
  <c r="B32" i="91"/>
  <c r="B18" i="91"/>
  <c r="B33" i="91"/>
  <c r="B21" i="91"/>
  <c r="B19" i="91"/>
  <c r="B7" i="91"/>
  <c r="B26" i="91"/>
  <c r="B12" i="91"/>
  <c r="B31" i="91"/>
  <c r="B17" i="91"/>
  <c r="B24" i="91"/>
  <c r="B10" i="91"/>
  <c r="A4" i="91" a="1"/>
  <c r="B29" i="91"/>
  <c r="B15" i="91"/>
  <c r="J1" i="91"/>
  <c r="B28" i="119" s="1" a="1"/>
  <c r="B28" i="119" s="1"/>
  <c r="B22" i="91"/>
  <c r="B8" i="91"/>
  <c r="B27" i="88"/>
  <c r="B20" i="88"/>
  <c r="B13" i="88"/>
  <c r="B14" i="88"/>
  <c r="B33" i="88"/>
  <c r="B7" i="88"/>
  <c r="B24" i="88"/>
  <c r="B32" i="88"/>
  <c r="B18" i="88"/>
  <c r="B6" i="88"/>
  <c r="B28" i="88"/>
  <c r="B19" i="88"/>
  <c r="B25" i="88"/>
  <c r="B11" i="88"/>
  <c r="A4" i="88" a="1"/>
  <c r="B30" i="88"/>
  <c r="B16" i="88"/>
  <c r="B10" i="88"/>
  <c r="B23" i="88"/>
  <c r="B9" i="88"/>
  <c r="B21" i="88"/>
  <c r="B29" i="88"/>
  <c r="B22" i="88"/>
  <c r="B8" i="88"/>
  <c r="B26" i="88"/>
  <c r="B12" i="88"/>
  <c r="B31" i="88"/>
  <c r="B17" i="88"/>
  <c r="B15" i="88"/>
  <c r="J1" i="88"/>
  <c r="B28" i="118" s="1" a="1"/>
  <c r="B28" i="118" s="1"/>
  <c r="B27" i="85"/>
  <c r="B20" i="85"/>
  <c r="B13" i="85"/>
  <c r="B18" i="85"/>
  <c r="B32" i="85"/>
  <c r="B33" i="85"/>
  <c r="B21" i="85"/>
  <c r="B19" i="85"/>
  <c r="B26" i="85"/>
  <c r="B12" i="85"/>
  <c r="B31" i="85"/>
  <c r="B17" i="85"/>
  <c r="B24" i="85"/>
  <c r="B10" i="85"/>
  <c r="A4" i="85" a="1"/>
  <c r="B29" i="85"/>
  <c r="B15" i="85"/>
  <c r="J1" i="85"/>
  <c r="B28" i="117" s="1" a="1"/>
  <c r="B28" i="117" s="1"/>
  <c r="B22" i="85"/>
  <c r="B25" i="85"/>
  <c r="B11" i="85"/>
  <c r="B30" i="85"/>
  <c r="B16" i="85"/>
  <c r="B23" i="85"/>
  <c r="B9" i="85"/>
  <c r="B28" i="85"/>
  <c r="B14" i="85"/>
  <c r="A13" i="120"/>
  <c r="B27" i="81"/>
  <c r="B20" i="81"/>
  <c r="B13" i="81"/>
  <c r="B16" i="81"/>
  <c r="B28" i="81"/>
  <c r="B33" i="81"/>
  <c r="B21" i="81"/>
  <c r="B19" i="81"/>
  <c r="B7" i="81"/>
  <c r="B32" i="81"/>
  <c r="B18" i="81"/>
  <c r="B6" i="81"/>
  <c r="B23" i="81"/>
  <c r="B25" i="81"/>
  <c r="B11" i="81"/>
  <c r="B30" i="81"/>
  <c r="B9" i="81"/>
  <c r="B14" i="81"/>
  <c r="B31" i="81"/>
  <c r="B29" i="81"/>
  <c r="B15" i="81"/>
  <c r="J1" i="81"/>
  <c r="B28" i="120" s="1" a="1"/>
  <c r="B28" i="120" s="1"/>
  <c r="B22" i="81"/>
  <c r="B8" i="81"/>
  <c r="B26" i="81"/>
  <c r="B12" i="81"/>
  <c r="B17" i="81"/>
  <c r="B24" i="81"/>
  <c r="B10" i="81"/>
  <c r="A4" i="81" a="1"/>
  <c r="B27" i="78"/>
  <c r="B20" i="78"/>
  <c r="B13" i="78"/>
  <c r="B23" i="78"/>
  <c r="B28" i="78"/>
  <c r="B14" i="78"/>
  <c r="B26" i="78"/>
  <c r="B12" i="78"/>
  <c r="B31" i="78"/>
  <c r="B17" i="78"/>
  <c r="B24" i="78"/>
  <c r="B10" i="78"/>
  <c r="A4" i="78" a="1"/>
  <c r="B32" i="78"/>
  <c r="B18" i="78"/>
  <c r="B6" i="78"/>
  <c r="B16" i="78"/>
  <c r="B9" i="78"/>
  <c r="B19" i="78"/>
  <c r="B7" i="78"/>
  <c r="B25" i="78"/>
  <c r="B11" i="78"/>
  <c r="B30" i="78"/>
  <c r="B33" i="78"/>
  <c r="B21" i="78"/>
  <c r="B29" i="78"/>
  <c r="B15" i="78"/>
  <c r="J1" i="78"/>
  <c r="B28" i="116" s="1" a="1"/>
  <c r="B28" i="116" s="1"/>
  <c r="B22" i="78"/>
  <c r="B8" i="78"/>
  <c r="B27" i="75"/>
  <c r="B20" i="75"/>
  <c r="B13" i="75"/>
  <c r="B32" i="75"/>
  <c r="B18" i="75"/>
  <c r="B6" i="75"/>
  <c r="B25" i="75"/>
  <c r="B11" i="75"/>
  <c r="B30" i="75"/>
  <c r="B16" i="75"/>
  <c r="B23" i="75"/>
  <c r="B9" i="75"/>
  <c r="B28" i="75"/>
  <c r="B14" i="75"/>
  <c r="B26" i="75"/>
  <c r="B12" i="75"/>
  <c r="B31" i="75"/>
  <c r="B17" i="75"/>
  <c r="B24" i="75"/>
  <c r="B10" i="75"/>
  <c r="B29" i="75"/>
  <c r="B15" i="75"/>
  <c r="J1" i="75"/>
  <c r="B28" i="115" s="1" a="1"/>
  <c r="B28" i="115" s="1"/>
  <c r="B22" i="75"/>
  <c r="B8" i="75"/>
  <c r="B33" i="75"/>
  <c r="B21" i="75"/>
  <c r="B19" i="75"/>
  <c r="B7" i="75"/>
  <c r="B27" i="72"/>
  <c r="B20" i="72"/>
  <c r="B13" i="72"/>
  <c r="B23" i="72"/>
  <c r="B9" i="72"/>
  <c r="B10" i="72"/>
  <c r="A4" i="72" a="1"/>
  <c r="B32" i="72"/>
  <c r="B18" i="72"/>
  <c r="B6" i="72"/>
  <c r="B30" i="72"/>
  <c r="B16" i="72"/>
  <c r="B28" i="72"/>
  <c r="B14" i="72"/>
  <c r="B25" i="72"/>
  <c r="B11" i="72"/>
  <c r="B33" i="72"/>
  <c r="B21" i="72"/>
  <c r="B19" i="72"/>
  <c r="B7" i="72"/>
  <c r="B26" i="72"/>
  <c r="B12" i="72"/>
  <c r="B31" i="72"/>
  <c r="B17" i="72"/>
  <c r="B24" i="72"/>
  <c r="B29" i="72"/>
  <c r="B15" i="72"/>
  <c r="J1" i="72"/>
  <c r="B28" i="113" s="1" a="1"/>
  <c r="B28" i="113" s="1"/>
  <c r="B22" i="72"/>
  <c r="B8" i="72"/>
  <c r="B27" i="69"/>
  <c r="B20" i="69"/>
  <c r="B13" i="69"/>
  <c r="B32" i="69"/>
  <c r="B18" i="69"/>
  <c r="B6" i="69"/>
  <c r="B25" i="69"/>
  <c r="B11" i="69"/>
  <c r="B30" i="69"/>
  <c r="B16" i="69"/>
  <c r="B23" i="69"/>
  <c r="B9" i="69"/>
  <c r="B28" i="69"/>
  <c r="B14" i="69"/>
  <c r="B29" i="69"/>
  <c r="B15" i="69"/>
  <c r="J1" i="69"/>
  <c r="B28" i="112" s="1" a="1"/>
  <c r="B28" i="112" s="1"/>
  <c r="B22" i="69"/>
  <c r="B8" i="69"/>
  <c r="B33" i="69"/>
  <c r="B21" i="69"/>
  <c r="B19" i="69"/>
  <c r="B7" i="69"/>
  <c r="B26" i="69"/>
  <c r="B12" i="69"/>
  <c r="B31" i="69"/>
  <c r="B17" i="69"/>
  <c r="B24" i="69"/>
  <c r="B10" i="69"/>
  <c r="A4" i="69" a="1"/>
  <c r="B27" i="63"/>
  <c r="B20" i="63"/>
  <c r="B13" i="63"/>
  <c r="B32" i="63"/>
  <c r="B18" i="63"/>
  <c r="B6" i="63"/>
  <c r="B25" i="63"/>
  <c r="B11" i="63"/>
  <c r="B30" i="63"/>
  <c r="B16" i="63"/>
  <c r="B29" i="63"/>
  <c r="J1" i="63"/>
  <c r="B28" i="110" s="1" a="1"/>
  <c r="B28" i="110" s="1"/>
  <c r="B23" i="63"/>
  <c r="B9" i="63"/>
  <c r="B33" i="63"/>
  <c r="B21" i="63"/>
  <c r="B19" i="63"/>
  <c r="B28" i="63"/>
  <c r="B14" i="63"/>
  <c r="B7" i="63"/>
  <c r="B26" i="63"/>
  <c r="B12" i="63"/>
  <c r="B31" i="63"/>
  <c r="B17" i="63"/>
  <c r="B24" i="63"/>
  <c r="B10" i="63"/>
  <c r="A4" i="63" a="1"/>
  <c r="B15" i="63"/>
  <c r="B22" i="63"/>
  <c r="B8" i="63"/>
  <c r="B27" i="60"/>
  <c r="B20" i="60"/>
  <c r="B13" i="60"/>
  <c r="B23" i="60"/>
  <c r="B32" i="60"/>
  <c r="B18" i="60"/>
  <c r="B6" i="60"/>
  <c r="B25" i="60"/>
  <c r="B11" i="60"/>
  <c r="B30" i="60"/>
  <c r="B16" i="60"/>
  <c r="B9" i="60"/>
  <c r="B14" i="60"/>
  <c r="B33" i="60"/>
  <c r="B28" i="60"/>
  <c r="B26" i="60"/>
  <c r="B12" i="60"/>
  <c r="B31" i="60"/>
  <c r="B17" i="60"/>
  <c r="B24" i="60"/>
  <c r="B10" i="60"/>
  <c r="A4" i="60" a="1"/>
  <c r="B29" i="60"/>
  <c r="B15" i="60"/>
  <c r="J1" i="60"/>
  <c r="B28" i="109" s="1" a="1"/>
  <c r="B28" i="109" s="1"/>
  <c r="B22" i="60"/>
  <c r="B8" i="60"/>
  <c r="B21" i="60"/>
  <c r="B19" i="60"/>
  <c r="B7" i="60"/>
  <c r="B27" i="54"/>
  <c r="B20" i="54"/>
  <c r="B13" i="54"/>
  <c r="B23" i="54"/>
  <c r="B9" i="54"/>
  <c r="B28" i="54"/>
  <c r="B12" i="54"/>
  <c r="B10" i="54"/>
  <c r="B32" i="54"/>
  <c r="B18" i="54"/>
  <c r="B6" i="54"/>
  <c r="B14" i="54"/>
  <c r="B33" i="54"/>
  <c r="B21" i="54"/>
  <c r="B19" i="54"/>
  <c r="B7" i="54"/>
  <c r="B26" i="54"/>
  <c r="B31" i="54"/>
  <c r="B17" i="54"/>
  <c r="B24" i="54"/>
  <c r="A4" i="54" a="1"/>
  <c r="B25" i="54"/>
  <c r="B11" i="54"/>
  <c r="B30" i="54"/>
  <c r="B16" i="54"/>
  <c r="B29" i="54"/>
  <c r="B15" i="54"/>
  <c r="J1" i="54"/>
  <c r="B28" i="107" s="1" a="1"/>
  <c r="B28" i="107" s="1"/>
  <c r="B22" i="54"/>
  <c r="B8" i="54"/>
  <c r="B27" i="45"/>
  <c r="B20" i="45"/>
  <c r="B13" i="45"/>
  <c r="B32" i="45"/>
  <c r="B18" i="45"/>
  <c r="B25" i="45"/>
  <c r="B30" i="45"/>
  <c r="B16" i="45"/>
  <c r="B23" i="45"/>
  <c r="B26" i="45"/>
  <c r="B12" i="45"/>
  <c r="B31" i="45"/>
  <c r="B17" i="45"/>
  <c r="B24" i="45"/>
  <c r="A4" i="45" a="1"/>
  <c r="B29" i="45"/>
  <c r="B15" i="45"/>
  <c r="J1" i="45"/>
  <c r="B28" i="104" s="1" a="1"/>
  <c r="B28" i="104" s="1"/>
  <c r="B22" i="45"/>
  <c r="B28" i="45"/>
  <c r="B14" i="45"/>
  <c r="B33" i="45"/>
  <c r="B21" i="45"/>
  <c r="B19" i="45"/>
  <c r="B27" i="42"/>
  <c r="B20" i="42"/>
  <c r="B13" i="42"/>
  <c r="B9" i="42"/>
  <c r="B33" i="42"/>
  <c r="B19" i="42"/>
  <c r="B17" i="42"/>
  <c r="B24" i="42"/>
  <c r="B32" i="42"/>
  <c r="B18" i="42"/>
  <c r="B6" i="42"/>
  <c r="B21" i="42"/>
  <c r="B7" i="42"/>
  <c r="B25" i="42"/>
  <c r="B11" i="42"/>
  <c r="B14" i="42"/>
  <c r="B30" i="42"/>
  <c r="B16" i="42"/>
  <c r="B23" i="42"/>
  <c r="B28" i="42"/>
  <c r="B26" i="42"/>
  <c r="B12" i="42"/>
  <c r="B31" i="42"/>
  <c r="B10" i="42"/>
  <c r="A4" i="42" a="1"/>
  <c r="B29" i="42"/>
  <c r="B15" i="42"/>
  <c r="J1" i="42"/>
  <c r="B28" i="103" s="1" a="1"/>
  <c r="B28" i="103" s="1"/>
  <c r="B22" i="42"/>
  <c r="B8" i="42"/>
  <c r="J1" i="29"/>
  <c r="B28" i="102" s="1" a="1"/>
  <c r="B28" i="102" s="1"/>
  <c r="A4" i="29" a="1"/>
  <c r="B27" i="38"/>
  <c r="B20" i="38"/>
  <c r="B13" i="38"/>
  <c r="B32" i="38"/>
  <c r="B18" i="38"/>
  <c r="B6" i="38"/>
  <c r="B21" i="38"/>
  <c r="B7" i="38"/>
  <c r="B25" i="38"/>
  <c r="B11" i="38"/>
  <c r="B30" i="38"/>
  <c r="B16" i="38"/>
  <c r="B23" i="38"/>
  <c r="B9" i="38"/>
  <c r="B19" i="38"/>
  <c r="B22" i="38"/>
  <c r="B28" i="38"/>
  <c r="B14" i="38"/>
  <c r="B33" i="38"/>
  <c r="B26" i="38"/>
  <c r="B12" i="38"/>
  <c r="B29" i="38"/>
  <c r="B15" i="38"/>
  <c r="J1" i="38"/>
  <c r="B28" i="101" s="1" a="1"/>
  <c r="B28" i="101" s="1"/>
  <c r="B31" i="38"/>
  <c r="B17" i="38"/>
  <c r="B24" i="38"/>
  <c r="B10" i="38"/>
  <c r="A4" i="38" a="1"/>
  <c r="B8" i="38"/>
  <c r="I6" i="33"/>
  <c r="I9" i="33"/>
  <c r="I12" i="33"/>
  <c r="I11" i="33"/>
  <c r="H4" i="33"/>
  <c r="I13" i="33" s="1"/>
  <c r="I8" i="33"/>
  <c r="I14" i="33"/>
  <c r="I4" i="33"/>
  <c r="I7" i="33"/>
  <c r="I10" i="33"/>
  <c r="C64" i="113"/>
  <c r="B13" i="108" a="1"/>
  <c r="B13" i="108" s="1"/>
  <c r="A13" i="108" s="1"/>
  <c r="I8" i="57"/>
  <c r="I11" i="57"/>
  <c r="I14" i="57"/>
  <c r="I5" i="57"/>
  <c r="H4" i="57"/>
  <c r="J1" i="57"/>
  <c r="B28" i="108" s="1" a="1"/>
  <c r="B28" i="108" s="1"/>
  <c r="I4" i="57"/>
  <c r="I7" i="57"/>
  <c r="I10" i="57"/>
  <c r="B13" i="111" a="1"/>
  <c r="I9" i="51"/>
  <c r="H4" i="51"/>
  <c r="I5" i="51" s="1"/>
  <c r="I7" i="51"/>
  <c r="I10" i="51"/>
  <c r="I13" i="66"/>
  <c r="I5" i="66"/>
  <c r="I6" i="66"/>
  <c r="H5" i="66"/>
  <c r="H8" i="66"/>
  <c r="I14" i="66"/>
  <c r="I8" i="66"/>
  <c r="H6" i="66"/>
  <c r="H4" i="66"/>
  <c r="H7" i="66"/>
  <c r="H4" i="127"/>
  <c r="I4" i="127"/>
  <c r="C14" i="112" a="1"/>
  <c r="C73" i="116" a="1"/>
  <c r="C66" i="113" a="1"/>
  <c r="C63" i="124" a="1"/>
  <c r="C18" i="113" a="1"/>
  <c r="C13" i="8" a="1"/>
  <c r="C17" i="8" a="1"/>
  <c r="C21" i="104" a="1"/>
  <c r="B7" i="85" l="1"/>
  <c r="B8" i="85"/>
  <c r="B6" i="85"/>
  <c r="I5" i="29"/>
  <c r="I13" i="29"/>
  <c r="I8" i="29"/>
  <c r="I15" i="29"/>
  <c r="I10" i="29"/>
  <c r="I12" i="29"/>
  <c r="I14" i="29"/>
  <c r="I9" i="29"/>
  <c r="I16" i="29"/>
  <c r="I11" i="29"/>
  <c r="B9" i="45"/>
  <c r="B8" i="45"/>
  <c r="B6" i="45"/>
  <c r="B10" i="45"/>
  <c r="B7" i="45"/>
  <c r="B11" i="45"/>
  <c r="C17" i="8"/>
  <c r="C21" i="104"/>
  <c r="C63" i="124"/>
  <c r="C73" i="116"/>
  <c r="J1" i="33"/>
  <c r="B28" i="8" s="1" a="1"/>
  <c r="B28" i="8" s="1"/>
  <c r="C66" i="113"/>
  <c r="F24" i="130" a="1"/>
  <c r="F24" i="130" s="1"/>
  <c r="I7" i="29"/>
  <c r="I6" i="29"/>
  <c r="B6" i="29" s="1"/>
  <c r="C18" i="113"/>
  <c r="C14" i="112"/>
  <c r="C13" i="8"/>
  <c r="B5" i="100"/>
  <c r="A4" i="100"/>
  <c r="B4" i="100" s="1"/>
  <c r="A4" i="97"/>
  <c r="B4" i="97" s="1"/>
  <c r="B5" i="97"/>
  <c r="A4" i="94"/>
  <c r="B4" i="94" s="1"/>
  <c r="B5" i="94"/>
  <c r="A4" i="91"/>
  <c r="B4" i="91" s="1"/>
  <c r="B5" i="91"/>
  <c r="A4" i="88"/>
  <c r="B4" i="88" s="1"/>
  <c r="B5" i="88"/>
  <c r="A4" i="85"/>
  <c r="B4" i="85" s="1"/>
  <c r="B5" i="85"/>
  <c r="A4" i="81"/>
  <c r="B4" i="81" s="1"/>
  <c r="B5" i="81"/>
  <c r="A4" i="78"/>
  <c r="B4" i="78" s="1"/>
  <c r="B5" i="78"/>
  <c r="B4" i="75"/>
  <c r="B5" i="75"/>
  <c r="A4" i="72"/>
  <c r="B4" i="72" s="1"/>
  <c r="B5" i="72"/>
  <c r="A4" i="69"/>
  <c r="B4" i="69" s="1"/>
  <c r="B5" i="69"/>
  <c r="A4" i="63"/>
  <c r="B4" i="63" s="1"/>
  <c r="B5" i="63"/>
  <c r="A4" i="60"/>
  <c r="B4" i="60" s="1"/>
  <c r="B5" i="60"/>
  <c r="A4" i="54"/>
  <c r="B4" i="54" s="1"/>
  <c r="B5" i="54"/>
  <c r="A4" i="45"/>
  <c r="B4" i="45" s="1"/>
  <c r="B5" i="45"/>
  <c r="A4" i="42"/>
  <c r="B4" i="42" s="1"/>
  <c r="B5" i="42"/>
  <c r="A4" i="29"/>
  <c r="B4" i="29" s="1"/>
  <c r="B5" i="29"/>
  <c r="A4" i="38"/>
  <c r="B4" i="38" s="1"/>
  <c r="B5" i="38"/>
  <c r="J1" i="127"/>
  <c r="B28" i="124" s="1" a="1"/>
  <c r="B28" i="124" s="1"/>
  <c r="I12" i="127"/>
  <c r="I14" i="127"/>
  <c r="I9" i="127"/>
  <c r="I6" i="127"/>
  <c r="I10" i="127"/>
  <c r="I13" i="127"/>
  <c r="I7" i="127"/>
  <c r="A13" i="124"/>
  <c r="A4" i="33" a="1"/>
  <c r="I5" i="33"/>
  <c r="B27" i="33" s="1"/>
  <c r="A4" i="57" a="1"/>
  <c r="B30" i="57"/>
  <c r="I12" i="57"/>
  <c r="I9" i="57"/>
  <c r="I6" i="57"/>
  <c r="B18" i="57" s="1"/>
  <c r="I13" i="57"/>
  <c r="B13" i="111"/>
  <c r="A13" i="111" s="1"/>
  <c r="A15" i="111"/>
  <c r="A14" i="111"/>
  <c r="A16" i="111"/>
  <c r="A17" i="111"/>
  <c r="I14" i="51"/>
  <c r="I4" i="51"/>
  <c r="I11" i="51"/>
  <c r="I8" i="51"/>
  <c r="B27" i="51"/>
  <c r="B20" i="51"/>
  <c r="B28" i="51"/>
  <c r="B29" i="51"/>
  <c r="B15" i="51"/>
  <c r="B32" i="51"/>
  <c r="B18" i="51"/>
  <c r="B23" i="51"/>
  <c r="B24" i="51"/>
  <c r="B22" i="51"/>
  <c r="B25" i="51"/>
  <c r="B30" i="51"/>
  <c r="B16" i="51"/>
  <c r="B33" i="51"/>
  <c r="B21" i="51"/>
  <c r="B19" i="51"/>
  <c r="A4" i="51" a="1"/>
  <c r="B26" i="51"/>
  <c r="B31" i="51"/>
  <c r="B17" i="51"/>
  <c r="I12" i="51"/>
  <c r="I6" i="51"/>
  <c r="I13" i="51"/>
  <c r="J1" i="66"/>
  <c r="B28" i="111" s="1" a="1"/>
  <c r="B28" i="111" s="1"/>
  <c r="A4" i="66" a="1"/>
  <c r="I10" i="66"/>
  <c r="I7" i="66"/>
  <c r="I4" i="66"/>
  <c r="I12" i="66"/>
  <c r="I11" i="66"/>
  <c r="I9" i="66"/>
  <c r="B21" i="66" s="1"/>
  <c r="A4" i="127" a="1"/>
  <c r="I5" i="127"/>
  <c r="B18" i="127" s="1"/>
  <c r="I8" i="127"/>
  <c r="I11" i="127"/>
  <c r="C13" i="124" a="1"/>
  <c r="C13" i="124" l="1"/>
  <c r="B7" i="29"/>
  <c r="B32" i="29"/>
  <c r="B28" i="29"/>
  <c r="B18" i="29"/>
  <c r="B33" i="29"/>
  <c r="B16" i="29"/>
  <c r="B21" i="29"/>
  <c r="B14" i="29"/>
  <c r="B15" i="29"/>
  <c r="B19" i="29"/>
  <c r="B25" i="29"/>
  <c r="B31" i="29"/>
  <c r="B12" i="29"/>
  <c r="B22" i="29"/>
  <c r="B11" i="29"/>
  <c r="B17" i="29"/>
  <c r="B27" i="29"/>
  <c r="B30" i="29"/>
  <c r="B24" i="29"/>
  <c r="B20" i="29"/>
  <c r="B23" i="29"/>
  <c r="B10" i="29"/>
  <c r="B13" i="29"/>
  <c r="B9" i="29"/>
  <c r="B29" i="29"/>
  <c r="B26" i="29"/>
  <c r="B8" i="29"/>
  <c r="B29" i="57"/>
  <c r="B32" i="57"/>
  <c r="B24" i="57"/>
  <c r="B23" i="57"/>
  <c r="B20" i="57"/>
  <c r="B17" i="57"/>
  <c r="B31" i="57"/>
  <c r="B21" i="57"/>
  <c r="B16" i="57"/>
  <c r="B27" i="57"/>
  <c r="B19" i="57"/>
  <c r="B33" i="57"/>
  <c r="B26" i="57"/>
  <c r="B28" i="57"/>
  <c r="B22" i="57"/>
  <c r="B25" i="57"/>
  <c r="B15" i="57"/>
  <c r="B17" i="127"/>
  <c r="B24" i="127"/>
  <c r="B29" i="127"/>
  <c r="B28" i="127"/>
  <c r="B27" i="127"/>
  <c r="B32" i="127"/>
  <c r="B22" i="127"/>
  <c r="B15" i="127"/>
  <c r="B20" i="127"/>
  <c r="B30" i="127"/>
  <c r="B16" i="127"/>
  <c r="B25" i="127"/>
  <c r="B19" i="127"/>
  <c r="B31" i="127"/>
  <c r="B33" i="127"/>
  <c r="B26" i="127"/>
  <c r="B23" i="127"/>
  <c r="B21" i="127"/>
  <c r="B19" i="33"/>
  <c r="B22" i="33"/>
  <c r="B17" i="33"/>
  <c r="B25" i="33"/>
  <c r="B30" i="33"/>
  <c r="B21" i="33"/>
  <c r="B26" i="33"/>
  <c r="B33" i="33"/>
  <c r="B28" i="33"/>
  <c r="B15" i="33"/>
  <c r="B23" i="33"/>
  <c r="B29" i="33"/>
  <c r="B18" i="33"/>
  <c r="B24" i="33"/>
  <c r="B32" i="33"/>
  <c r="B31" i="33"/>
  <c r="B20" i="33"/>
  <c r="B16" i="33"/>
  <c r="A4" i="33"/>
  <c r="B4" i="33" s="1"/>
  <c r="B8" i="33"/>
  <c r="B14" i="33"/>
  <c r="B11" i="33"/>
  <c r="B5" i="33"/>
  <c r="B13" i="33"/>
  <c r="B10" i="33"/>
  <c r="B7" i="33"/>
  <c r="B12" i="33"/>
  <c r="B9" i="33"/>
  <c r="B6" i="33"/>
  <c r="A4" i="57"/>
  <c r="B4" i="57" s="1"/>
  <c r="B5" i="57"/>
  <c r="B13" i="57"/>
  <c r="B10" i="57"/>
  <c r="B7" i="57"/>
  <c r="B14" i="57"/>
  <c r="B11" i="57"/>
  <c r="B8" i="57"/>
  <c r="B12" i="57"/>
  <c r="B9" i="57"/>
  <c r="B6" i="57"/>
  <c r="A4" i="51"/>
  <c r="B4" i="51" s="1"/>
  <c r="B13" i="51"/>
  <c r="B10" i="51"/>
  <c r="B7" i="51"/>
  <c r="B14" i="51"/>
  <c r="B11" i="51"/>
  <c r="B8" i="51"/>
  <c r="B5" i="51"/>
  <c r="B12" i="51"/>
  <c r="B9" i="51"/>
  <c r="B6" i="51"/>
  <c r="B17" i="66"/>
  <c r="B33" i="66"/>
  <c r="B28" i="66"/>
  <c r="B25" i="66"/>
  <c r="B22" i="66"/>
  <c r="B26" i="66"/>
  <c r="B15" i="66"/>
  <c r="B30" i="66"/>
  <c r="B29" i="66"/>
  <c r="B18" i="66"/>
  <c r="B23" i="66"/>
  <c r="B31" i="66"/>
  <c r="B32" i="66"/>
  <c r="B16" i="66"/>
  <c r="B24" i="66"/>
  <c r="B20" i="66"/>
  <c r="B19" i="66"/>
  <c r="B27" i="66"/>
  <c r="A4" i="66"/>
  <c r="B4" i="66" s="1"/>
  <c r="B14" i="66"/>
  <c r="B11" i="66"/>
  <c r="B8" i="66"/>
  <c r="B5" i="66"/>
  <c r="B13" i="66"/>
  <c r="B10" i="66"/>
  <c r="B7" i="66"/>
  <c r="B12" i="66"/>
  <c r="B9" i="66"/>
  <c r="B6" i="66"/>
  <c r="A4" i="127"/>
  <c r="B4" i="127" s="1"/>
  <c r="B14" i="127"/>
  <c r="B8" i="127"/>
  <c r="B5" i="127"/>
  <c r="B12" i="127"/>
  <c r="B9" i="127"/>
  <c r="B6" i="127"/>
  <c r="B13" i="127"/>
  <c r="B10" i="127"/>
  <c r="B7" i="127"/>
  <c r="B11" i="127"/>
  <c r="G22" i="130" l="1"/>
  <c r="H18" i="134"/>
  <c r="F18" i="134"/>
  <c r="H50" i="134"/>
  <c r="H49" i="134"/>
  <c r="H48" i="134"/>
  <c r="H47" i="134"/>
  <c r="H46" i="134"/>
  <c r="H45" i="134"/>
  <c r="H44" i="134"/>
  <c r="H43" i="134"/>
  <c r="H42" i="134"/>
  <c r="H33" i="134"/>
  <c r="H32" i="134"/>
  <c r="H31" i="134"/>
  <c r="H30" i="134"/>
  <c r="H29" i="134"/>
  <c r="H28" i="134"/>
  <c r="AP27" i="134"/>
  <c r="AO27" i="134"/>
  <c r="AN27" i="134"/>
  <c r="AM27" i="134"/>
  <c r="AL27" i="134"/>
  <c r="AK27" i="134"/>
  <c r="AJ27" i="134"/>
  <c r="AI27" i="134"/>
  <c r="AH27" i="134"/>
  <c r="AG27" i="134"/>
  <c r="AF27" i="134"/>
  <c r="AE27" i="134"/>
  <c r="AD27" i="134"/>
  <c r="AC27" i="134"/>
  <c r="AB27" i="134"/>
  <c r="AA27" i="134"/>
  <c r="Z27" i="134"/>
  <c r="Y27" i="134"/>
  <c r="X27" i="134"/>
  <c r="W27" i="134"/>
  <c r="V27" i="134"/>
  <c r="U27" i="134"/>
  <c r="T27" i="134"/>
  <c r="H27" i="134"/>
  <c r="AP26" i="134"/>
  <c r="AO26" i="134"/>
  <c r="AN26" i="134"/>
  <c r="AM26" i="134"/>
  <c r="AL26" i="134"/>
  <c r="AK26" i="134"/>
  <c r="AJ26" i="134"/>
  <c r="AI26" i="134"/>
  <c r="AH26" i="134"/>
  <c r="AG26" i="134"/>
  <c r="AF26" i="134"/>
  <c r="AE26" i="134"/>
  <c r="AD26" i="134"/>
  <c r="AC26" i="134"/>
  <c r="AB26" i="134"/>
  <c r="AA26" i="134"/>
  <c r="Z26" i="134"/>
  <c r="Y26" i="134"/>
  <c r="X26" i="134"/>
  <c r="W26" i="134"/>
  <c r="V26" i="134"/>
  <c r="U26" i="134"/>
  <c r="T26" i="134"/>
  <c r="H26" i="134"/>
  <c r="AP25" i="134"/>
  <c r="AO25" i="134"/>
  <c r="AN25" i="134"/>
  <c r="AM25" i="134"/>
  <c r="AL25" i="134"/>
  <c r="AK25" i="134"/>
  <c r="AJ25" i="134"/>
  <c r="AI25" i="134"/>
  <c r="AH25" i="134"/>
  <c r="AG25" i="134"/>
  <c r="AF25" i="134"/>
  <c r="AE25" i="134"/>
  <c r="AD25" i="134"/>
  <c r="AC25" i="134"/>
  <c r="AB25" i="134"/>
  <c r="AA25" i="134"/>
  <c r="Z25" i="134"/>
  <c r="Y25" i="134"/>
  <c r="X25" i="134"/>
  <c r="W25" i="134"/>
  <c r="V25" i="134"/>
  <c r="U25" i="134"/>
  <c r="T25" i="134"/>
  <c r="H25" i="134"/>
  <c r="AP24" i="134"/>
  <c r="AO24" i="134"/>
  <c r="AN24" i="134"/>
  <c r="AM24" i="134"/>
  <c r="AL24" i="134"/>
  <c r="AK24" i="134"/>
  <c r="AJ24" i="134"/>
  <c r="AI24" i="134"/>
  <c r="AH24" i="134"/>
  <c r="AG24" i="134"/>
  <c r="AF24" i="134"/>
  <c r="AE24" i="134"/>
  <c r="AD24" i="134"/>
  <c r="AC24" i="134"/>
  <c r="AB24" i="134"/>
  <c r="AA24" i="134"/>
  <c r="Z24" i="134"/>
  <c r="Y24" i="134"/>
  <c r="X24" i="134"/>
  <c r="W24" i="134"/>
  <c r="V24" i="134"/>
  <c r="U24" i="134"/>
  <c r="T24" i="134"/>
  <c r="H24" i="134"/>
  <c r="AP23" i="134"/>
  <c r="AO23" i="134"/>
  <c r="AN23" i="134"/>
  <c r="AM23" i="134"/>
  <c r="AL23" i="134"/>
  <c r="AK23" i="134"/>
  <c r="AJ23" i="134"/>
  <c r="AI23" i="134"/>
  <c r="AH23" i="134"/>
  <c r="AG23" i="134"/>
  <c r="AF23" i="134"/>
  <c r="AE23" i="134"/>
  <c r="AD23" i="134"/>
  <c r="AC23" i="134"/>
  <c r="AB23" i="134"/>
  <c r="AA23" i="134"/>
  <c r="Z23" i="134"/>
  <c r="Y23" i="134"/>
  <c r="X23" i="134"/>
  <c r="W23" i="134"/>
  <c r="V23" i="134"/>
  <c r="U23" i="134"/>
  <c r="T23" i="134"/>
  <c r="H23" i="134"/>
  <c r="AP22" i="134"/>
  <c r="AO22" i="134"/>
  <c r="AN22" i="134"/>
  <c r="AM22" i="134"/>
  <c r="AL22" i="134"/>
  <c r="AK22" i="134"/>
  <c r="AJ22" i="134"/>
  <c r="AI22" i="134"/>
  <c r="AH22" i="134"/>
  <c r="AG22" i="134"/>
  <c r="AF22" i="134"/>
  <c r="AE22" i="134"/>
  <c r="AD22" i="134"/>
  <c r="AC22" i="134"/>
  <c r="AB22" i="134"/>
  <c r="AA22" i="134"/>
  <c r="Z22" i="134"/>
  <c r="Y22" i="134"/>
  <c r="X22" i="134"/>
  <c r="W22" i="134"/>
  <c r="V22" i="134"/>
  <c r="U22" i="134"/>
  <c r="T22" i="134"/>
  <c r="H22" i="134"/>
  <c r="AP21" i="134"/>
  <c r="AO21" i="134"/>
  <c r="AN21" i="134"/>
  <c r="AM21" i="134"/>
  <c r="AL21" i="134"/>
  <c r="AK21" i="134"/>
  <c r="AJ21" i="134"/>
  <c r="AI21" i="134"/>
  <c r="AH21" i="134"/>
  <c r="AG21" i="134"/>
  <c r="AF21" i="134"/>
  <c r="AE21" i="134"/>
  <c r="AD21" i="134"/>
  <c r="AC21" i="134"/>
  <c r="AB21" i="134"/>
  <c r="AA21" i="134"/>
  <c r="Z21" i="134"/>
  <c r="Y21" i="134"/>
  <c r="X21" i="134"/>
  <c r="W21" i="134"/>
  <c r="V21" i="134"/>
  <c r="U21" i="134"/>
  <c r="T21" i="134"/>
  <c r="H21" i="134"/>
  <c r="AP20" i="134"/>
  <c r="AO20" i="134"/>
  <c r="AN20" i="134"/>
  <c r="AM20" i="134"/>
  <c r="AL20" i="134"/>
  <c r="AK20" i="134"/>
  <c r="AJ20" i="134"/>
  <c r="AI20" i="134"/>
  <c r="AH20" i="134"/>
  <c r="AG20" i="134"/>
  <c r="AF20" i="134"/>
  <c r="AE20" i="134"/>
  <c r="AD20" i="134"/>
  <c r="AC20" i="134"/>
  <c r="AB20" i="134"/>
  <c r="AA20" i="134"/>
  <c r="Z20" i="134"/>
  <c r="Y20" i="134"/>
  <c r="X20" i="134"/>
  <c r="W20" i="134"/>
  <c r="V20" i="134"/>
  <c r="U20" i="134"/>
  <c r="T20" i="134"/>
  <c r="H20" i="134"/>
  <c r="K17" i="130"/>
  <c r="H18" i="132"/>
  <c r="F17" i="130"/>
  <c r="F18" i="132"/>
  <c r="H17" i="133"/>
  <c r="F17" i="133"/>
  <c r="I52" i="130"/>
  <c r="E10" i="122" s="1"/>
  <c r="H52" i="130"/>
  <c r="D10" i="122" s="1"/>
  <c r="G52" i="130"/>
  <c r="C10" i="122" s="1"/>
  <c r="I51" i="130"/>
  <c r="E10" i="121" s="1"/>
  <c r="H51" i="130"/>
  <c r="D10" i="121" s="1"/>
  <c r="G51" i="130"/>
  <c r="C10" i="121" s="1"/>
  <c r="I50" i="130"/>
  <c r="E10" i="123" s="1"/>
  <c r="H50" i="130"/>
  <c r="D10" i="123" s="1"/>
  <c r="G50" i="130"/>
  <c r="C10" i="123" s="1"/>
  <c r="I49" i="130"/>
  <c r="E10" i="119" s="1"/>
  <c r="H49" i="130"/>
  <c r="D10" i="119" s="1"/>
  <c r="G49" i="130"/>
  <c r="C10" i="119" s="1"/>
  <c r="I48" i="130"/>
  <c r="E10" i="118" s="1"/>
  <c r="H48" i="130"/>
  <c r="D10" i="118" s="1"/>
  <c r="G48" i="130"/>
  <c r="C10" i="118" s="1"/>
  <c r="I47" i="130"/>
  <c r="E10" i="117" s="1"/>
  <c r="H47" i="130"/>
  <c r="D10" i="117" s="1"/>
  <c r="G47" i="130"/>
  <c r="C10" i="117" s="1"/>
  <c r="I46" i="130"/>
  <c r="E10" i="120" s="1"/>
  <c r="H46" i="130"/>
  <c r="D10" i="120" s="1"/>
  <c r="G46" i="130"/>
  <c r="C10" i="120" s="1"/>
  <c r="I45" i="130"/>
  <c r="E10" i="116" s="1"/>
  <c r="H45" i="130"/>
  <c r="D10" i="116" s="1"/>
  <c r="G45" i="130"/>
  <c r="C10" i="116" s="1"/>
  <c r="I44" i="130"/>
  <c r="E10" i="115" s="1"/>
  <c r="H44" i="130"/>
  <c r="D10" i="115" s="1"/>
  <c r="G44" i="130"/>
  <c r="C10" i="115" s="1"/>
  <c r="I35" i="130"/>
  <c r="E10" i="113" s="1"/>
  <c r="H35" i="130"/>
  <c r="D10" i="113" s="1"/>
  <c r="G35" i="130"/>
  <c r="C10" i="113" s="1"/>
  <c r="I34" i="130"/>
  <c r="E10" i="112" s="1"/>
  <c r="H34" i="130"/>
  <c r="D10" i="112" s="1"/>
  <c r="G34" i="130"/>
  <c r="C10" i="112" s="1"/>
  <c r="I33" i="130"/>
  <c r="E10" i="111" s="1"/>
  <c r="H33" i="130"/>
  <c r="D10" i="111" s="1"/>
  <c r="G33" i="130"/>
  <c r="C10" i="111" s="1"/>
  <c r="I32" i="130"/>
  <c r="E10" i="110" s="1"/>
  <c r="H32" i="130"/>
  <c r="D10" i="110" s="1"/>
  <c r="G32" i="130"/>
  <c r="C10" i="110" s="1"/>
  <c r="I31" i="130"/>
  <c r="E10" i="109" s="1"/>
  <c r="H31" i="130"/>
  <c r="D10" i="109" s="1"/>
  <c r="G31" i="130"/>
  <c r="C10" i="109" s="1"/>
  <c r="I30" i="130"/>
  <c r="E10" i="108" s="1"/>
  <c r="H30" i="130"/>
  <c r="D10" i="108" s="1"/>
  <c r="G30" i="130"/>
  <c r="I29" i="130"/>
  <c r="E10" i="107" s="1"/>
  <c r="H29" i="130"/>
  <c r="D10" i="107" s="1"/>
  <c r="G29" i="130"/>
  <c r="C10" i="107" s="1"/>
  <c r="I28" i="130"/>
  <c r="I43" i="130" s="1"/>
  <c r="H28" i="130"/>
  <c r="H43" i="130" s="1"/>
  <c r="G28" i="130"/>
  <c r="G43" i="130" s="1"/>
  <c r="I26" i="130"/>
  <c r="I41" i="130" s="1"/>
  <c r="H26" i="130"/>
  <c r="H41" i="130" s="1"/>
  <c r="G26" i="130"/>
  <c r="G41" i="130" s="1"/>
  <c r="I25" i="130"/>
  <c r="I40" i="130" s="1"/>
  <c r="H25" i="130"/>
  <c r="H40" i="130" s="1"/>
  <c r="G25" i="130"/>
  <c r="G40" i="130" s="1"/>
  <c r="I24" i="130"/>
  <c r="I39" i="130" s="1"/>
  <c r="H24" i="130"/>
  <c r="H39" i="130" s="1"/>
  <c r="G24" i="130"/>
  <c r="G39" i="130" s="1"/>
  <c r="I23" i="130"/>
  <c r="I38" i="130" s="1"/>
  <c r="H23" i="130"/>
  <c r="H38" i="130" s="1"/>
  <c r="G23" i="130"/>
  <c r="G38" i="130" s="1"/>
  <c r="I22" i="130"/>
  <c r="H22" i="130"/>
  <c r="I21" i="130"/>
  <c r="H21" i="130"/>
  <c r="G21" i="130"/>
  <c r="C10" i="147" s="1"/>
  <c r="W4" i="48"/>
  <c r="T4" i="48"/>
  <c r="Q4" i="48"/>
  <c r="N4" i="48"/>
  <c r="L22" i="130"/>
  <c r="I17" i="48"/>
  <c r="I18" i="48"/>
  <c r="I21" i="48"/>
  <c r="I22" i="48"/>
  <c r="I23" i="48"/>
  <c r="I24" i="48"/>
  <c r="I25" i="48"/>
  <c r="I26" i="48"/>
  <c r="I27" i="48"/>
  <c r="I28" i="48"/>
  <c r="I29" i="48"/>
  <c r="I30" i="48"/>
  <c r="I31" i="48"/>
  <c r="I32" i="48"/>
  <c r="I33" i="48"/>
  <c r="L52" i="130"/>
  <c r="K52" i="130"/>
  <c r="L51" i="130"/>
  <c r="K51" i="130"/>
  <c r="L50" i="130"/>
  <c r="K50" i="130"/>
  <c r="L49" i="130"/>
  <c r="K49" i="130"/>
  <c r="L48" i="130"/>
  <c r="K48" i="130"/>
  <c r="L47" i="130"/>
  <c r="K47" i="130"/>
  <c r="L46" i="130"/>
  <c r="K46" i="130"/>
  <c r="L45" i="130"/>
  <c r="K45" i="130"/>
  <c r="L44" i="130"/>
  <c r="K44" i="130"/>
  <c r="L35" i="130"/>
  <c r="K35" i="130"/>
  <c r="L34" i="130"/>
  <c r="K34" i="130"/>
  <c r="L33" i="130"/>
  <c r="K33" i="130"/>
  <c r="L32" i="130"/>
  <c r="K32" i="130"/>
  <c r="L31" i="130"/>
  <c r="K31" i="130"/>
  <c r="L30" i="130"/>
  <c r="K30" i="130"/>
  <c r="L29" i="130"/>
  <c r="K29" i="130"/>
  <c r="L28" i="130"/>
  <c r="K28" i="130"/>
  <c r="L26" i="130"/>
  <c r="K26" i="130"/>
  <c r="L25" i="130"/>
  <c r="K25" i="130"/>
  <c r="L24" i="130"/>
  <c r="K24" i="130"/>
  <c r="L23" i="130"/>
  <c r="K23" i="130"/>
  <c r="K22" i="130"/>
  <c r="L21" i="130"/>
  <c r="K21" i="130"/>
  <c r="D4" i="48" a="1"/>
  <c r="AG29" i="8"/>
  <c r="AG30" i="8"/>
  <c r="AG31" i="8"/>
  <c r="AG32" i="8"/>
  <c r="AG33" i="8"/>
  <c r="AG34" i="8"/>
  <c r="AG35" i="8"/>
  <c r="AG36" i="8"/>
  <c r="AG37" i="8"/>
  <c r="AG38" i="8"/>
  <c r="AG39" i="8"/>
  <c r="AG40" i="8"/>
  <c r="AG41" i="8"/>
  <c r="AG42" i="8"/>
  <c r="AC29" i="8"/>
  <c r="AC30" i="8"/>
  <c r="AC31" i="8"/>
  <c r="AC32" i="8"/>
  <c r="AC33" i="8"/>
  <c r="AC34" i="8"/>
  <c r="AC35" i="8"/>
  <c r="AC36" i="8"/>
  <c r="AC37" i="8"/>
  <c r="AC38" i="8"/>
  <c r="AC39" i="8"/>
  <c r="AC40" i="8"/>
  <c r="AC41" i="8"/>
  <c r="AC42" i="8"/>
  <c r="Y29" i="8"/>
  <c r="Y30" i="8"/>
  <c r="Y31" i="8"/>
  <c r="Y32" i="8"/>
  <c r="Y33" i="8"/>
  <c r="Y34" i="8"/>
  <c r="Y35" i="8"/>
  <c r="Y36" i="8"/>
  <c r="Y37" i="8"/>
  <c r="Y38" i="8"/>
  <c r="Y39" i="8"/>
  <c r="Y40" i="8"/>
  <c r="Y41" i="8"/>
  <c r="Y42" i="8"/>
  <c r="U29" i="8"/>
  <c r="U30" i="8"/>
  <c r="U31" i="8"/>
  <c r="U32" i="8"/>
  <c r="U33" i="8"/>
  <c r="U34" i="8"/>
  <c r="U35" i="8"/>
  <c r="U36" i="8"/>
  <c r="U37" i="8"/>
  <c r="U38" i="8"/>
  <c r="U39" i="8"/>
  <c r="U40" i="8"/>
  <c r="U41" i="8"/>
  <c r="U42" i="8"/>
  <c r="Q29" i="8"/>
  <c r="Q30" i="8"/>
  <c r="Q31" i="8"/>
  <c r="Q32" i="8"/>
  <c r="Q33" i="8"/>
  <c r="Q34" i="8"/>
  <c r="Q35" i="8"/>
  <c r="Q36" i="8"/>
  <c r="Q37" i="8"/>
  <c r="Q38" i="8"/>
  <c r="Q39" i="8"/>
  <c r="Q40" i="8"/>
  <c r="Q41" i="8"/>
  <c r="Q42" i="8"/>
  <c r="Q11" i="8"/>
  <c r="Q12" i="8"/>
  <c r="Q13" i="8"/>
  <c r="Q14" i="8"/>
  <c r="Q15" i="8"/>
  <c r="Q16" i="8"/>
  <c r="Q17" i="8"/>
  <c r="Q18" i="8"/>
  <c r="Q19" i="8"/>
  <c r="Q20" i="8"/>
  <c r="Q21" i="8"/>
  <c r="Q22" i="8"/>
  <c r="Q23" i="8"/>
  <c r="Q24" i="8"/>
  <c r="Q25" i="8"/>
  <c r="Q26" i="8"/>
  <c r="Q27" i="8"/>
  <c r="Q28" i="8"/>
  <c r="U12" i="8"/>
  <c r="U13" i="8"/>
  <c r="U14" i="8"/>
  <c r="U15" i="8"/>
  <c r="U16" i="8"/>
  <c r="U17" i="8"/>
  <c r="U18" i="8"/>
  <c r="U19" i="8"/>
  <c r="U20" i="8"/>
  <c r="U21" i="8"/>
  <c r="U22" i="8"/>
  <c r="U23" i="8"/>
  <c r="U24" i="8"/>
  <c r="U25" i="8"/>
  <c r="U26" i="8"/>
  <c r="U27" i="8"/>
  <c r="U28" i="8"/>
  <c r="I37" i="130" l="1"/>
  <c r="E10" i="8"/>
  <c r="C10" i="151"/>
  <c r="G36" i="130"/>
  <c r="D10" i="151"/>
  <c r="H36" i="130"/>
  <c r="E10" i="151"/>
  <c r="I36" i="130"/>
  <c r="H37" i="130"/>
  <c r="D10" i="8"/>
  <c r="G37" i="130"/>
  <c r="C10" i="8"/>
  <c r="D10" i="102"/>
  <c r="E10" i="106"/>
  <c r="E10" i="102"/>
  <c r="C10" i="103"/>
  <c r="D10" i="103"/>
  <c r="E10" i="101"/>
  <c r="E10" i="103"/>
  <c r="C10" i="104"/>
  <c r="D10" i="104"/>
  <c r="C10" i="102"/>
  <c r="E10" i="104"/>
  <c r="C10" i="101"/>
  <c r="C10" i="106"/>
  <c r="D10" i="101"/>
  <c r="D10" i="106"/>
  <c r="H42" i="132"/>
  <c r="F41" i="134" s="1"/>
  <c r="G41" i="134" s="1"/>
  <c r="H38" i="132"/>
  <c r="F37" i="134" s="1"/>
  <c r="G37" i="134" s="1"/>
  <c r="G42" i="132"/>
  <c r="G38" i="132"/>
  <c r="F40" i="132"/>
  <c r="F42" i="132"/>
  <c r="F38" i="132"/>
  <c r="H41" i="132"/>
  <c r="F40" i="134" s="1"/>
  <c r="G40" i="134" s="1"/>
  <c r="H37" i="132"/>
  <c r="F36" i="134" s="1"/>
  <c r="G36" i="134" s="1"/>
  <c r="G41" i="132"/>
  <c r="G37" i="132"/>
  <c r="F41" i="132"/>
  <c r="F37" i="132"/>
  <c r="G36" i="132"/>
  <c r="F36" i="132"/>
  <c r="H40" i="132"/>
  <c r="F39" i="134" s="1"/>
  <c r="G39" i="134" s="1"/>
  <c r="H36" i="132"/>
  <c r="F35" i="134" s="1"/>
  <c r="G35" i="134" s="1"/>
  <c r="G40" i="132"/>
  <c r="H39" i="132"/>
  <c r="F38" i="134" s="1"/>
  <c r="G38" i="134" s="1"/>
  <c r="H35" i="132"/>
  <c r="F34" i="134" s="1"/>
  <c r="G34" i="134" s="1"/>
  <c r="F35" i="132"/>
  <c r="G39" i="132"/>
  <c r="G35" i="132"/>
  <c r="F39" i="132"/>
  <c r="C10" i="124"/>
  <c r="C10" i="159"/>
  <c r="C10" i="143"/>
  <c r="C10" i="163"/>
  <c r="C10" i="155"/>
  <c r="C10" i="139"/>
  <c r="D10" i="124"/>
  <c r="D10" i="163"/>
  <c r="D10" i="159"/>
  <c r="D10" i="155"/>
  <c r="D10" i="147"/>
  <c r="D10" i="143"/>
  <c r="D10" i="139"/>
  <c r="D10" i="135"/>
  <c r="E10" i="124"/>
  <c r="E10" i="163"/>
  <c r="E10" i="159"/>
  <c r="E10" i="155"/>
  <c r="E10" i="147"/>
  <c r="E10" i="143"/>
  <c r="E10" i="139"/>
  <c r="E10" i="135"/>
  <c r="C10" i="108"/>
  <c r="B10" i="108" s="1"/>
  <c r="B10" i="111"/>
  <c r="B13" i="105" a="1"/>
  <c r="A15" i="105" s="1"/>
  <c r="AQ20" i="134"/>
  <c r="S20" i="134" s="1"/>
  <c r="AF28" i="134"/>
  <c r="AC28" i="134"/>
  <c r="AO28" i="134"/>
  <c r="AQ25" i="134"/>
  <c r="S25" i="134" s="1"/>
  <c r="U28" i="134"/>
  <c r="AG28" i="134"/>
  <c r="V28" i="134"/>
  <c r="AH28" i="134"/>
  <c r="W28" i="134"/>
  <c r="AI28" i="134"/>
  <c r="X28" i="134"/>
  <c r="AJ28" i="134"/>
  <c r="AQ21" i="134"/>
  <c r="S21" i="134" s="1"/>
  <c r="AQ23" i="134"/>
  <c r="S23" i="134" s="1"/>
  <c r="AQ22" i="134"/>
  <c r="S22" i="134" s="1"/>
  <c r="AQ24" i="134"/>
  <c r="S24" i="134" s="1"/>
  <c r="AQ26" i="134"/>
  <c r="S26" i="134" s="1"/>
  <c r="AA28" i="134"/>
  <c r="AM28" i="134"/>
  <c r="AB28" i="134"/>
  <c r="AN28" i="134"/>
  <c r="Y28" i="134"/>
  <c r="AK28" i="134"/>
  <c r="Z28" i="134"/>
  <c r="AL28" i="134"/>
  <c r="AQ27" i="134"/>
  <c r="H51" i="134"/>
  <c r="AD28" i="134"/>
  <c r="AP28" i="134"/>
  <c r="AE28" i="134"/>
  <c r="T28" i="134"/>
  <c r="H12" i="48"/>
  <c r="H8" i="48"/>
  <c r="H9" i="48"/>
  <c r="H10" i="48"/>
  <c r="H7" i="48"/>
  <c r="H6" i="48"/>
  <c r="H5" i="48"/>
  <c r="H11" i="48"/>
  <c r="H4" i="48"/>
  <c r="H14" i="48"/>
  <c r="H13" i="48"/>
  <c r="D4" i="48"/>
  <c r="AG33" i="107"/>
  <c r="AG34" i="107"/>
  <c r="AG35" i="107"/>
  <c r="AG36" i="107"/>
  <c r="AG37" i="107"/>
  <c r="AG38" i="107"/>
  <c r="AG39" i="107"/>
  <c r="AG40" i="107"/>
  <c r="AG41" i="107"/>
  <c r="AG42" i="107"/>
  <c r="AG43" i="107"/>
  <c r="AG44" i="107"/>
  <c r="AG45" i="107"/>
  <c r="AG46" i="107"/>
  <c r="AG48" i="107"/>
  <c r="AG49" i="107"/>
  <c r="AG50" i="107"/>
  <c r="AG51" i="107"/>
  <c r="AG52" i="107"/>
  <c r="AG53" i="107"/>
  <c r="AG54" i="107"/>
  <c r="AG55" i="107"/>
  <c r="AG56" i="107"/>
  <c r="AC33" i="107"/>
  <c r="AC34" i="107"/>
  <c r="AC35" i="107"/>
  <c r="AC36" i="107"/>
  <c r="AC37" i="107"/>
  <c r="AC38" i="107"/>
  <c r="AC39" i="107"/>
  <c r="AC40" i="107"/>
  <c r="AC41" i="107"/>
  <c r="AC42" i="107"/>
  <c r="AC43" i="107"/>
  <c r="AC44" i="107"/>
  <c r="AC45" i="107"/>
  <c r="AC46" i="107"/>
  <c r="AC48" i="107"/>
  <c r="AC49" i="107"/>
  <c r="AC50" i="107"/>
  <c r="AC51" i="107"/>
  <c r="AC52" i="107"/>
  <c r="AC53" i="107"/>
  <c r="AC54" i="107"/>
  <c r="AC55" i="107"/>
  <c r="AC56" i="107"/>
  <c r="Y33" i="107"/>
  <c r="Y34" i="107"/>
  <c r="Y35" i="107"/>
  <c r="Y36" i="107"/>
  <c r="Y37" i="107"/>
  <c r="Y38" i="107"/>
  <c r="Y39" i="107"/>
  <c r="Y40" i="107"/>
  <c r="Y41" i="107"/>
  <c r="Y42" i="107"/>
  <c r="Y43" i="107"/>
  <c r="Y44" i="107"/>
  <c r="Y45" i="107"/>
  <c r="Y46" i="107"/>
  <c r="Y48" i="107"/>
  <c r="Y49" i="107"/>
  <c r="Y50" i="107"/>
  <c r="Y51" i="107"/>
  <c r="Y52" i="107"/>
  <c r="Y53" i="107"/>
  <c r="Y54" i="107"/>
  <c r="Y55" i="107"/>
  <c r="Y56" i="107"/>
  <c r="U33" i="107"/>
  <c r="U34" i="107"/>
  <c r="U35" i="107"/>
  <c r="U36" i="107"/>
  <c r="U37" i="107"/>
  <c r="U38" i="107"/>
  <c r="U39" i="107"/>
  <c r="U40" i="107"/>
  <c r="U41" i="107"/>
  <c r="U42" i="107"/>
  <c r="U43" i="107"/>
  <c r="U44" i="107"/>
  <c r="U45" i="107"/>
  <c r="U46" i="107"/>
  <c r="U48" i="107"/>
  <c r="U49" i="107"/>
  <c r="U50" i="107"/>
  <c r="U51" i="107"/>
  <c r="U52" i="107"/>
  <c r="U53" i="107"/>
  <c r="U54" i="107"/>
  <c r="U55" i="107"/>
  <c r="U56" i="107"/>
  <c r="Q33" i="107"/>
  <c r="Q34" i="107"/>
  <c r="Q35" i="107"/>
  <c r="Q36" i="107"/>
  <c r="Q37" i="107"/>
  <c r="Q38" i="107"/>
  <c r="Q39" i="107"/>
  <c r="Q40" i="107"/>
  <c r="Q41" i="107"/>
  <c r="Q42" i="107"/>
  <c r="Q43" i="107"/>
  <c r="Q44" i="107"/>
  <c r="Q45" i="107"/>
  <c r="Q46" i="107"/>
  <c r="Q48" i="107"/>
  <c r="Q49" i="107"/>
  <c r="Q50" i="107"/>
  <c r="Q51" i="107"/>
  <c r="Q52" i="107"/>
  <c r="Q53" i="107"/>
  <c r="Q54" i="107"/>
  <c r="Q55" i="107"/>
  <c r="Q56" i="107"/>
  <c r="AI129" i="102"/>
  <c r="AI130" i="102"/>
  <c r="AI131" i="102"/>
  <c r="AI132" i="102"/>
  <c r="AI133" i="102"/>
  <c r="AI134" i="102"/>
  <c r="AI135" i="102"/>
  <c r="AI136" i="102"/>
  <c r="AI137" i="102"/>
  <c r="AI138" i="102"/>
  <c r="AI139" i="102"/>
  <c r="AI140" i="102"/>
  <c r="AI141" i="102"/>
  <c r="AI142" i="102"/>
  <c r="AI143" i="102"/>
  <c r="AI144" i="102"/>
  <c r="AI145" i="102"/>
  <c r="AI146" i="102"/>
  <c r="AI147" i="102"/>
  <c r="AI148" i="102"/>
  <c r="AI149" i="102"/>
  <c r="AG129" i="102"/>
  <c r="AG130" i="102"/>
  <c r="AG131" i="102"/>
  <c r="AG132" i="102"/>
  <c r="AG133" i="102"/>
  <c r="AG134" i="102"/>
  <c r="AG135" i="102"/>
  <c r="AG136" i="102"/>
  <c r="AG137" i="102"/>
  <c r="AG138" i="102"/>
  <c r="AG139" i="102"/>
  <c r="AG140" i="102"/>
  <c r="AG141" i="102"/>
  <c r="AG142" i="102"/>
  <c r="AG143" i="102"/>
  <c r="AG144" i="102"/>
  <c r="AG145" i="102"/>
  <c r="AG146" i="102"/>
  <c r="AG147" i="102"/>
  <c r="AG148" i="102"/>
  <c r="AG149" i="102"/>
  <c r="AC129" i="102"/>
  <c r="AC130" i="102"/>
  <c r="AC131" i="102"/>
  <c r="AC132" i="102"/>
  <c r="AC133" i="102"/>
  <c r="AC134" i="102"/>
  <c r="AC135" i="102"/>
  <c r="AC136" i="102"/>
  <c r="AC137" i="102"/>
  <c r="AC138" i="102"/>
  <c r="AC139" i="102"/>
  <c r="AC140" i="102"/>
  <c r="AC141" i="102"/>
  <c r="AC142" i="102"/>
  <c r="AC143" i="102"/>
  <c r="AC144" i="102"/>
  <c r="AC145" i="102"/>
  <c r="AC146" i="102"/>
  <c r="AC147" i="102"/>
  <c r="AC148" i="102"/>
  <c r="AC149" i="102"/>
  <c r="Y129" i="102"/>
  <c r="Y130" i="102"/>
  <c r="Y131" i="102"/>
  <c r="Y132" i="102"/>
  <c r="Y133" i="102"/>
  <c r="Y134" i="102"/>
  <c r="Y135" i="102"/>
  <c r="Y136" i="102"/>
  <c r="Y137" i="102"/>
  <c r="Y138" i="102"/>
  <c r="Y139" i="102"/>
  <c r="Y140" i="102"/>
  <c r="Y141" i="102"/>
  <c r="Y142" i="102"/>
  <c r="Y143" i="102"/>
  <c r="Y144" i="102"/>
  <c r="Y145" i="102"/>
  <c r="Y146" i="102"/>
  <c r="Y147" i="102"/>
  <c r="Y148" i="102"/>
  <c r="Y149" i="102"/>
  <c r="U129" i="102"/>
  <c r="U130" i="102"/>
  <c r="U131" i="102"/>
  <c r="U132" i="102"/>
  <c r="U133" i="102"/>
  <c r="U134" i="102"/>
  <c r="U135" i="102"/>
  <c r="U136" i="102"/>
  <c r="U137" i="102"/>
  <c r="U138" i="102"/>
  <c r="U139" i="102"/>
  <c r="U140" i="102"/>
  <c r="U141" i="102"/>
  <c r="U142" i="102"/>
  <c r="U143" i="102"/>
  <c r="U144" i="102"/>
  <c r="U145" i="102"/>
  <c r="U146" i="102"/>
  <c r="U147" i="102"/>
  <c r="U148" i="102"/>
  <c r="U149" i="102"/>
  <c r="Q129" i="102"/>
  <c r="Q130" i="102"/>
  <c r="Q131" i="102"/>
  <c r="Q132" i="102"/>
  <c r="Q133" i="102"/>
  <c r="Q134" i="102"/>
  <c r="Q135" i="102"/>
  <c r="Q136" i="102"/>
  <c r="Q137" i="102"/>
  <c r="Q138" i="102"/>
  <c r="Q139" i="102"/>
  <c r="Q140" i="102"/>
  <c r="Q141" i="102"/>
  <c r="Q142" i="102"/>
  <c r="Q143" i="102"/>
  <c r="Q144" i="102"/>
  <c r="Q145" i="102"/>
  <c r="Q146" i="102"/>
  <c r="Q147" i="102"/>
  <c r="Q148" i="102"/>
  <c r="Q149" i="102"/>
  <c r="I58" i="110"/>
  <c r="K58" i="110" a="1"/>
  <c r="K58" i="110" s="1"/>
  <c r="L58" i="110" s="1"/>
  <c r="I59" i="110"/>
  <c r="K59" i="110" a="1"/>
  <c r="K59" i="110" s="1"/>
  <c r="L59" i="110" s="1"/>
  <c r="I60" i="110"/>
  <c r="K60" i="110" a="1"/>
  <c r="K60" i="110" s="1"/>
  <c r="L60" i="110" s="1"/>
  <c r="I61" i="110"/>
  <c r="K61" i="110" a="1"/>
  <c r="K61" i="110" s="1"/>
  <c r="L61" i="110" s="1"/>
  <c r="I62" i="110"/>
  <c r="K62" i="110" a="1"/>
  <c r="K62" i="110" s="1"/>
  <c r="L62" i="110" s="1"/>
  <c r="I63" i="110"/>
  <c r="K63" i="110" a="1"/>
  <c r="K63" i="110" s="1"/>
  <c r="L63" i="110" s="1"/>
  <c r="I64" i="110"/>
  <c r="K64" i="110" a="1"/>
  <c r="K64" i="110" s="1"/>
  <c r="L64" i="110" s="1"/>
  <c r="J8" i="122" a="1"/>
  <c r="J8" i="122" s="1"/>
  <c r="J8" i="121" a="1"/>
  <c r="J8" i="121" s="1"/>
  <c r="J8" i="123" a="1"/>
  <c r="J8" i="123" s="1"/>
  <c r="J8" i="119" a="1"/>
  <c r="J8" i="119" s="1"/>
  <c r="J8" i="118" a="1"/>
  <c r="I16" i="118" s="1"/>
  <c r="J8" i="117" a="1"/>
  <c r="J8" i="120" a="1"/>
  <c r="J8" i="120" s="1"/>
  <c r="J8" i="116" a="1"/>
  <c r="J8" i="116" s="1"/>
  <c r="J8" i="115" a="1"/>
  <c r="J8" i="115" s="1"/>
  <c r="J8" i="113" a="1"/>
  <c r="J8" i="113" s="1"/>
  <c r="J8" i="112" a="1"/>
  <c r="J8" i="112" s="1"/>
  <c r="J8" i="111" a="1"/>
  <c r="J8" i="111" s="1"/>
  <c r="J8" i="110" a="1"/>
  <c r="J8" i="109" a="1"/>
  <c r="J8" i="108" a="1"/>
  <c r="J8" i="107" a="1"/>
  <c r="J8" i="106" a="1"/>
  <c r="J8" i="106" s="1"/>
  <c r="J8" i="105" a="1"/>
  <c r="J8" i="104" a="1"/>
  <c r="J8" i="104" s="1"/>
  <c r="J8" i="103" a="1"/>
  <c r="J8" i="102" a="1"/>
  <c r="J8" i="124" a="1"/>
  <c r="J8" i="124" s="1"/>
  <c r="J8" i="101" a="1"/>
  <c r="J8" i="8" a="1"/>
  <c r="I24" i="8" s="1"/>
  <c r="I85" i="102" l="1"/>
  <c r="I61" i="102"/>
  <c r="I60" i="102"/>
  <c r="I59" i="102"/>
  <c r="B10" i="155"/>
  <c r="I40" i="109"/>
  <c r="K35" i="109" a="1"/>
  <c r="K35" i="109" s="1"/>
  <c r="N35" i="109" s="1"/>
  <c r="AJ35" i="109" s="1"/>
  <c r="AM35" i="109" s="1"/>
  <c r="AO35" i="109" s="1"/>
  <c r="I41" i="109"/>
  <c r="K36" i="109" a="1"/>
  <c r="K36" i="109" s="1"/>
  <c r="N36" i="109" s="1"/>
  <c r="AJ36" i="109" s="1"/>
  <c r="AM36" i="109" s="1"/>
  <c r="AO36" i="109" s="1"/>
  <c r="K37" i="109" a="1"/>
  <c r="K37" i="109" s="1"/>
  <c r="L37" i="109" s="1"/>
  <c r="K38" i="109" a="1"/>
  <c r="K38" i="109" s="1"/>
  <c r="M38" i="109" s="1"/>
  <c r="I38" i="109"/>
  <c r="K39" i="109" a="1"/>
  <c r="K39" i="109" s="1"/>
  <c r="L39" i="109" s="1"/>
  <c r="I39" i="109"/>
  <c r="K40" i="109" a="1"/>
  <c r="K40" i="109" s="1"/>
  <c r="M40" i="109" s="1"/>
  <c r="K41" i="109" a="1"/>
  <c r="K41" i="109" s="1"/>
  <c r="L41" i="109" s="1"/>
  <c r="I36" i="109"/>
  <c r="I35" i="109"/>
  <c r="I37" i="109"/>
  <c r="J8" i="118"/>
  <c r="K40" i="118" a="1"/>
  <c r="K40" i="118" s="1"/>
  <c r="L40" i="118" s="1"/>
  <c r="K39" i="118" a="1"/>
  <c r="K39" i="118" s="1"/>
  <c r="N39" i="118" s="1"/>
  <c r="AJ39" i="118" s="1"/>
  <c r="AM39" i="118" s="1"/>
  <c r="AO39" i="118" s="1"/>
  <c r="I38" i="118"/>
  <c r="K37" i="118" a="1"/>
  <c r="K37" i="118" s="1"/>
  <c r="N37" i="118" s="1"/>
  <c r="AJ37" i="118" s="1"/>
  <c r="AM37" i="118" s="1"/>
  <c r="AO37" i="118" s="1"/>
  <c r="I40" i="118"/>
  <c r="I30" i="118"/>
  <c r="K38" i="118" a="1"/>
  <c r="K38" i="118" s="1"/>
  <c r="N38" i="118" s="1"/>
  <c r="AJ38" i="118" s="1"/>
  <c r="AM38" i="118" s="1"/>
  <c r="AO38" i="118" s="1"/>
  <c r="I31" i="118"/>
  <c r="K30" i="118" a="1"/>
  <c r="K30" i="118" s="1"/>
  <c r="L30" i="118" s="1"/>
  <c r="I32" i="118"/>
  <c r="K32" i="118" a="1"/>
  <c r="K32" i="118" s="1"/>
  <c r="L32" i="118" s="1"/>
  <c r="I34" i="118"/>
  <c r="K33" i="118" a="1"/>
  <c r="K33" i="118" s="1"/>
  <c r="N33" i="118" s="1"/>
  <c r="AJ33" i="118" s="1"/>
  <c r="AM33" i="118" s="1"/>
  <c r="AO33" i="118" s="1"/>
  <c r="I35" i="118"/>
  <c r="I36" i="118"/>
  <c r="I39" i="118"/>
  <c r="K31" i="118" a="1"/>
  <c r="K31" i="118" s="1"/>
  <c r="L31" i="118" s="1"/>
  <c r="I33" i="118"/>
  <c r="K34" i="118" a="1"/>
  <c r="K34" i="118" s="1"/>
  <c r="L34" i="118" s="1"/>
  <c r="K36" i="118" a="1"/>
  <c r="K36" i="118" s="1"/>
  <c r="L36" i="118" s="1"/>
  <c r="K35" i="118" a="1"/>
  <c r="K35" i="118" s="1"/>
  <c r="M35" i="118" s="1"/>
  <c r="I37" i="118"/>
  <c r="J8" i="108"/>
  <c r="K30" i="108" a="1"/>
  <c r="K30" i="108" s="1"/>
  <c r="L30" i="108" s="1"/>
  <c r="I30" i="108"/>
  <c r="I31" i="108"/>
  <c r="K31" i="108" a="1"/>
  <c r="K31" i="108" s="1"/>
  <c r="L31" i="108" s="1"/>
  <c r="I31" i="101"/>
  <c r="K31" i="101" a="1"/>
  <c r="K31" i="101" s="1"/>
  <c r="L31" i="101" s="1"/>
  <c r="K30" i="101" a="1"/>
  <c r="K30" i="101" s="1"/>
  <c r="N30" i="101" s="1"/>
  <c r="AJ30" i="101" s="1"/>
  <c r="AM30" i="101" s="1"/>
  <c r="AO30" i="101" s="1"/>
  <c r="I30" i="101"/>
  <c r="B10" i="8"/>
  <c r="B10" i="151"/>
  <c r="I35" i="132"/>
  <c r="I32" i="109"/>
  <c r="I33" i="109"/>
  <c r="I34" i="109"/>
  <c r="K32" i="109" a="1"/>
  <c r="K32" i="109" s="1"/>
  <c r="M32" i="109" s="1"/>
  <c r="K33" i="109" a="1"/>
  <c r="K33" i="109" s="1"/>
  <c r="N33" i="109" s="1"/>
  <c r="AJ33" i="109" s="1"/>
  <c r="AM33" i="109" s="1"/>
  <c r="AO33" i="109" s="1"/>
  <c r="K34" i="109" a="1"/>
  <c r="K34" i="109" s="1"/>
  <c r="M34" i="109" s="1"/>
  <c r="I30" i="109"/>
  <c r="I31" i="109"/>
  <c r="K30" i="109" a="1"/>
  <c r="K30" i="109" s="1"/>
  <c r="M30" i="109" s="1"/>
  <c r="K31" i="109" a="1"/>
  <c r="K31" i="109" s="1"/>
  <c r="N31" i="109" s="1"/>
  <c r="AJ31" i="109" s="1"/>
  <c r="AM31" i="109" s="1"/>
  <c r="AO31" i="109" s="1"/>
  <c r="K29" i="101" a="1"/>
  <c r="K29" i="101" s="1"/>
  <c r="N29" i="101" s="1"/>
  <c r="AJ29" i="101" s="1"/>
  <c r="AM29" i="101" s="1"/>
  <c r="AO29" i="101" s="1"/>
  <c r="I29" i="101"/>
  <c r="I36" i="132"/>
  <c r="B10" i="106"/>
  <c r="I41" i="132"/>
  <c r="I36" i="117"/>
  <c r="I48" i="117"/>
  <c r="K46" i="117" a="1"/>
  <c r="K46" i="117" s="1"/>
  <c r="L46" i="117" s="1"/>
  <c r="K58" i="117" a="1"/>
  <c r="K58" i="117" s="1"/>
  <c r="M58" i="117" s="1"/>
  <c r="I37" i="117"/>
  <c r="I49" i="117"/>
  <c r="K47" i="117" a="1"/>
  <c r="K47" i="117" s="1"/>
  <c r="M47" i="117" s="1"/>
  <c r="I38" i="117"/>
  <c r="I50" i="117"/>
  <c r="K36" i="117" a="1"/>
  <c r="K36" i="117" s="1"/>
  <c r="N36" i="117" s="1"/>
  <c r="AJ36" i="117" s="1"/>
  <c r="AM36" i="117" s="1"/>
  <c r="AO36" i="117" s="1"/>
  <c r="K48" i="117" a="1"/>
  <c r="K48" i="117" s="1"/>
  <c r="N48" i="117" s="1"/>
  <c r="AJ48" i="117" s="1"/>
  <c r="AM48" i="117" s="1"/>
  <c r="AO48" i="117" s="1"/>
  <c r="I39" i="117"/>
  <c r="I51" i="117"/>
  <c r="K37" i="117" a="1"/>
  <c r="K37" i="117" s="1"/>
  <c r="M37" i="117" s="1"/>
  <c r="K49" i="117" a="1"/>
  <c r="K49" i="117" s="1"/>
  <c r="M49" i="117" s="1"/>
  <c r="I40" i="117"/>
  <c r="I52" i="117"/>
  <c r="K38" i="117" a="1"/>
  <c r="K38" i="117" s="1"/>
  <c r="N38" i="117" s="1"/>
  <c r="AJ38" i="117" s="1"/>
  <c r="AM38" i="117" s="1"/>
  <c r="AO38" i="117" s="1"/>
  <c r="K50" i="117" a="1"/>
  <c r="K50" i="117" s="1"/>
  <c r="L50" i="117" s="1"/>
  <c r="I43" i="117"/>
  <c r="I41" i="117"/>
  <c r="I53" i="117"/>
  <c r="K39" i="117" a="1"/>
  <c r="K39" i="117" s="1"/>
  <c r="L39" i="117" s="1"/>
  <c r="K51" i="117" a="1"/>
  <c r="K51" i="117" s="1"/>
  <c r="M51" i="117" s="1"/>
  <c r="I55" i="117"/>
  <c r="I42" i="117"/>
  <c r="I54" i="117"/>
  <c r="K40" i="117" a="1"/>
  <c r="K40" i="117" s="1"/>
  <c r="M40" i="117" s="1"/>
  <c r="K52" i="117" a="1"/>
  <c r="K52" i="117" s="1"/>
  <c r="L52" i="117" s="1"/>
  <c r="K53" i="117" a="1"/>
  <c r="K53" i="117" s="1"/>
  <c r="L53" i="117" s="1"/>
  <c r="K41" i="117" a="1"/>
  <c r="K41" i="117" s="1"/>
  <c r="L41" i="117" s="1"/>
  <c r="I44" i="117"/>
  <c r="I56" i="117"/>
  <c r="K42" i="117" a="1"/>
  <c r="K42" i="117" s="1"/>
  <c r="M42" i="117" s="1"/>
  <c r="K54" i="117" a="1"/>
  <c r="K54" i="117" s="1"/>
  <c r="M54" i="117" s="1"/>
  <c r="I46" i="117"/>
  <c r="K44" i="117" a="1"/>
  <c r="K44" i="117" s="1"/>
  <c r="N44" i="117" s="1"/>
  <c r="AJ44" i="117" s="1"/>
  <c r="AM44" i="117" s="1"/>
  <c r="AO44" i="117" s="1"/>
  <c r="I47" i="117"/>
  <c r="K45" i="117" a="1"/>
  <c r="K45" i="117" s="1"/>
  <c r="N45" i="117" s="1"/>
  <c r="AJ45" i="117" s="1"/>
  <c r="AM45" i="117" s="1"/>
  <c r="AO45" i="117" s="1"/>
  <c r="K57" i="117" a="1"/>
  <c r="K57" i="117" s="1"/>
  <c r="L57" i="117" s="1"/>
  <c r="I45" i="117"/>
  <c r="I57" i="117"/>
  <c r="K43" i="117" a="1"/>
  <c r="K43" i="117" s="1"/>
  <c r="M43" i="117" s="1"/>
  <c r="K55" i="117" a="1"/>
  <c r="K55" i="117" s="1"/>
  <c r="M55" i="117" s="1"/>
  <c r="I58" i="117"/>
  <c r="K56" i="117" a="1"/>
  <c r="K56" i="117" s="1"/>
  <c r="M56" i="117" s="1"/>
  <c r="J8" i="109"/>
  <c r="I29" i="109"/>
  <c r="K29" i="109" a="1"/>
  <c r="K29" i="109" s="1"/>
  <c r="N29" i="109" s="1"/>
  <c r="AJ29" i="109" s="1"/>
  <c r="AM29" i="109" s="1"/>
  <c r="AO29" i="109" s="1"/>
  <c r="B10" i="163"/>
  <c r="B10" i="139"/>
  <c r="B10" i="147"/>
  <c r="B10" i="124"/>
  <c r="I37" i="132"/>
  <c r="I39" i="132"/>
  <c r="I38" i="132"/>
  <c r="I42" i="132"/>
  <c r="I40" i="132"/>
  <c r="B10" i="143"/>
  <c r="B10" i="159"/>
  <c r="B10" i="135"/>
  <c r="J8" i="117"/>
  <c r="I20" i="117"/>
  <c r="I28" i="101"/>
  <c r="K23" i="101" a="1"/>
  <c r="K23" i="101" s="1"/>
  <c r="M23" i="101" s="1"/>
  <c r="K24" i="101" a="1"/>
  <c r="K24" i="101" s="1"/>
  <c r="L24" i="101" s="1"/>
  <c r="K25" i="101" a="1"/>
  <c r="K25" i="101" s="1"/>
  <c r="L25" i="101" s="1"/>
  <c r="K26" i="101" a="1"/>
  <c r="K26" i="101" s="1"/>
  <c r="L26" i="101" s="1"/>
  <c r="K27" i="101" a="1"/>
  <c r="K27" i="101" s="1"/>
  <c r="M27" i="101" s="1"/>
  <c r="K28" i="101" a="1"/>
  <c r="K28" i="101" s="1"/>
  <c r="L28" i="101" s="1"/>
  <c r="I23" i="101"/>
  <c r="I24" i="101"/>
  <c r="I25" i="101"/>
  <c r="I26" i="101"/>
  <c r="I27" i="101"/>
  <c r="I40" i="8"/>
  <c r="I41" i="8"/>
  <c r="I42" i="8"/>
  <c r="I43" i="8"/>
  <c r="I44" i="8"/>
  <c r="I45" i="8"/>
  <c r="I46" i="8"/>
  <c r="I47" i="8"/>
  <c r="I38" i="8"/>
  <c r="I39" i="8"/>
  <c r="I12" i="103"/>
  <c r="I15" i="103"/>
  <c r="I99" i="102"/>
  <c r="I63" i="102"/>
  <c r="I28" i="8"/>
  <c r="I29" i="8"/>
  <c r="I27" i="8"/>
  <c r="I30" i="8"/>
  <c r="I31" i="8"/>
  <c r="I32" i="8"/>
  <c r="I33" i="8"/>
  <c r="I34" i="8"/>
  <c r="I35" i="8"/>
  <c r="I36" i="8"/>
  <c r="I25" i="8"/>
  <c r="I37" i="8"/>
  <c r="I26" i="8"/>
  <c r="J8" i="103"/>
  <c r="K61" i="103" a="1"/>
  <c r="K61" i="103" s="1"/>
  <c r="K62" i="103" a="1"/>
  <c r="K62" i="103" s="1"/>
  <c r="K63" i="103" a="1"/>
  <c r="K63" i="103" s="1"/>
  <c r="K64" i="103" a="1"/>
  <c r="K64" i="103" s="1"/>
  <c r="K65" i="103" a="1"/>
  <c r="K65" i="103" s="1"/>
  <c r="K66" i="103" a="1"/>
  <c r="K66" i="103" s="1"/>
  <c r="K67" i="103" a="1"/>
  <c r="K67" i="103" s="1"/>
  <c r="K68" i="103" a="1"/>
  <c r="K68" i="103" s="1"/>
  <c r="K69" i="103" a="1"/>
  <c r="K69" i="103" s="1"/>
  <c r="K70" i="103" a="1"/>
  <c r="K70" i="103" s="1"/>
  <c r="K71" i="103" a="1"/>
  <c r="K71" i="103" s="1"/>
  <c r="K72" i="103" a="1"/>
  <c r="K72" i="103" s="1"/>
  <c r="K73" i="103" a="1"/>
  <c r="K73" i="103" s="1"/>
  <c r="K74" i="103" a="1"/>
  <c r="K74" i="103" s="1"/>
  <c r="K75" i="103" a="1"/>
  <c r="K75" i="103" s="1"/>
  <c r="K76" i="103" a="1"/>
  <c r="K76" i="103" s="1"/>
  <c r="K77" i="103" a="1"/>
  <c r="K77" i="103" s="1"/>
  <c r="K78" i="103" a="1"/>
  <c r="K78" i="103" s="1"/>
  <c r="K79" i="103" a="1"/>
  <c r="K79" i="103" s="1"/>
  <c r="K80" i="103" a="1"/>
  <c r="K80" i="103" s="1"/>
  <c r="K81" i="103" a="1"/>
  <c r="K81" i="103" s="1"/>
  <c r="K82" i="103" a="1"/>
  <c r="K82" i="103" s="1"/>
  <c r="K83" i="103" a="1"/>
  <c r="K83" i="103" s="1"/>
  <c r="K84" i="103" a="1"/>
  <c r="K84" i="103" s="1"/>
  <c r="I61" i="103"/>
  <c r="I62" i="103"/>
  <c r="I63" i="103"/>
  <c r="I64" i="103"/>
  <c r="I65" i="103"/>
  <c r="I66" i="103"/>
  <c r="I67" i="103"/>
  <c r="I68" i="103"/>
  <c r="I69" i="103"/>
  <c r="I70" i="103"/>
  <c r="I71" i="103"/>
  <c r="I72" i="103"/>
  <c r="I73" i="103"/>
  <c r="I74" i="103"/>
  <c r="I75" i="103"/>
  <c r="I76" i="103"/>
  <c r="I77" i="103"/>
  <c r="I78" i="103"/>
  <c r="I79" i="103"/>
  <c r="I80" i="103"/>
  <c r="I81" i="103"/>
  <c r="I82" i="103"/>
  <c r="I83" i="103"/>
  <c r="I84" i="103"/>
  <c r="K150" i="102" a="1"/>
  <c r="K150" i="102" s="1"/>
  <c r="K151" i="102" a="1"/>
  <c r="K151" i="102" s="1"/>
  <c r="K152" i="102" a="1"/>
  <c r="K152" i="102" s="1"/>
  <c r="K153" i="102" a="1"/>
  <c r="K153" i="102" s="1"/>
  <c r="K154" i="102" a="1"/>
  <c r="K154" i="102" s="1"/>
  <c r="K155" i="102" a="1"/>
  <c r="K155" i="102" s="1"/>
  <c r="K156" i="102" a="1"/>
  <c r="K156" i="102" s="1"/>
  <c r="K157" i="102" a="1"/>
  <c r="K157" i="102" s="1"/>
  <c r="K158" i="102" a="1"/>
  <c r="K158" i="102" s="1"/>
  <c r="K159" i="102" a="1"/>
  <c r="K159" i="102" s="1"/>
  <c r="K160" i="102" a="1"/>
  <c r="K160" i="102" s="1"/>
  <c r="K161" i="102" a="1"/>
  <c r="K161" i="102" s="1"/>
  <c r="K162" i="102" a="1"/>
  <c r="K162" i="102" s="1"/>
  <c r="K163" i="102" a="1"/>
  <c r="K163" i="102" s="1"/>
  <c r="K164" i="102" a="1"/>
  <c r="K164" i="102" s="1"/>
  <c r="K165" i="102" a="1"/>
  <c r="K165" i="102" s="1"/>
  <c r="K166" i="102" a="1"/>
  <c r="K166" i="102" s="1"/>
  <c r="K167" i="102" a="1"/>
  <c r="K167" i="102" s="1"/>
  <c r="K168" i="102" a="1"/>
  <c r="K168" i="102" s="1"/>
  <c r="K169" i="102" a="1"/>
  <c r="K169" i="102" s="1"/>
  <c r="K170" i="102" a="1"/>
  <c r="K170" i="102" s="1"/>
  <c r="K171" i="102" a="1"/>
  <c r="K171" i="102" s="1"/>
  <c r="K172" i="102" a="1"/>
  <c r="K172" i="102" s="1"/>
  <c r="K173" i="102" a="1"/>
  <c r="K173" i="102" s="1"/>
  <c r="K174" i="102" a="1"/>
  <c r="K174" i="102" s="1"/>
  <c r="K175" i="102" a="1"/>
  <c r="K175" i="102" s="1"/>
  <c r="K176" i="102" a="1"/>
  <c r="K176" i="102" s="1"/>
  <c r="K177" i="102" a="1"/>
  <c r="K177" i="102" s="1"/>
  <c r="K178" i="102" a="1"/>
  <c r="K178" i="102" s="1"/>
  <c r="K179" i="102" a="1"/>
  <c r="K179" i="102" s="1"/>
  <c r="K180" i="102" a="1"/>
  <c r="K180" i="102" s="1"/>
  <c r="K181" i="102" a="1"/>
  <c r="K181" i="102" s="1"/>
  <c r="K182" i="102" a="1"/>
  <c r="K182" i="102" s="1"/>
  <c r="K183" i="102" a="1"/>
  <c r="K183" i="102" s="1"/>
  <c r="K184" i="102" a="1"/>
  <c r="K184" i="102" s="1"/>
  <c r="K185" i="102" a="1"/>
  <c r="K185" i="102" s="1"/>
  <c r="K186" i="102" a="1"/>
  <c r="K186" i="102" s="1"/>
  <c r="K187" i="102" a="1"/>
  <c r="K187" i="102" s="1"/>
  <c r="K188" i="102" a="1"/>
  <c r="K188" i="102" s="1"/>
  <c r="K189" i="102" a="1"/>
  <c r="K189" i="102" s="1"/>
  <c r="K190" i="102" a="1"/>
  <c r="K190" i="102" s="1"/>
  <c r="K191" i="102" a="1"/>
  <c r="K191" i="102" s="1"/>
  <c r="K192" i="102" a="1"/>
  <c r="K192" i="102" s="1"/>
  <c r="K193" i="102" a="1"/>
  <c r="K193" i="102" s="1"/>
  <c r="K194" i="102" a="1"/>
  <c r="K194" i="102" s="1"/>
  <c r="K195" i="102" a="1"/>
  <c r="K195" i="102" s="1"/>
  <c r="K196" i="102" a="1"/>
  <c r="K196" i="102" s="1"/>
  <c r="K197" i="102" a="1"/>
  <c r="K197" i="102" s="1"/>
  <c r="K198" i="102" a="1"/>
  <c r="K198" i="102" s="1"/>
  <c r="K199" i="102" a="1"/>
  <c r="K199" i="102" s="1"/>
  <c r="K200" i="102" a="1"/>
  <c r="K200" i="102" s="1"/>
  <c r="K201" i="102" a="1"/>
  <c r="K201" i="102" s="1"/>
  <c r="K202" i="102" a="1"/>
  <c r="K202" i="102" s="1"/>
  <c r="K203" i="102" a="1"/>
  <c r="K203" i="102" s="1"/>
  <c r="K204" i="102" a="1"/>
  <c r="K204" i="102" s="1"/>
  <c r="K205" i="102" a="1"/>
  <c r="K205" i="102" s="1"/>
  <c r="K206" i="102" a="1"/>
  <c r="K206" i="102" s="1"/>
  <c r="K207" i="102" a="1"/>
  <c r="K207" i="102" s="1"/>
  <c r="K208" i="102" a="1"/>
  <c r="K208" i="102" s="1"/>
  <c r="K209" i="102" a="1"/>
  <c r="K209" i="102" s="1"/>
  <c r="K210" i="102" a="1"/>
  <c r="K210" i="102" s="1"/>
  <c r="K211" i="102" a="1"/>
  <c r="K211" i="102" s="1"/>
  <c r="I150" i="102"/>
  <c r="I151" i="102"/>
  <c r="I152" i="102"/>
  <c r="I153" i="102"/>
  <c r="I154" i="102"/>
  <c r="I155" i="102"/>
  <c r="I156" i="102"/>
  <c r="I157" i="102"/>
  <c r="I158" i="102"/>
  <c r="I159" i="102"/>
  <c r="I160" i="102"/>
  <c r="I161" i="102"/>
  <c r="I162" i="102"/>
  <c r="I163" i="102"/>
  <c r="I164" i="102"/>
  <c r="I165" i="102"/>
  <c r="I166" i="102"/>
  <c r="I167" i="102"/>
  <c r="I168" i="102"/>
  <c r="I169" i="102"/>
  <c r="I170" i="102"/>
  <c r="I171" i="102"/>
  <c r="I172" i="102"/>
  <c r="I173" i="102"/>
  <c r="I174" i="102"/>
  <c r="I175" i="102"/>
  <c r="I176" i="102"/>
  <c r="I177" i="102"/>
  <c r="I178" i="102"/>
  <c r="I179" i="102"/>
  <c r="I180" i="102"/>
  <c r="I181" i="102"/>
  <c r="I182" i="102"/>
  <c r="I183" i="102"/>
  <c r="I184" i="102"/>
  <c r="I185" i="102"/>
  <c r="I186" i="102"/>
  <c r="I187" i="102"/>
  <c r="I188" i="102"/>
  <c r="I189" i="102"/>
  <c r="I190" i="102"/>
  <c r="I191" i="102"/>
  <c r="I192" i="102"/>
  <c r="I193" i="102"/>
  <c r="I194" i="102"/>
  <c r="I195" i="102"/>
  <c r="I196" i="102"/>
  <c r="I197" i="102"/>
  <c r="I198" i="102"/>
  <c r="I199" i="102"/>
  <c r="I200" i="102"/>
  <c r="I201" i="102"/>
  <c r="I202" i="102"/>
  <c r="I203" i="102"/>
  <c r="I204" i="102"/>
  <c r="I205" i="102"/>
  <c r="I206" i="102"/>
  <c r="I207" i="102"/>
  <c r="I208" i="102"/>
  <c r="I209" i="102"/>
  <c r="I210" i="102"/>
  <c r="I211" i="102"/>
  <c r="K60" i="107" a="1"/>
  <c r="K60" i="107" s="1"/>
  <c r="K61" i="107" a="1"/>
  <c r="K61" i="107" s="1"/>
  <c r="K62" i="107" a="1"/>
  <c r="K62" i="107" s="1"/>
  <c r="K63" i="107" a="1"/>
  <c r="K63" i="107" s="1"/>
  <c r="K64" i="107" a="1"/>
  <c r="K64" i="107" s="1"/>
  <c r="K65" i="107" a="1"/>
  <c r="K65" i="107" s="1"/>
  <c r="K66" i="107" a="1"/>
  <c r="K66" i="107" s="1"/>
  <c r="K67" i="107" a="1"/>
  <c r="K67" i="107" s="1"/>
  <c r="K68" i="107" a="1"/>
  <c r="K68" i="107" s="1"/>
  <c r="K69" i="107" a="1"/>
  <c r="K69" i="107" s="1"/>
  <c r="K70" i="107" a="1"/>
  <c r="K70" i="107" s="1"/>
  <c r="K71" i="107" a="1"/>
  <c r="K71" i="107" s="1"/>
  <c r="I60" i="107"/>
  <c r="I61" i="107"/>
  <c r="I62" i="107"/>
  <c r="I63" i="107"/>
  <c r="I64" i="107"/>
  <c r="I65" i="107"/>
  <c r="I66" i="107"/>
  <c r="I67" i="107"/>
  <c r="I68" i="107"/>
  <c r="I69" i="107"/>
  <c r="I70" i="107"/>
  <c r="I71" i="107"/>
  <c r="I55" i="107"/>
  <c r="K55" i="107" a="1"/>
  <c r="K55" i="107" s="1"/>
  <c r="L55" i="107" s="1"/>
  <c r="I56" i="107"/>
  <c r="K56" i="107" a="1"/>
  <c r="K56" i="107" s="1"/>
  <c r="N56" i="107" s="1"/>
  <c r="AJ56" i="107" s="1"/>
  <c r="AM56" i="107" s="1"/>
  <c r="AO56" i="107" s="1"/>
  <c r="I57" i="107"/>
  <c r="K57" i="107" a="1"/>
  <c r="K57" i="107" s="1"/>
  <c r="I58" i="107"/>
  <c r="K58" i="107" a="1"/>
  <c r="K58" i="107" s="1"/>
  <c r="I59" i="107"/>
  <c r="K59" i="107" a="1"/>
  <c r="K59" i="107" s="1"/>
  <c r="K41" i="107" a="1"/>
  <c r="K41" i="107" s="1"/>
  <c r="N41" i="107" s="1"/>
  <c r="AJ41" i="107" s="1"/>
  <c r="AM41" i="107" s="1"/>
  <c r="AO41" i="107" s="1"/>
  <c r="K42" i="107" a="1"/>
  <c r="K42" i="107" s="1"/>
  <c r="N42" i="107" s="1"/>
  <c r="AJ42" i="107" s="1"/>
  <c r="AM42" i="107" s="1"/>
  <c r="AO42" i="107" s="1"/>
  <c r="K43" i="107" a="1"/>
  <c r="K43" i="107" s="1"/>
  <c r="N43" i="107" s="1"/>
  <c r="AJ43" i="107" s="1"/>
  <c r="AM43" i="107" s="1"/>
  <c r="AO43" i="107" s="1"/>
  <c r="K44" i="107" a="1"/>
  <c r="K44" i="107" s="1"/>
  <c r="L44" i="107" s="1"/>
  <c r="K53" i="107" a="1"/>
  <c r="K53" i="107" s="1"/>
  <c r="M53" i="107" s="1"/>
  <c r="K54" i="107" a="1"/>
  <c r="K54" i="107" s="1"/>
  <c r="N54" i="107" s="1"/>
  <c r="AJ54" i="107" s="1"/>
  <c r="AM54" i="107" s="1"/>
  <c r="AO54" i="107" s="1"/>
  <c r="I43" i="107"/>
  <c r="I44" i="107"/>
  <c r="I45" i="107"/>
  <c r="I46" i="107"/>
  <c r="K148" i="102" a="1"/>
  <c r="K148" i="102" s="1"/>
  <c r="L148" i="102" s="1"/>
  <c r="I148" i="102"/>
  <c r="I147" i="102"/>
  <c r="K147" i="102" a="1"/>
  <c r="K147" i="102" s="1"/>
  <c r="L147" i="102" s="1"/>
  <c r="I149" i="102"/>
  <c r="K149" i="102" a="1"/>
  <c r="K149" i="102" s="1"/>
  <c r="M149" i="102" s="1"/>
  <c r="K21" i="101" a="1"/>
  <c r="K21" i="101" s="1"/>
  <c r="L21" i="101" s="1"/>
  <c r="K22" i="101" a="1"/>
  <c r="K22" i="101" s="1"/>
  <c r="L22" i="101" s="1"/>
  <c r="I21" i="101"/>
  <c r="I22" i="101"/>
  <c r="J8" i="110"/>
  <c r="I54" i="110"/>
  <c r="K54" i="110" a="1"/>
  <c r="K54" i="110" s="1"/>
  <c r="L54" i="110" s="1"/>
  <c r="I55" i="110"/>
  <c r="K55" i="110" a="1"/>
  <c r="K55" i="110" s="1"/>
  <c r="L55" i="110" s="1"/>
  <c r="I56" i="110"/>
  <c r="K56" i="110" a="1"/>
  <c r="K56" i="110" s="1"/>
  <c r="L56" i="110" s="1"/>
  <c r="I57" i="110"/>
  <c r="K57" i="110" a="1"/>
  <c r="K57" i="110" s="1"/>
  <c r="L57" i="110" s="1"/>
  <c r="I33" i="107"/>
  <c r="I34" i="107"/>
  <c r="I52" i="102"/>
  <c r="I17" i="102"/>
  <c r="I12" i="8"/>
  <c r="K43" i="8" a="1"/>
  <c r="K43" i="8" s="1"/>
  <c r="M43" i="8" s="1"/>
  <c r="K44" i="8" a="1"/>
  <c r="K44" i="8" s="1"/>
  <c r="L44" i="8" s="1"/>
  <c r="K45" i="8" a="1"/>
  <c r="K45" i="8" s="1"/>
  <c r="N45" i="8" s="1"/>
  <c r="AJ45" i="8" s="1"/>
  <c r="AM45" i="8" s="1"/>
  <c r="AO45" i="8" s="1"/>
  <c r="K46" i="8" a="1"/>
  <c r="K46" i="8" s="1"/>
  <c r="M46" i="8" s="1"/>
  <c r="K47" i="8" a="1"/>
  <c r="K47" i="8" s="1"/>
  <c r="L47" i="8" s="1"/>
  <c r="K48" i="8" a="1"/>
  <c r="K48" i="8" s="1"/>
  <c r="N48" i="8" s="1"/>
  <c r="AJ48" i="8" s="1"/>
  <c r="AM48" i="8" s="1"/>
  <c r="AO48" i="8" s="1"/>
  <c r="K49" i="8" a="1"/>
  <c r="K49" i="8" s="1"/>
  <c r="M49" i="8" s="1"/>
  <c r="K50" i="8" a="1"/>
  <c r="K50" i="8" s="1"/>
  <c r="L50" i="8" s="1"/>
  <c r="K51" i="8" a="1"/>
  <c r="K51" i="8" s="1"/>
  <c r="N51" i="8" s="1"/>
  <c r="AJ51" i="8" s="1"/>
  <c r="AM51" i="8" s="1"/>
  <c r="AO51" i="8" s="1"/>
  <c r="K52" i="8" a="1"/>
  <c r="K52" i="8" s="1"/>
  <c r="M52" i="8" s="1"/>
  <c r="K53" i="8" a="1"/>
  <c r="K53" i="8" s="1"/>
  <c r="L53" i="8" s="1"/>
  <c r="K54" i="8" a="1"/>
  <c r="K54" i="8" s="1"/>
  <c r="N54" i="8" s="1"/>
  <c r="AJ54" i="8" s="1"/>
  <c r="AM54" i="8" s="1"/>
  <c r="AO54" i="8" s="1"/>
  <c r="K55" i="8" a="1"/>
  <c r="K55" i="8" s="1"/>
  <c r="M55" i="8" s="1"/>
  <c r="K56" i="8" a="1"/>
  <c r="K56" i="8" s="1"/>
  <c r="L56" i="8" s="1"/>
  <c r="K57" i="8" a="1"/>
  <c r="K57" i="8" s="1"/>
  <c r="N57" i="8" s="1"/>
  <c r="AJ57" i="8" s="1"/>
  <c r="AM57" i="8" s="1"/>
  <c r="AO57" i="8" s="1"/>
  <c r="K58" i="8" a="1"/>
  <c r="K58" i="8" s="1"/>
  <c r="M58" i="8" s="1"/>
  <c r="K59" i="8" a="1"/>
  <c r="K59" i="8" s="1"/>
  <c r="L59" i="8" s="1"/>
  <c r="K60" i="8" a="1"/>
  <c r="K60" i="8" s="1"/>
  <c r="N60" i="8" s="1"/>
  <c r="AJ60" i="8" s="1"/>
  <c r="AM60" i="8" s="1"/>
  <c r="AO60" i="8" s="1"/>
  <c r="K61" i="8" a="1"/>
  <c r="K61" i="8" s="1"/>
  <c r="M61" i="8" s="1"/>
  <c r="K62" i="8" a="1"/>
  <c r="K62" i="8" s="1"/>
  <c r="L62" i="8" s="1"/>
  <c r="I48" i="8"/>
  <c r="I49" i="8"/>
  <c r="I50" i="8"/>
  <c r="I51" i="8"/>
  <c r="I52" i="8"/>
  <c r="I53" i="8"/>
  <c r="I54" i="8"/>
  <c r="I55" i="8"/>
  <c r="I56" i="8"/>
  <c r="I57" i="8"/>
  <c r="I58" i="8"/>
  <c r="I59" i="8"/>
  <c r="I60" i="8"/>
  <c r="I61" i="8"/>
  <c r="I62" i="8"/>
  <c r="I21" i="8"/>
  <c r="K37" i="8" a="1"/>
  <c r="K37" i="8" s="1"/>
  <c r="L37" i="8" s="1"/>
  <c r="K40" i="8" a="1"/>
  <c r="K40" i="8" s="1"/>
  <c r="N40" i="8" s="1"/>
  <c r="AJ40" i="8" s="1"/>
  <c r="AM40" i="8" s="1"/>
  <c r="AO40" i="8" s="1"/>
  <c r="K39" i="8" a="1"/>
  <c r="K39" i="8" s="1"/>
  <c r="L39" i="8" s="1"/>
  <c r="K42" i="8" a="1"/>
  <c r="K42" i="8" s="1"/>
  <c r="L42" i="8" s="1"/>
  <c r="K41" i="8" a="1"/>
  <c r="K41" i="8" s="1"/>
  <c r="N41" i="8" s="1"/>
  <c r="AJ41" i="8" s="1"/>
  <c r="AM41" i="8" s="1"/>
  <c r="AO41" i="8" s="1"/>
  <c r="K38" i="8" a="1"/>
  <c r="K38" i="8" s="1"/>
  <c r="L38" i="8" s="1"/>
  <c r="J8" i="107"/>
  <c r="K36" i="107" a="1"/>
  <c r="K36" i="107" s="1"/>
  <c r="L36" i="107" s="1"/>
  <c r="K33" i="107" a="1"/>
  <c r="K33" i="107" s="1"/>
  <c r="N33" i="107" s="1"/>
  <c r="AJ33" i="107" s="1"/>
  <c r="AM33" i="107" s="1"/>
  <c r="K45" i="107" a="1"/>
  <c r="K45" i="107" s="1"/>
  <c r="N45" i="107" s="1"/>
  <c r="AJ45" i="107" s="1"/>
  <c r="AM45" i="107" s="1"/>
  <c r="I35" i="107"/>
  <c r="I47" i="107"/>
  <c r="I54" i="107"/>
  <c r="I42" i="107"/>
  <c r="K52" i="107" a="1"/>
  <c r="K52" i="107" s="1"/>
  <c r="M52" i="107" s="1"/>
  <c r="K40" i="107" a="1"/>
  <c r="K40" i="107" s="1"/>
  <c r="M40" i="107" s="1"/>
  <c r="I53" i="107"/>
  <c r="I41" i="107"/>
  <c r="K51" i="107" a="1"/>
  <c r="K51" i="107" s="1"/>
  <c r="M51" i="107" s="1"/>
  <c r="K39" i="107" a="1"/>
  <c r="K39" i="107" s="1"/>
  <c r="L39" i="107" s="1"/>
  <c r="I52" i="107"/>
  <c r="I40" i="107"/>
  <c r="K50" i="107" a="1"/>
  <c r="K50" i="107" s="1"/>
  <c r="L50" i="107" s="1"/>
  <c r="K38" i="107" a="1"/>
  <c r="K38" i="107" s="1"/>
  <c r="L38" i="107" s="1"/>
  <c r="I51" i="107"/>
  <c r="I39" i="107"/>
  <c r="K49" i="107" a="1"/>
  <c r="K49" i="107" s="1"/>
  <c r="N49" i="107" s="1"/>
  <c r="AJ49" i="107" s="1"/>
  <c r="AM49" i="107" s="1"/>
  <c r="AO49" i="107" s="1"/>
  <c r="K37" i="107" a="1"/>
  <c r="K37" i="107" s="1"/>
  <c r="L37" i="107" s="1"/>
  <c r="I50" i="107"/>
  <c r="I38" i="107"/>
  <c r="K48" i="107" a="1"/>
  <c r="K48" i="107" s="1"/>
  <c r="M48" i="107" s="1"/>
  <c r="I49" i="107"/>
  <c r="I37" i="107"/>
  <c r="K47" i="107" a="1"/>
  <c r="K47" i="107" s="1"/>
  <c r="L47" i="107" s="1"/>
  <c r="K35" i="107" a="1"/>
  <c r="K35" i="107" s="1"/>
  <c r="N35" i="107" s="1"/>
  <c r="AJ35" i="107" s="1"/>
  <c r="AM35" i="107" s="1"/>
  <c r="AO35" i="107" s="1"/>
  <c r="I48" i="107"/>
  <c r="I36" i="107"/>
  <c r="K46" i="107" a="1"/>
  <c r="K46" i="107" s="1"/>
  <c r="L46" i="107" s="1"/>
  <c r="K34" i="107" a="1"/>
  <c r="K34" i="107" s="1"/>
  <c r="L34" i="107" s="1"/>
  <c r="J8" i="102"/>
  <c r="I138" i="102"/>
  <c r="K135" i="102" a="1"/>
  <c r="K135" i="102" s="1"/>
  <c r="N135" i="102" s="1"/>
  <c r="AJ135" i="102" s="1"/>
  <c r="AM135" i="102" s="1"/>
  <c r="AO135" i="102" s="1"/>
  <c r="K136" i="102" a="1"/>
  <c r="K136" i="102" s="1"/>
  <c r="L136" i="102" s="1"/>
  <c r="K137" i="102" a="1"/>
  <c r="K137" i="102" s="1"/>
  <c r="M137" i="102" s="1"/>
  <c r="K138" i="102" a="1"/>
  <c r="K138" i="102" s="1"/>
  <c r="M138" i="102" s="1"/>
  <c r="I128" i="102"/>
  <c r="I140" i="102"/>
  <c r="I131" i="102"/>
  <c r="K139" i="102" a="1"/>
  <c r="K139" i="102" s="1"/>
  <c r="M139" i="102" s="1"/>
  <c r="I129" i="102"/>
  <c r="I141" i="102"/>
  <c r="K141" i="102" a="1"/>
  <c r="K141" i="102" s="1"/>
  <c r="N141" i="102" s="1"/>
  <c r="AJ141" i="102" s="1"/>
  <c r="AM141" i="102" s="1"/>
  <c r="AO141" i="102" s="1"/>
  <c r="K128" i="102" a="1"/>
  <c r="K128" i="102" s="1"/>
  <c r="M128" i="102" s="1"/>
  <c r="K140" i="102" a="1"/>
  <c r="K140" i="102" s="1"/>
  <c r="N140" i="102" s="1"/>
  <c r="AJ140" i="102" s="1"/>
  <c r="AM140" i="102" s="1"/>
  <c r="AO140" i="102" s="1"/>
  <c r="I130" i="102"/>
  <c r="I142" i="102"/>
  <c r="I143" i="102"/>
  <c r="K129" i="102" a="1"/>
  <c r="K129" i="102" s="1"/>
  <c r="L129" i="102" s="1"/>
  <c r="K130" i="102" a="1"/>
  <c r="K130" i="102" s="1"/>
  <c r="M130" i="102" s="1"/>
  <c r="K142" i="102" a="1"/>
  <c r="K142" i="102" s="1"/>
  <c r="M142" i="102" s="1"/>
  <c r="I132" i="102"/>
  <c r="I144" i="102"/>
  <c r="K131" i="102" a="1"/>
  <c r="K131" i="102" s="1"/>
  <c r="M131" i="102" s="1"/>
  <c r="K143" i="102" a="1"/>
  <c r="K143" i="102" s="1"/>
  <c r="M143" i="102" s="1"/>
  <c r="I133" i="102"/>
  <c r="I145" i="102"/>
  <c r="K132" i="102" a="1"/>
  <c r="K132" i="102" s="1"/>
  <c r="L132" i="102" s="1"/>
  <c r="K144" i="102" a="1"/>
  <c r="K144" i="102" s="1"/>
  <c r="M144" i="102" s="1"/>
  <c r="I134" i="102"/>
  <c r="K133" i="102" a="1"/>
  <c r="K133" i="102" s="1"/>
  <c r="L133" i="102" s="1"/>
  <c r="K145" i="102" a="1"/>
  <c r="K145" i="102" s="1"/>
  <c r="N145" i="102" s="1"/>
  <c r="AJ145" i="102" s="1"/>
  <c r="AM145" i="102" s="1"/>
  <c r="AO145" i="102" s="1"/>
  <c r="I135" i="102"/>
  <c r="I137" i="102"/>
  <c r="I139" i="102"/>
  <c r="I146" i="102"/>
  <c r="K134" i="102" a="1"/>
  <c r="K134" i="102" s="1"/>
  <c r="M134" i="102" s="1"/>
  <c r="K146" i="102" a="1"/>
  <c r="K146" i="102" s="1"/>
  <c r="M146" i="102" s="1"/>
  <c r="I136" i="102"/>
  <c r="J8" i="101"/>
  <c r="I20" i="101"/>
  <c r="K20" i="101" a="1"/>
  <c r="K20" i="101" s="1"/>
  <c r="N20" i="101" s="1"/>
  <c r="I51" i="110"/>
  <c r="K50" i="110" a="1"/>
  <c r="K50" i="110" s="1"/>
  <c r="L50" i="110" s="1"/>
  <c r="I50" i="110"/>
  <c r="K53" i="110" a="1"/>
  <c r="K53" i="110" s="1"/>
  <c r="L53" i="110" s="1"/>
  <c r="I53" i="110"/>
  <c r="K52" i="110" a="1"/>
  <c r="K52" i="110" s="1"/>
  <c r="L52" i="110" s="1"/>
  <c r="I52" i="110"/>
  <c r="K51" i="110" a="1"/>
  <c r="K51" i="110" s="1"/>
  <c r="L51" i="110" s="1"/>
  <c r="F27" i="130" a="1"/>
  <c r="F27" i="130" s="1"/>
  <c r="A22" i="105"/>
  <c r="A18" i="105"/>
  <c r="A20" i="105"/>
  <c r="A23" i="105"/>
  <c r="A17" i="105"/>
  <c r="A21" i="105"/>
  <c r="A24" i="105"/>
  <c r="A19" i="105"/>
  <c r="A16" i="105"/>
  <c r="I6" i="48"/>
  <c r="B13" i="105"/>
  <c r="A13" i="105" s="1"/>
  <c r="A14" i="105"/>
  <c r="S28" i="134"/>
  <c r="AQ28" i="134"/>
  <c r="J8" i="105"/>
  <c r="K10" i="105" a="1"/>
  <c r="K10" i="105" s="1"/>
  <c r="I7" i="48"/>
  <c r="I4" i="48"/>
  <c r="I11" i="48"/>
  <c r="I12" i="48"/>
  <c r="I15" i="48"/>
  <c r="A4" i="48" a="1"/>
  <c r="A4" i="48" s="1"/>
  <c r="I5" i="48"/>
  <c r="I14" i="48"/>
  <c r="I8" i="48"/>
  <c r="I10" i="48"/>
  <c r="I16" i="48"/>
  <c r="I9" i="48"/>
  <c r="J1" i="48"/>
  <c r="I13" i="48"/>
  <c r="N61" i="110"/>
  <c r="M61" i="110"/>
  <c r="N64" i="110"/>
  <c r="N60" i="110"/>
  <c r="M64" i="110"/>
  <c r="M60" i="110"/>
  <c r="N63" i="110"/>
  <c r="N59" i="110"/>
  <c r="M63" i="110"/>
  <c r="M59" i="110"/>
  <c r="N62" i="110"/>
  <c r="N58" i="110"/>
  <c r="M62" i="110"/>
  <c r="M58" i="110"/>
  <c r="J8" i="8"/>
  <c r="K35" i="8" a="1"/>
  <c r="K35" i="8" s="1"/>
  <c r="M35" i="8" s="1"/>
  <c r="K26" i="8" a="1"/>
  <c r="K26" i="8" s="1"/>
  <c r="L26" i="8" s="1"/>
  <c r="K21" i="8" a="1"/>
  <c r="K21" i="8" s="1"/>
  <c r="L21" i="8" s="1"/>
  <c r="K27" i="8" a="1"/>
  <c r="K27" i="8" s="1"/>
  <c r="L27" i="8" s="1"/>
  <c r="K32" i="8" a="1"/>
  <c r="K32" i="8" s="1"/>
  <c r="L32" i="8" s="1"/>
  <c r="K31" i="8" a="1"/>
  <c r="K31" i="8" s="1"/>
  <c r="L31" i="8" s="1"/>
  <c r="K25" i="8" a="1"/>
  <c r="K25" i="8" s="1"/>
  <c r="L25" i="8" s="1"/>
  <c r="K34" i="8" a="1"/>
  <c r="K34" i="8" s="1"/>
  <c r="L34" i="8" s="1"/>
  <c r="K30" i="8" a="1"/>
  <c r="K30" i="8" s="1"/>
  <c r="L30" i="8" s="1"/>
  <c r="K24" i="8" a="1"/>
  <c r="K24" i="8" s="1"/>
  <c r="M24" i="8" s="1"/>
  <c r="K33" i="8" a="1"/>
  <c r="K33" i="8" s="1"/>
  <c r="L33" i="8" s="1"/>
  <c r="K29" i="8" a="1"/>
  <c r="K29" i="8" s="1"/>
  <c r="M29" i="8" s="1"/>
  <c r="K23" i="8" a="1"/>
  <c r="K23" i="8" s="1"/>
  <c r="L23" i="8" s="1"/>
  <c r="I23" i="8"/>
  <c r="K28" i="8" a="1"/>
  <c r="K28" i="8" s="1"/>
  <c r="M28" i="8" s="1"/>
  <c r="K22" i="8" a="1"/>
  <c r="K22" i="8" s="1"/>
  <c r="L22" i="8" s="1"/>
  <c r="K36" i="8" a="1"/>
  <c r="K36" i="8" s="1"/>
  <c r="N36" i="8" s="1"/>
  <c r="AJ36" i="8" s="1"/>
  <c r="AM36" i="8" s="1"/>
  <c r="AO36" i="8" s="1"/>
  <c r="I22" i="8"/>
  <c r="N51" i="117" l="1"/>
  <c r="AJ51" i="117" s="1"/>
  <c r="AM51" i="117" s="1"/>
  <c r="AO51" i="117" s="1"/>
  <c r="N149" i="102"/>
  <c r="AJ149" i="102" s="1"/>
  <c r="AM149" i="102" s="1"/>
  <c r="AO149" i="102" s="1"/>
  <c r="L35" i="109"/>
  <c r="N38" i="109"/>
  <c r="AJ38" i="109" s="1"/>
  <c r="AM38" i="109" s="1"/>
  <c r="AO38" i="109" s="1"/>
  <c r="M35" i="109"/>
  <c r="L40" i="109"/>
  <c r="N40" i="109"/>
  <c r="AJ40" i="109" s="1"/>
  <c r="AM40" i="109" s="1"/>
  <c r="AO40" i="109" s="1"/>
  <c r="M41" i="109"/>
  <c r="M37" i="109"/>
  <c r="N37" i="109"/>
  <c r="AJ37" i="109" s="1"/>
  <c r="AM37" i="109" s="1"/>
  <c r="AO37" i="109" s="1"/>
  <c r="N39" i="109"/>
  <c r="AJ39" i="109" s="1"/>
  <c r="AM39" i="109" s="1"/>
  <c r="AO39" i="109" s="1"/>
  <c r="M39" i="109"/>
  <c r="L36" i="109"/>
  <c r="L38" i="109"/>
  <c r="N41" i="109"/>
  <c r="AJ41" i="109" s="1"/>
  <c r="AM41" i="109" s="1"/>
  <c r="AO41" i="109" s="1"/>
  <c r="M36" i="109"/>
  <c r="N58" i="117"/>
  <c r="AJ58" i="117" s="1"/>
  <c r="AM58" i="117" s="1"/>
  <c r="AO58" i="117" s="1"/>
  <c r="L33" i="118"/>
  <c r="M30" i="118"/>
  <c r="M33" i="118"/>
  <c r="N30" i="118"/>
  <c r="AJ30" i="118" s="1"/>
  <c r="AM30" i="118" s="1"/>
  <c r="AO30" i="118" s="1"/>
  <c r="L38" i="118"/>
  <c r="L37" i="118"/>
  <c r="M38" i="118"/>
  <c r="M37" i="118"/>
  <c r="N36" i="118"/>
  <c r="AJ36" i="118" s="1"/>
  <c r="AM36" i="118" s="1"/>
  <c r="AO36" i="118" s="1"/>
  <c r="N35" i="118"/>
  <c r="AJ35" i="118" s="1"/>
  <c r="AM35" i="118" s="1"/>
  <c r="AO35" i="118" s="1"/>
  <c r="N34" i="118"/>
  <c r="AJ34" i="118" s="1"/>
  <c r="AM34" i="118" s="1"/>
  <c r="AO34" i="118" s="1"/>
  <c r="L35" i="118"/>
  <c r="L39" i="118"/>
  <c r="M34" i="118"/>
  <c r="M32" i="118"/>
  <c r="M31" i="118"/>
  <c r="M36" i="118"/>
  <c r="N32" i="118"/>
  <c r="AJ32" i="118" s="1"/>
  <c r="AM32" i="118" s="1"/>
  <c r="AO32" i="118" s="1"/>
  <c r="N31" i="118"/>
  <c r="AJ31" i="118" s="1"/>
  <c r="AM31" i="118" s="1"/>
  <c r="AO31" i="118" s="1"/>
  <c r="M40" i="118"/>
  <c r="M39" i="118"/>
  <c r="N40" i="118"/>
  <c r="AJ40" i="118" s="1"/>
  <c r="AM40" i="118" s="1"/>
  <c r="AO40" i="118" s="1"/>
  <c r="N30" i="108"/>
  <c r="AJ30" i="108" s="1"/>
  <c r="AM30" i="108" s="1"/>
  <c r="AO30" i="108" s="1"/>
  <c r="M30" i="108"/>
  <c r="N31" i="108"/>
  <c r="AJ31" i="108" s="1"/>
  <c r="AM31" i="108" s="1"/>
  <c r="AO31" i="108" s="1"/>
  <c r="M31" i="108"/>
  <c r="L30" i="101"/>
  <c r="M30" i="101"/>
  <c r="N31" i="101"/>
  <c r="AJ31" i="101" s="1"/>
  <c r="AM31" i="101" s="1"/>
  <c r="AO31" i="101" s="1"/>
  <c r="M31" i="101"/>
  <c r="N52" i="117"/>
  <c r="AJ52" i="117" s="1"/>
  <c r="AM52" i="117" s="1"/>
  <c r="AO52" i="117" s="1"/>
  <c r="M52" i="117"/>
  <c r="L58" i="117"/>
  <c r="L38" i="117"/>
  <c r="N34" i="109"/>
  <c r="AJ34" i="109" s="1"/>
  <c r="AM34" i="109" s="1"/>
  <c r="AO34" i="109" s="1"/>
  <c r="L33" i="109"/>
  <c r="L34" i="109"/>
  <c r="N32" i="109"/>
  <c r="AJ32" i="109" s="1"/>
  <c r="AM32" i="109" s="1"/>
  <c r="AO32" i="109" s="1"/>
  <c r="M33" i="109"/>
  <c r="L31" i="109"/>
  <c r="N30" i="109"/>
  <c r="AJ30" i="109" s="1"/>
  <c r="AM30" i="109" s="1"/>
  <c r="AO30" i="109" s="1"/>
  <c r="L30" i="109"/>
  <c r="L32" i="109"/>
  <c r="M31" i="109"/>
  <c r="L29" i="101"/>
  <c r="M29" i="101"/>
  <c r="M36" i="117"/>
  <c r="L36" i="117"/>
  <c r="L47" i="117"/>
  <c r="M46" i="117"/>
  <c r="L42" i="117"/>
  <c r="L37" i="117"/>
  <c r="M44" i="117"/>
  <c r="N47" i="117"/>
  <c r="AJ47" i="117" s="1"/>
  <c r="AM47" i="117" s="1"/>
  <c r="AO47" i="117" s="1"/>
  <c r="L44" i="117"/>
  <c r="L55" i="117"/>
  <c r="L48" i="117"/>
  <c r="N55" i="117"/>
  <c r="AJ55" i="117" s="1"/>
  <c r="AM55" i="117" s="1"/>
  <c r="AO55" i="117" s="1"/>
  <c r="N42" i="117"/>
  <c r="AJ42" i="117" s="1"/>
  <c r="AM42" i="117" s="1"/>
  <c r="AO42" i="117" s="1"/>
  <c r="N46" i="117"/>
  <c r="AJ46" i="117" s="1"/>
  <c r="AM46" i="117" s="1"/>
  <c r="AO46" i="117" s="1"/>
  <c r="L49" i="117"/>
  <c r="N50" i="117"/>
  <c r="AJ50" i="117" s="1"/>
  <c r="AM50" i="117" s="1"/>
  <c r="AO50" i="117" s="1"/>
  <c r="N43" i="117"/>
  <c r="AJ43" i="117" s="1"/>
  <c r="AM43" i="117" s="1"/>
  <c r="AO43" i="117" s="1"/>
  <c r="L45" i="117"/>
  <c r="M41" i="117"/>
  <c r="M57" i="117"/>
  <c r="M53" i="117"/>
  <c r="M45" i="117"/>
  <c r="N37" i="117"/>
  <c r="AJ37" i="117" s="1"/>
  <c r="AM37" i="117" s="1"/>
  <c r="AO37" i="117" s="1"/>
  <c r="L56" i="117"/>
  <c r="N57" i="117"/>
  <c r="AJ57" i="117" s="1"/>
  <c r="AM57" i="117" s="1"/>
  <c r="AO57" i="117" s="1"/>
  <c r="N53" i="117"/>
  <c r="AJ53" i="117" s="1"/>
  <c r="AM53" i="117" s="1"/>
  <c r="AO53" i="117" s="1"/>
  <c r="L54" i="117"/>
  <c r="M50" i="117"/>
  <c r="M48" i="117"/>
  <c r="M38" i="117"/>
  <c r="N40" i="117"/>
  <c r="AJ40" i="117" s="1"/>
  <c r="AM40" i="117" s="1"/>
  <c r="AO40" i="117" s="1"/>
  <c r="N54" i="117"/>
  <c r="AJ54" i="117" s="1"/>
  <c r="AM54" i="117" s="1"/>
  <c r="AO54" i="117" s="1"/>
  <c r="N49" i="117"/>
  <c r="AJ49" i="117" s="1"/>
  <c r="AM49" i="117" s="1"/>
  <c r="AO49" i="117" s="1"/>
  <c r="L51" i="117"/>
  <c r="N56" i="117"/>
  <c r="AJ56" i="117" s="1"/>
  <c r="AM56" i="117" s="1"/>
  <c r="AO56" i="117" s="1"/>
  <c r="N39" i="117"/>
  <c r="AJ39" i="117" s="1"/>
  <c r="AM39" i="117" s="1"/>
  <c r="AO39" i="117" s="1"/>
  <c r="M39" i="117"/>
  <c r="N41" i="117"/>
  <c r="AJ41" i="117" s="1"/>
  <c r="AM41" i="117" s="1"/>
  <c r="AO41" i="117" s="1"/>
  <c r="L40" i="117"/>
  <c r="L43" i="117"/>
  <c r="L29" i="109"/>
  <c r="M29" i="109"/>
  <c r="M28" i="101"/>
  <c r="N24" i="101"/>
  <c r="M25" i="101"/>
  <c r="M26" i="101"/>
  <c r="L23" i="101"/>
  <c r="M24" i="101"/>
  <c r="N28" i="101"/>
  <c r="N25" i="101"/>
  <c r="N26" i="101"/>
  <c r="N23" i="101"/>
  <c r="L27" i="101"/>
  <c r="N27" i="101"/>
  <c r="N147" i="102"/>
  <c r="AJ147" i="102" s="1"/>
  <c r="AM147" i="102" s="1"/>
  <c r="AO147" i="102" s="1"/>
  <c r="M147" i="102"/>
  <c r="L149" i="102"/>
  <c r="M43" i="107"/>
  <c r="L53" i="107"/>
  <c r="M38" i="107"/>
  <c r="L56" i="107"/>
  <c r="N148" i="102"/>
  <c r="AJ148" i="102" s="1"/>
  <c r="AM148" i="102" s="1"/>
  <c r="AO148" i="102" s="1"/>
  <c r="M37" i="8"/>
  <c r="L41" i="8"/>
  <c r="N37" i="8"/>
  <c r="AJ37" i="8" s="1"/>
  <c r="AM37" i="8" s="1"/>
  <c r="AO37" i="8" s="1"/>
  <c r="N38" i="8"/>
  <c r="AJ38" i="8" s="1"/>
  <c r="AM38" i="8" s="1"/>
  <c r="AO38" i="8" s="1"/>
  <c r="M38" i="8"/>
  <c r="M55" i="110"/>
  <c r="M57" i="110"/>
  <c r="N55" i="110"/>
  <c r="AJ55" i="110" s="1"/>
  <c r="AM55" i="110" s="1"/>
  <c r="AO55" i="110" s="1"/>
  <c r="M54" i="110"/>
  <c r="M56" i="110"/>
  <c r="N54" i="110"/>
  <c r="AJ54" i="110" s="1"/>
  <c r="AM54" i="110" s="1"/>
  <c r="AO54" i="110" s="1"/>
  <c r="N56" i="110"/>
  <c r="AJ56" i="110" s="1"/>
  <c r="AM56" i="110" s="1"/>
  <c r="AO56" i="110" s="1"/>
  <c r="N44" i="107"/>
  <c r="AJ44" i="107" s="1"/>
  <c r="AM44" i="107" s="1"/>
  <c r="AO44" i="107" s="1"/>
  <c r="M56" i="107"/>
  <c r="L43" i="107"/>
  <c r="N55" i="107"/>
  <c r="AJ55" i="107" s="1"/>
  <c r="AM55" i="107" s="1"/>
  <c r="AO55" i="107" s="1"/>
  <c r="N53" i="107"/>
  <c r="AJ53" i="107" s="1"/>
  <c r="AM53" i="107" s="1"/>
  <c r="AO53" i="107" s="1"/>
  <c r="M42" i="107"/>
  <c r="L41" i="107"/>
  <c r="L42" i="107"/>
  <c r="M54" i="107"/>
  <c r="M148" i="102"/>
  <c r="N39" i="8"/>
  <c r="AJ39" i="8" s="1"/>
  <c r="AM39" i="8" s="1"/>
  <c r="AO39" i="8" s="1"/>
  <c r="M40" i="8"/>
  <c r="M39" i="8"/>
  <c r="N42" i="8"/>
  <c r="AJ42" i="8" s="1"/>
  <c r="AM42" i="8" s="1"/>
  <c r="AO42" i="8" s="1"/>
  <c r="M41" i="8"/>
  <c r="M42" i="8"/>
  <c r="L40" i="8"/>
  <c r="M41" i="107"/>
  <c r="M55" i="107"/>
  <c r="N84" i="103"/>
  <c r="AJ84" i="103" s="1"/>
  <c r="AM84" i="103" s="1"/>
  <c r="AO84" i="103" s="1"/>
  <c r="M84" i="103"/>
  <c r="L84" i="103"/>
  <c r="N83" i="103"/>
  <c r="AJ83" i="103" s="1"/>
  <c r="AM83" i="103" s="1"/>
  <c r="AO83" i="103" s="1"/>
  <c r="M83" i="103"/>
  <c r="L83" i="103"/>
  <c r="N80" i="103"/>
  <c r="AJ80" i="103" s="1"/>
  <c r="AM80" i="103" s="1"/>
  <c r="AO80" i="103" s="1"/>
  <c r="M80" i="103"/>
  <c r="L80" i="103"/>
  <c r="N77" i="103"/>
  <c r="AJ77" i="103" s="1"/>
  <c r="AM77" i="103" s="1"/>
  <c r="AO77" i="103" s="1"/>
  <c r="M77" i="103"/>
  <c r="L77" i="103"/>
  <c r="N74" i="103"/>
  <c r="AJ74" i="103" s="1"/>
  <c r="AM74" i="103" s="1"/>
  <c r="AO74" i="103" s="1"/>
  <c r="M74" i="103"/>
  <c r="L74" i="103"/>
  <c r="N71" i="103"/>
  <c r="AJ71" i="103" s="1"/>
  <c r="AM71" i="103" s="1"/>
  <c r="AO71" i="103" s="1"/>
  <c r="M71" i="103"/>
  <c r="L71" i="103"/>
  <c r="N82" i="103"/>
  <c r="AJ82" i="103" s="1"/>
  <c r="AM82" i="103" s="1"/>
  <c r="AO82" i="103" s="1"/>
  <c r="M82" i="103"/>
  <c r="L82" i="103"/>
  <c r="N79" i="103"/>
  <c r="AJ79" i="103" s="1"/>
  <c r="AM79" i="103" s="1"/>
  <c r="AO79" i="103" s="1"/>
  <c r="M79" i="103"/>
  <c r="L79" i="103"/>
  <c r="N76" i="103"/>
  <c r="AJ76" i="103" s="1"/>
  <c r="AM76" i="103" s="1"/>
  <c r="AO76" i="103" s="1"/>
  <c r="M76" i="103"/>
  <c r="L76" i="103"/>
  <c r="N73" i="103"/>
  <c r="AJ73" i="103" s="1"/>
  <c r="AM73" i="103" s="1"/>
  <c r="AO73" i="103" s="1"/>
  <c r="M73" i="103"/>
  <c r="L73" i="103"/>
  <c r="N70" i="103"/>
  <c r="AJ70" i="103" s="1"/>
  <c r="AM70" i="103" s="1"/>
  <c r="AO70" i="103" s="1"/>
  <c r="M70" i="103"/>
  <c r="L70" i="103"/>
  <c r="N81" i="103"/>
  <c r="AJ81" i="103" s="1"/>
  <c r="AM81" i="103" s="1"/>
  <c r="AO81" i="103" s="1"/>
  <c r="M81" i="103"/>
  <c r="L81" i="103"/>
  <c r="N78" i="103"/>
  <c r="AJ78" i="103" s="1"/>
  <c r="AM78" i="103" s="1"/>
  <c r="AO78" i="103" s="1"/>
  <c r="M78" i="103"/>
  <c r="L78" i="103"/>
  <c r="N75" i="103"/>
  <c r="AJ75" i="103" s="1"/>
  <c r="AM75" i="103" s="1"/>
  <c r="AO75" i="103" s="1"/>
  <c r="M75" i="103"/>
  <c r="L75" i="103"/>
  <c r="N72" i="103"/>
  <c r="AJ72" i="103" s="1"/>
  <c r="AM72" i="103" s="1"/>
  <c r="AO72" i="103" s="1"/>
  <c r="M72" i="103"/>
  <c r="L72" i="103"/>
  <c r="N69" i="103"/>
  <c r="AJ69" i="103" s="1"/>
  <c r="AM69" i="103" s="1"/>
  <c r="AO69" i="103" s="1"/>
  <c r="M69" i="103"/>
  <c r="L69" i="103"/>
  <c r="N68" i="103"/>
  <c r="AJ68" i="103" s="1"/>
  <c r="AM68" i="103" s="1"/>
  <c r="AO68" i="103" s="1"/>
  <c r="M68" i="103"/>
  <c r="L68" i="103"/>
  <c r="N67" i="103"/>
  <c r="AJ67" i="103" s="1"/>
  <c r="AM67" i="103" s="1"/>
  <c r="AO67" i="103" s="1"/>
  <c r="M67" i="103"/>
  <c r="L67" i="103"/>
  <c r="N66" i="103"/>
  <c r="AJ66" i="103" s="1"/>
  <c r="AM66" i="103" s="1"/>
  <c r="AO66" i="103" s="1"/>
  <c r="M66" i="103"/>
  <c r="L66" i="103"/>
  <c r="N65" i="103"/>
  <c r="AJ65" i="103" s="1"/>
  <c r="AM65" i="103" s="1"/>
  <c r="AO65" i="103" s="1"/>
  <c r="M65" i="103"/>
  <c r="L65" i="103"/>
  <c r="N64" i="103"/>
  <c r="AJ64" i="103" s="1"/>
  <c r="AM64" i="103" s="1"/>
  <c r="AO64" i="103" s="1"/>
  <c r="M64" i="103"/>
  <c r="L64" i="103"/>
  <c r="N63" i="103"/>
  <c r="AJ63" i="103" s="1"/>
  <c r="AM63" i="103" s="1"/>
  <c r="AO63" i="103" s="1"/>
  <c r="M63" i="103"/>
  <c r="L63" i="103"/>
  <c r="N62" i="103"/>
  <c r="AJ62" i="103" s="1"/>
  <c r="AM62" i="103" s="1"/>
  <c r="AO62" i="103" s="1"/>
  <c r="M62" i="103"/>
  <c r="L62" i="103"/>
  <c r="N61" i="103"/>
  <c r="AJ61" i="103" s="1"/>
  <c r="AM61" i="103" s="1"/>
  <c r="AO61" i="103" s="1"/>
  <c r="M61" i="103"/>
  <c r="L61" i="103"/>
  <c r="L141" i="102"/>
  <c r="N209" i="102"/>
  <c r="AJ209" i="102" s="1"/>
  <c r="AM209" i="102" s="1"/>
  <c r="AO209" i="102" s="1"/>
  <c r="M209" i="102"/>
  <c r="L209" i="102"/>
  <c r="N206" i="102"/>
  <c r="AJ206" i="102" s="1"/>
  <c r="AM206" i="102" s="1"/>
  <c r="AO206" i="102" s="1"/>
  <c r="M206" i="102"/>
  <c r="L206" i="102"/>
  <c r="N203" i="102"/>
  <c r="AJ203" i="102" s="1"/>
  <c r="AM203" i="102" s="1"/>
  <c r="AO203" i="102" s="1"/>
  <c r="M203" i="102"/>
  <c r="L203" i="102"/>
  <c r="N200" i="102"/>
  <c r="AJ200" i="102" s="1"/>
  <c r="AM200" i="102" s="1"/>
  <c r="AO200" i="102" s="1"/>
  <c r="M200" i="102"/>
  <c r="L200" i="102"/>
  <c r="N197" i="102"/>
  <c r="AJ197" i="102" s="1"/>
  <c r="AM197" i="102" s="1"/>
  <c r="AO197" i="102" s="1"/>
  <c r="M197" i="102"/>
  <c r="L197" i="102"/>
  <c r="N194" i="102"/>
  <c r="AJ194" i="102" s="1"/>
  <c r="AM194" i="102" s="1"/>
  <c r="AO194" i="102" s="1"/>
  <c r="M194" i="102"/>
  <c r="L194" i="102"/>
  <c r="N191" i="102"/>
  <c r="AJ191" i="102" s="1"/>
  <c r="AM191" i="102" s="1"/>
  <c r="AO191" i="102" s="1"/>
  <c r="M191" i="102"/>
  <c r="L191" i="102"/>
  <c r="N188" i="102"/>
  <c r="AJ188" i="102" s="1"/>
  <c r="AM188" i="102" s="1"/>
  <c r="AO188" i="102" s="1"/>
  <c r="M188" i="102"/>
  <c r="L188" i="102"/>
  <c r="N185" i="102"/>
  <c r="AJ185" i="102" s="1"/>
  <c r="AM185" i="102" s="1"/>
  <c r="AO185" i="102" s="1"/>
  <c r="M185" i="102"/>
  <c r="L185" i="102"/>
  <c r="N182" i="102"/>
  <c r="AJ182" i="102" s="1"/>
  <c r="AM182" i="102" s="1"/>
  <c r="AO182" i="102" s="1"/>
  <c r="M182" i="102"/>
  <c r="L182" i="102"/>
  <c r="N179" i="102"/>
  <c r="AJ179" i="102" s="1"/>
  <c r="AM179" i="102" s="1"/>
  <c r="AO179" i="102" s="1"/>
  <c r="M179" i="102"/>
  <c r="L179" i="102"/>
  <c r="N176" i="102"/>
  <c r="AJ176" i="102" s="1"/>
  <c r="AM176" i="102" s="1"/>
  <c r="AO176" i="102" s="1"/>
  <c r="M176" i="102"/>
  <c r="L176" i="102"/>
  <c r="N173" i="102"/>
  <c r="AJ173" i="102" s="1"/>
  <c r="AM173" i="102" s="1"/>
  <c r="AO173" i="102" s="1"/>
  <c r="M173" i="102"/>
  <c r="L173" i="102"/>
  <c r="N170" i="102"/>
  <c r="AJ170" i="102" s="1"/>
  <c r="AM170" i="102" s="1"/>
  <c r="AO170" i="102" s="1"/>
  <c r="M170" i="102"/>
  <c r="L170" i="102"/>
  <c r="N167" i="102"/>
  <c r="AJ167" i="102" s="1"/>
  <c r="AM167" i="102" s="1"/>
  <c r="AO167" i="102" s="1"/>
  <c r="M167" i="102"/>
  <c r="L167" i="102"/>
  <c r="N164" i="102"/>
  <c r="AJ164" i="102" s="1"/>
  <c r="AM164" i="102" s="1"/>
  <c r="AO164" i="102" s="1"/>
  <c r="M164" i="102"/>
  <c r="L164" i="102"/>
  <c r="N161" i="102"/>
  <c r="AJ161" i="102" s="1"/>
  <c r="AM161" i="102" s="1"/>
  <c r="AO161" i="102" s="1"/>
  <c r="M161" i="102"/>
  <c r="L161" i="102"/>
  <c r="N158" i="102"/>
  <c r="AJ158" i="102" s="1"/>
  <c r="AM158" i="102" s="1"/>
  <c r="AO158" i="102" s="1"/>
  <c r="M158" i="102"/>
  <c r="L158" i="102"/>
  <c r="N211" i="102"/>
  <c r="AJ211" i="102" s="1"/>
  <c r="AM211" i="102" s="1"/>
  <c r="AO211" i="102" s="1"/>
  <c r="M211" i="102"/>
  <c r="L211" i="102"/>
  <c r="N208" i="102"/>
  <c r="AJ208" i="102" s="1"/>
  <c r="AM208" i="102" s="1"/>
  <c r="AO208" i="102" s="1"/>
  <c r="M208" i="102"/>
  <c r="L208" i="102"/>
  <c r="N205" i="102"/>
  <c r="AJ205" i="102" s="1"/>
  <c r="AM205" i="102" s="1"/>
  <c r="AO205" i="102" s="1"/>
  <c r="M205" i="102"/>
  <c r="L205" i="102"/>
  <c r="N202" i="102"/>
  <c r="AJ202" i="102" s="1"/>
  <c r="AM202" i="102" s="1"/>
  <c r="AO202" i="102" s="1"/>
  <c r="M202" i="102"/>
  <c r="L202" i="102"/>
  <c r="N199" i="102"/>
  <c r="AJ199" i="102" s="1"/>
  <c r="AM199" i="102" s="1"/>
  <c r="AO199" i="102" s="1"/>
  <c r="M199" i="102"/>
  <c r="L199" i="102"/>
  <c r="N196" i="102"/>
  <c r="AJ196" i="102" s="1"/>
  <c r="AM196" i="102" s="1"/>
  <c r="AO196" i="102" s="1"/>
  <c r="M196" i="102"/>
  <c r="L196" i="102"/>
  <c r="N193" i="102"/>
  <c r="AJ193" i="102" s="1"/>
  <c r="AM193" i="102" s="1"/>
  <c r="AO193" i="102" s="1"/>
  <c r="M193" i="102"/>
  <c r="L193" i="102"/>
  <c r="N190" i="102"/>
  <c r="AJ190" i="102" s="1"/>
  <c r="AM190" i="102" s="1"/>
  <c r="AO190" i="102" s="1"/>
  <c r="M190" i="102"/>
  <c r="L190" i="102"/>
  <c r="N187" i="102"/>
  <c r="AJ187" i="102" s="1"/>
  <c r="AM187" i="102" s="1"/>
  <c r="AO187" i="102" s="1"/>
  <c r="M187" i="102"/>
  <c r="L187" i="102"/>
  <c r="N184" i="102"/>
  <c r="AJ184" i="102" s="1"/>
  <c r="AM184" i="102" s="1"/>
  <c r="AO184" i="102" s="1"/>
  <c r="M184" i="102"/>
  <c r="L184" i="102"/>
  <c r="N181" i="102"/>
  <c r="AJ181" i="102" s="1"/>
  <c r="AM181" i="102" s="1"/>
  <c r="AO181" i="102" s="1"/>
  <c r="M181" i="102"/>
  <c r="L181" i="102"/>
  <c r="N178" i="102"/>
  <c r="AJ178" i="102" s="1"/>
  <c r="AM178" i="102" s="1"/>
  <c r="AO178" i="102" s="1"/>
  <c r="M178" i="102"/>
  <c r="L178" i="102"/>
  <c r="N175" i="102"/>
  <c r="AJ175" i="102" s="1"/>
  <c r="AM175" i="102" s="1"/>
  <c r="AO175" i="102" s="1"/>
  <c r="M175" i="102"/>
  <c r="L175" i="102"/>
  <c r="N172" i="102"/>
  <c r="AJ172" i="102" s="1"/>
  <c r="AM172" i="102" s="1"/>
  <c r="AO172" i="102" s="1"/>
  <c r="M172" i="102"/>
  <c r="L172" i="102"/>
  <c r="N169" i="102"/>
  <c r="AJ169" i="102" s="1"/>
  <c r="AM169" i="102" s="1"/>
  <c r="AO169" i="102" s="1"/>
  <c r="M169" i="102"/>
  <c r="L169" i="102"/>
  <c r="N166" i="102"/>
  <c r="AJ166" i="102" s="1"/>
  <c r="AM166" i="102" s="1"/>
  <c r="AO166" i="102" s="1"/>
  <c r="M166" i="102"/>
  <c r="L166" i="102"/>
  <c r="N163" i="102"/>
  <c r="AJ163" i="102" s="1"/>
  <c r="AM163" i="102" s="1"/>
  <c r="AO163" i="102" s="1"/>
  <c r="M163" i="102"/>
  <c r="L163" i="102"/>
  <c r="N160" i="102"/>
  <c r="AJ160" i="102" s="1"/>
  <c r="AM160" i="102" s="1"/>
  <c r="AO160" i="102" s="1"/>
  <c r="M160" i="102"/>
  <c r="L160" i="102"/>
  <c r="N157" i="102"/>
  <c r="AJ157" i="102" s="1"/>
  <c r="AM157" i="102" s="1"/>
  <c r="AO157" i="102" s="1"/>
  <c r="M157" i="102"/>
  <c r="L157" i="102"/>
  <c r="N210" i="102"/>
  <c r="AJ210" i="102" s="1"/>
  <c r="AM210" i="102" s="1"/>
  <c r="AO210" i="102" s="1"/>
  <c r="M210" i="102"/>
  <c r="L210" i="102"/>
  <c r="N207" i="102"/>
  <c r="AJ207" i="102" s="1"/>
  <c r="AM207" i="102" s="1"/>
  <c r="AO207" i="102" s="1"/>
  <c r="M207" i="102"/>
  <c r="L207" i="102"/>
  <c r="N204" i="102"/>
  <c r="AJ204" i="102" s="1"/>
  <c r="AM204" i="102" s="1"/>
  <c r="AO204" i="102" s="1"/>
  <c r="M204" i="102"/>
  <c r="L204" i="102"/>
  <c r="N201" i="102"/>
  <c r="AJ201" i="102" s="1"/>
  <c r="AM201" i="102" s="1"/>
  <c r="AO201" i="102" s="1"/>
  <c r="M201" i="102"/>
  <c r="L201" i="102"/>
  <c r="N198" i="102"/>
  <c r="AJ198" i="102" s="1"/>
  <c r="AM198" i="102" s="1"/>
  <c r="AO198" i="102" s="1"/>
  <c r="M198" i="102"/>
  <c r="L198" i="102"/>
  <c r="N195" i="102"/>
  <c r="AJ195" i="102" s="1"/>
  <c r="AM195" i="102" s="1"/>
  <c r="AO195" i="102" s="1"/>
  <c r="M195" i="102"/>
  <c r="L195" i="102"/>
  <c r="N192" i="102"/>
  <c r="AJ192" i="102" s="1"/>
  <c r="AM192" i="102" s="1"/>
  <c r="AO192" i="102" s="1"/>
  <c r="M192" i="102"/>
  <c r="L192" i="102"/>
  <c r="N189" i="102"/>
  <c r="AJ189" i="102" s="1"/>
  <c r="AM189" i="102" s="1"/>
  <c r="AO189" i="102" s="1"/>
  <c r="M189" i="102"/>
  <c r="L189" i="102"/>
  <c r="N186" i="102"/>
  <c r="AJ186" i="102" s="1"/>
  <c r="AM186" i="102" s="1"/>
  <c r="AO186" i="102" s="1"/>
  <c r="M186" i="102"/>
  <c r="L186" i="102"/>
  <c r="N183" i="102"/>
  <c r="AJ183" i="102" s="1"/>
  <c r="AM183" i="102" s="1"/>
  <c r="AO183" i="102" s="1"/>
  <c r="M183" i="102"/>
  <c r="L183" i="102"/>
  <c r="N180" i="102"/>
  <c r="AJ180" i="102" s="1"/>
  <c r="AM180" i="102" s="1"/>
  <c r="AO180" i="102" s="1"/>
  <c r="M180" i="102"/>
  <c r="L180" i="102"/>
  <c r="N177" i="102"/>
  <c r="AJ177" i="102" s="1"/>
  <c r="AM177" i="102" s="1"/>
  <c r="AO177" i="102" s="1"/>
  <c r="M177" i="102"/>
  <c r="L177" i="102"/>
  <c r="N174" i="102"/>
  <c r="AJ174" i="102" s="1"/>
  <c r="AM174" i="102" s="1"/>
  <c r="AO174" i="102" s="1"/>
  <c r="M174" i="102"/>
  <c r="L174" i="102"/>
  <c r="N171" i="102"/>
  <c r="AJ171" i="102" s="1"/>
  <c r="AM171" i="102" s="1"/>
  <c r="AO171" i="102" s="1"/>
  <c r="M171" i="102"/>
  <c r="L171" i="102"/>
  <c r="N168" i="102"/>
  <c r="AJ168" i="102" s="1"/>
  <c r="AM168" i="102" s="1"/>
  <c r="AO168" i="102" s="1"/>
  <c r="M168" i="102"/>
  <c r="L168" i="102"/>
  <c r="N165" i="102"/>
  <c r="AJ165" i="102" s="1"/>
  <c r="AM165" i="102" s="1"/>
  <c r="AO165" i="102" s="1"/>
  <c r="M165" i="102"/>
  <c r="L165" i="102"/>
  <c r="N162" i="102"/>
  <c r="AJ162" i="102" s="1"/>
  <c r="AM162" i="102" s="1"/>
  <c r="AO162" i="102" s="1"/>
  <c r="M162" i="102"/>
  <c r="L162" i="102"/>
  <c r="N159" i="102"/>
  <c r="AJ159" i="102" s="1"/>
  <c r="AM159" i="102" s="1"/>
  <c r="AO159" i="102" s="1"/>
  <c r="M159" i="102"/>
  <c r="L159" i="102"/>
  <c r="N156" i="102"/>
  <c r="AJ156" i="102" s="1"/>
  <c r="AM156" i="102" s="1"/>
  <c r="AO156" i="102" s="1"/>
  <c r="M156" i="102"/>
  <c r="L156" i="102"/>
  <c r="N155" i="102"/>
  <c r="AJ155" i="102" s="1"/>
  <c r="AM155" i="102" s="1"/>
  <c r="AO155" i="102" s="1"/>
  <c r="M155" i="102"/>
  <c r="L155" i="102"/>
  <c r="N154" i="102"/>
  <c r="AJ154" i="102" s="1"/>
  <c r="AM154" i="102" s="1"/>
  <c r="AO154" i="102" s="1"/>
  <c r="M154" i="102"/>
  <c r="L154" i="102"/>
  <c r="N153" i="102"/>
  <c r="AJ153" i="102" s="1"/>
  <c r="AM153" i="102" s="1"/>
  <c r="AO153" i="102" s="1"/>
  <c r="M153" i="102"/>
  <c r="L153" i="102"/>
  <c r="N152" i="102"/>
  <c r="AJ152" i="102" s="1"/>
  <c r="AM152" i="102" s="1"/>
  <c r="AO152" i="102" s="1"/>
  <c r="M152" i="102"/>
  <c r="L152" i="102"/>
  <c r="N151" i="102"/>
  <c r="AJ151" i="102" s="1"/>
  <c r="AM151" i="102" s="1"/>
  <c r="AO151" i="102" s="1"/>
  <c r="M151" i="102"/>
  <c r="L151" i="102"/>
  <c r="N150" i="102"/>
  <c r="AJ150" i="102" s="1"/>
  <c r="AM150" i="102" s="1"/>
  <c r="AO150" i="102" s="1"/>
  <c r="M150" i="102"/>
  <c r="L150" i="102"/>
  <c r="N58" i="107"/>
  <c r="AJ58" i="107" s="1"/>
  <c r="AM58" i="107" s="1"/>
  <c r="AO58" i="107" s="1"/>
  <c r="M58" i="107"/>
  <c r="L58" i="107"/>
  <c r="N70" i="107"/>
  <c r="AJ70" i="107" s="1"/>
  <c r="AM70" i="107" s="1"/>
  <c r="AO70" i="107" s="1"/>
  <c r="M70" i="107"/>
  <c r="L70" i="107"/>
  <c r="N67" i="107"/>
  <c r="AJ67" i="107" s="1"/>
  <c r="AM67" i="107" s="1"/>
  <c r="AO67" i="107" s="1"/>
  <c r="M67" i="107"/>
  <c r="L67" i="107"/>
  <c r="N64" i="107"/>
  <c r="AJ64" i="107" s="1"/>
  <c r="AM64" i="107" s="1"/>
  <c r="AO64" i="107" s="1"/>
  <c r="M64" i="107"/>
  <c r="L64" i="107"/>
  <c r="N59" i="107"/>
  <c r="AJ59" i="107" s="1"/>
  <c r="AM59" i="107" s="1"/>
  <c r="AO59" i="107" s="1"/>
  <c r="M59" i="107"/>
  <c r="L59" i="107"/>
  <c r="N69" i="107"/>
  <c r="AJ69" i="107" s="1"/>
  <c r="AM69" i="107" s="1"/>
  <c r="AO69" i="107" s="1"/>
  <c r="M69" i="107"/>
  <c r="L69" i="107"/>
  <c r="N66" i="107"/>
  <c r="AJ66" i="107" s="1"/>
  <c r="AM66" i="107" s="1"/>
  <c r="AO66" i="107" s="1"/>
  <c r="M66" i="107"/>
  <c r="L66" i="107"/>
  <c r="N63" i="107"/>
  <c r="AJ63" i="107" s="1"/>
  <c r="AM63" i="107" s="1"/>
  <c r="AO63" i="107" s="1"/>
  <c r="M63" i="107"/>
  <c r="L63" i="107"/>
  <c r="L54" i="107"/>
  <c r="M44" i="107"/>
  <c r="N57" i="107"/>
  <c r="AJ57" i="107" s="1"/>
  <c r="AM57" i="107" s="1"/>
  <c r="AO57" i="107" s="1"/>
  <c r="M57" i="107"/>
  <c r="L57" i="107"/>
  <c r="N71" i="107"/>
  <c r="AJ71" i="107" s="1"/>
  <c r="AM71" i="107" s="1"/>
  <c r="AO71" i="107" s="1"/>
  <c r="M71" i="107"/>
  <c r="L71" i="107"/>
  <c r="N68" i="107"/>
  <c r="AJ68" i="107" s="1"/>
  <c r="AM68" i="107" s="1"/>
  <c r="AO68" i="107" s="1"/>
  <c r="M68" i="107"/>
  <c r="L68" i="107"/>
  <c r="N65" i="107"/>
  <c r="AJ65" i="107" s="1"/>
  <c r="AM65" i="107" s="1"/>
  <c r="AO65" i="107" s="1"/>
  <c r="M65" i="107"/>
  <c r="L65" i="107"/>
  <c r="N62" i="107"/>
  <c r="AJ62" i="107" s="1"/>
  <c r="AM62" i="107" s="1"/>
  <c r="AO62" i="107" s="1"/>
  <c r="M62" i="107"/>
  <c r="L62" i="107"/>
  <c r="N61" i="107"/>
  <c r="AJ61" i="107" s="1"/>
  <c r="AM61" i="107" s="1"/>
  <c r="AO61" i="107" s="1"/>
  <c r="M61" i="107"/>
  <c r="L61" i="107"/>
  <c r="N60" i="107"/>
  <c r="AJ60" i="107" s="1"/>
  <c r="AM60" i="107" s="1"/>
  <c r="AO60" i="107" s="1"/>
  <c r="M60" i="107"/>
  <c r="L60" i="107"/>
  <c r="M22" i="101"/>
  <c r="L144" i="102"/>
  <c r="N21" i="101"/>
  <c r="M21" i="101"/>
  <c r="N22" i="101"/>
  <c r="N57" i="110"/>
  <c r="AJ57" i="110" s="1"/>
  <c r="AM57" i="110" s="1"/>
  <c r="AO57" i="110" s="1"/>
  <c r="L61" i="8"/>
  <c r="L58" i="8"/>
  <c r="L55" i="8"/>
  <c r="L52" i="8"/>
  <c r="L49" i="8"/>
  <c r="L46" i="8"/>
  <c r="L43" i="8"/>
  <c r="M60" i="8"/>
  <c r="M57" i="8"/>
  <c r="M54" i="8"/>
  <c r="M51" i="8"/>
  <c r="M48" i="8"/>
  <c r="M45" i="8"/>
  <c r="N62" i="8"/>
  <c r="AJ62" i="8" s="1"/>
  <c r="AM62" i="8" s="1"/>
  <c r="AO62" i="8" s="1"/>
  <c r="N59" i="8"/>
  <c r="AJ59" i="8" s="1"/>
  <c r="AM59" i="8" s="1"/>
  <c r="AO59" i="8" s="1"/>
  <c r="N56" i="8"/>
  <c r="AJ56" i="8" s="1"/>
  <c r="AM56" i="8" s="1"/>
  <c r="AO56" i="8" s="1"/>
  <c r="N53" i="8"/>
  <c r="AJ53" i="8" s="1"/>
  <c r="AM53" i="8" s="1"/>
  <c r="AO53" i="8" s="1"/>
  <c r="N50" i="8"/>
  <c r="AJ50" i="8" s="1"/>
  <c r="AM50" i="8" s="1"/>
  <c r="AO50" i="8" s="1"/>
  <c r="N47" i="8"/>
  <c r="AJ47" i="8" s="1"/>
  <c r="AM47" i="8" s="1"/>
  <c r="AO47" i="8" s="1"/>
  <c r="N44" i="8"/>
  <c r="AJ44" i="8" s="1"/>
  <c r="AM44" i="8" s="1"/>
  <c r="AO44" i="8" s="1"/>
  <c r="L60" i="8"/>
  <c r="L57" i="8"/>
  <c r="L54" i="8"/>
  <c r="L51" i="8"/>
  <c r="L48" i="8"/>
  <c r="L45" i="8"/>
  <c r="M62" i="8"/>
  <c r="M59" i="8"/>
  <c r="M56" i="8"/>
  <c r="M53" i="8"/>
  <c r="M50" i="8"/>
  <c r="M47" i="8"/>
  <c r="M44" i="8"/>
  <c r="N61" i="8"/>
  <c r="AJ61" i="8" s="1"/>
  <c r="AM61" i="8" s="1"/>
  <c r="AO61" i="8" s="1"/>
  <c r="N58" i="8"/>
  <c r="AJ58" i="8" s="1"/>
  <c r="AM58" i="8" s="1"/>
  <c r="AO58" i="8" s="1"/>
  <c r="N55" i="8"/>
  <c r="AJ55" i="8" s="1"/>
  <c r="AM55" i="8" s="1"/>
  <c r="AO55" i="8" s="1"/>
  <c r="N52" i="8"/>
  <c r="AJ52" i="8" s="1"/>
  <c r="AM52" i="8" s="1"/>
  <c r="AO52" i="8" s="1"/>
  <c r="N49" i="8"/>
  <c r="AJ49" i="8" s="1"/>
  <c r="AM49" i="8" s="1"/>
  <c r="AO49" i="8" s="1"/>
  <c r="N46" i="8"/>
  <c r="AJ46" i="8" s="1"/>
  <c r="AM46" i="8" s="1"/>
  <c r="AO46" i="8" s="1"/>
  <c r="N43" i="8"/>
  <c r="AJ43" i="8" s="1"/>
  <c r="AM43" i="8" s="1"/>
  <c r="AO43" i="8" s="1"/>
  <c r="N38" i="107"/>
  <c r="AJ38" i="107" s="1"/>
  <c r="AM38" i="107" s="1"/>
  <c r="AO38" i="107" s="1"/>
  <c r="N34" i="107"/>
  <c r="AJ34" i="107" s="1"/>
  <c r="AM34" i="107" s="1"/>
  <c r="AO34" i="107" s="1"/>
  <c r="M50" i="107"/>
  <c r="M34" i="107"/>
  <c r="N37" i="107"/>
  <c r="AJ37" i="107" s="1"/>
  <c r="AM37" i="107" s="1"/>
  <c r="AO37" i="107" s="1"/>
  <c r="N136" i="102"/>
  <c r="AJ136" i="102" s="1"/>
  <c r="AM136" i="102" s="1"/>
  <c r="AO136" i="102" s="1"/>
  <c r="M37" i="107"/>
  <c r="M49" i="107"/>
  <c r="M140" i="102"/>
  <c r="L49" i="107"/>
  <c r="N39" i="107"/>
  <c r="AJ39" i="107" s="1"/>
  <c r="AM39" i="107" s="1"/>
  <c r="AO39" i="107" s="1"/>
  <c r="L51" i="107"/>
  <c r="N51" i="107"/>
  <c r="AJ51" i="107" s="1"/>
  <c r="AM51" i="107" s="1"/>
  <c r="AO51" i="107" s="1"/>
  <c r="L40" i="107"/>
  <c r="M36" i="107"/>
  <c r="M35" i="107"/>
  <c r="N46" i="107"/>
  <c r="AJ46" i="107" s="1"/>
  <c r="AM46" i="107" s="1"/>
  <c r="AO46" i="107" s="1"/>
  <c r="M47" i="107"/>
  <c r="N36" i="107"/>
  <c r="AJ36" i="107" s="1"/>
  <c r="AM36" i="107" s="1"/>
  <c r="AO36" i="107" s="1"/>
  <c r="N47" i="107"/>
  <c r="AJ47" i="107" s="1"/>
  <c r="AM47" i="107" s="1"/>
  <c r="AO47" i="107" s="1"/>
  <c r="L48" i="107"/>
  <c r="M39" i="107"/>
  <c r="L52" i="107"/>
  <c r="AO33" i="107"/>
  <c r="AO45" i="107"/>
  <c r="L35" i="107"/>
  <c r="N50" i="107"/>
  <c r="AJ50" i="107" s="1"/>
  <c r="AM50" i="107" s="1"/>
  <c r="AO50" i="107" s="1"/>
  <c r="L45" i="107"/>
  <c r="L33" i="107"/>
  <c r="M45" i="107"/>
  <c r="M33" i="107"/>
  <c r="M46" i="107"/>
  <c r="N48" i="107"/>
  <c r="AJ48" i="107" s="1"/>
  <c r="AM48" i="107" s="1"/>
  <c r="AO48" i="107" s="1"/>
  <c r="N52" i="107"/>
  <c r="AJ52" i="107" s="1"/>
  <c r="AM52" i="107" s="1"/>
  <c r="AO52" i="107" s="1"/>
  <c r="N40" i="107"/>
  <c r="AJ40" i="107" s="1"/>
  <c r="AM40" i="107" s="1"/>
  <c r="AO40" i="107" s="1"/>
  <c r="N144" i="102"/>
  <c r="AJ144" i="102" s="1"/>
  <c r="AM144" i="102" s="1"/>
  <c r="AO144" i="102" s="1"/>
  <c r="M132" i="102"/>
  <c r="M135" i="102"/>
  <c r="N128" i="102"/>
  <c r="AJ128" i="102" s="1"/>
  <c r="AM128" i="102" s="1"/>
  <c r="N139" i="102"/>
  <c r="AJ139" i="102" s="1"/>
  <c r="AM139" i="102" s="1"/>
  <c r="AO139" i="102" s="1"/>
  <c r="L142" i="102"/>
  <c r="N137" i="102"/>
  <c r="AJ137" i="102" s="1"/>
  <c r="AM137" i="102" s="1"/>
  <c r="AO137" i="102" s="1"/>
  <c r="L139" i="102"/>
  <c r="L130" i="102"/>
  <c r="L137" i="102"/>
  <c r="N132" i="102"/>
  <c r="AJ132" i="102" s="1"/>
  <c r="AM132" i="102" s="1"/>
  <c r="AO132" i="102" s="1"/>
  <c r="N142" i="102"/>
  <c r="AJ142" i="102" s="1"/>
  <c r="AM142" i="102" s="1"/>
  <c r="AO142" i="102" s="1"/>
  <c r="N130" i="102"/>
  <c r="AJ130" i="102" s="1"/>
  <c r="AM130" i="102" s="1"/>
  <c r="AO130" i="102" s="1"/>
  <c r="N133" i="102"/>
  <c r="AJ133" i="102" s="1"/>
  <c r="AM133" i="102" s="1"/>
  <c r="AO133" i="102" s="1"/>
  <c r="M145" i="102"/>
  <c r="L145" i="102"/>
  <c r="L135" i="102"/>
  <c r="L143" i="102"/>
  <c r="N138" i="102"/>
  <c r="AJ138" i="102" s="1"/>
  <c r="AM138" i="102" s="1"/>
  <c r="AO138" i="102" s="1"/>
  <c r="L131" i="102"/>
  <c r="L140" i="102"/>
  <c r="L138" i="102"/>
  <c r="M133" i="102"/>
  <c r="M141" i="102"/>
  <c r="L128" i="102"/>
  <c r="M136" i="102"/>
  <c r="N143" i="102"/>
  <c r="AJ143" i="102" s="1"/>
  <c r="AM143" i="102" s="1"/>
  <c r="AO143" i="102" s="1"/>
  <c r="M129" i="102"/>
  <c r="N146" i="102"/>
  <c r="AJ146" i="102" s="1"/>
  <c r="AM146" i="102" s="1"/>
  <c r="AO146" i="102" s="1"/>
  <c r="N131" i="102"/>
  <c r="AJ131" i="102" s="1"/>
  <c r="AM131" i="102" s="1"/>
  <c r="AO131" i="102" s="1"/>
  <c r="N134" i="102"/>
  <c r="AJ134" i="102" s="1"/>
  <c r="AM134" i="102" s="1"/>
  <c r="AO134" i="102" s="1"/>
  <c r="L146" i="102"/>
  <c r="N129" i="102"/>
  <c r="AJ129" i="102" s="1"/>
  <c r="AM129" i="102" s="1"/>
  <c r="AO129" i="102" s="1"/>
  <c r="L134" i="102"/>
  <c r="M20" i="101"/>
  <c r="L20" i="101"/>
  <c r="M50" i="110"/>
  <c r="N51" i="110"/>
  <c r="M53" i="110"/>
  <c r="N50" i="110"/>
  <c r="M52" i="110"/>
  <c r="N53" i="110"/>
  <c r="AJ53" i="110" s="1"/>
  <c r="AM53" i="110" s="1"/>
  <c r="AO53" i="110" s="1"/>
  <c r="M51" i="110"/>
  <c r="N52" i="110"/>
  <c r="AJ52" i="110" s="1"/>
  <c r="AM52" i="110" s="1"/>
  <c r="AO52" i="110" s="1"/>
  <c r="L10" i="105"/>
  <c r="B4" i="48"/>
  <c r="B14" i="48"/>
  <c r="B26" i="48"/>
  <c r="B32" i="48"/>
  <c r="B24" i="48"/>
  <c r="B25" i="48"/>
  <c r="B20" i="48"/>
  <c r="B30" i="48"/>
  <c r="B31" i="48"/>
  <c r="B22" i="48"/>
  <c r="B18" i="48"/>
  <c r="B19" i="48"/>
  <c r="B29" i="48"/>
  <c r="B28" i="48"/>
  <c r="B15" i="48"/>
  <c r="B17" i="48"/>
  <c r="B16" i="48"/>
  <c r="B33" i="48"/>
  <c r="B21" i="48"/>
  <c r="B23" i="48"/>
  <c r="B27" i="48"/>
  <c r="M25" i="8"/>
  <c r="N31" i="8"/>
  <c r="AJ31" i="8" s="1"/>
  <c r="AM31" i="8" s="1"/>
  <c r="AO31" i="8" s="1"/>
  <c r="M26" i="8"/>
  <c r="M36" i="8"/>
  <c r="L36" i="8"/>
  <c r="N24" i="8"/>
  <c r="AJ24" i="8" s="1"/>
  <c r="M23" i="8"/>
  <c r="M33" i="8"/>
  <c r="L29" i="8"/>
  <c r="L35" i="8"/>
  <c r="L24" i="8"/>
  <c r="M31" i="8"/>
  <c r="M34" i="8"/>
  <c r="N26" i="8"/>
  <c r="AJ26" i="8" s="1"/>
  <c r="M30" i="8"/>
  <c r="L28" i="8"/>
  <c r="M22" i="8"/>
  <c r="M32" i="8"/>
  <c r="N32" i="8"/>
  <c r="AJ32" i="8" s="1"/>
  <c r="AM32" i="8" s="1"/>
  <c r="AO32" i="8" s="1"/>
  <c r="N28" i="8"/>
  <c r="AJ28" i="8" s="1"/>
  <c r="N33" i="8"/>
  <c r="AJ33" i="8" s="1"/>
  <c r="AM33" i="8" s="1"/>
  <c r="AO33" i="8" s="1"/>
  <c r="N22" i="8"/>
  <c r="AJ22" i="8" s="1"/>
  <c r="M21" i="8"/>
  <c r="N34" i="8"/>
  <c r="AJ34" i="8" s="1"/>
  <c r="AM34" i="8" s="1"/>
  <c r="AO34" i="8" s="1"/>
  <c r="N30" i="8"/>
  <c r="AJ30" i="8" s="1"/>
  <c r="AM30" i="8" s="1"/>
  <c r="AO30" i="8" s="1"/>
  <c r="N21" i="8"/>
  <c r="AJ21" i="8" s="1"/>
  <c r="M27" i="8"/>
  <c r="N25" i="8"/>
  <c r="AJ25" i="8" s="1"/>
  <c r="N23" i="8"/>
  <c r="AJ23" i="8" s="1"/>
  <c r="N29" i="8"/>
  <c r="AJ29" i="8" s="1"/>
  <c r="AM29" i="8" s="1"/>
  <c r="AO29" i="8" s="1"/>
  <c r="N27" i="8"/>
  <c r="AJ27" i="8" s="1"/>
  <c r="N35" i="8"/>
  <c r="AJ35" i="8" s="1"/>
  <c r="AM35" i="8" s="1"/>
  <c r="AO35" i="8" s="1"/>
  <c r="AG20" i="124"/>
  <c r="AC20" i="124"/>
  <c r="Y20" i="124"/>
  <c r="U20" i="124"/>
  <c r="Q20" i="124"/>
  <c r="AG19" i="124"/>
  <c r="AC19" i="124"/>
  <c r="Y19" i="124"/>
  <c r="U19" i="124"/>
  <c r="Q19" i="124"/>
  <c r="AG18" i="124"/>
  <c r="AC18" i="124"/>
  <c r="Y18" i="124"/>
  <c r="U18" i="124"/>
  <c r="Q18" i="124"/>
  <c r="AG17" i="124"/>
  <c r="AC17" i="124"/>
  <c r="Y17" i="124"/>
  <c r="U17" i="124"/>
  <c r="Q17" i="124"/>
  <c r="AG16" i="124"/>
  <c r="AC16" i="124"/>
  <c r="Y16" i="124"/>
  <c r="U16" i="124"/>
  <c r="Q16" i="124"/>
  <c r="AG15" i="124"/>
  <c r="AC15" i="124"/>
  <c r="Y15" i="124"/>
  <c r="U15" i="124"/>
  <c r="Q15" i="124"/>
  <c r="AG14" i="124"/>
  <c r="AC14" i="124"/>
  <c r="Y14" i="124"/>
  <c r="U14" i="124"/>
  <c r="Q14" i="124"/>
  <c r="AG13" i="124"/>
  <c r="AC13" i="124"/>
  <c r="Y13" i="124"/>
  <c r="U13" i="124"/>
  <c r="Q13" i="124"/>
  <c r="AG12" i="124"/>
  <c r="AC12" i="124"/>
  <c r="Y12" i="124"/>
  <c r="U12" i="124"/>
  <c r="Q12" i="124"/>
  <c r="AG11" i="124"/>
  <c r="AC11" i="124"/>
  <c r="Y11" i="124"/>
  <c r="U11" i="124"/>
  <c r="Q11" i="124"/>
  <c r="AI10" i="124"/>
  <c r="AG10" i="124"/>
  <c r="AC10" i="124"/>
  <c r="Y10" i="124"/>
  <c r="U10" i="124"/>
  <c r="Q10" i="124"/>
  <c r="I45" i="110"/>
  <c r="K45" i="110" a="1"/>
  <c r="K45" i="110" s="1"/>
  <c r="Q45" i="110"/>
  <c r="U45" i="110"/>
  <c r="Y45" i="110"/>
  <c r="AC45" i="110"/>
  <c r="AG45" i="110"/>
  <c r="I46" i="110"/>
  <c r="K46" i="110" a="1"/>
  <c r="K46" i="110" s="1"/>
  <c r="Q46" i="110"/>
  <c r="U46" i="110"/>
  <c r="Y46" i="110"/>
  <c r="AC46" i="110"/>
  <c r="AG46" i="110"/>
  <c r="I47" i="110"/>
  <c r="K47" i="110" a="1"/>
  <c r="K47" i="110" s="1"/>
  <c r="Q47" i="110"/>
  <c r="U47" i="110"/>
  <c r="Y47" i="110"/>
  <c r="AC47" i="110"/>
  <c r="AG47" i="110"/>
  <c r="I48" i="110"/>
  <c r="K48" i="110" a="1"/>
  <c r="K48" i="110" s="1"/>
  <c r="Q48" i="110"/>
  <c r="U48" i="110"/>
  <c r="Y48" i="110"/>
  <c r="AC48" i="110"/>
  <c r="AG48" i="110"/>
  <c r="I49" i="110"/>
  <c r="K49" i="110" a="1"/>
  <c r="K49" i="110" s="1"/>
  <c r="Q49" i="110"/>
  <c r="U49" i="110"/>
  <c r="Y49" i="110"/>
  <c r="AC49" i="110"/>
  <c r="AG49" i="110"/>
  <c r="Q50" i="110"/>
  <c r="U50" i="110"/>
  <c r="Y50" i="110"/>
  <c r="AC50" i="110"/>
  <c r="AG50" i="110"/>
  <c r="Q51" i="110"/>
  <c r="U51" i="110"/>
  <c r="Y51" i="110"/>
  <c r="AC51" i="110"/>
  <c r="AG51" i="110"/>
  <c r="Q44" i="110"/>
  <c r="U44" i="110"/>
  <c r="Y44" i="110"/>
  <c r="AC44" i="110"/>
  <c r="AG44" i="110"/>
  <c r="I30" i="107"/>
  <c r="K30" i="107" a="1"/>
  <c r="K30" i="107" s="1"/>
  <c r="I31" i="107"/>
  <c r="K31" i="107" a="1"/>
  <c r="K31" i="107" s="1"/>
  <c r="Q31" i="107"/>
  <c r="U31" i="107"/>
  <c r="Y31" i="107"/>
  <c r="AC31" i="107"/>
  <c r="AG31" i="107"/>
  <c r="I32" i="107"/>
  <c r="K32" i="107" a="1"/>
  <c r="K32" i="107" s="1"/>
  <c r="Q32" i="107"/>
  <c r="U32" i="107"/>
  <c r="Y32" i="107"/>
  <c r="AC32" i="107"/>
  <c r="AG32" i="107"/>
  <c r="AG57" i="103"/>
  <c r="AG58" i="103"/>
  <c r="AG59" i="103"/>
  <c r="AG60" i="103"/>
  <c r="Y57" i="103"/>
  <c r="Y58" i="103"/>
  <c r="Y59" i="103"/>
  <c r="Y60" i="103"/>
  <c r="U57" i="103"/>
  <c r="U58" i="103"/>
  <c r="U59" i="103"/>
  <c r="U60" i="103"/>
  <c r="Q57" i="103"/>
  <c r="Q58" i="103"/>
  <c r="Q59" i="103"/>
  <c r="Q60" i="103"/>
  <c r="I15" i="124" l="1"/>
  <c r="K16" i="124" a="1"/>
  <c r="K16" i="124" s="1"/>
  <c r="L16" i="124" s="1"/>
  <c r="I12" i="124"/>
  <c r="K13" i="124" a="1"/>
  <c r="K13" i="124" s="1"/>
  <c r="L13" i="124" s="1"/>
  <c r="I20" i="124"/>
  <c r="I11" i="124"/>
  <c r="K12" i="124" a="1"/>
  <c r="K12" i="124" s="1"/>
  <c r="M12" i="124" s="1"/>
  <c r="I19" i="124"/>
  <c r="K20" i="124" a="1"/>
  <c r="K20" i="124" s="1"/>
  <c r="N20" i="124" s="1"/>
  <c r="I10" i="124"/>
  <c r="K11" i="124" a="1"/>
  <c r="K11" i="124" s="1"/>
  <c r="M11" i="124" s="1"/>
  <c r="I18" i="124"/>
  <c r="K19" i="124" a="1"/>
  <c r="K19" i="124" s="1"/>
  <c r="M19" i="124" s="1"/>
  <c r="I13" i="124"/>
  <c r="K14" i="124" a="1"/>
  <c r="K14" i="124" s="1"/>
  <c r="N14" i="124" s="1"/>
  <c r="K10" i="124" a="1"/>
  <c r="K10" i="124" s="1"/>
  <c r="I17" i="124"/>
  <c r="K18" i="124" a="1"/>
  <c r="K18" i="124" s="1"/>
  <c r="L18" i="124" s="1"/>
  <c r="I16" i="124"/>
  <c r="K17" i="124" a="1"/>
  <c r="K17" i="124" s="1"/>
  <c r="N17" i="124" s="1"/>
  <c r="I14" i="124"/>
  <c r="K15" i="124" a="1"/>
  <c r="K15" i="124" s="1"/>
  <c r="M15" i="124" s="1"/>
  <c r="AJ51" i="110"/>
  <c r="AM51" i="110" s="1"/>
  <c r="AO51" i="110" s="1"/>
  <c r="AJ50" i="110"/>
  <c r="AM50" i="110" s="1"/>
  <c r="AO50" i="110" s="1"/>
  <c r="L49" i="110"/>
  <c r="M49" i="110"/>
  <c r="N49" i="110"/>
  <c r="AJ49" i="110" s="1"/>
  <c r="AM49" i="110" s="1"/>
  <c r="AO49" i="110" s="1"/>
  <c r="N48" i="110"/>
  <c r="AJ48" i="110" s="1"/>
  <c r="AM48" i="110" s="1"/>
  <c r="AO48" i="110" s="1"/>
  <c r="L48" i="110"/>
  <c r="M48" i="110"/>
  <c r="M47" i="110"/>
  <c r="N47" i="110"/>
  <c r="AJ47" i="110" s="1"/>
  <c r="AM47" i="110" s="1"/>
  <c r="AO47" i="110" s="1"/>
  <c r="L47" i="110"/>
  <c r="L45" i="110"/>
  <c r="M45" i="110"/>
  <c r="N45" i="110"/>
  <c r="AJ45" i="110" s="1"/>
  <c r="AM45" i="110" s="1"/>
  <c r="AO45" i="110" s="1"/>
  <c r="L46" i="110"/>
  <c r="M46" i="110"/>
  <c r="N46" i="110"/>
  <c r="AJ46" i="110" s="1"/>
  <c r="AM46" i="110" s="1"/>
  <c r="AO46" i="110" s="1"/>
  <c r="L31" i="107"/>
  <c r="M31" i="107"/>
  <c r="N31" i="107"/>
  <c r="AJ31" i="107" s="1"/>
  <c r="AM31" i="107" s="1"/>
  <c r="AO31" i="107" s="1"/>
  <c r="L30" i="107"/>
  <c r="M30" i="107"/>
  <c r="N30" i="107"/>
  <c r="AJ30" i="107" s="1"/>
  <c r="AM30" i="107" s="1"/>
  <c r="AO30" i="107" s="1"/>
  <c r="M32" i="107"/>
  <c r="N32" i="107"/>
  <c r="AJ32" i="107" s="1"/>
  <c r="AM32" i="107" s="1"/>
  <c r="AO32" i="107" s="1"/>
  <c r="L32" i="107"/>
  <c r="A82" i="105"/>
  <c r="A81" i="105"/>
  <c r="A80" i="105"/>
  <c r="A79" i="105"/>
  <c r="A78" i="105"/>
  <c r="A77" i="105"/>
  <c r="A76" i="105"/>
  <c r="A75" i="105"/>
  <c r="A74" i="105"/>
  <c r="A73" i="105"/>
  <c r="A72" i="105"/>
  <c r="A71" i="105"/>
  <c r="A70" i="105"/>
  <c r="A69" i="105"/>
  <c r="A68" i="105"/>
  <c r="A67" i="105"/>
  <c r="A66" i="105"/>
  <c r="A65" i="105"/>
  <c r="A64" i="105"/>
  <c r="A63" i="105"/>
  <c r="A62" i="105"/>
  <c r="A61" i="105"/>
  <c r="A60" i="105"/>
  <c r="A59" i="105"/>
  <c r="L10" i="124" l="1"/>
  <c r="F20" i="132" s="1"/>
  <c r="AJ20" i="124"/>
  <c r="AM20" i="124" s="1"/>
  <c r="AO20" i="124" s="1"/>
  <c r="AJ17" i="124"/>
  <c r="AM17" i="124" s="1"/>
  <c r="AO17" i="124" s="1"/>
  <c r="AJ14" i="124"/>
  <c r="AM14" i="124" s="1"/>
  <c r="AO14" i="124" s="1"/>
  <c r="M20" i="124"/>
  <c r="L17" i="124"/>
  <c r="L12" i="124"/>
  <c r="N10" i="124"/>
  <c r="N19" i="124"/>
  <c r="N13" i="124"/>
  <c r="AJ13" i="124" s="1"/>
  <c r="AM13" i="124" s="1"/>
  <c r="AO13" i="124" s="1"/>
  <c r="N16" i="124"/>
  <c r="L15" i="124"/>
  <c r="N12" i="124"/>
  <c r="M13" i="124"/>
  <c r="M16" i="124"/>
  <c r="N11" i="124"/>
  <c r="L11" i="124"/>
  <c r="N18" i="124"/>
  <c r="N15" i="124"/>
  <c r="M10" i="124"/>
  <c r="G20" i="132" s="1"/>
  <c r="L20" i="124"/>
  <c r="M17" i="124"/>
  <c r="M14" i="124"/>
  <c r="L14" i="124"/>
  <c r="L19" i="124"/>
  <c r="M18" i="124"/>
  <c r="Q81" i="102"/>
  <c r="U81" i="102"/>
  <c r="Y81" i="102"/>
  <c r="AC81" i="102"/>
  <c r="AG81" i="102"/>
  <c r="AI81" i="102"/>
  <c r="Q82" i="102"/>
  <c r="U82" i="102"/>
  <c r="Y82" i="102"/>
  <c r="AC82" i="102"/>
  <c r="AG82" i="102"/>
  <c r="AI82" i="102"/>
  <c r="Q83" i="102"/>
  <c r="U83" i="102"/>
  <c r="Y83" i="102"/>
  <c r="AC83" i="102"/>
  <c r="AG83" i="102"/>
  <c r="AI83" i="102"/>
  <c r="Q84" i="102"/>
  <c r="U84" i="102"/>
  <c r="Y84" i="102"/>
  <c r="AC84" i="102"/>
  <c r="AG84" i="102"/>
  <c r="AI84" i="102"/>
  <c r="Q85" i="102"/>
  <c r="U85" i="102"/>
  <c r="Y85" i="102"/>
  <c r="AC85" i="102"/>
  <c r="AG85" i="102"/>
  <c r="AI85" i="102"/>
  <c r="Q86" i="102"/>
  <c r="U86" i="102"/>
  <c r="Y86" i="102"/>
  <c r="AC86" i="102"/>
  <c r="AG86" i="102"/>
  <c r="AI86" i="102"/>
  <c r="Q87" i="102"/>
  <c r="U87" i="102"/>
  <c r="Y87" i="102"/>
  <c r="AC87" i="102"/>
  <c r="AG87" i="102"/>
  <c r="AI87" i="102"/>
  <c r="Q88" i="102"/>
  <c r="U88" i="102"/>
  <c r="Y88" i="102"/>
  <c r="AC88" i="102"/>
  <c r="AG88" i="102"/>
  <c r="AI88" i="102"/>
  <c r="Q89" i="102"/>
  <c r="U89" i="102"/>
  <c r="Y89" i="102"/>
  <c r="AC89" i="102"/>
  <c r="AG89" i="102"/>
  <c r="AI89" i="102"/>
  <c r="Q90" i="102"/>
  <c r="U90" i="102"/>
  <c r="Y90" i="102"/>
  <c r="AC90" i="102"/>
  <c r="AG90" i="102"/>
  <c r="AI90" i="102"/>
  <c r="Q91" i="102"/>
  <c r="U91" i="102"/>
  <c r="Y91" i="102"/>
  <c r="AC91" i="102"/>
  <c r="AG91" i="102"/>
  <c r="AI91" i="102"/>
  <c r="Q92" i="102"/>
  <c r="U92" i="102"/>
  <c r="Y92" i="102"/>
  <c r="AC92" i="102"/>
  <c r="AG92" i="102"/>
  <c r="AI92" i="102"/>
  <c r="Q93" i="102"/>
  <c r="U93" i="102"/>
  <c r="Y93" i="102"/>
  <c r="AC93" i="102"/>
  <c r="AG93" i="102"/>
  <c r="AI93" i="102"/>
  <c r="Q94" i="102"/>
  <c r="U94" i="102"/>
  <c r="Y94" i="102"/>
  <c r="AC94" i="102"/>
  <c r="AG94" i="102"/>
  <c r="AI94" i="102"/>
  <c r="Q95" i="102"/>
  <c r="U95" i="102"/>
  <c r="Y95" i="102"/>
  <c r="AC95" i="102"/>
  <c r="AG95" i="102"/>
  <c r="AI95" i="102"/>
  <c r="Q96" i="102"/>
  <c r="U96" i="102"/>
  <c r="Y96" i="102"/>
  <c r="AC96" i="102"/>
  <c r="AG96" i="102"/>
  <c r="AI96" i="102"/>
  <c r="Q97" i="102"/>
  <c r="U97" i="102"/>
  <c r="Y97" i="102"/>
  <c r="AC97" i="102"/>
  <c r="AG97" i="102"/>
  <c r="AI97" i="102"/>
  <c r="Q98" i="102"/>
  <c r="U98" i="102"/>
  <c r="Y98" i="102"/>
  <c r="AC98" i="102"/>
  <c r="AG98" i="102"/>
  <c r="AI98" i="102"/>
  <c r="Q99" i="102"/>
  <c r="U99" i="102"/>
  <c r="Y99" i="102"/>
  <c r="AC99" i="102"/>
  <c r="AG99" i="102"/>
  <c r="AI99" i="102"/>
  <c r="Q100" i="102"/>
  <c r="U100" i="102"/>
  <c r="Y100" i="102"/>
  <c r="AC100" i="102"/>
  <c r="AG100" i="102"/>
  <c r="AI100" i="102"/>
  <c r="Q101" i="102"/>
  <c r="U101" i="102"/>
  <c r="Y101" i="102"/>
  <c r="AC101" i="102"/>
  <c r="AG101" i="102"/>
  <c r="AI101" i="102"/>
  <c r="Q102" i="102"/>
  <c r="U102" i="102"/>
  <c r="Y102" i="102"/>
  <c r="AC102" i="102"/>
  <c r="AG102" i="102"/>
  <c r="AI102" i="102"/>
  <c r="Q103" i="102"/>
  <c r="U103" i="102"/>
  <c r="Y103" i="102"/>
  <c r="AC103" i="102"/>
  <c r="AG103" i="102"/>
  <c r="AI103" i="102"/>
  <c r="Q104" i="102"/>
  <c r="U104" i="102"/>
  <c r="Y104" i="102"/>
  <c r="AC104" i="102"/>
  <c r="AG104" i="102"/>
  <c r="AI104" i="102"/>
  <c r="Q105" i="102"/>
  <c r="U105" i="102"/>
  <c r="Y105" i="102"/>
  <c r="AC105" i="102"/>
  <c r="AG105" i="102"/>
  <c r="AI105" i="102"/>
  <c r="Q106" i="102"/>
  <c r="U106" i="102"/>
  <c r="Y106" i="102"/>
  <c r="AC106" i="102"/>
  <c r="AG106" i="102"/>
  <c r="AI106" i="102"/>
  <c r="Q107" i="102"/>
  <c r="U107" i="102"/>
  <c r="Y107" i="102"/>
  <c r="AC107" i="102"/>
  <c r="AG107" i="102"/>
  <c r="AI107" i="102"/>
  <c r="Q108" i="102"/>
  <c r="U108" i="102"/>
  <c r="Y108" i="102"/>
  <c r="AC108" i="102"/>
  <c r="AG108" i="102"/>
  <c r="AI108" i="102"/>
  <c r="Q109" i="102"/>
  <c r="U109" i="102"/>
  <c r="Y109" i="102"/>
  <c r="AC109" i="102"/>
  <c r="AG109" i="102"/>
  <c r="AI109" i="102"/>
  <c r="Q110" i="102"/>
  <c r="U110" i="102"/>
  <c r="Y110" i="102"/>
  <c r="AC110" i="102"/>
  <c r="AG110" i="102"/>
  <c r="AI110" i="102"/>
  <c r="Q111" i="102"/>
  <c r="U111" i="102"/>
  <c r="Y111" i="102"/>
  <c r="AC111" i="102"/>
  <c r="AG111" i="102"/>
  <c r="AI111" i="102"/>
  <c r="Q112" i="102"/>
  <c r="U112" i="102"/>
  <c r="Y112" i="102"/>
  <c r="AC112" i="102"/>
  <c r="AG112" i="102"/>
  <c r="AI112" i="102"/>
  <c r="Q113" i="102"/>
  <c r="U113" i="102"/>
  <c r="Y113" i="102"/>
  <c r="AC113" i="102"/>
  <c r="AG113" i="102"/>
  <c r="AI113" i="102"/>
  <c r="Q114" i="102"/>
  <c r="U114" i="102"/>
  <c r="Y114" i="102"/>
  <c r="AC114" i="102"/>
  <c r="AG114" i="102"/>
  <c r="AI114" i="102"/>
  <c r="Q115" i="102"/>
  <c r="U115" i="102"/>
  <c r="Y115" i="102"/>
  <c r="AC115" i="102"/>
  <c r="AG115" i="102"/>
  <c r="AI115" i="102"/>
  <c r="Q116" i="102"/>
  <c r="U116" i="102"/>
  <c r="Y116" i="102"/>
  <c r="AC116" i="102"/>
  <c r="AG116" i="102"/>
  <c r="AI116" i="102"/>
  <c r="Q117" i="102"/>
  <c r="U117" i="102"/>
  <c r="Y117" i="102"/>
  <c r="AC117" i="102"/>
  <c r="AG117" i="102"/>
  <c r="AI117" i="102"/>
  <c r="Q118" i="102"/>
  <c r="U118" i="102"/>
  <c r="Y118" i="102"/>
  <c r="AC118" i="102"/>
  <c r="AG118" i="102"/>
  <c r="AI118" i="102"/>
  <c r="Q119" i="102"/>
  <c r="U119" i="102"/>
  <c r="Y119" i="102"/>
  <c r="AC119" i="102"/>
  <c r="AG119" i="102"/>
  <c r="AI119" i="102"/>
  <c r="Q120" i="102"/>
  <c r="U120" i="102"/>
  <c r="Y120" i="102"/>
  <c r="AC120" i="102"/>
  <c r="AG120" i="102"/>
  <c r="AI120" i="102"/>
  <c r="Q121" i="102"/>
  <c r="U121" i="102"/>
  <c r="Y121" i="102"/>
  <c r="AC121" i="102"/>
  <c r="AG121" i="102"/>
  <c r="AI121" i="102"/>
  <c r="Q122" i="102"/>
  <c r="U122" i="102"/>
  <c r="Y122" i="102"/>
  <c r="AC122" i="102"/>
  <c r="AG122" i="102"/>
  <c r="AI122" i="102"/>
  <c r="Q123" i="102"/>
  <c r="U123" i="102"/>
  <c r="Y123" i="102"/>
  <c r="AC123" i="102"/>
  <c r="AG123" i="102"/>
  <c r="AI123" i="102"/>
  <c r="Q124" i="102"/>
  <c r="U124" i="102"/>
  <c r="Y124" i="102"/>
  <c r="AC124" i="102"/>
  <c r="AG124" i="102"/>
  <c r="AI124" i="102"/>
  <c r="Q125" i="102"/>
  <c r="U125" i="102"/>
  <c r="Y125" i="102"/>
  <c r="AC125" i="102"/>
  <c r="AG125" i="102"/>
  <c r="AI125" i="102"/>
  <c r="Q126" i="102"/>
  <c r="U126" i="102"/>
  <c r="Y126" i="102"/>
  <c r="AC126" i="102"/>
  <c r="AG126" i="102"/>
  <c r="AI126" i="102"/>
  <c r="Q127" i="102"/>
  <c r="U127" i="102"/>
  <c r="Y127" i="102"/>
  <c r="AC127" i="102"/>
  <c r="AG127" i="102"/>
  <c r="AI127" i="102"/>
  <c r="Q128" i="102"/>
  <c r="U128" i="102"/>
  <c r="Y128" i="102"/>
  <c r="AC128" i="102"/>
  <c r="AG128" i="102"/>
  <c r="AI128" i="102"/>
  <c r="H20" i="132" l="1"/>
  <c r="I20" i="132" s="1"/>
  <c r="AJ10" i="124"/>
  <c r="AM10" i="124" s="1"/>
  <c r="AO10" i="124" s="1"/>
  <c r="E4" i="124"/>
  <c r="D4" i="124"/>
  <c r="C4" i="124"/>
  <c r="AO128" i="102"/>
  <c r="AJ19" i="124"/>
  <c r="AM19" i="124" s="1"/>
  <c r="AO19" i="124" s="1"/>
  <c r="AJ15" i="124"/>
  <c r="AM15" i="124" s="1"/>
  <c r="AO15" i="124" s="1"/>
  <c r="AJ18" i="124"/>
  <c r="AM18" i="124" s="1"/>
  <c r="AO18" i="124" s="1"/>
  <c r="AJ11" i="124"/>
  <c r="AM11" i="124" s="1"/>
  <c r="AO11" i="124" s="1"/>
  <c r="AJ12" i="124"/>
  <c r="AM12" i="124" s="1"/>
  <c r="AO12" i="124" s="1"/>
  <c r="AJ16" i="124"/>
  <c r="AM16" i="124" s="1"/>
  <c r="AO16" i="124" s="1"/>
  <c r="K29" i="107" a="1"/>
  <c r="K29" i="107" s="1"/>
  <c r="I29" i="107"/>
  <c r="K29" i="108" a="1"/>
  <c r="K29" i="108" s="1"/>
  <c r="I29" i="108"/>
  <c r="K28" i="108" a="1"/>
  <c r="K28" i="108" s="1"/>
  <c r="I28" i="108"/>
  <c r="K27" i="108" a="1"/>
  <c r="K27" i="108" s="1"/>
  <c r="I27" i="108"/>
  <c r="K26" i="108" a="1"/>
  <c r="K26" i="108" s="1"/>
  <c r="I26" i="108"/>
  <c r="K25" i="108" a="1"/>
  <c r="K25" i="108" s="1"/>
  <c r="I25" i="108"/>
  <c r="K24" i="108" a="1"/>
  <c r="K24" i="108" s="1"/>
  <c r="I24" i="108"/>
  <c r="K23" i="108" a="1"/>
  <c r="K23" i="108" s="1"/>
  <c r="I23" i="108"/>
  <c r="K22" i="108" a="1"/>
  <c r="K22" i="108" s="1"/>
  <c r="I22" i="108"/>
  <c r="K21" i="108" a="1"/>
  <c r="K21" i="108" s="1"/>
  <c r="I21" i="108"/>
  <c r="K20" i="108" a="1"/>
  <c r="K20" i="108" s="1"/>
  <c r="I20" i="108"/>
  <c r="K19" i="108" a="1"/>
  <c r="K19" i="108" s="1"/>
  <c r="I19" i="108"/>
  <c r="K18" i="108" a="1"/>
  <c r="K18" i="108" s="1"/>
  <c r="I18" i="108"/>
  <c r="K17" i="108" a="1"/>
  <c r="K17" i="108" s="1"/>
  <c r="I17" i="108"/>
  <c r="K16" i="108" a="1"/>
  <c r="K16" i="108" s="1"/>
  <c r="I16" i="108"/>
  <c r="K15" i="108" a="1"/>
  <c r="K15" i="108" s="1"/>
  <c r="I15" i="108"/>
  <c r="K14" i="108" a="1"/>
  <c r="K14" i="108" s="1"/>
  <c r="I14" i="108"/>
  <c r="K13" i="108" a="1"/>
  <c r="K13" i="108" s="1"/>
  <c r="Q30" i="110"/>
  <c r="U30" i="110"/>
  <c r="Y30" i="110"/>
  <c r="AC30" i="110"/>
  <c r="AG30" i="110"/>
  <c r="Q31" i="110"/>
  <c r="U31" i="110"/>
  <c r="Y31" i="110"/>
  <c r="AC31" i="110"/>
  <c r="AG31" i="110"/>
  <c r="Q32" i="110"/>
  <c r="U32" i="110"/>
  <c r="Y32" i="110"/>
  <c r="AC32" i="110"/>
  <c r="AG32" i="110"/>
  <c r="Q33" i="110"/>
  <c r="U33" i="110"/>
  <c r="Y33" i="110"/>
  <c r="AC33" i="110"/>
  <c r="AG33" i="110"/>
  <c r="Q34" i="110"/>
  <c r="U34" i="110"/>
  <c r="Y34" i="110"/>
  <c r="AC34" i="110"/>
  <c r="AG34" i="110"/>
  <c r="Q35" i="110"/>
  <c r="U35" i="110"/>
  <c r="Y35" i="110"/>
  <c r="AC35" i="110"/>
  <c r="AG35" i="110"/>
  <c r="Q36" i="110"/>
  <c r="U36" i="110"/>
  <c r="Y36" i="110"/>
  <c r="AC36" i="110"/>
  <c r="AG36" i="110"/>
  <c r="Q38" i="110"/>
  <c r="U38" i="110"/>
  <c r="Y38" i="110"/>
  <c r="AC38" i="110"/>
  <c r="AG38" i="110"/>
  <c r="Q39" i="110"/>
  <c r="U39" i="110"/>
  <c r="Y39" i="110"/>
  <c r="AC39" i="110"/>
  <c r="AG39" i="110"/>
  <c r="Q40" i="110"/>
  <c r="U40" i="110"/>
  <c r="Y40" i="110"/>
  <c r="AC40" i="110"/>
  <c r="AG40" i="110"/>
  <c r="Q41" i="110"/>
  <c r="U41" i="110"/>
  <c r="Y41" i="110"/>
  <c r="AC41" i="110"/>
  <c r="AG41" i="110"/>
  <c r="Q42" i="110"/>
  <c r="U42" i="110"/>
  <c r="Y42" i="110"/>
  <c r="AC42" i="110"/>
  <c r="AG42" i="110"/>
  <c r="Q43" i="110"/>
  <c r="U43" i="110"/>
  <c r="Y43" i="110"/>
  <c r="AC43" i="110"/>
  <c r="AG43" i="110"/>
  <c r="K29" i="111" a="1"/>
  <c r="K29" i="111" s="1"/>
  <c r="I29" i="111"/>
  <c r="K28" i="111" a="1"/>
  <c r="K28" i="111" s="1"/>
  <c r="I28" i="111"/>
  <c r="K27" i="111" a="1"/>
  <c r="K27" i="111" s="1"/>
  <c r="I27" i="111"/>
  <c r="K26" i="111" a="1"/>
  <c r="K26" i="111" s="1"/>
  <c r="I26" i="111"/>
  <c r="K25" i="111" a="1"/>
  <c r="K25" i="111" s="1"/>
  <c r="I25" i="111"/>
  <c r="K24" i="111" a="1"/>
  <c r="K24" i="111" s="1"/>
  <c r="I24" i="111"/>
  <c r="K23" i="111" a="1"/>
  <c r="K23" i="111" s="1"/>
  <c r="I23" i="111"/>
  <c r="K22" i="111" a="1"/>
  <c r="K22" i="111" s="1"/>
  <c r="I22" i="111"/>
  <c r="K21" i="111" a="1"/>
  <c r="K21" i="111" s="1"/>
  <c r="I21" i="111"/>
  <c r="K20" i="111" a="1"/>
  <c r="K20" i="111" s="1"/>
  <c r="I20" i="111"/>
  <c r="K19" i="111" a="1"/>
  <c r="K19" i="111" s="1"/>
  <c r="I19" i="111"/>
  <c r="K18" i="111" a="1"/>
  <c r="K18" i="111" s="1"/>
  <c r="I18" i="111"/>
  <c r="K17" i="111" a="1"/>
  <c r="K17" i="111" s="1"/>
  <c r="I17" i="111"/>
  <c r="K16" i="111" a="1"/>
  <c r="K16" i="111" s="1"/>
  <c r="I16" i="111"/>
  <c r="K15" i="111" a="1"/>
  <c r="K15" i="111" s="1"/>
  <c r="I15" i="111"/>
  <c r="K14" i="111" a="1"/>
  <c r="K14" i="111" s="1"/>
  <c r="I14" i="111"/>
  <c r="K13" i="111" a="1"/>
  <c r="K13" i="111" s="1"/>
  <c r="I13" i="111"/>
  <c r="K29" i="112" a="1"/>
  <c r="K29" i="112" s="1"/>
  <c r="I29" i="112"/>
  <c r="K28" i="112" a="1"/>
  <c r="K28" i="112" s="1"/>
  <c r="I28" i="112"/>
  <c r="K27" i="112" a="1"/>
  <c r="K27" i="112" s="1"/>
  <c r="I27" i="112"/>
  <c r="K26" i="112" a="1"/>
  <c r="K26" i="112" s="1"/>
  <c r="I26" i="112"/>
  <c r="K25" i="112" a="1"/>
  <c r="K25" i="112" s="1"/>
  <c r="I25" i="112"/>
  <c r="K24" i="112" a="1"/>
  <c r="K24" i="112" s="1"/>
  <c r="I24" i="112"/>
  <c r="K23" i="112" a="1"/>
  <c r="K23" i="112" s="1"/>
  <c r="I23" i="112"/>
  <c r="K22" i="112" a="1"/>
  <c r="K22" i="112" s="1"/>
  <c r="I22" i="112"/>
  <c r="K21" i="112" a="1"/>
  <c r="K21" i="112" s="1"/>
  <c r="I21" i="112"/>
  <c r="K20" i="112" a="1"/>
  <c r="K20" i="112" s="1"/>
  <c r="I20" i="112"/>
  <c r="K19" i="112" a="1"/>
  <c r="K19" i="112" s="1"/>
  <c r="I19" i="112"/>
  <c r="K18" i="112" a="1"/>
  <c r="K18" i="112" s="1"/>
  <c r="I18" i="112"/>
  <c r="K17" i="112" a="1"/>
  <c r="K17" i="112" s="1"/>
  <c r="I17" i="112"/>
  <c r="K16" i="112" a="1"/>
  <c r="K16" i="112" s="1"/>
  <c r="I16" i="112"/>
  <c r="K15" i="112" a="1"/>
  <c r="K15" i="112" s="1"/>
  <c r="I15" i="112"/>
  <c r="K14" i="112" a="1"/>
  <c r="K14" i="112" s="1"/>
  <c r="I14" i="112"/>
  <c r="K29" i="113" a="1"/>
  <c r="K29" i="113" s="1"/>
  <c r="I29" i="113"/>
  <c r="K28" i="113" a="1"/>
  <c r="K28" i="113" s="1"/>
  <c r="I28" i="113"/>
  <c r="K27" i="113" a="1"/>
  <c r="K27" i="113" s="1"/>
  <c r="I27" i="113"/>
  <c r="K26" i="113" a="1"/>
  <c r="K26" i="113" s="1"/>
  <c r="I26" i="113"/>
  <c r="K25" i="113" a="1"/>
  <c r="K25" i="113" s="1"/>
  <c r="I25" i="113"/>
  <c r="K24" i="113" a="1"/>
  <c r="K24" i="113" s="1"/>
  <c r="I24" i="113"/>
  <c r="K23" i="113" a="1"/>
  <c r="K23" i="113" s="1"/>
  <c r="I23" i="113"/>
  <c r="K22" i="113" a="1"/>
  <c r="K22" i="113" s="1"/>
  <c r="I22" i="113"/>
  <c r="K21" i="113" a="1"/>
  <c r="K21" i="113" s="1"/>
  <c r="I21" i="113"/>
  <c r="K20" i="113" a="1"/>
  <c r="K20" i="113" s="1"/>
  <c r="I20" i="113"/>
  <c r="K19" i="113" a="1"/>
  <c r="K19" i="113" s="1"/>
  <c r="I19" i="113"/>
  <c r="I16" i="113"/>
  <c r="K29" i="115" a="1"/>
  <c r="K29" i="115" s="1"/>
  <c r="I29" i="115"/>
  <c r="K28" i="115" a="1"/>
  <c r="K28" i="115" s="1"/>
  <c r="I28" i="115"/>
  <c r="K27" i="115" a="1"/>
  <c r="K27" i="115" s="1"/>
  <c r="I27" i="115"/>
  <c r="K26" i="115" a="1"/>
  <c r="K26" i="115" s="1"/>
  <c r="I26" i="115"/>
  <c r="K25" i="115" a="1"/>
  <c r="K25" i="115" s="1"/>
  <c r="I25" i="115"/>
  <c r="K24" i="115" a="1"/>
  <c r="K24" i="115" s="1"/>
  <c r="I24" i="115"/>
  <c r="K23" i="115" a="1"/>
  <c r="K23" i="115" s="1"/>
  <c r="I23" i="115"/>
  <c r="K22" i="115" a="1"/>
  <c r="K22" i="115" s="1"/>
  <c r="I22" i="115"/>
  <c r="K21" i="115" a="1"/>
  <c r="K21" i="115" s="1"/>
  <c r="I21" i="115"/>
  <c r="K20" i="115" a="1"/>
  <c r="K20" i="115" s="1"/>
  <c r="I20" i="115"/>
  <c r="K19" i="115" a="1"/>
  <c r="K19" i="115" s="1"/>
  <c r="I19" i="115"/>
  <c r="K18" i="115" a="1"/>
  <c r="K18" i="115" s="1"/>
  <c r="I18" i="115"/>
  <c r="K17" i="115" a="1"/>
  <c r="K17" i="115" s="1"/>
  <c r="I17" i="115"/>
  <c r="K16" i="115" a="1"/>
  <c r="K16" i="115" s="1"/>
  <c r="I16" i="115"/>
  <c r="K15" i="115" a="1"/>
  <c r="K15" i="115" s="1"/>
  <c r="I15" i="115"/>
  <c r="K14" i="115" a="1"/>
  <c r="K14" i="115" s="1"/>
  <c r="I14" i="115"/>
  <c r="K13" i="115" a="1"/>
  <c r="K13" i="115" s="1"/>
  <c r="I13" i="115"/>
  <c r="K12" i="115" a="1"/>
  <c r="K12" i="115" s="1"/>
  <c r="I12" i="115"/>
  <c r="K11" i="115" a="1"/>
  <c r="K11" i="115" s="1"/>
  <c r="I11" i="115"/>
  <c r="K10" i="115" a="1"/>
  <c r="K10" i="115" s="1"/>
  <c r="I10" i="115"/>
  <c r="K29" i="116" a="1"/>
  <c r="K29" i="116" s="1"/>
  <c r="I29" i="116"/>
  <c r="K28" i="116" a="1"/>
  <c r="K28" i="116" s="1"/>
  <c r="I28" i="116"/>
  <c r="K27" i="116" a="1"/>
  <c r="K27" i="116" s="1"/>
  <c r="I27" i="116"/>
  <c r="K26" i="116" a="1"/>
  <c r="K26" i="116" s="1"/>
  <c r="I26" i="116"/>
  <c r="K25" i="116" a="1"/>
  <c r="K25" i="116" s="1"/>
  <c r="I25" i="116"/>
  <c r="K24" i="116" a="1"/>
  <c r="K24" i="116" s="1"/>
  <c r="I24" i="116"/>
  <c r="K23" i="116" a="1"/>
  <c r="K23" i="116" s="1"/>
  <c r="I23" i="116"/>
  <c r="K22" i="116" a="1"/>
  <c r="K22" i="116" s="1"/>
  <c r="I22" i="116"/>
  <c r="K21" i="116" a="1"/>
  <c r="K21" i="116" s="1"/>
  <c r="I21" i="116"/>
  <c r="K20" i="116" a="1"/>
  <c r="K20" i="116" s="1"/>
  <c r="I20" i="116"/>
  <c r="K19" i="116" a="1"/>
  <c r="K19" i="116" s="1"/>
  <c r="I19" i="116"/>
  <c r="K18" i="116" a="1"/>
  <c r="K18" i="116" s="1"/>
  <c r="I18" i="116"/>
  <c r="K17" i="116" a="1"/>
  <c r="K17" i="116" s="1"/>
  <c r="I17" i="116"/>
  <c r="K16" i="116" a="1"/>
  <c r="K16" i="116" s="1"/>
  <c r="I16" i="116"/>
  <c r="K15" i="116" a="1"/>
  <c r="K15" i="116" s="1"/>
  <c r="I15" i="116"/>
  <c r="K14" i="116" a="1"/>
  <c r="K14" i="116" s="1"/>
  <c r="I14" i="116"/>
  <c r="K13" i="116" a="1"/>
  <c r="K13" i="116" s="1"/>
  <c r="I13" i="116"/>
  <c r="K12" i="116" a="1"/>
  <c r="K12" i="116" s="1"/>
  <c r="I12" i="116"/>
  <c r="K11" i="116" a="1"/>
  <c r="K11" i="116" s="1"/>
  <c r="I11" i="116"/>
  <c r="K10" i="116" a="1"/>
  <c r="K10" i="116" s="1"/>
  <c r="I10" i="116"/>
  <c r="K29" i="120" a="1"/>
  <c r="K29" i="120" s="1"/>
  <c r="I29" i="120"/>
  <c r="K28" i="120" a="1"/>
  <c r="K28" i="120" s="1"/>
  <c r="I28" i="120"/>
  <c r="K27" i="120" a="1"/>
  <c r="K27" i="120" s="1"/>
  <c r="I27" i="120"/>
  <c r="K26" i="120" a="1"/>
  <c r="K26" i="120" s="1"/>
  <c r="I26" i="120"/>
  <c r="K25" i="120" a="1"/>
  <c r="K25" i="120" s="1"/>
  <c r="I25" i="120"/>
  <c r="K24" i="120" a="1"/>
  <c r="K24" i="120" s="1"/>
  <c r="I24" i="120"/>
  <c r="K23" i="120" a="1"/>
  <c r="K23" i="120" s="1"/>
  <c r="I23" i="120"/>
  <c r="K22" i="120" a="1"/>
  <c r="K22" i="120" s="1"/>
  <c r="I22" i="120"/>
  <c r="K21" i="120" a="1"/>
  <c r="K21" i="120" s="1"/>
  <c r="I21" i="120"/>
  <c r="K20" i="120" a="1"/>
  <c r="K20" i="120" s="1"/>
  <c r="I20" i="120"/>
  <c r="K19" i="120" a="1"/>
  <c r="K19" i="120" s="1"/>
  <c r="I19" i="120"/>
  <c r="K18" i="120" a="1"/>
  <c r="K18" i="120" s="1"/>
  <c r="I18" i="120"/>
  <c r="K17" i="120" a="1"/>
  <c r="K17" i="120" s="1"/>
  <c r="I17" i="120"/>
  <c r="K16" i="120" a="1"/>
  <c r="K16" i="120" s="1"/>
  <c r="I16" i="120"/>
  <c r="K15" i="120" a="1"/>
  <c r="K15" i="120" s="1"/>
  <c r="I15" i="120"/>
  <c r="K14" i="120" a="1"/>
  <c r="K14" i="120" s="1"/>
  <c r="I14" i="120"/>
  <c r="K13" i="120" a="1"/>
  <c r="K13" i="120" s="1"/>
  <c r="I13" i="120"/>
  <c r="K12" i="120" a="1"/>
  <c r="K12" i="120" s="1"/>
  <c r="I12" i="120"/>
  <c r="K11" i="120" a="1"/>
  <c r="K11" i="120" s="1"/>
  <c r="I11" i="120"/>
  <c r="K10" i="120" a="1"/>
  <c r="K10" i="120" s="1"/>
  <c r="I10" i="120"/>
  <c r="K29" i="118" a="1"/>
  <c r="K29" i="118" s="1"/>
  <c r="I29" i="118"/>
  <c r="K28" i="118" a="1"/>
  <c r="K28" i="118" s="1"/>
  <c r="I28" i="118"/>
  <c r="K27" i="118" a="1"/>
  <c r="K27" i="118" s="1"/>
  <c r="I27" i="118"/>
  <c r="K26" i="118" a="1"/>
  <c r="K26" i="118" s="1"/>
  <c r="I26" i="118"/>
  <c r="K25" i="118" a="1"/>
  <c r="K25" i="118" s="1"/>
  <c r="I25" i="118"/>
  <c r="K24" i="118" a="1"/>
  <c r="K24" i="118" s="1"/>
  <c r="I24" i="118"/>
  <c r="K23" i="118" a="1"/>
  <c r="K23" i="118" s="1"/>
  <c r="I23" i="118"/>
  <c r="K22" i="118" a="1"/>
  <c r="K22" i="118" s="1"/>
  <c r="I22" i="118"/>
  <c r="K21" i="118" a="1"/>
  <c r="K21" i="118" s="1"/>
  <c r="I21" i="118"/>
  <c r="K29" i="119" a="1"/>
  <c r="K29" i="119" s="1"/>
  <c r="I29" i="119"/>
  <c r="K28" i="119" a="1"/>
  <c r="K28" i="119" s="1"/>
  <c r="I28" i="119"/>
  <c r="K27" i="119" a="1"/>
  <c r="K27" i="119" s="1"/>
  <c r="I27" i="119"/>
  <c r="K26" i="119" a="1"/>
  <c r="K26" i="119" s="1"/>
  <c r="I26" i="119"/>
  <c r="K25" i="119" a="1"/>
  <c r="K25" i="119" s="1"/>
  <c r="I25" i="119"/>
  <c r="K24" i="119" a="1"/>
  <c r="K24" i="119" s="1"/>
  <c r="I24" i="119"/>
  <c r="K23" i="119" a="1"/>
  <c r="K23" i="119" s="1"/>
  <c r="I23" i="119"/>
  <c r="K22" i="119" a="1"/>
  <c r="K22" i="119" s="1"/>
  <c r="I22" i="119"/>
  <c r="K21" i="119" a="1"/>
  <c r="K21" i="119" s="1"/>
  <c r="I21" i="119"/>
  <c r="K20" i="119" a="1"/>
  <c r="K20" i="119" s="1"/>
  <c r="I20" i="119"/>
  <c r="K19" i="119" a="1"/>
  <c r="K19" i="119" s="1"/>
  <c r="I19" i="119"/>
  <c r="K18" i="119" a="1"/>
  <c r="K18" i="119" s="1"/>
  <c r="I18" i="119"/>
  <c r="K17" i="119" a="1"/>
  <c r="K17" i="119" s="1"/>
  <c r="I17" i="119"/>
  <c r="K16" i="119" a="1"/>
  <c r="K16" i="119" s="1"/>
  <c r="I16" i="119"/>
  <c r="K15" i="119" a="1"/>
  <c r="K15" i="119" s="1"/>
  <c r="I15" i="119"/>
  <c r="K14" i="119" a="1"/>
  <c r="K14" i="119" s="1"/>
  <c r="I14" i="119"/>
  <c r="K13" i="119" a="1"/>
  <c r="K13" i="119" s="1"/>
  <c r="I13" i="119"/>
  <c r="K12" i="119" a="1"/>
  <c r="K12" i="119" s="1"/>
  <c r="I12" i="119"/>
  <c r="K11" i="119" a="1"/>
  <c r="K11" i="119" s="1"/>
  <c r="I11" i="119"/>
  <c r="K10" i="119" a="1"/>
  <c r="K10" i="119" s="1"/>
  <c r="I10" i="119"/>
  <c r="K29" i="123" a="1"/>
  <c r="K29" i="123" s="1"/>
  <c r="I29" i="123"/>
  <c r="K28" i="123" a="1"/>
  <c r="K28" i="123" s="1"/>
  <c r="I28" i="123"/>
  <c r="K27" i="123" a="1"/>
  <c r="K27" i="123" s="1"/>
  <c r="I27" i="123"/>
  <c r="K26" i="123" a="1"/>
  <c r="K26" i="123" s="1"/>
  <c r="I26" i="123"/>
  <c r="K25" i="123" a="1"/>
  <c r="K25" i="123" s="1"/>
  <c r="I25" i="123"/>
  <c r="K24" i="123" a="1"/>
  <c r="K24" i="123" s="1"/>
  <c r="I24" i="123"/>
  <c r="K23" i="123" a="1"/>
  <c r="K23" i="123" s="1"/>
  <c r="I23" i="123"/>
  <c r="K22" i="123" a="1"/>
  <c r="K22" i="123" s="1"/>
  <c r="I22" i="123"/>
  <c r="K21" i="123" a="1"/>
  <c r="K21" i="123" s="1"/>
  <c r="I21" i="123"/>
  <c r="K20" i="123" a="1"/>
  <c r="K20" i="123" s="1"/>
  <c r="I20" i="123"/>
  <c r="K19" i="123" a="1"/>
  <c r="K19" i="123" s="1"/>
  <c r="I19" i="123"/>
  <c r="K18" i="123" a="1"/>
  <c r="K18" i="123" s="1"/>
  <c r="I18" i="123"/>
  <c r="K17" i="123" a="1"/>
  <c r="K17" i="123" s="1"/>
  <c r="I17" i="123"/>
  <c r="K16" i="123" a="1"/>
  <c r="K16" i="123" s="1"/>
  <c r="I16" i="123"/>
  <c r="K15" i="123" a="1"/>
  <c r="K15" i="123" s="1"/>
  <c r="I15" i="123"/>
  <c r="K14" i="123" a="1"/>
  <c r="K14" i="123" s="1"/>
  <c r="I14" i="123"/>
  <c r="K13" i="123" a="1"/>
  <c r="K13" i="123" s="1"/>
  <c r="I13" i="123"/>
  <c r="K12" i="123" a="1"/>
  <c r="K12" i="123" s="1"/>
  <c r="I12" i="123"/>
  <c r="K11" i="123" a="1"/>
  <c r="K11" i="123" s="1"/>
  <c r="I11" i="123"/>
  <c r="K10" i="123" a="1"/>
  <c r="K10" i="123" s="1"/>
  <c r="I10" i="123"/>
  <c r="K25" i="121" a="1"/>
  <c r="K25" i="121" s="1"/>
  <c r="I25" i="121"/>
  <c r="K24" i="121" a="1"/>
  <c r="K24" i="121" s="1"/>
  <c r="I24" i="121"/>
  <c r="K23" i="121" a="1"/>
  <c r="K23" i="121" s="1"/>
  <c r="I23" i="121"/>
  <c r="K22" i="121" a="1"/>
  <c r="K22" i="121" s="1"/>
  <c r="I22" i="121"/>
  <c r="K21" i="121" a="1"/>
  <c r="K21" i="121" s="1"/>
  <c r="I21" i="121"/>
  <c r="K20" i="121" a="1"/>
  <c r="K20" i="121" s="1"/>
  <c r="I20" i="121"/>
  <c r="K19" i="121" a="1"/>
  <c r="K19" i="121" s="1"/>
  <c r="I19" i="121"/>
  <c r="K18" i="121" a="1"/>
  <c r="K18" i="121" s="1"/>
  <c r="I18" i="121"/>
  <c r="K17" i="121" a="1"/>
  <c r="K17" i="121" s="1"/>
  <c r="I17" i="121"/>
  <c r="K16" i="121" a="1"/>
  <c r="K16" i="121" s="1"/>
  <c r="I16" i="121"/>
  <c r="K15" i="121" a="1"/>
  <c r="K15" i="121" s="1"/>
  <c r="I15" i="121"/>
  <c r="K14" i="121" a="1"/>
  <c r="K14" i="121" s="1"/>
  <c r="I14" i="121"/>
  <c r="K13" i="121" a="1"/>
  <c r="K13" i="121" s="1"/>
  <c r="I13" i="121"/>
  <c r="K12" i="121" a="1"/>
  <c r="K12" i="121" s="1"/>
  <c r="I12" i="121"/>
  <c r="K11" i="121" a="1"/>
  <c r="K11" i="121" s="1"/>
  <c r="I11" i="121"/>
  <c r="K29" i="122" a="1"/>
  <c r="K29" i="122" s="1"/>
  <c r="I29" i="122"/>
  <c r="K28" i="122" a="1"/>
  <c r="K28" i="122" s="1"/>
  <c r="I28" i="122"/>
  <c r="K27" i="122" a="1"/>
  <c r="K27" i="122" s="1"/>
  <c r="I27" i="122"/>
  <c r="K26" i="122" a="1"/>
  <c r="K26" i="122" s="1"/>
  <c r="I26" i="122"/>
  <c r="K25" i="122" a="1"/>
  <c r="K25" i="122" s="1"/>
  <c r="I25" i="122"/>
  <c r="K24" i="122" a="1"/>
  <c r="K24" i="122" s="1"/>
  <c r="I24" i="122"/>
  <c r="K23" i="122" a="1"/>
  <c r="K23" i="122" s="1"/>
  <c r="I23" i="122"/>
  <c r="K22" i="122" a="1"/>
  <c r="K22" i="122" s="1"/>
  <c r="I22" i="122"/>
  <c r="K21" i="122" a="1"/>
  <c r="K21" i="122" s="1"/>
  <c r="I21" i="122"/>
  <c r="K20" i="122" a="1"/>
  <c r="K20" i="122" s="1"/>
  <c r="I20" i="122"/>
  <c r="K19" i="122" a="1"/>
  <c r="K19" i="122" s="1"/>
  <c r="I19" i="122"/>
  <c r="K18" i="122" a="1"/>
  <c r="K18" i="122" s="1"/>
  <c r="I18" i="122"/>
  <c r="K17" i="122" a="1"/>
  <c r="K17" i="122" s="1"/>
  <c r="I17" i="122"/>
  <c r="K16" i="122" a="1"/>
  <c r="K16" i="122" s="1"/>
  <c r="I16" i="122"/>
  <c r="K15" i="122" a="1"/>
  <c r="K15" i="122" s="1"/>
  <c r="I15" i="122"/>
  <c r="K14" i="122" a="1"/>
  <c r="K14" i="122" s="1"/>
  <c r="I14" i="122"/>
  <c r="K13" i="122" a="1"/>
  <c r="K13" i="122" s="1"/>
  <c r="I13" i="122"/>
  <c r="K12" i="122" a="1"/>
  <c r="K12" i="122" s="1"/>
  <c r="I12" i="122"/>
  <c r="K11" i="122" a="1"/>
  <c r="K11" i="122" s="1"/>
  <c r="I11" i="122"/>
  <c r="AG29" i="123"/>
  <c r="AC29" i="123"/>
  <c r="Y29" i="123"/>
  <c r="U29" i="123"/>
  <c r="Q29" i="123"/>
  <c r="AG28" i="123"/>
  <c r="AC28" i="123"/>
  <c r="Y28" i="123"/>
  <c r="U28" i="123"/>
  <c r="Q28" i="123"/>
  <c r="AG27" i="123"/>
  <c r="AC27" i="123"/>
  <c r="Y27" i="123"/>
  <c r="U27" i="123"/>
  <c r="Q27" i="123"/>
  <c r="AG26" i="123"/>
  <c r="AC26" i="123"/>
  <c r="Y26" i="123"/>
  <c r="U26" i="123"/>
  <c r="Q26" i="123"/>
  <c r="AG25" i="123"/>
  <c r="AC25" i="123"/>
  <c r="Y25" i="123"/>
  <c r="U25" i="123"/>
  <c r="Q25" i="123"/>
  <c r="AG24" i="123"/>
  <c r="AC24" i="123"/>
  <c r="Y24" i="123"/>
  <c r="U24" i="123"/>
  <c r="Q24" i="123"/>
  <c r="AG23" i="123"/>
  <c r="AC23" i="123"/>
  <c r="Y23" i="123"/>
  <c r="U23" i="123"/>
  <c r="Q23" i="123"/>
  <c r="AG22" i="123"/>
  <c r="AC22" i="123"/>
  <c r="Y22" i="123"/>
  <c r="U22" i="123"/>
  <c r="Q22" i="123"/>
  <c r="AG21" i="123"/>
  <c r="AC21" i="123"/>
  <c r="Y21" i="123"/>
  <c r="U21" i="123"/>
  <c r="Q21" i="123"/>
  <c r="AG20" i="123"/>
  <c r="AC20" i="123"/>
  <c r="Y20" i="123"/>
  <c r="U20" i="123"/>
  <c r="Q20" i="123"/>
  <c r="AG19" i="123"/>
  <c r="AC19" i="123"/>
  <c r="Y19" i="123"/>
  <c r="U19" i="123"/>
  <c r="Q19" i="123"/>
  <c r="AG18" i="123"/>
  <c r="AC18" i="123"/>
  <c r="Y18" i="123"/>
  <c r="U18" i="123"/>
  <c r="Q18" i="123"/>
  <c r="AG17" i="123"/>
  <c r="AC17" i="123"/>
  <c r="Y17" i="123"/>
  <c r="U17" i="123"/>
  <c r="Q17" i="123"/>
  <c r="AG16" i="123"/>
  <c r="AC16" i="123"/>
  <c r="Y16" i="123"/>
  <c r="U16" i="123"/>
  <c r="Q16" i="123"/>
  <c r="AG15" i="123"/>
  <c r="AC15" i="123"/>
  <c r="Y15" i="123"/>
  <c r="U15" i="123"/>
  <c r="Q15" i="123"/>
  <c r="AG14" i="123"/>
  <c r="AC14" i="123"/>
  <c r="Y14" i="123"/>
  <c r="U14" i="123"/>
  <c r="Q14" i="123"/>
  <c r="AG13" i="123"/>
  <c r="AC13" i="123"/>
  <c r="Y13" i="123"/>
  <c r="U13" i="123"/>
  <c r="Q13" i="123"/>
  <c r="AG12" i="123"/>
  <c r="AC12" i="123"/>
  <c r="Y12" i="123"/>
  <c r="U12" i="123"/>
  <c r="Q12" i="123"/>
  <c r="AG11" i="123"/>
  <c r="AC11" i="123"/>
  <c r="Y11" i="123"/>
  <c r="U11" i="123"/>
  <c r="Q11" i="123"/>
  <c r="AI10" i="123"/>
  <c r="AG10" i="123"/>
  <c r="AC10" i="123"/>
  <c r="Y10" i="123"/>
  <c r="U10" i="123"/>
  <c r="Q10" i="123"/>
  <c r="AG29" i="122"/>
  <c r="AC29" i="122"/>
  <c r="Y29" i="122"/>
  <c r="U29" i="122"/>
  <c r="Q29" i="122"/>
  <c r="AG28" i="122"/>
  <c r="AC28" i="122"/>
  <c r="Y28" i="122"/>
  <c r="U28" i="122"/>
  <c r="Q28" i="122"/>
  <c r="AG27" i="122"/>
  <c r="AC27" i="122"/>
  <c r="Y27" i="122"/>
  <c r="U27" i="122"/>
  <c r="Q27" i="122"/>
  <c r="AG26" i="122"/>
  <c r="AC26" i="122"/>
  <c r="Y26" i="122"/>
  <c r="U26" i="122"/>
  <c r="Q26" i="122"/>
  <c r="AG25" i="122"/>
  <c r="AC25" i="122"/>
  <c r="Y25" i="122"/>
  <c r="U25" i="122"/>
  <c r="Q25" i="122"/>
  <c r="AG24" i="122"/>
  <c r="AC24" i="122"/>
  <c r="Y24" i="122"/>
  <c r="U24" i="122"/>
  <c r="Q24" i="122"/>
  <c r="AG23" i="122"/>
  <c r="AC23" i="122"/>
  <c r="Y23" i="122"/>
  <c r="U23" i="122"/>
  <c r="Q23" i="122"/>
  <c r="AG22" i="122"/>
  <c r="AC22" i="122"/>
  <c r="Y22" i="122"/>
  <c r="U22" i="122"/>
  <c r="Q22" i="122"/>
  <c r="AG21" i="122"/>
  <c r="AC21" i="122"/>
  <c r="Y21" i="122"/>
  <c r="U21" i="122"/>
  <c r="Q21" i="122"/>
  <c r="AG20" i="122"/>
  <c r="AC20" i="122"/>
  <c r="Y20" i="122"/>
  <c r="U20" i="122"/>
  <c r="Q20" i="122"/>
  <c r="AG19" i="122"/>
  <c r="AC19" i="122"/>
  <c r="Y19" i="122"/>
  <c r="U19" i="122"/>
  <c r="Q19" i="122"/>
  <c r="AG18" i="122"/>
  <c r="AC18" i="122"/>
  <c r="Y18" i="122"/>
  <c r="U18" i="122"/>
  <c r="Q18" i="122"/>
  <c r="AG17" i="122"/>
  <c r="AC17" i="122"/>
  <c r="Y17" i="122"/>
  <c r="U17" i="122"/>
  <c r="Q17" i="122"/>
  <c r="AG16" i="122"/>
  <c r="AC16" i="122"/>
  <c r="Y16" i="122"/>
  <c r="U16" i="122"/>
  <c r="Q16" i="122"/>
  <c r="AG15" i="122"/>
  <c r="AC15" i="122"/>
  <c r="Y15" i="122"/>
  <c r="U15" i="122"/>
  <c r="Q15" i="122"/>
  <c r="AG14" i="122"/>
  <c r="AC14" i="122"/>
  <c r="Y14" i="122"/>
  <c r="U14" i="122"/>
  <c r="Q14" i="122"/>
  <c r="AG13" i="122"/>
  <c r="AC13" i="122"/>
  <c r="Y13" i="122"/>
  <c r="U13" i="122"/>
  <c r="Q13" i="122"/>
  <c r="AG12" i="122"/>
  <c r="AC12" i="122"/>
  <c r="Y12" i="122"/>
  <c r="U12" i="122"/>
  <c r="Q12" i="122"/>
  <c r="AG11" i="122"/>
  <c r="AC11" i="122"/>
  <c r="Y11" i="122"/>
  <c r="U11" i="122"/>
  <c r="Q11" i="122"/>
  <c r="AI10" i="122"/>
  <c r="AG10" i="122"/>
  <c r="AC10" i="122"/>
  <c r="Y10" i="122"/>
  <c r="U10" i="122"/>
  <c r="Q10" i="122"/>
  <c r="AG25" i="121"/>
  <c r="AC25" i="121"/>
  <c r="Y25" i="121"/>
  <c r="U25" i="121"/>
  <c r="Q25" i="121"/>
  <c r="AG24" i="121"/>
  <c r="AC24" i="121"/>
  <c r="Y24" i="121"/>
  <c r="U24" i="121"/>
  <c r="Q24" i="121"/>
  <c r="AG23" i="121"/>
  <c r="AC23" i="121"/>
  <c r="Y23" i="121"/>
  <c r="U23" i="121"/>
  <c r="Q23" i="121"/>
  <c r="AG22" i="121"/>
  <c r="AC22" i="121"/>
  <c r="Y22" i="121"/>
  <c r="U22" i="121"/>
  <c r="Q22" i="121"/>
  <c r="AG21" i="121"/>
  <c r="AC21" i="121"/>
  <c r="Y21" i="121"/>
  <c r="U21" i="121"/>
  <c r="Q21" i="121"/>
  <c r="AG20" i="121"/>
  <c r="AC20" i="121"/>
  <c r="Y20" i="121"/>
  <c r="U20" i="121"/>
  <c r="Q20" i="121"/>
  <c r="AG19" i="121"/>
  <c r="AC19" i="121"/>
  <c r="Y19" i="121"/>
  <c r="U19" i="121"/>
  <c r="Q19" i="121"/>
  <c r="AG18" i="121"/>
  <c r="AC18" i="121"/>
  <c r="Y18" i="121"/>
  <c r="U18" i="121"/>
  <c r="Q18" i="121"/>
  <c r="AG17" i="121"/>
  <c r="AC17" i="121"/>
  <c r="Y17" i="121"/>
  <c r="U17" i="121"/>
  <c r="Q17" i="121"/>
  <c r="AG16" i="121"/>
  <c r="AC16" i="121"/>
  <c r="Y16" i="121"/>
  <c r="U16" i="121"/>
  <c r="Q16" i="121"/>
  <c r="AG15" i="121"/>
  <c r="AC15" i="121"/>
  <c r="Y15" i="121"/>
  <c r="U15" i="121"/>
  <c r="Q15" i="121"/>
  <c r="AG14" i="121"/>
  <c r="AC14" i="121"/>
  <c r="Y14" i="121"/>
  <c r="U14" i="121"/>
  <c r="Q14" i="121"/>
  <c r="AG13" i="121"/>
  <c r="AC13" i="121"/>
  <c r="Y13" i="121"/>
  <c r="U13" i="121"/>
  <c r="Q13" i="121"/>
  <c r="AG12" i="121"/>
  <c r="AC12" i="121"/>
  <c r="Y12" i="121"/>
  <c r="U12" i="121"/>
  <c r="Q12" i="121"/>
  <c r="AG11" i="121"/>
  <c r="AC11" i="121"/>
  <c r="Y11" i="121"/>
  <c r="U11" i="121"/>
  <c r="Q11" i="121"/>
  <c r="AI10" i="121"/>
  <c r="AG10" i="121"/>
  <c r="AC10" i="121"/>
  <c r="Y10" i="121"/>
  <c r="U10" i="121"/>
  <c r="Q10" i="121"/>
  <c r="AG29" i="120"/>
  <c r="AC29" i="120"/>
  <c r="Y29" i="120"/>
  <c r="U29" i="120"/>
  <c r="Q29" i="120"/>
  <c r="AG28" i="120"/>
  <c r="AC28" i="120"/>
  <c r="Y28" i="120"/>
  <c r="U28" i="120"/>
  <c r="Q28" i="120"/>
  <c r="AG27" i="120"/>
  <c r="AC27" i="120"/>
  <c r="Y27" i="120"/>
  <c r="U27" i="120"/>
  <c r="Q27" i="120"/>
  <c r="AG26" i="120"/>
  <c r="AC26" i="120"/>
  <c r="Y26" i="120"/>
  <c r="U26" i="120"/>
  <c r="Q26" i="120"/>
  <c r="AG25" i="120"/>
  <c r="AC25" i="120"/>
  <c r="Y25" i="120"/>
  <c r="U25" i="120"/>
  <c r="Q25" i="120"/>
  <c r="AG24" i="120"/>
  <c r="AC24" i="120"/>
  <c r="Y24" i="120"/>
  <c r="U24" i="120"/>
  <c r="Q24" i="120"/>
  <c r="AG23" i="120"/>
  <c r="AC23" i="120"/>
  <c r="Y23" i="120"/>
  <c r="U23" i="120"/>
  <c r="Q23" i="120"/>
  <c r="AG22" i="120"/>
  <c r="AC22" i="120"/>
  <c r="Y22" i="120"/>
  <c r="U22" i="120"/>
  <c r="Q22" i="120"/>
  <c r="AG21" i="120"/>
  <c r="AC21" i="120"/>
  <c r="Y21" i="120"/>
  <c r="U21" i="120"/>
  <c r="Q21" i="120"/>
  <c r="AG20" i="120"/>
  <c r="AC20" i="120"/>
  <c r="Y20" i="120"/>
  <c r="U20" i="120"/>
  <c r="Q20" i="120"/>
  <c r="AG19" i="120"/>
  <c r="AC19" i="120"/>
  <c r="Y19" i="120"/>
  <c r="U19" i="120"/>
  <c r="Q19" i="120"/>
  <c r="AG18" i="120"/>
  <c r="AC18" i="120"/>
  <c r="Y18" i="120"/>
  <c r="U18" i="120"/>
  <c r="Q18" i="120"/>
  <c r="AG17" i="120"/>
  <c r="AC17" i="120"/>
  <c r="Y17" i="120"/>
  <c r="U17" i="120"/>
  <c r="Q17" i="120"/>
  <c r="AG16" i="120"/>
  <c r="AC16" i="120"/>
  <c r="Y16" i="120"/>
  <c r="U16" i="120"/>
  <c r="Q16" i="120"/>
  <c r="AG15" i="120"/>
  <c r="AC15" i="120"/>
  <c r="Y15" i="120"/>
  <c r="U15" i="120"/>
  <c r="Q15" i="120"/>
  <c r="AG14" i="120"/>
  <c r="AC14" i="120"/>
  <c r="Y14" i="120"/>
  <c r="U14" i="120"/>
  <c r="Q14" i="120"/>
  <c r="AG13" i="120"/>
  <c r="AC13" i="120"/>
  <c r="Y13" i="120"/>
  <c r="U13" i="120"/>
  <c r="Q13" i="120"/>
  <c r="AG12" i="120"/>
  <c r="AC12" i="120"/>
  <c r="Y12" i="120"/>
  <c r="U12" i="120"/>
  <c r="Q12" i="120"/>
  <c r="AG11" i="120"/>
  <c r="AC11" i="120"/>
  <c r="Y11" i="120"/>
  <c r="U11" i="120"/>
  <c r="Q11" i="120"/>
  <c r="AI10" i="120"/>
  <c r="AG10" i="120"/>
  <c r="AC10" i="120"/>
  <c r="Y10" i="120"/>
  <c r="U10" i="120"/>
  <c r="Q10" i="120"/>
  <c r="AG29" i="119"/>
  <c r="AC29" i="119"/>
  <c r="Y29" i="119"/>
  <c r="U29" i="119"/>
  <c r="Q29" i="119"/>
  <c r="AG28" i="119"/>
  <c r="AC28" i="119"/>
  <c r="Y28" i="119"/>
  <c r="U28" i="119"/>
  <c r="Q28" i="119"/>
  <c r="AG27" i="119"/>
  <c r="AC27" i="119"/>
  <c r="Y27" i="119"/>
  <c r="U27" i="119"/>
  <c r="Q27" i="119"/>
  <c r="AG26" i="119"/>
  <c r="AC26" i="119"/>
  <c r="Y26" i="119"/>
  <c r="U26" i="119"/>
  <c r="Q26" i="119"/>
  <c r="AG25" i="119"/>
  <c r="AC25" i="119"/>
  <c r="Y25" i="119"/>
  <c r="U25" i="119"/>
  <c r="Q25" i="119"/>
  <c r="AG24" i="119"/>
  <c r="AC24" i="119"/>
  <c r="Y24" i="119"/>
  <c r="U24" i="119"/>
  <c r="Q24" i="119"/>
  <c r="AG23" i="119"/>
  <c r="AC23" i="119"/>
  <c r="Y23" i="119"/>
  <c r="U23" i="119"/>
  <c r="Q23" i="119"/>
  <c r="AG22" i="119"/>
  <c r="AC22" i="119"/>
  <c r="Y22" i="119"/>
  <c r="U22" i="119"/>
  <c r="Q22" i="119"/>
  <c r="AG21" i="119"/>
  <c r="AC21" i="119"/>
  <c r="Y21" i="119"/>
  <c r="U21" i="119"/>
  <c r="Q21" i="119"/>
  <c r="AG20" i="119"/>
  <c r="AC20" i="119"/>
  <c r="Y20" i="119"/>
  <c r="U20" i="119"/>
  <c r="Q20" i="119"/>
  <c r="AG19" i="119"/>
  <c r="AC19" i="119"/>
  <c r="Y19" i="119"/>
  <c r="U19" i="119"/>
  <c r="Q19" i="119"/>
  <c r="AG18" i="119"/>
  <c r="AC18" i="119"/>
  <c r="Y18" i="119"/>
  <c r="U18" i="119"/>
  <c r="Q18" i="119"/>
  <c r="AG17" i="119"/>
  <c r="AC17" i="119"/>
  <c r="Y17" i="119"/>
  <c r="U17" i="119"/>
  <c r="Q17" i="119"/>
  <c r="AG16" i="119"/>
  <c r="AC16" i="119"/>
  <c r="Y16" i="119"/>
  <c r="U16" i="119"/>
  <c r="Q16" i="119"/>
  <c r="AG15" i="119"/>
  <c r="AC15" i="119"/>
  <c r="Y15" i="119"/>
  <c r="U15" i="119"/>
  <c r="Q15" i="119"/>
  <c r="AG14" i="119"/>
  <c r="AC14" i="119"/>
  <c r="Y14" i="119"/>
  <c r="U14" i="119"/>
  <c r="Q14" i="119"/>
  <c r="AG13" i="119"/>
  <c r="AC13" i="119"/>
  <c r="Y13" i="119"/>
  <c r="U13" i="119"/>
  <c r="Q13" i="119"/>
  <c r="AG12" i="119"/>
  <c r="AC12" i="119"/>
  <c r="Y12" i="119"/>
  <c r="U12" i="119"/>
  <c r="Q12" i="119"/>
  <c r="AG11" i="119"/>
  <c r="AC11" i="119"/>
  <c r="Y11" i="119"/>
  <c r="U11" i="119"/>
  <c r="Q11" i="119"/>
  <c r="AI10" i="119"/>
  <c r="AG10" i="119"/>
  <c r="AC10" i="119"/>
  <c r="Y10" i="119"/>
  <c r="U10" i="119"/>
  <c r="Q10" i="119"/>
  <c r="AG29" i="118"/>
  <c r="AC29" i="118"/>
  <c r="Y29" i="118"/>
  <c r="U29" i="118"/>
  <c r="Q29" i="118"/>
  <c r="AG28" i="118"/>
  <c r="AC28" i="118"/>
  <c r="Y28" i="118"/>
  <c r="U28" i="118"/>
  <c r="Q28" i="118"/>
  <c r="AG27" i="118"/>
  <c r="AC27" i="118"/>
  <c r="Y27" i="118"/>
  <c r="U27" i="118"/>
  <c r="Q27" i="118"/>
  <c r="AG26" i="118"/>
  <c r="AC26" i="118"/>
  <c r="Y26" i="118"/>
  <c r="U26" i="118"/>
  <c r="Q26" i="118"/>
  <c r="AG25" i="118"/>
  <c r="AC25" i="118"/>
  <c r="Y25" i="118"/>
  <c r="U25" i="118"/>
  <c r="Q25" i="118"/>
  <c r="AG24" i="118"/>
  <c r="AC24" i="118"/>
  <c r="Y24" i="118"/>
  <c r="U24" i="118"/>
  <c r="Q24" i="118"/>
  <c r="AG23" i="118"/>
  <c r="AC23" i="118"/>
  <c r="Y23" i="118"/>
  <c r="U23" i="118"/>
  <c r="Q23" i="118"/>
  <c r="AG22" i="118"/>
  <c r="AC22" i="118"/>
  <c r="Y22" i="118"/>
  <c r="U22" i="118"/>
  <c r="Q22" i="118"/>
  <c r="AG21" i="118"/>
  <c r="AC21" i="118"/>
  <c r="Y21" i="118"/>
  <c r="U21" i="118"/>
  <c r="Q21" i="118"/>
  <c r="AG20" i="118"/>
  <c r="AC20" i="118"/>
  <c r="Y20" i="118"/>
  <c r="U20" i="118"/>
  <c r="Q20" i="118"/>
  <c r="AG19" i="118"/>
  <c r="AC19" i="118"/>
  <c r="Y19" i="118"/>
  <c r="U19" i="118"/>
  <c r="Q19" i="118"/>
  <c r="AG18" i="118"/>
  <c r="AC18" i="118"/>
  <c r="Y18" i="118"/>
  <c r="U18" i="118"/>
  <c r="Q18" i="118"/>
  <c r="AG17" i="118"/>
  <c r="AC17" i="118"/>
  <c r="Y17" i="118"/>
  <c r="U17" i="118"/>
  <c r="Q17" i="118"/>
  <c r="AG16" i="118"/>
  <c r="AC16" i="118"/>
  <c r="Y16" i="118"/>
  <c r="U16" i="118"/>
  <c r="Q16" i="118"/>
  <c r="AG15" i="118"/>
  <c r="AC15" i="118"/>
  <c r="Y15" i="118"/>
  <c r="U15" i="118"/>
  <c r="Q15" i="118"/>
  <c r="AG14" i="118"/>
  <c r="AC14" i="118"/>
  <c r="Y14" i="118"/>
  <c r="U14" i="118"/>
  <c r="Q14" i="118"/>
  <c r="AG13" i="118"/>
  <c r="AC13" i="118"/>
  <c r="Y13" i="118"/>
  <c r="U13" i="118"/>
  <c r="Q13" i="118"/>
  <c r="AG12" i="118"/>
  <c r="AC12" i="118"/>
  <c r="Y12" i="118"/>
  <c r="U12" i="118"/>
  <c r="Q12" i="118"/>
  <c r="AG11" i="118"/>
  <c r="AC11" i="118"/>
  <c r="Y11" i="118"/>
  <c r="U11" i="118"/>
  <c r="Q11" i="118"/>
  <c r="AI10" i="118"/>
  <c r="AG10" i="118"/>
  <c r="AC10" i="118"/>
  <c r="Y10" i="118"/>
  <c r="U10" i="118"/>
  <c r="Q10" i="118"/>
  <c r="AG29" i="117"/>
  <c r="AC29" i="117"/>
  <c r="Y29" i="117"/>
  <c r="U29" i="117"/>
  <c r="Q29" i="117"/>
  <c r="AG28" i="117"/>
  <c r="AC28" i="117"/>
  <c r="Y28" i="117"/>
  <c r="U28" i="117"/>
  <c r="Q28" i="117"/>
  <c r="AG27" i="117"/>
  <c r="AC27" i="117"/>
  <c r="Y27" i="117"/>
  <c r="U27" i="117"/>
  <c r="Q27" i="117"/>
  <c r="AG26" i="117"/>
  <c r="AC26" i="117"/>
  <c r="Y26" i="117"/>
  <c r="U26" i="117"/>
  <c r="Q26" i="117"/>
  <c r="AG25" i="117"/>
  <c r="AC25" i="117"/>
  <c r="Y25" i="117"/>
  <c r="U25" i="117"/>
  <c r="Q25" i="117"/>
  <c r="AG24" i="117"/>
  <c r="AC24" i="117"/>
  <c r="Y24" i="117"/>
  <c r="U24" i="117"/>
  <c r="Q24" i="117"/>
  <c r="AG23" i="117"/>
  <c r="AC23" i="117"/>
  <c r="Y23" i="117"/>
  <c r="U23" i="117"/>
  <c r="Q23" i="117"/>
  <c r="AG22" i="117"/>
  <c r="AC22" i="117"/>
  <c r="Y22" i="117"/>
  <c r="U22" i="117"/>
  <c r="Q22" i="117"/>
  <c r="AG21" i="117"/>
  <c r="AC21" i="117"/>
  <c r="Y21" i="117"/>
  <c r="U21" i="117"/>
  <c r="Q21" i="117"/>
  <c r="AG20" i="117"/>
  <c r="AC20" i="117"/>
  <c r="Y20" i="117"/>
  <c r="U20" i="117"/>
  <c r="Q20" i="117"/>
  <c r="AG19" i="117"/>
  <c r="AC19" i="117"/>
  <c r="Y19" i="117"/>
  <c r="U19" i="117"/>
  <c r="Q19" i="117"/>
  <c r="AG18" i="117"/>
  <c r="AC18" i="117"/>
  <c r="Y18" i="117"/>
  <c r="U18" i="117"/>
  <c r="Q18" i="117"/>
  <c r="AG17" i="117"/>
  <c r="AC17" i="117"/>
  <c r="Y17" i="117"/>
  <c r="U17" i="117"/>
  <c r="Q17" i="117"/>
  <c r="AG16" i="117"/>
  <c r="AC16" i="117"/>
  <c r="Y16" i="117"/>
  <c r="U16" i="117"/>
  <c r="Q16" i="117"/>
  <c r="AG15" i="117"/>
  <c r="AC15" i="117"/>
  <c r="Y15" i="117"/>
  <c r="U15" i="117"/>
  <c r="Q15" i="117"/>
  <c r="AG14" i="117"/>
  <c r="AC14" i="117"/>
  <c r="Y14" i="117"/>
  <c r="U14" i="117"/>
  <c r="Q14" i="117"/>
  <c r="AG13" i="117"/>
  <c r="AC13" i="117"/>
  <c r="Y13" i="117"/>
  <c r="U13" i="117"/>
  <c r="Q13" i="117"/>
  <c r="AG12" i="117"/>
  <c r="AC12" i="117"/>
  <c r="Y12" i="117"/>
  <c r="U12" i="117"/>
  <c r="Q12" i="117"/>
  <c r="AG11" i="117"/>
  <c r="AC11" i="117"/>
  <c r="Y11" i="117"/>
  <c r="U11" i="117"/>
  <c r="Q11" i="117"/>
  <c r="AI10" i="117"/>
  <c r="AG10" i="117"/>
  <c r="AC10" i="117"/>
  <c r="Y10" i="117"/>
  <c r="U10" i="117"/>
  <c r="Q10" i="117"/>
  <c r="AG29" i="116"/>
  <c r="AC29" i="116"/>
  <c r="Y29" i="116"/>
  <c r="U29" i="116"/>
  <c r="Q29" i="116"/>
  <c r="AG28" i="116"/>
  <c r="AC28" i="116"/>
  <c r="Y28" i="116"/>
  <c r="U28" i="116"/>
  <c r="Q28" i="116"/>
  <c r="AG27" i="116"/>
  <c r="AC27" i="116"/>
  <c r="Y27" i="116"/>
  <c r="U27" i="116"/>
  <c r="Q27" i="116"/>
  <c r="AG26" i="116"/>
  <c r="AC26" i="116"/>
  <c r="Y26" i="116"/>
  <c r="U26" i="116"/>
  <c r="Q26" i="116"/>
  <c r="AG25" i="116"/>
  <c r="AC25" i="116"/>
  <c r="Y25" i="116"/>
  <c r="U25" i="116"/>
  <c r="Q25" i="116"/>
  <c r="AG24" i="116"/>
  <c r="AC24" i="116"/>
  <c r="Y24" i="116"/>
  <c r="U24" i="116"/>
  <c r="Q24" i="116"/>
  <c r="AG23" i="116"/>
  <c r="AC23" i="116"/>
  <c r="Y23" i="116"/>
  <c r="U23" i="116"/>
  <c r="Q23" i="116"/>
  <c r="AG22" i="116"/>
  <c r="AC22" i="116"/>
  <c r="Y22" i="116"/>
  <c r="U22" i="116"/>
  <c r="Q22" i="116"/>
  <c r="AG21" i="116"/>
  <c r="AC21" i="116"/>
  <c r="Y21" i="116"/>
  <c r="U21" i="116"/>
  <c r="Q21" i="116"/>
  <c r="AG20" i="116"/>
  <c r="AC20" i="116"/>
  <c r="Y20" i="116"/>
  <c r="U20" i="116"/>
  <c r="Q20" i="116"/>
  <c r="AG19" i="116"/>
  <c r="AC19" i="116"/>
  <c r="Y19" i="116"/>
  <c r="U19" i="116"/>
  <c r="Q19" i="116"/>
  <c r="AG18" i="116"/>
  <c r="AC18" i="116"/>
  <c r="Y18" i="116"/>
  <c r="U18" i="116"/>
  <c r="Q18" i="116"/>
  <c r="AG17" i="116"/>
  <c r="AC17" i="116"/>
  <c r="Y17" i="116"/>
  <c r="U17" i="116"/>
  <c r="Q17" i="116"/>
  <c r="AG16" i="116"/>
  <c r="AC16" i="116"/>
  <c r="Y16" i="116"/>
  <c r="U16" i="116"/>
  <c r="Q16" i="116"/>
  <c r="AG15" i="116"/>
  <c r="AC15" i="116"/>
  <c r="Y15" i="116"/>
  <c r="U15" i="116"/>
  <c r="Q15" i="116"/>
  <c r="AG14" i="116"/>
  <c r="AC14" i="116"/>
  <c r="Y14" i="116"/>
  <c r="U14" i="116"/>
  <c r="Q14" i="116"/>
  <c r="AG13" i="116"/>
  <c r="AC13" i="116"/>
  <c r="Y13" i="116"/>
  <c r="U13" i="116"/>
  <c r="Q13" i="116"/>
  <c r="AG12" i="116"/>
  <c r="AC12" i="116"/>
  <c r="Y12" i="116"/>
  <c r="U12" i="116"/>
  <c r="Q12" i="116"/>
  <c r="AG11" i="116"/>
  <c r="AC11" i="116"/>
  <c r="Y11" i="116"/>
  <c r="U11" i="116"/>
  <c r="Q11" i="116"/>
  <c r="AI10" i="116"/>
  <c r="AG10" i="116"/>
  <c r="AC10" i="116"/>
  <c r="Y10" i="116"/>
  <c r="U10" i="116"/>
  <c r="Q10" i="116"/>
  <c r="AG29" i="115"/>
  <c r="AC29" i="115"/>
  <c r="Y29" i="115"/>
  <c r="U29" i="115"/>
  <c r="Q29" i="115"/>
  <c r="AG28" i="115"/>
  <c r="AC28" i="115"/>
  <c r="Y28" i="115"/>
  <c r="U28" i="115"/>
  <c r="Q28" i="115"/>
  <c r="AG27" i="115"/>
  <c r="AC27" i="115"/>
  <c r="Y27" i="115"/>
  <c r="U27" i="115"/>
  <c r="Q27" i="115"/>
  <c r="AG26" i="115"/>
  <c r="AC26" i="115"/>
  <c r="Y26" i="115"/>
  <c r="U26" i="115"/>
  <c r="Q26" i="115"/>
  <c r="AG25" i="115"/>
  <c r="AC25" i="115"/>
  <c r="Y25" i="115"/>
  <c r="U25" i="115"/>
  <c r="Q25" i="115"/>
  <c r="AG24" i="115"/>
  <c r="AC24" i="115"/>
  <c r="Y24" i="115"/>
  <c r="U24" i="115"/>
  <c r="Q24" i="115"/>
  <c r="AG23" i="115"/>
  <c r="AC23" i="115"/>
  <c r="Y23" i="115"/>
  <c r="U23" i="115"/>
  <c r="Q23" i="115"/>
  <c r="AG22" i="115"/>
  <c r="AC22" i="115"/>
  <c r="Y22" i="115"/>
  <c r="U22" i="115"/>
  <c r="Q22" i="115"/>
  <c r="AG21" i="115"/>
  <c r="AC21" i="115"/>
  <c r="Y21" i="115"/>
  <c r="U21" i="115"/>
  <c r="Q21" i="115"/>
  <c r="AG20" i="115"/>
  <c r="AC20" i="115"/>
  <c r="Y20" i="115"/>
  <c r="U20" i="115"/>
  <c r="Q20" i="115"/>
  <c r="AG19" i="115"/>
  <c r="AC19" i="115"/>
  <c r="Y19" i="115"/>
  <c r="U19" i="115"/>
  <c r="Q19" i="115"/>
  <c r="AG18" i="115"/>
  <c r="AC18" i="115"/>
  <c r="Y18" i="115"/>
  <c r="U18" i="115"/>
  <c r="Q18" i="115"/>
  <c r="AG17" i="115"/>
  <c r="AC17" i="115"/>
  <c r="Y17" i="115"/>
  <c r="U17" i="115"/>
  <c r="Q17" i="115"/>
  <c r="AG16" i="115"/>
  <c r="AC16" i="115"/>
  <c r="Y16" i="115"/>
  <c r="U16" i="115"/>
  <c r="Q16" i="115"/>
  <c r="AG15" i="115"/>
  <c r="AC15" i="115"/>
  <c r="Y15" i="115"/>
  <c r="U15" i="115"/>
  <c r="Q15" i="115"/>
  <c r="AG14" i="115"/>
  <c r="AC14" i="115"/>
  <c r="Y14" i="115"/>
  <c r="U14" i="115"/>
  <c r="Q14" i="115"/>
  <c r="AG13" i="115"/>
  <c r="AC13" i="115"/>
  <c r="Y13" i="115"/>
  <c r="U13" i="115"/>
  <c r="Q13" i="115"/>
  <c r="AG12" i="115"/>
  <c r="AC12" i="115"/>
  <c r="Y12" i="115"/>
  <c r="U12" i="115"/>
  <c r="Q12" i="115"/>
  <c r="AG11" i="115"/>
  <c r="AC11" i="115"/>
  <c r="Y11" i="115"/>
  <c r="U11" i="115"/>
  <c r="Q11" i="115"/>
  <c r="AI10" i="115"/>
  <c r="AG10" i="115"/>
  <c r="AC10" i="115"/>
  <c r="Y10" i="115"/>
  <c r="U10" i="115"/>
  <c r="Q10" i="115"/>
  <c r="AG29" i="113"/>
  <c r="AC29" i="113"/>
  <c r="Y29" i="113"/>
  <c r="U29" i="113"/>
  <c r="Q29" i="113"/>
  <c r="AG28" i="113"/>
  <c r="AC28" i="113"/>
  <c r="Y28" i="113"/>
  <c r="U28" i="113"/>
  <c r="Q28" i="113"/>
  <c r="AG27" i="113"/>
  <c r="AC27" i="113"/>
  <c r="Y27" i="113"/>
  <c r="U27" i="113"/>
  <c r="Q27" i="113"/>
  <c r="AG26" i="113"/>
  <c r="AC26" i="113"/>
  <c r="Y26" i="113"/>
  <c r="U26" i="113"/>
  <c r="Q26" i="113"/>
  <c r="AG25" i="113"/>
  <c r="AC25" i="113"/>
  <c r="Y25" i="113"/>
  <c r="U25" i="113"/>
  <c r="Q25" i="113"/>
  <c r="AG24" i="113"/>
  <c r="AC24" i="113"/>
  <c r="Y24" i="113"/>
  <c r="U24" i="113"/>
  <c r="Q24" i="113"/>
  <c r="AG23" i="113"/>
  <c r="AC23" i="113"/>
  <c r="Y23" i="113"/>
  <c r="U23" i="113"/>
  <c r="Q23" i="113"/>
  <c r="AG22" i="113"/>
  <c r="AC22" i="113"/>
  <c r="Y22" i="113"/>
  <c r="U22" i="113"/>
  <c r="Q22" i="113"/>
  <c r="AG21" i="113"/>
  <c r="AC21" i="113"/>
  <c r="Y21" i="113"/>
  <c r="U21" i="113"/>
  <c r="Q21" i="113"/>
  <c r="AG20" i="113"/>
  <c r="AC20" i="113"/>
  <c r="Y20" i="113"/>
  <c r="U20" i="113"/>
  <c r="Q20" i="113"/>
  <c r="AG19" i="113"/>
  <c r="AC19" i="113"/>
  <c r="Y19" i="113"/>
  <c r="U19" i="113"/>
  <c r="Q19" i="113"/>
  <c r="AG18" i="113"/>
  <c r="AC18" i="113"/>
  <c r="Y18" i="113"/>
  <c r="U18" i="113"/>
  <c r="Q18" i="113"/>
  <c r="AG17" i="113"/>
  <c r="AC17" i="113"/>
  <c r="Y17" i="113"/>
  <c r="U17" i="113"/>
  <c r="Q17" i="113"/>
  <c r="AG16" i="113"/>
  <c r="AC16" i="113"/>
  <c r="Y16" i="113"/>
  <c r="U16" i="113"/>
  <c r="Q16" i="113"/>
  <c r="AG15" i="113"/>
  <c r="AC15" i="113"/>
  <c r="Y15" i="113"/>
  <c r="U15" i="113"/>
  <c r="Q15" i="113"/>
  <c r="AG14" i="113"/>
  <c r="AC14" i="113"/>
  <c r="Y14" i="113"/>
  <c r="U14" i="113"/>
  <c r="Q14" i="113"/>
  <c r="AG13" i="113"/>
  <c r="AC13" i="113"/>
  <c r="Y13" i="113"/>
  <c r="U13" i="113"/>
  <c r="Q13" i="113"/>
  <c r="AG12" i="113"/>
  <c r="AC12" i="113"/>
  <c r="Y12" i="113"/>
  <c r="U12" i="113"/>
  <c r="Q12" i="113"/>
  <c r="AG11" i="113"/>
  <c r="AC11" i="113"/>
  <c r="Y11" i="113"/>
  <c r="U11" i="113"/>
  <c r="Q11" i="113"/>
  <c r="AI10" i="113"/>
  <c r="AG10" i="113"/>
  <c r="AC10" i="113"/>
  <c r="Y10" i="113"/>
  <c r="U10" i="113"/>
  <c r="Q10" i="113"/>
  <c r="AG29" i="112"/>
  <c r="AC29" i="112"/>
  <c r="Y29" i="112"/>
  <c r="U29" i="112"/>
  <c r="Q29" i="112"/>
  <c r="AG28" i="112"/>
  <c r="AC28" i="112"/>
  <c r="Y28" i="112"/>
  <c r="U28" i="112"/>
  <c r="Q28" i="112"/>
  <c r="AG27" i="112"/>
  <c r="AC27" i="112"/>
  <c r="Y27" i="112"/>
  <c r="U27" i="112"/>
  <c r="Q27" i="112"/>
  <c r="AG26" i="112"/>
  <c r="AC26" i="112"/>
  <c r="Y26" i="112"/>
  <c r="U26" i="112"/>
  <c r="Q26" i="112"/>
  <c r="AG25" i="112"/>
  <c r="AC25" i="112"/>
  <c r="Y25" i="112"/>
  <c r="U25" i="112"/>
  <c r="Q25" i="112"/>
  <c r="AG24" i="112"/>
  <c r="AC24" i="112"/>
  <c r="Y24" i="112"/>
  <c r="U24" i="112"/>
  <c r="Q24" i="112"/>
  <c r="AG23" i="112"/>
  <c r="AC23" i="112"/>
  <c r="Y23" i="112"/>
  <c r="U23" i="112"/>
  <c r="Q23" i="112"/>
  <c r="AG22" i="112"/>
  <c r="AC22" i="112"/>
  <c r="Y22" i="112"/>
  <c r="U22" i="112"/>
  <c r="Q22" i="112"/>
  <c r="AG21" i="112"/>
  <c r="AC21" i="112"/>
  <c r="Y21" i="112"/>
  <c r="U21" i="112"/>
  <c r="Q21" i="112"/>
  <c r="AG20" i="112"/>
  <c r="AC20" i="112"/>
  <c r="Y20" i="112"/>
  <c r="U20" i="112"/>
  <c r="Q20" i="112"/>
  <c r="AG19" i="112"/>
  <c r="AC19" i="112"/>
  <c r="Y19" i="112"/>
  <c r="U19" i="112"/>
  <c r="Q19" i="112"/>
  <c r="AG18" i="112"/>
  <c r="AC18" i="112"/>
  <c r="Y18" i="112"/>
  <c r="U18" i="112"/>
  <c r="Q18" i="112"/>
  <c r="AG17" i="112"/>
  <c r="AC17" i="112"/>
  <c r="Y17" i="112"/>
  <c r="U17" i="112"/>
  <c r="Q17" i="112"/>
  <c r="AG16" i="112"/>
  <c r="AC16" i="112"/>
  <c r="Y16" i="112"/>
  <c r="U16" i="112"/>
  <c r="Q16" i="112"/>
  <c r="AG15" i="112"/>
  <c r="AC15" i="112"/>
  <c r="Y15" i="112"/>
  <c r="U15" i="112"/>
  <c r="Q15" i="112"/>
  <c r="AG14" i="112"/>
  <c r="AC14" i="112"/>
  <c r="Y14" i="112"/>
  <c r="U14" i="112"/>
  <c r="Q14" i="112"/>
  <c r="AG13" i="112"/>
  <c r="AC13" i="112"/>
  <c r="Y13" i="112"/>
  <c r="U13" i="112"/>
  <c r="Q13" i="112"/>
  <c r="AG12" i="112"/>
  <c r="AC12" i="112"/>
  <c r="Y12" i="112"/>
  <c r="U12" i="112"/>
  <c r="Q12" i="112"/>
  <c r="AG11" i="112"/>
  <c r="AC11" i="112"/>
  <c r="Y11" i="112"/>
  <c r="U11" i="112"/>
  <c r="Q11" i="112"/>
  <c r="AI10" i="112"/>
  <c r="AG10" i="112"/>
  <c r="AC10" i="112"/>
  <c r="Y10" i="112"/>
  <c r="U10" i="112"/>
  <c r="Q10" i="112"/>
  <c r="AG29" i="111"/>
  <c r="AC29" i="111"/>
  <c r="Y29" i="111"/>
  <c r="U29" i="111"/>
  <c r="Q29" i="111"/>
  <c r="AG28" i="111"/>
  <c r="AC28" i="111"/>
  <c r="Y28" i="111"/>
  <c r="U28" i="111"/>
  <c r="Q28" i="111"/>
  <c r="AG27" i="111"/>
  <c r="AC27" i="111"/>
  <c r="Y27" i="111"/>
  <c r="U27" i="111"/>
  <c r="Q27" i="111"/>
  <c r="AG26" i="111"/>
  <c r="AC26" i="111"/>
  <c r="Y26" i="111"/>
  <c r="U26" i="111"/>
  <c r="Q26" i="111"/>
  <c r="AG25" i="111"/>
  <c r="AC25" i="111"/>
  <c r="Y25" i="111"/>
  <c r="U25" i="111"/>
  <c r="Q25" i="111"/>
  <c r="AG24" i="111"/>
  <c r="AC24" i="111"/>
  <c r="Y24" i="111"/>
  <c r="U24" i="111"/>
  <c r="Q24" i="111"/>
  <c r="AG23" i="111"/>
  <c r="AC23" i="111"/>
  <c r="Y23" i="111"/>
  <c r="U23" i="111"/>
  <c r="Q23" i="111"/>
  <c r="AG22" i="111"/>
  <c r="AC22" i="111"/>
  <c r="Y22" i="111"/>
  <c r="U22" i="111"/>
  <c r="Q22" i="111"/>
  <c r="AG21" i="111"/>
  <c r="AC21" i="111"/>
  <c r="Y21" i="111"/>
  <c r="U21" i="111"/>
  <c r="Q21" i="111"/>
  <c r="AG20" i="111"/>
  <c r="AC20" i="111"/>
  <c r="Y20" i="111"/>
  <c r="U20" i="111"/>
  <c r="Q20" i="111"/>
  <c r="AG19" i="111"/>
  <c r="AC19" i="111"/>
  <c r="Y19" i="111"/>
  <c r="U19" i="111"/>
  <c r="Q19" i="111"/>
  <c r="AG18" i="111"/>
  <c r="AC18" i="111"/>
  <c r="Y18" i="111"/>
  <c r="U18" i="111"/>
  <c r="Q18" i="111"/>
  <c r="AG17" i="111"/>
  <c r="AC17" i="111"/>
  <c r="Y17" i="111"/>
  <c r="U17" i="111"/>
  <c r="Q17" i="111"/>
  <c r="AG16" i="111"/>
  <c r="AC16" i="111"/>
  <c r="Y16" i="111"/>
  <c r="U16" i="111"/>
  <c r="Q16" i="111"/>
  <c r="AG15" i="111"/>
  <c r="AC15" i="111"/>
  <c r="Y15" i="111"/>
  <c r="U15" i="111"/>
  <c r="Q15" i="111"/>
  <c r="AG14" i="111"/>
  <c r="AC14" i="111"/>
  <c r="Y14" i="111"/>
  <c r="U14" i="111"/>
  <c r="Q14" i="111"/>
  <c r="AG13" i="111"/>
  <c r="AC13" i="111"/>
  <c r="Y13" i="111"/>
  <c r="U13" i="111"/>
  <c r="Q13" i="111"/>
  <c r="AG12" i="111"/>
  <c r="AC12" i="111"/>
  <c r="Y12" i="111"/>
  <c r="U12" i="111"/>
  <c r="Q12" i="111"/>
  <c r="AG11" i="111"/>
  <c r="AC11" i="111"/>
  <c r="Y11" i="111"/>
  <c r="U11" i="111"/>
  <c r="Q11" i="111"/>
  <c r="AI10" i="111"/>
  <c r="AG10" i="111"/>
  <c r="AC10" i="111"/>
  <c r="Y10" i="111"/>
  <c r="U10" i="111"/>
  <c r="Q10" i="111"/>
  <c r="AG29" i="110"/>
  <c r="AC29" i="110"/>
  <c r="Y29" i="110"/>
  <c r="U29" i="110"/>
  <c r="Q29" i="110"/>
  <c r="AG28" i="110"/>
  <c r="AC28" i="110"/>
  <c r="Y28" i="110"/>
  <c r="U28" i="110"/>
  <c r="Q28" i="110"/>
  <c r="AG27" i="110"/>
  <c r="AC27" i="110"/>
  <c r="Y27" i="110"/>
  <c r="U27" i="110"/>
  <c r="Q27" i="110"/>
  <c r="AG26" i="110"/>
  <c r="AC26" i="110"/>
  <c r="Y26" i="110"/>
  <c r="U26" i="110"/>
  <c r="Q26" i="110"/>
  <c r="AG25" i="110"/>
  <c r="AC25" i="110"/>
  <c r="Y25" i="110"/>
  <c r="U25" i="110"/>
  <c r="Q25" i="110"/>
  <c r="AG24" i="110"/>
  <c r="AC24" i="110"/>
  <c r="Y24" i="110"/>
  <c r="U24" i="110"/>
  <c r="Q24" i="110"/>
  <c r="AG23" i="110"/>
  <c r="AC23" i="110"/>
  <c r="Y23" i="110"/>
  <c r="U23" i="110"/>
  <c r="Q23" i="110"/>
  <c r="AG22" i="110"/>
  <c r="AC22" i="110"/>
  <c r="Y22" i="110"/>
  <c r="U22" i="110"/>
  <c r="Q22" i="110"/>
  <c r="AG21" i="110"/>
  <c r="AC21" i="110"/>
  <c r="Y21" i="110"/>
  <c r="U21" i="110"/>
  <c r="Q21" i="110"/>
  <c r="AG20" i="110"/>
  <c r="AC20" i="110"/>
  <c r="Y20" i="110"/>
  <c r="U20" i="110"/>
  <c r="Q20" i="110"/>
  <c r="AG19" i="110"/>
  <c r="AC19" i="110"/>
  <c r="Y19" i="110"/>
  <c r="U19" i="110"/>
  <c r="Q19" i="110"/>
  <c r="AG18" i="110"/>
  <c r="AC18" i="110"/>
  <c r="Y18" i="110"/>
  <c r="U18" i="110"/>
  <c r="Q18" i="110"/>
  <c r="AG17" i="110"/>
  <c r="AC17" i="110"/>
  <c r="Y17" i="110"/>
  <c r="U17" i="110"/>
  <c r="Q17" i="110"/>
  <c r="AG16" i="110"/>
  <c r="AC16" i="110"/>
  <c r="Y16" i="110"/>
  <c r="U16" i="110"/>
  <c r="Q16" i="110"/>
  <c r="AG15" i="110"/>
  <c r="AC15" i="110"/>
  <c r="Y15" i="110"/>
  <c r="U15" i="110"/>
  <c r="Q15" i="110"/>
  <c r="AG14" i="110"/>
  <c r="AC14" i="110"/>
  <c r="Y14" i="110"/>
  <c r="U14" i="110"/>
  <c r="Q14" i="110"/>
  <c r="AG13" i="110"/>
  <c r="AC13" i="110"/>
  <c r="Y13" i="110"/>
  <c r="U13" i="110"/>
  <c r="Q13" i="110"/>
  <c r="AG12" i="110"/>
  <c r="AC12" i="110"/>
  <c r="Y12" i="110"/>
  <c r="U12" i="110"/>
  <c r="Q12" i="110"/>
  <c r="AG11" i="110"/>
  <c r="AC11" i="110"/>
  <c r="Y11" i="110"/>
  <c r="U11" i="110"/>
  <c r="Q11" i="110"/>
  <c r="AG10" i="110"/>
  <c r="AC10" i="110"/>
  <c r="Y10" i="110"/>
  <c r="U10" i="110"/>
  <c r="Q10" i="110"/>
  <c r="AG28" i="109"/>
  <c r="AC28" i="109"/>
  <c r="Y28" i="109"/>
  <c r="U28" i="109"/>
  <c r="Q28" i="109"/>
  <c r="AG27" i="109"/>
  <c r="AC27" i="109"/>
  <c r="Y27" i="109"/>
  <c r="U27" i="109"/>
  <c r="Q27" i="109"/>
  <c r="AG26" i="109"/>
  <c r="AC26" i="109"/>
  <c r="Y26" i="109"/>
  <c r="U26" i="109"/>
  <c r="Q26" i="109"/>
  <c r="AG25" i="109"/>
  <c r="AC25" i="109"/>
  <c r="Y25" i="109"/>
  <c r="U25" i="109"/>
  <c r="Q25" i="109"/>
  <c r="AG24" i="109"/>
  <c r="AC24" i="109"/>
  <c r="Y24" i="109"/>
  <c r="U24" i="109"/>
  <c r="Q24" i="109"/>
  <c r="AG23" i="109"/>
  <c r="AC23" i="109"/>
  <c r="Y23" i="109"/>
  <c r="U23" i="109"/>
  <c r="Q23" i="109"/>
  <c r="AG22" i="109"/>
  <c r="AC22" i="109"/>
  <c r="Y22" i="109"/>
  <c r="U22" i="109"/>
  <c r="Q22" i="109"/>
  <c r="AG21" i="109"/>
  <c r="AC21" i="109"/>
  <c r="Y21" i="109"/>
  <c r="U21" i="109"/>
  <c r="Q21" i="109"/>
  <c r="AG20" i="109"/>
  <c r="AC20" i="109"/>
  <c r="Y20" i="109"/>
  <c r="U20" i="109"/>
  <c r="Q20" i="109"/>
  <c r="AG19" i="109"/>
  <c r="AC19" i="109"/>
  <c r="Y19" i="109"/>
  <c r="U19" i="109"/>
  <c r="Q19" i="109"/>
  <c r="AG18" i="109"/>
  <c r="AC18" i="109"/>
  <c r="Y18" i="109"/>
  <c r="U18" i="109"/>
  <c r="Q18" i="109"/>
  <c r="AG17" i="109"/>
  <c r="AC17" i="109"/>
  <c r="Y17" i="109"/>
  <c r="U17" i="109"/>
  <c r="Q17" i="109"/>
  <c r="AG16" i="109"/>
  <c r="AC16" i="109"/>
  <c r="Y16" i="109"/>
  <c r="U16" i="109"/>
  <c r="Q16" i="109"/>
  <c r="AG15" i="109"/>
  <c r="AC15" i="109"/>
  <c r="Y15" i="109"/>
  <c r="U15" i="109"/>
  <c r="Q15" i="109"/>
  <c r="AG14" i="109"/>
  <c r="AC14" i="109"/>
  <c r="Y14" i="109"/>
  <c r="U14" i="109"/>
  <c r="Q14" i="109"/>
  <c r="AG13" i="109"/>
  <c r="AC13" i="109"/>
  <c r="Y13" i="109"/>
  <c r="U13" i="109"/>
  <c r="Q13" i="109"/>
  <c r="AG12" i="109"/>
  <c r="AC12" i="109"/>
  <c r="Y12" i="109"/>
  <c r="U12" i="109"/>
  <c r="Q12" i="109"/>
  <c r="AG11" i="109"/>
  <c r="AC11" i="109"/>
  <c r="Y11" i="109"/>
  <c r="U11" i="109"/>
  <c r="Q11" i="109"/>
  <c r="AG10" i="109"/>
  <c r="AC10" i="109"/>
  <c r="Y10" i="109"/>
  <c r="U10" i="109"/>
  <c r="Q10" i="109"/>
  <c r="AG29" i="108"/>
  <c r="AC29" i="108"/>
  <c r="Y29" i="108"/>
  <c r="U29" i="108"/>
  <c r="Q29" i="108"/>
  <c r="AG28" i="108"/>
  <c r="AC28" i="108"/>
  <c r="Y28" i="108"/>
  <c r="U28" i="108"/>
  <c r="Q28" i="108"/>
  <c r="AG27" i="108"/>
  <c r="AC27" i="108"/>
  <c r="Y27" i="108"/>
  <c r="U27" i="108"/>
  <c r="Q27" i="108"/>
  <c r="AG26" i="108"/>
  <c r="AC26" i="108"/>
  <c r="Y26" i="108"/>
  <c r="U26" i="108"/>
  <c r="Q26" i="108"/>
  <c r="AG25" i="108"/>
  <c r="AC25" i="108"/>
  <c r="Y25" i="108"/>
  <c r="U25" i="108"/>
  <c r="Q25" i="108"/>
  <c r="AG24" i="108"/>
  <c r="AC24" i="108"/>
  <c r="Y24" i="108"/>
  <c r="U24" i="108"/>
  <c r="Q24" i="108"/>
  <c r="AG23" i="108"/>
  <c r="AC23" i="108"/>
  <c r="Y23" i="108"/>
  <c r="U23" i="108"/>
  <c r="Q23" i="108"/>
  <c r="AG22" i="108"/>
  <c r="AC22" i="108"/>
  <c r="Y22" i="108"/>
  <c r="U22" i="108"/>
  <c r="Q22" i="108"/>
  <c r="AG21" i="108"/>
  <c r="Y21" i="108"/>
  <c r="U21" i="108"/>
  <c r="Q21" i="108"/>
  <c r="AG20" i="108"/>
  <c r="Y20" i="108"/>
  <c r="U20" i="108"/>
  <c r="Q20" i="108"/>
  <c r="AG19" i="108"/>
  <c r="Y19" i="108"/>
  <c r="U19" i="108"/>
  <c r="Q19" i="108"/>
  <c r="AG18" i="108"/>
  <c r="Y18" i="108"/>
  <c r="U18" i="108"/>
  <c r="Q18" i="108"/>
  <c r="AG17" i="108"/>
  <c r="Y17" i="108"/>
  <c r="U17" i="108"/>
  <c r="Q17" i="108"/>
  <c r="AG16" i="108"/>
  <c r="Y16" i="108"/>
  <c r="U16" i="108"/>
  <c r="Q16" i="108"/>
  <c r="AG15" i="108"/>
  <c r="Y15" i="108"/>
  <c r="U15" i="108"/>
  <c r="Q15" i="108"/>
  <c r="AG14" i="108"/>
  <c r="AC14" i="108"/>
  <c r="Y14" i="108"/>
  <c r="U14" i="108"/>
  <c r="Q14" i="108"/>
  <c r="AG13" i="108"/>
  <c r="AC13" i="108"/>
  <c r="Y13" i="108"/>
  <c r="U13" i="108"/>
  <c r="Q13" i="108"/>
  <c r="AG12" i="108"/>
  <c r="AC12" i="108"/>
  <c r="Y12" i="108"/>
  <c r="U12" i="108"/>
  <c r="Q12" i="108"/>
  <c r="Y11" i="108"/>
  <c r="U11" i="108"/>
  <c r="Q11" i="108"/>
  <c r="AG10" i="108"/>
  <c r="AC10" i="108"/>
  <c r="Y10" i="108"/>
  <c r="U10" i="108"/>
  <c r="Q10" i="108"/>
  <c r="AG29" i="107"/>
  <c r="AC29" i="107"/>
  <c r="Y29" i="107"/>
  <c r="U29" i="107"/>
  <c r="Q29" i="107"/>
  <c r="AG27" i="107"/>
  <c r="AC27" i="107"/>
  <c r="Y27" i="107"/>
  <c r="U27" i="107"/>
  <c r="Q27" i="107"/>
  <c r="AG26" i="107"/>
  <c r="AC26" i="107"/>
  <c r="Y26" i="107"/>
  <c r="U26" i="107"/>
  <c r="Q26" i="107"/>
  <c r="AG25" i="107"/>
  <c r="AC25" i="107"/>
  <c r="Y25" i="107"/>
  <c r="U25" i="107"/>
  <c r="Q25" i="107"/>
  <c r="AG24" i="107"/>
  <c r="AC24" i="107"/>
  <c r="Y24" i="107"/>
  <c r="U24" i="107"/>
  <c r="Q24" i="107"/>
  <c r="AG23" i="107"/>
  <c r="AC23" i="107"/>
  <c r="Y23" i="107"/>
  <c r="U23" i="107"/>
  <c r="Q23" i="107"/>
  <c r="AG22" i="107"/>
  <c r="AC22" i="107"/>
  <c r="Y22" i="107"/>
  <c r="U22" i="107"/>
  <c r="Q22" i="107"/>
  <c r="AG21" i="107"/>
  <c r="AC21" i="107"/>
  <c r="Y21" i="107"/>
  <c r="U21" i="107"/>
  <c r="Q21" i="107"/>
  <c r="AG20" i="107"/>
  <c r="AC20" i="107"/>
  <c r="Y20" i="107"/>
  <c r="U20" i="107"/>
  <c r="Q20" i="107"/>
  <c r="AG19" i="107"/>
  <c r="AC19" i="107"/>
  <c r="Y19" i="107"/>
  <c r="U19" i="107"/>
  <c r="Q19" i="107"/>
  <c r="AG18" i="107"/>
  <c r="AC18" i="107"/>
  <c r="Y18" i="107"/>
  <c r="U18" i="107"/>
  <c r="Q18" i="107"/>
  <c r="AG17" i="107"/>
  <c r="AC17" i="107"/>
  <c r="Y17" i="107"/>
  <c r="U17" i="107"/>
  <c r="Q17" i="107"/>
  <c r="AG16" i="107"/>
  <c r="AC16" i="107"/>
  <c r="Y16" i="107"/>
  <c r="U16" i="107"/>
  <c r="Q16" i="107"/>
  <c r="AG15" i="107"/>
  <c r="AC15" i="107"/>
  <c r="Y15" i="107"/>
  <c r="U15" i="107"/>
  <c r="Q15" i="107"/>
  <c r="AG14" i="107"/>
  <c r="AC14" i="107"/>
  <c r="Y14" i="107"/>
  <c r="U14" i="107"/>
  <c r="Q14" i="107"/>
  <c r="AG13" i="107"/>
  <c r="AC13" i="107"/>
  <c r="Y13" i="107"/>
  <c r="U13" i="107"/>
  <c r="Q13" i="107"/>
  <c r="AG12" i="107"/>
  <c r="AC12" i="107"/>
  <c r="Y12" i="107"/>
  <c r="U12" i="107"/>
  <c r="Q12" i="107"/>
  <c r="AG11" i="107"/>
  <c r="AC11" i="107"/>
  <c r="Y11" i="107"/>
  <c r="U11" i="107"/>
  <c r="Q11" i="107"/>
  <c r="AG10" i="107"/>
  <c r="AC10" i="107"/>
  <c r="Y10" i="107"/>
  <c r="U10" i="107"/>
  <c r="Q10" i="107"/>
  <c r="K29" i="106" a="1"/>
  <c r="K29" i="106" s="1"/>
  <c r="I29" i="106"/>
  <c r="K28" i="106" a="1"/>
  <c r="K28" i="106" s="1"/>
  <c r="I28" i="106"/>
  <c r="K27" i="106" a="1"/>
  <c r="K27" i="106" s="1"/>
  <c r="I27" i="106"/>
  <c r="K26" i="106" a="1"/>
  <c r="K26" i="106" s="1"/>
  <c r="I26" i="106"/>
  <c r="K25" i="106" a="1"/>
  <c r="K25" i="106" s="1"/>
  <c r="I25" i="106"/>
  <c r="K24" i="106" a="1"/>
  <c r="K24" i="106" s="1"/>
  <c r="I24" i="106"/>
  <c r="K23" i="106" a="1"/>
  <c r="K23" i="106" s="1"/>
  <c r="I23" i="106"/>
  <c r="K22" i="106" a="1"/>
  <c r="K22" i="106" s="1"/>
  <c r="I22" i="106"/>
  <c r="K21" i="106" a="1"/>
  <c r="K21" i="106" s="1"/>
  <c r="I21" i="106"/>
  <c r="K20" i="106" a="1"/>
  <c r="K20" i="106" s="1"/>
  <c r="I20" i="106"/>
  <c r="K19" i="106" a="1"/>
  <c r="K19" i="106" s="1"/>
  <c r="I19" i="106"/>
  <c r="K18" i="106" a="1"/>
  <c r="K18" i="106" s="1"/>
  <c r="I18" i="106"/>
  <c r="K17" i="106" a="1"/>
  <c r="K17" i="106" s="1"/>
  <c r="I17" i="106"/>
  <c r="K16" i="106" a="1"/>
  <c r="K16" i="106" s="1"/>
  <c r="AG29" i="106"/>
  <c r="AC29" i="106"/>
  <c r="Y29" i="106"/>
  <c r="U29" i="106"/>
  <c r="Q29" i="106"/>
  <c r="AG28" i="106"/>
  <c r="AC28" i="106"/>
  <c r="Y28" i="106"/>
  <c r="U28" i="106"/>
  <c r="Q28" i="106"/>
  <c r="AG27" i="106"/>
  <c r="AC27" i="106"/>
  <c r="Y27" i="106"/>
  <c r="U27" i="106"/>
  <c r="Q27" i="106"/>
  <c r="AG26" i="106"/>
  <c r="AC26" i="106"/>
  <c r="Y26" i="106"/>
  <c r="U26" i="106"/>
  <c r="Q26" i="106"/>
  <c r="AG25" i="106"/>
  <c r="AC25" i="106"/>
  <c r="Y25" i="106"/>
  <c r="U25" i="106"/>
  <c r="Q25" i="106"/>
  <c r="AG24" i="106"/>
  <c r="AC24" i="106"/>
  <c r="Y24" i="106"/>
  <c r="U24" i="106"/>
  <c r="Q24" i="106"/>
  <c r="AC23" i="106"/>
  <c r="Y23" i="106"/>
  <c r="U23" i="106"/>
  <c r="Q23" i="106"/>
  <c r="AC22" i="106"/>
  <c r="Y22" i="106"/>
  <c r="U22" i="106"/>
  <c r="Q22" i="106"/>
  <c r="AC21" i="106"/>
  <c r="Y21" i="106"/>
  <c r="U21" i="106"/>
  <c r="Q21" i="106"/>
  <c r="AG20" i="106"/>
  <c r="AC20" i="106"/>
  <c r="Y20" i="106"/>
  <c r="U20" i="106"/>
  <c r="Q20" i="106"/>
  <c r="AG19" i="106"/>
  <c r="AC19" i="106"/>
  <c r="Y19" i="106"/>
  <c r="U19" i="106"/>
  <c r="Q19" i="106"/>
  <c r="AG18" i="106"/>
  <c r="AC18" i="106"/>
  <c r="Y18" i="106"/>
  <c r="U18" i="106"/>
  <c r="Q18" i="106"/>
  <c r="AG17" i="106"/>
  <c r="AC17" i="106"/>
  <c r="Y17" i="106"/>
  <c r="U17" i="106"/>
  <c r="Q17" i="106"/>
  <c r="AG16" i="106"/>
  <c r="AC16" i="106"/>
  <c r="Y16" i="106"/>
  <c r="U16" i="106"/>
  <c r="Q16" i="106"/>
  <c r="AG15" i="106"/>
  <c r="AC15" i="106"/>
  <c r="Y15" i="106"/>
  <c r="U15" i="106"/>
  <c r="Q15" i="106"/>
  <c r="AG14" i="106"/>
  <c r="AC14" i="106"/>
  <c r="Y14" i="106"/>
  <c r="U14" i="106"/>
  <c r="Q14" i="106"/>
  <c r="AG13" i="106"/>
  <c r="AC13" i="106"/>
  <c r="Y13" i="106"/>
  <c r="U13" i="106"/>
  <c r="Q13" i="106"/>
  <c r="AG12" i="106"/>
  <c r="AC12" i="106"/>
  <c r="Y12" i="106"/>
  <c r="U12" i="106"/>
  <c r="Q12" i="106"/>
  <c r="AG11" i="106"/>
  <c r="AC11" i="106"/>
  <c r="Y11" i="106"/>
  <c r="U11" i="106"/>
  <c r="Q11" i="106"/>
  <c r="AG10" i="106"/>
  <c r="AC10" i="106"/>
  <c r="Y10" i="106"/>
  <c r="U10" i="106"/>
  <c r="Q10" i="106"/>
  <c r="K19" i="105" a="1"/>
  <c r="K19" i="105" s="1"/>
  <c r="I19" i="105"/>
  <c r="K18" i="105" a="1"/>
  <c r="K18" i="105" s="1"/>
  <c r="I18" i="105"/>
  <c r="K17" i="105" a="1"/>
  <c r="K17" i="105" s="1"/>
  <c r="I17" i="105"/>
  <c r="K16" i="105" a="1"/>
  <c r="K16" i="105" s="1"/>
  <c r="I16" i="105"/>
  <c r="K15" i="105" a="1"/>
  <c r="K15" i="105" s="1"/>
  <c r="I15" i="105"/>
  <c r="K14" i="105" a="1"/>
  <c r="K14" i="105" s="1"/>
  <c r="I14" i="105"/>
  <c r="K13" i="105" a="1"/>
  <c r="K13" i="105" s="1"/>
  <c r="I13" i="105"/>
  <c r="K12" i="105" a="1"/>
  <c r="K12" i="105" s="1"/>
  <c r="I12" i="105"/>
  <c r="K11" i="105" a="1"/>
  <c r="K11" i="105" s="1"/>
  <c r="I11" i="105"/>
  <c r="I10" i="105"/>
  <c r="B7" i="105"/>
  <c r="K27" i="130" s="1"/>
  <c r="AG19" i="105"/>
  <c r="AC19" i="105"/>
  <c r="Y19" i="105"/>
  <c r="U19" i="105"/>
  <c r="Q19" i="105"/>
  <c r="AG18" i="105"/>
  <c r="AC18" i="105"/>
  <c r="Y18" i="105"/>
  <c r="U18" i="105"/>
  <c r="Q18" i="105"/>
  <c r="AG17" i="105"/>
  <c r="AC17" i="105"/>
  <c r="Y17" i="105"/>
  <c r="U17" i="105"/>
  <c r="Q17" i="105"/>
  <c r="AG16" i="105"/>
  <c r="AC16" i="105"/>
  <c r="Y16" i="105"/>
  <c r="U16" i="105"/>
  <c r="Q16" i="105"/>
  <c r="AG15" i="105"/>
  <c r="AC15" i="105"/>
  <c r="Y15" i="105"/>
  <c r="U15" i="105"/>
  <c r="Q15" i="105"/>
  <c r="AG14" i="105"/>
  <c r="AC14" i="105"/>
  <c r="Y14" i="105"/>
  <c r="U14" i="105"/>
  <c r="Q14" i="105"/>
  <c r="AG13" i="105"/>
  <c r="AC13" i="105"/>
  <c r="Y13" i="105"/>
  <c r="U13" i="105"/>
  <c r="Q13" i="105"/>
  <c r="AG12" i="105"/>
  <c r="AC12" i="105"/>
  <c r="Y12" i="105"/>
  <c r="U12" i="105"/>
  <c r="Q12" i="105"/>
  <c r="AG11" i="105"/>
  <c r="AC11" i="105"/>
  <c r="Y11" i="105"/>
  <c r="U11" i="105"/>
  <c r="Q11" i="105"/>
  <c r="AG10" i="105"/>
  <c r="AC10" i="105"/>
  <c r="Y10" i="105"/>
  <c r="U10" i="105"/>
  <c r="Q10" i="105"/>
  <c r="K28" i="104" a="1"/>
  <c r="K28" i="104" s="1"/>
  <c r="I28" i="104"/>
  <c r="K27" i="104" a="1"/>
  <c r="K27" i="104" s="1"/>
  <c r="I27" i="104"/>
  <c r="K26" i="104" a="1"/>
  <c r="K26" i="104" s="1"/>
  <c r="I26" i="104"/>
  <c r="K25" i="104" a="1"/>
  <c r="K25" i="104" s="1"/>
  <c r="I25" i="104"/>
  <c r="K24" i="104" a="1"/>
  <c r="K24" i="104" s="1"/>
  <c r="I24" i="104"/>
  <c r="K23" i="104" a="1"/>
  <c r="K23" i="104" s="1"/>
  <c r="I23" i="104"/>
  <c r="K22" i="104" a="1"/>
  <c r="K22" i="104" s="1"/>
  <c r="I22" i="104"/>
  <c r="K21" i="104" a="1"/>
  <c r="K21" i="104" s="1"/>
  <c r="I21" i="104"/>
  <c r="K20" i="104" a="1"/>
  <c r="K20" i="104" s="1"/>
  <c r="I20" i="104"/>
  <c r="K19" i="104" a="1"/>
  <c r="K19" i="104" s="1"/>
  <c r="I19" i="104"/>
  <c r="K18" i="104" a="1"/>
  <c r="K18" i="104" s="1"/>
  <c r="I18" i="104"/>
  <c r="K17" i="104" a="1"/>
  <c r="K17" i="104" s="1"/>
  <c r="I17" i="104"/>
  <c r="K16" i="104" a="1"/>
  <c r="K16" i="104" s="1"/>
  <c r="AG28" i="104"/>
  <c r="AC28" i="104"/>
  <c r="Y28" i="104"/>
  <c r="U28" i="104"/>
  <c r="Q28" i="104"/>
  <c r="AG27" i="104"/>
  <c r="AC27" i="104"/>
  <c r="Y27" i="104"/>
  <c r="U27" i="104"/>
  <c r="Q27" i="104"/>
  <c r="AG26" i="104"/>
  <c r="AC26" i="104"/>
  <c r="Y26" i="104"/>
  <c r="U26" i="104"/>
  <c r="Q26" i="104"/>
  <c r="AG25" i="104"/>
  <c r="AC25" i="104"/>
  <c r="Y25" i="104"/>
  <c r="U25" i="104"/>
  <c r="Q25" i="104"/>
  <c r="AG24" i="104"/>
  <c r="AC24" i="104"/>
  <c r="Y24" i="104"/>
  <c r="U24" i="104"/>
  <c r="Q24" i="104"/>
  <c r="AG23" i="104"/>
  <c r="AC23" i="104"/>
  <c r="Y23" i="104"/>
  <c r="U23" i="104"/>
  <c r="Q23" i="104"/>
  <c r="AG22" i="104"/>
  <c r="AC22" i="104"/>
  <c r="Y22" i="104"/>
  <c r="U22" i="104"/>
  <c r="Q22" i="104"/>
  <c r="AG21" i="104"/>
  <c r="AC21" i="104"/>
  <c r="Y21" i="104"/>
  <c r="U21" i="104"/>
  <c r="Q21" i="104"/>
  <c r="AG20" i="104"/>
  <c r="AC20" i="104"/>
  <c r="Y20" i="104"/>
  <c r="U20" i="104"/>
  <c r="Q20" i="104"/>
  <c r="AG19" i="104"/>
  <c r="AC19" i="104"/>
  <c r="Y19" i="104"/>
  <c r="U19" i="104"/>
  <c r="Q19" i="104"/>
  <c r="AG18" i="104"/>
  <c r="AC18" i="104"/>
  <c r="Y18" i="104"/>
  <c r="U18" i="104"/>
  <c r="Q18" i="104"/>
  <c r="AG17" i="104"/>
  <c r="AC17" i="104"/>
  <c r="Y17" i="104"/>
  <c r="U17" i="104"/>
  <c r="Q17" i="104"/>
  <c r="AG16" i="104"/>
  <c r="AC16" i="104"/>
  <c r="Y16" i="104"/>
  <c r="U16" i="104"/>
  <c r="Q16" i="104"/>
  <c r="AG15" i="104"/>
  <c r="AC15" i="104"/>
  <c r="Y15" i="104"/>
  <c r="U15" i="104"/>
  <c r="Q15" i="104"/>
  <c r="AG14" i="104"/>
  <c r="AC14" i="104"/>
  <c r="Y14" i="104"/>
  <c r="U14" i="104"/>
  <c r="Q14" i="104"/>
  <c r="AG13" i="104"/>
  <c r="AC13" i="104"/>
  <c r="Y13" i="104"/>
  <c r="U13" i="104"/>
  <c r="Q13" i="104"/>
  <c r="AG12" i="104"/>
  <c r="AC12" i="104"/>
  <c r="Y12" i="104"/>
  <c r="U12" i="104"/>
  <c r="Q12" i="104"/>
  <c r="AG11" i="104"/>
  <c r="AC11" i="104"/>
  <c r="Y11" i="104"/>
  <c r="U11" i="104"/>
  <c r="Q11" i="104"/>
  <c r="AI10" i="104"/>
  <c r="AG10" i="104"/>
  <c r="AC10" i="104"/>
  <c r="Y10" i="104"/>
  <c r="U10" i="104"/>
  <c r="Q10" i="104"/>
  <c r="Q29" i="103"/>
  <c r="U29" i="103"/>
  <c r="Y29" i="103"/>
  <c r="AG29" i="103"/>
  <c r="Q30" i="103"/>
  <c r="U30" i="103"/>
  <c r="Y30" i="103"/>
  <c r="AG30" i="103"/>
  <c r="Q31" i="103"/>
  <c r="U31" i="103"/>
  <c r="Y31" i="103"/>
  <c r="AG31" i="103"/>
  <c r="Q32" i="103"/>
  <c r="U32" i="103"/>
  <c r="Y32" i="103"/>
  <c r="AG32" i="103"/>
  <c r="Q33" i="103"/>
  <c r="U33" i="103"/>
  <c r="Y33" i="103"/>
  <c r="AG33" i="103"/>
  <c r="Q34" i="103"/>
  <c r="U34" i="103"/>
  <c r="Y34" i="103"/>
  <c r="AG34" i="103"/>
  <c r="Q35" i="103"/>
  <c r="U35" i="103"/>
  <c r="Y35" i="103"/>
  <c r="AG35" i="103"/>
  <c r="Q36" i="103"/>
  <c r="U36" i="103"/>
  <c r="Y36" i="103"/>
  <c r="AG36" i="103"/>
  <c r="Q37" i="103"/>
  <c r="U37" i="103"/>
  <c r="Y37" i="103"/>
  <c r="AG37" i="103"/>
  <c r="Q38" i="103"/>
  <c r="U38" i="103"/>
  <c r="Y38" i="103"/>
  <c r="AG38" i="103"/>
  <c r="Q39" i="103"/>
  <c r="U39" i="103"/>
  <c r="Y39" i="103"/>
  <c r="AG39" i="103"/>
  <c r="Q40" i="103"/>
  <c r="U40" i="103"/>
  <c r="Y40" i="103"/>
  <c r="AG40" i="103"/>
  <c r="Q41" i="103"/>
  <c r="U41" i="103"/>
  <c r="Y41" i="103"/>
  <c r="AG41" i="103"/>
  <c r="Q42" i="103"/>
  <c r="U42" i="103"/>
  <c r="Y42" i="103"/>
  <c r="AG42" i="103"/>
  <c r="Q43" i="103"/>
  <c r="U43" i="103"/>
  <c r="Y43" i="103"/>
  <c r="AG43" i="103"/>
  <c r="Q44" i="103"/>
  <c r="U44" i="103"/>
  <c r="Y44" i="103"/>
  <c r="AG44" i="103"/>
  <c r="Q45" i="103"/>
  <c r="U45" i="103"/>
  <c r="Y45" i="103"/>
  <c r="AG45" i="103"/>
  <c r="Q46" i="103"/>
  <c r="U46" i="103"/>
  <c r="Y46" i="103"/>
  <c r="AG46" i="103"/>
  <c r="Q47" i="103"/>
  <c r="U47" i="103"/>
  <c r="Y47" i="103"/>
  <c r="AG47" i="103"/>
  <c r="Q48" i="103"/>
  <c r="U48" i="103"/>
  <c r="Y48" i="103"/>
  <c r="AG48" i="103"/>
  <c r="Q49" i="103"/>
  <c r="U49" i="103"/>
  <c r="Y49" i="103"/>
  <c r="AG49" i="103"/>
  <c r="Q50" i="103"/>
  <c r="U50" i="103"/>
  <c r="Y50" i="103"/>
  <c r="AG50" i="103"/>
  <c r="Q51" i="103"/>
  <c r="U51" i="103"/>
  <c r="Y51" i="103"/>
  <c r="AG51" i="103"/>
  <c r="Q52" i="103"/>
  <c r="U52" i="103"/>
  <c r="Y52" i="103"/>
  <c r="AG52" i="103"/>
  <c r="Q53" i="103"/>
  <c r="U53" i="103"/>
  <c r="Y53" i="103"/>
  <c r="AG53" i="103"/>
  <c r="Q54" i="103"/>
  <c r="U54" i="103"/>
  <c r="Y54" i="103"/>
  <c r="AG54" i="103"/>
  <c r="Q55" i="103"/>
  <c r="U55" i="103"/>
  <c r="Y55" i="103"/>
  <c r="AG55" i="103"/>
  <c r="Q56" i="103"/>
  <c r="U56" i="103"/>
  <c r="Y56" i="103"/>
  <c r="AG56" i="103"/>
  <c r="AG28" i="103"/>
  <c r="Y28" i="103"/>
  <c r="U28" i="103"/>
  <c r="Q28" i="103"/>
  <c r="AG27" i="103"/>
  <c r="Y27" i="103"/>
  <c r="U27" i="103"/>
  <c r="Q27" i="103"/>
  <c r="AG26" i="103"/>
  <c r="Y26" i="103"/>
  <c r="U26" i="103"/>
  <c r="Q26" i="103"/>
  <c r="U24" i="103"/>
  <c r="Q24" i="103"/>
  <c r="AG23" i="103"/>
  <c r="Y23" i="103"/>
  <c r="U23" i="103"/>
  <c r="Q23" i="103"/>
  <c r="AG22" i="103"/>
  <c r="Y22" i="103"/>
  <c r="U22" i="103"/>
  <c r="Q22" i="103"/>
  <c r="AG21" i="103"/>
  <c r="Y21" i="103"/>
  <c r="U21" i="103"/>
  <c r="Q21" i="103"/>
  <c r="Q20" i="103"/>
  <c r="AG19" i="103"/>
  <c r="Y19" i="103"/>
  <c r="U19" i="103"/>
  <c r="Q19" i="103"/>
  <c r="AG17" i="103"/>
  <c r="Y17" i="103"/>
  <c r="U17" i="103"/>
  <c r="Q17" i="103"/>
  <c r="AG16" i="103"/>
  <c r="AC16" i="103"/>
  <c r="Y16" i="103"/>
  <c r="U16" i="103"/>
  <c r="Q16" i="103"/>
  <c r="AG14" i="103"/>
  <c r="AC14" i="103"/>
  <c r="Y14" i="103"/>
  <c r="U14" i="103"/>
  <c r="Q14" i="103"/>
  <c r="AG13" i="103"/>
  <c r="AC13" i="103"/>
  <c r="Y13" i="103"/>
  <c r="U13" i="103"/>
  <c r="Q13" i="103"/>
  <c r="AI10" i="103"/>
  <c r="AG10" i="103"/>
  <c r="AC10" i="103"/>
  <c r="Y10" i="103"/>
  <c r="U10" i="103"/>
  <c r="Q10" i="103"/>
  <c r="AI78" i="102"/>
  <c r="AI11" i="102"/>
  <c r="AI12" i="102"/>
  <c r="AI13" i="102"/>
  <c r="AI14" i="102"/>
  <c r="AI15" i="102"/>
  <c r="AI16" i="102"/>
  <c r="AI17" i="102"/>
  <c r="AI18" i="102"/>
  <c r="AI19" i="102"/>
  <c r="AI20" i="102"/>
  <c r="AI21" i="102"/>
  <c r="AI22" i="102"/>
  <c r="AI23" i="102"/>
  <c r="AI24" i="102"/>
  <c r="AI25" i="102"/>
  <c r="AI26" i="102"/>
  <c r="AI27" i="102"/>
  <c r="AI28" i="102"/>
  <c r="AI29" i="102"/>
  <c r="AI30" i="102"/>
  <c r="AI31" i="102"/>
  <c r="AI32" i="102"/>
  <c r="AI33" i="102"/>
  <c r="AI34" i="102"/>
  <c r="AI35" i="102"/>
  <c r="AI36" i="102"/>
  <c r="AI37" i="102"/>
  <c r="AI38" i="102"/>
  <c r="AI39" i="102"/>
  <c r="AI40" i="102"/>
  <c r="AI41" i="102"/>
  <c r="AI42" i="102"/>
  <c r="AI43" i="102"/>
  <c r="AI44" i="102"/>
  <c r="AI45" i="102"/>
  <c r="AI46" i="102"/>
  <c r="AI47" i="102"/>
  <c r="AI48" i="102"/>
  <c r="AI49" i="102"/>
  <c r="AI50" i="102"/>
  <c r="AI51" i="102"/>
  <c r="AI52" i="102"/>
  <c r="AI53" i="102"/>
  <c r="AI54" i="102"/>
  <c r="AI55" i="102"/>
  <c r="AI56" i="102"/>
  <c r="AI57" i="102"/>
  <c r="AI59" i="102"/>
  <c r="AI60" i="102"/>
  <c r="AI61" i="102"/>
  <c r="AI62" i="102"/>
  <c r="AI63" i="102"/>
  <c r="AI64" i="102"/>
  <c r="AI65" i="102"/>
  <c r="AI66" i="102"/>
  <c r="AI67" i="102"/>
  <c r="AI68" i="102"/>
  <c r="AI69" i="102"/>
  <c r="AI70" i="102"/>
  <c r="AI71" i="102"/>
  <c r="AI72" i="102"/>
  <c r="AI73" i="102"/>
  <c r="AI74" i="102"/>
  <c r="AI75" i="102"/>
  <c r="AI76" i="102"/>
  <c r="AI77" i="102"/>
  <c r="AI79" i="102"/>
  <c r="AI80" i="102"/>
  <c r="Q76" i="102"/>
  <c r="U76" i="102"/>
  <c r="Y76" i="102"/>
  <c r="AC76" i="102"/>
  <c r="AG76" i="102"/>
  <c r="Q77" i="102"/>
  <c r="U77" i="102"/>
  <c r="Y77" i="102"/>
  <c r="AC77" i="102"/>
  <c r="AG77" i="102"/>
  <c r="Q79" i="102"/>
  <c r="U79" i="102"/>
  <c r="Y79" i="102"/>
  <c r="AC79" i="102"/>
  <c r="AG79" i="102"/>
  <c r="Q80" i="102"/>
  <c r="U80" i="102"/>
  <c r="Y80" i="102"/>
  <c r="AC80" i="102"/>
  <c r="AG80" i="102"/>
  <c r="Q66" i="102"/>
  <c r="U66" i="102"/>
  <c r="Y66" i="102"/>
  <c r="AC66" i="102"/>
  <c r="AG66" i="102"/>
  <c r="Q67" i="102"/>
  <c r="U67" i="102"/>
  <c r="Y67" i="102"/>
  <c r="AC67" i="102"/>
  <c r="AG67" i="102"/>
  <c r="Q68" i="102"/>
  <c r="U68" i="102"/>
  <c r="Y68" i="102"/>
  <c r="AC68" i="102"/>
  <c r="AG68" i="102"/>
  <c r="Q69" i="102"/>
  <c r="U69" i="102"/>
  <c r="Y69" i="102"/>
  <c r="AC69" i="102"/>
  <c r="AG69" i="102"/>
  <c r="Q70" i="102"/>
  <c r="U70" i="102"/>
  <c r="Y70" i="102"/>
  <c r="AC70" i="102"/>
  <c r="AG70" i="102"/>
  <c r="Q71" i="102"/>
  <c r="U71" i="102"/>
  <c r="Y71" i="102"/>
  <c r="AC71" i="102"/>
  <c r="AG71" i="102"/>
  <c r="Q72" i="102"/>
  <c r="U72" i="102"/>
  <c r="Y72" i="102"/>
  <c r="AC72" i="102"/>
  <c r="AG72" i="102"/>
  <c r="Q73" i="102"/>
  <c r="U73" i="102"/>
  <c r="Y73" i="102"/>
  <c r="AC73" i="102"/>
  <c r="AG73" i="102"/>
  <c r="Q75" i="102"/>
  <c r="U75" i="102"/>
  <c r="Y75" i="102"/>
  <c r="AC75" i="102"/>
  <c r="AG75" i="102"/>
  <c r="Q29" i="102"/>
  <c r="U29" i="102"/>
  <c r="Y29" i="102"/>
  <c r="AC29" i="102"/>
  <c r="AG29" i="102"/>
  <c r="Q30" i="102"/>
  <c r="U30" i="102"/>
  <c r="Y30" i="102"/>
  <c r="AC30" i="102"/>
  <c r="AG30" i="102"/>
  <c r="Q31" i="102"/>
  <c r="U31" i="102"/>
  <c r="Y31" i="102"/>
  <c r="AC31" i="102"/>
  <c r="AG31" i="102"/>
  <c r="Q32" i="102"/>
  <c r="U32" i="102"/>
  <c r="Y32" i="102"/>
  <c r="AC32" i="102"/>
  <c r="AG32" i="102"/>
  <c r="Q33" i="102"/>
  <c r="U33" i="102"/>
  <c r="Y33" i="102"/>
  <c r="AC33" i="102"/>
  <c r="AG33" i="102"/>
  <c r="Q34" i="102"/>
  <c r="U34" i="102"/>
  <c r="Y34" i="102"/>
  <c r="AC34" i="102"/>
  <c r="AG34" i="102"/>
  <c r="Q35" i="102"/>
  <c r="U35" i="102"/>
  <c r="Y35" i="102"/>
  <c r="AC35" i="102"/>
  <c r="AG35" i="102"/>
  <c r="Q36" i="102"/>
  <c r="U36" i="102"/>
  <c r="Y36" i="102"/>
  <c r="AC36" i="102"/>
  <c r="AG36" i="102"/>
  <c r="Q37" i="102"/>
  <c r="U37" i="102"/>
  <c r="Y37" i="102"/>
  <c r="AC37" i="102"/>
  <c r="AG37" i="102"/>
  <c r="Q38" i="102"/>
  <c r="U38" i="102"/>
  <c r="Y38" i="102"/>
  <c r="AC38" i="102"/>
  <c r="AG38" i="102"/>
  <c r="Q39" i="102"/>
  <c r="U39" i="102"/>
  <c r="Y39" i="102"/>
  <c r="AC39" i="102"/>
  <c r="AG39" i="102"/>
  <c r="Q40" i="102"/>
  <c r="U40" i="102"/>
  <c r="Y40" i="102"/>
  <c r="AC40" i="102"/>
  <c r="AG40" i="102"/>
  <c r="Q41" i="102"/>
  <c r="U41" i="102"/>
  <c r="Y41" i="102"/>
  <c r="AC41" i="102"/>
  <c r="AG41" i="102"/>
  <c r="Q42" i="102"/>
  <c r="U42" i="102"/>
  <c r="Y42" i="102"/>
  <c r="AC42" i="102"/>
  <c r="AG42" i="102"/>
  <c r="Q43" i="102"/>
  <c r="U43" i="102"/>
  <c r="Y43" i="102"/>
  <c r="AC43" i="102"/>
  <c r="AG43" i="102"/>
  <c r="Q44" i="102"/>
  <c r="U44" i="102"/>
  <c r="Y44" i="102"/>
  <c r="AC44" i="102"/>
  <c r="AG44" i="102"/>
  <c r="Q45" i="102"/>
  <c r="U45" i="102"/>
  <c r="Y45" i="102"/>
  <c r="AC45" i="102"/>
  <c r="AG45" i="102"/>
  <c r="Q46" i="102"/>
  <c r="U46" i="102"/>
  <c r="Y46" i="102"/>
  <c r="AC46" i="102"/>
  <c r="AG46" i="102"/>
  <c r="Q47" i="102"/>
  <c r="U47" i="102"/>
  <c r="Y47" i="102"/>
  <c r="AC47" i="102"/>
  <c r="AG47" i="102"/>
  <c r="Q48" i="102"/>
  <c r="U48" i="102"/>
  <c r="Y48" i="102"/>
  <c r="AC48" i="102"/>
  <c r="AG48" i="102"/>
  <c r="Q49" i="102"/>
  <c r="U49" i="102"/>
  <c r="Y49" i="102"/>
  <c r="AC49" i="102"/>
  <c r="AG49" i="102"/>
  <c r="Q50" i="102"/>
  <c r="U50" i="102"/>
  <c r="Y50" i="102"/>
  <c r="AC50" i="102"/>
  <c r="AG50" i="102"/>
  <c r="Q51" i="102"/>
  <c r="U51" i="102"/>
  <c r="Y51" i="102"/>
  <c r="AC51" i="102"/>
  <c r="AG51" i="102"/>
  <c r="Q52" i="102"/>
  <c r="U52" i="102"/>
  <c r="Y52" i="102"/>
  <c r="AC52" i="102"/>
  <c r="AG52" i="102"/>
  <c r="Q53" i="102"/>
  <c r="U53" i="102"/>
  <c r="Y53" i="102"/>
  <c r="AC53" i="102"/>
  <c r="AG53" i="102"/>
  <c r="Q54" i="102"/>
  <c r="U54" i="102"/>
  <c r="Y54" i="102"/>
  <c r="AC54" i="102"/>
  <c r="AG54" i="102"/>
  <c r="Q55" i="102"/>
  <c r="U55" i="102"/>
  <c r="Y55" i="102"/>
  <c r="AC55" i="102"/>
  <c r="AG55" i="102"/>
  <c r="Q59" i="102"/>
  <c r="U59" i="102"/>
  <c r="Y59" i="102"/>
  <c r="AC59" i="102"/>
  <c r="AG59" i="102"/>
  <c r="Q60" i="102"/>
  <c r="U60" i="102"/>
  <c r="Y60" i="102"/>
  <c r="AC60" i="102"/>
  <c r="AG60" i="102"/>
  <c r="Q61" i="102"/>
  <c r="U61" i="102"/>
  <c r="Y61" i="102"/>
  <c r="AC61" i="102"/>
  <c r="AG61" i="102"/>
  <c r="Q62" i="102"/>
  <c r="U62" i="102"/>
  <c r="Y62" i="102"/>
  <c r="AC62" i="102"/>
  <c r="AG62" i="102"/>
  <c r="Q63" i="102"/>
  <c r="U63" i="102"/>
  <c r="Y63" i="102"/>
  <c r="AC63" i="102"/>
  <c r="AG63" i="102"/>
  <c r="Q64" i="102"/>
  <c r="U64" i="102"/>
  <c r="Y64" i="102"/>
  <c r="AC64" i="102"/>
  <c r="AG64" i="102"/>
  <c r="Q65" i="102"/>
  <c r="U65" i="102"/>
  <c r="Y65" i="102"/>
  <c r="AC65" i="102"/>
  <c r="AG65" i="102"/>
  <c r="Q28" i="102"/>
  <c r="U28" i="102"/>
  <c r="Y28" i="102"/>
  <c r="AC28" i="102"/>
  <c r="AG28" i="102"/>
  <c r="AG27" i="102"/>
  <c r="AC27" i="102"/>
  <c r="Y27" i="102"/>
  <c r="U27" i="102"/>
  <c r="Q27" i="102"/>
  <c r="AG26" i="102"/>
  <c r="AC26" i="102"/>
  <c r="Y26" i="102"/>
  <c r="U26" i="102"/>
  <c r="Q26" i="102"/>
  <c r="AG25" i="102"/>
  <c r="AC25" i="102"/>
  <c r="Y25" i="102"/>
  <c r="U25" i="102"/>
  <c r="Q25" i="102"/>
  <c r="AG24" i="102"/>
  <c r="AC24" i="102"/>
  <c r="Y24" i="102"/>
  <c r="U24" i="102"/>
  <c r="Q24" i="102"/>
  <c r="AG23" i="102"/>
  <c r="AC23" i="102"/>
  <c r="Y23" i="102"/>
  <c r="U23" i="102"/>
  <c r="Q23" i="102"/>
  <c r="AG22" i="102"/>
  <c r="AC22" i="102"/>
  <c r="Y22" i="102"/>
  <c r="U22" i="102"/>
  <c r="Q22" i="102"/>
  <c r="AG21" i="102"/>
  <c r="AC21" i="102"/>
  <c r="Y21" i="102"/>
  <c r="U21" i="102"/>
  <c r="Q21" i="102"/>
  <c r="AG20" i="102"/>
  <c r="AC20" i="102"/>
  <c r="Y20" i="102"/>
  <c r="U20" i="102"/>
  <c r="Q20" i="102"/>
  <c r="AG19" i="102"/>
  <c r="AC19" i="102"/>
  <c r="Y19" i="102"/>
  <c r="U19" i="102"/>
  <c r="Q19" i="102"/>
  <c r="AG18" i="102"/>
  <c r="AC18" i="102"/>
  <c r="Y18" i="102"/>
  <c r="U18" i="102"/>
  <c r="Q18" i="102"/>
  <c r="AG17" i="102"/>
  <c r="AC17" i="102"/>
  <c r="Y17" i="102"/>
  <c r="U17" i="102"/>
  <c r="Q17" i="102"/>
  <c r="AG16" i="102"/>
  <c r="AC16" i="102"/>
  <c r="Y16" i="102"/>
  <c r="U16" i="102"/>
  <c r="Q16" i="102"/>
  <c r="AG15" i="102"/>
  <c r="AC15" i="102"/>
  <c r="Y15" i="102"/>
  <c r="U15" i="102"/>
  <c r="Q15" i="102"/>
  <c r="AG14" i="102"/>
  <c r="AC14" i="102"/>
  <c r="Y14" i="102"/>
  <c r="U14" i="102"/>
  <c r="Q14" i="102"/>
  <c r="AG13" i="102"/>
  <c r="AC13" i="102"/>
  <c r="Y13" i="102"/>
  <c r="U13" i="102"/>
  <c r="Q13" i="102"/>
  <c r="AG12" i="102"/>
  <c r="AC12" i="102"/>
  <c r="Y12" i="102"/>
  <c r="U12" i="102"/>
  <c r="Q12" i="102"/>
  <c r="AG11" i="102"/>
  <c r="AC11" i="102"/>
  <c r="Y11" i="102"/>
  <c r="U11" i="102"/>
  <c r="Q11" i="102"/>
  <c r="AI10" i="102"/>
  <c r="AG10" i="102"/>
  <c r="AC10" i="102"/>
  <c r="Y10" i="102"/>
  <c r="U10" i="102"/>
  <c r="Q10" i="102"/>
  <c r="AJ28" i="101"/>
  <c r="AM28" i="101" s="1"/>
  <c r="AJ27" i="101"/>
  <c r="AM27" i="101" s="1"/>
  <c r="AJ26" i="101"/>
  <c r="AM26" i="101" s="1"/>
  <c r="AJ25" i="101"/>
  <c r="AM25" i="101" s="1"/>
  <c r="AG28" i="101"/>
  <c r="AC28" i="101"/>
  <c r="Y28" i="101"/>
  <c r="U28" i="101"/>
  <c r="Q28" i="101"/>
  <c r="AG27" i="101"/>
  <c r="AC27" i="101"/>
  <c r="Y27" i="101"/>
  <c r="U27" i="101"/>
  <c r="Q27" i="101"/>
  <c r="AG26" i="101"/>
  <c r="AC26" i="101"/>
  <c r="Y26" i="101"/>
  <c r="U26" i="101"/>
  <c r="Q26" i="101"/>
  <c r="AG25" i="101"/>
  <c r="AC25" i="101"/>
  <c r="Y25" i="101"/>
  <c r="U25" i="101"/>
  <c r="Q25" i="101"/>
  <c r="AG24" i="101"/>
  <c r="AC24" i="101"/>
  <c r="Y24" i="101"/>
  <c r="U24" i="101"/>
  <c r="Q24" i="101"/>
  <c r="AG23" i="101"/>
  <c r="AC23" i="101"/>
  <c r="Y23" i="101"/>
  <c r="U23" i="101"/>
  <c r="Q23" i="101"/>
  <c r="AG22" i="101"/>
  <c r="AC22" i="101"/>
  <c r="Y22" i="101"/>
  <c r="U22" i="101"/>
  <c r="Q22" i="101"/>
  <c r="AG21" i="101"/>
  <c r="AC21" i="101"/>
  <c r="Y21" i="101"/>
  <c r="U21" i="101"/>
  <c r="Q21" i="101"/>
  <c r="AG20" i="101"/>
  <c r="AC20" i="101"/>
  <c r="Y20" i="101"/>
  <c r="U20" i="101"/>
  <c r="Q20" i="101"/>
  <c r="AG19" i="101"/>
  <c r="AC19" i="101"/>
  <c r="Y19" i="101"/>
  <c r="U19" i="101"/>
  <c r="Q19" i="101"/>
  <c r="AG18" i="101"/>
  <c r="AC18" i="101"/>
  <c r="Y18" i="101"/>
  <c r="U18" i="101"/>
  <c r="Q18" i="101"/>
  <c r="AG17" i="101"/>
  <c r="AC17" i="101"/>
  <c r="Y17" i="101"/>
  <c r="U17" i="101"/>
  <c r="Q17" i="101"/>
  <c r="AG16" i="101"/>
  <c r="AC16" i="101"/>
  <c r="Y16" i="101"/>
  <c r="U16" i="101"/>
  <c r="Q16" i="101"/>
  <c r="AG15" i="101"/>
  <c r="AC15" i="101"/>
  <c r="Y15" i="101"/>
  <c r="U15" i="101"/>
  <c r="Q15" i="101"/>
  <c r="AG14" i="101"/>
  <c r="AC14" i="101"/>
  <c r="Y14" i="101"/>
  <c r="U14" i="101"/>
  <c r="Q14" i="101"/>
  <c r="AG11" i="8"/>
  <c r="AG12" i="8"/>
  <c r="AG13" i="8"/>
  <c r="AG14" i="8"/>
  <c r="AG15" i="8"/>
  <c r="AG16" i="8"/>
  <c r="AG17" i="8"/>
  <c r="AG18" i="8"/>
  <c r="AG19" i="8"/>
  <c r="AG20" i="8"/>
  <c r="AG21" i="8"/>
  <c r="AG22" i="8"/>
  <c r="AG23" i="8"/>
  <c r="AG24" i="8"/>
  <c r="AG25" i="8"/>
  <c r="AG26" i="8"/>
  <c r="AG27" i="8"/>
  <c r="AG28" i="8"/>
  <c r="AG10" i="8"/>
  <c r="AC12" i="8"/>
  <c r="AC13" i="8"/>
  <c r="AC15" i="8"/>
  <c r="AC16" i="8"/>
  <c r="AC17" i="8"/>
  <c r="AC18" i="8"/>
  <c r="AC19" i="8"/>
  <c r="AC20" i="8"/>
  <c r="AC21" i="8"/>
  <c r="AC22" i="8"/>
  <c r="AC23" i="8"/>
  <c r="AC24" i="8"/>
  <c r="AC25" i="8"/>
  <c r="AC26" i="8"/>
  <c r="AC27" i="8"/>
  <c r="AC28" i="8"/>
  <c r="AC11" i="8"/>
  <c r="AC10" i="8"/>
  <c r="Y12" i="8"/>
  <c r="Y13" i="8"/>
  <c r="Y14" i="8"/>
  <c r="Y15" i="8"/>
  <c r="Y16" i="8"/>
  <c r="Y17" i="8"/>
  <c r="Y18" i="8"/>
  <c r="Y19" i="8"/>
  <c r="Y20" i="8"/>
  <c r="Y21" i="8"/>
  <c r="Y22" i="8"/>
  <c r="Y23" i="8"/>
  <c r="Y24" i="8"/>
  <c r="Y25" i="8"/>
  <c r="Y26" i="8"/>
  <c r="Y27" i="8"/>
  <c r="Y28" i="8"/>
  <c r="Y11" i="8"/>
  <c r="Y10" i="8"/>
  <c r="U11" i="8"/>
  <c r="U10" i="8"/>
  <c r="Q10" i="8"/>
  <c r="B50" i="124" l="1" a="1"/>
  <c r="B50" i="124" s="1"/>
  <c r="AO25" i="101"/>
  <c r="AO26" i="101"/>
  <c r="AO27" i="101"/>
  <c r="AO28" i="101"/>
  <c r="H45" i="132"/>
  <c r="F44" i="134" s="1"/>
  <c r="G44" i="134" s="1"/>
  <c r="B4" i="124"/>
  <c r="F19" i="133"/>
  <c r="A52" i="124"/>
  <c r="H19" i="133"/>
  <c r="I19" i="133" s="1"/>
  <c r="B3" i="111"/>
  <c r="D7" i="105"/>
  <c r="L27" i="130" s="1"/>
  <c r="I20" i="118"/>
  <c r="K19" i="118" a="1"/>
  <c r="K19" i="118" s="1"/>
  <c r="M19" i="118" s="1"/>
  <c r="K20" i="118" a="1"/>
  <c r="K20" i="118" s="1"/>
  <c r="L20" i="118" s="1"/>
  <c r="I19" i="118"/>
  <c r="K18" i="118" a="1"/>
  <c r="K18" i="118" s="1"/>
  <c r="M18" i="118" s="1"/>
  <c r="I18" i="118"/>
  <c r="I27" i="117"/>
  <c r="K28" i="117" a="1"/>
  <c r="K28" i="117" s="1"/>
  <c r="N28" i="117" s="1"/>
  <c r="AJ28" i="117" s="1"/>
  <c r="AM28" i="117" s="1"/>
  <c r="AO28" i="117" s="1"/>
  <c r="K26" i="117" a="1"/>
  <c r="K26" i="117" s="1"/>
  <c r="M26" i="117" s="1"/>
  <c r="K24" i="117" a="1"/>
  <c r="K24" i="117" s="1"/>
  <c r="M24" i="117" s="1"/>
  <c r="K22" i="117" a="1"/>
  <c r="K22" i="117" s="1"/>
  <c r="N22" i="117" s="1"/>
  <c r="AJ22" i="117" s="1"/>
  <c r="AM22" i="117" s="1"/>
  <c r="AO22" i="117" s="1"/>
  <c r="K20" i="117" a="1"/>
  <c r="K20" i="117" s="1"/>
  <c r="M20" i="117" s="1"/>
  <c r="K18" i="117" a="1"/>
  <c r="K18" i="117" s="1"/>
  <c r="L18" i="117" s="1"/>
  <c r="K26" i="107" a="1"/>
  <c r="K26" i="107" s="1"/>
  <c r="M26" i="107" s="1"/>
  <c r="K25" i="107" a="1"/>
  <c r="K25" i="107" s="1"/>
  <c r="M25" i="107" s="1"/>
  <c r="K21" i="107" a="1"/>
  <c r="K21" i="107" s="1"/>
  <c r="L21" i="107" s="1"/>
  <c r="K17" i="107" a="1"/>
  <c r="K17" i="107" s="1"/>
  <c r="M17" i="107" s="1"/>
  <c r="I16" i="106"/>
  <c r="I48" i="103"/>
  <c r="I60" i="103"/>
  <c r="I59" i="103"/>
  <c r="I57" i="103"/>
  <c r="K58" i="103" a="1"/>
  <c r="K58" i="103" s="1"/>
  <c r="L58" i="103" s="1"/>
  <c r="K57" i="103" a="1"/>
  <c r="K57" i="103" s="1"/>
  <c r="L57" i="103" s="1"/>
  <c r="I58" i="103"/>
  <c r="K59" i="103" a="1"/>
  <c r="K59" i="103" s="1"/>
  <c r="L59" i="103" s="1"/>
  <c r="K60" i="103" a="1"/>
  <c r="K60" i="103" s="1"/>
  <c r="L60" i="103" s="1"/>
  <c r="K15" i="118" a="1"/>
  <c r="K15" i="118" s="1"/>
  <c r="N15" i="118" s="1"/>
  <c r="AJ15" i="118" s="1"/>
  <c r="AM15" i="118" s="1"/>
  <c r="AO15" i="118" s="1"/>
  <c r="K11" i="118" a="1"/>
  <c r="K11" i="118" s="1"/>
  <c r="N11" i="118" s="1"/>
  <c r="AJ11" i="118" s="1"/>
  <c r="AM11" i="118" s="1"/>
  <c r="AO11" i="118" s="1"/>
  <c r="K13" i="118" a="1"/>
  <c r="K13" i="118" s="1"/>
  <c r="M13" i="118" s="1"/>
  <c r="K17" i="118" a="1"/>
  <c r="K17" i="118" s="1"/>
  <c r="M17" i="118" s="1"/>
  <c r="B3" i="105"/>
  <c r="A56" i="105"/>
  <c r="A53" i="105"/>
  <c r="A57" i="105"/>
  <c r="A58" i="105"/>
  <c r="A54" i="105"/>
  <c r="A55" i="105"/>
  <c r="I10" i="122"/>
  <c r="K10" i="122" a="1"/>
  <c r="K10" i="122" s="1"/>
  <c r="K10" i="118" a="1"/>
  <c r="K10" i="118" s="1"/>
  <c r="K14" i="118" a="1"/>
  <c r="K14" i="118" s="1"/>
  <c r="M14" i="118" s="1"/>
  <c r="K16" i="113" a="1"/>
  <c r="K16" i="113" s="1"/>
  <c r="L16" i="113" s="1"/>
  <c r="I11" i="118"/>
  <c r="I15" i="118"/>
  <c r="I24" i="117"/>
  <c r="I28" i="117"/>
  <c r="I17" i="113"/>
  <c r="I13" i="108"/>
  <c r="K17" i="113" a="1"/>
  <c r="K17" i="113" s="1"/>
  <c r="N17" i="113" s="1"/>
  <c r="AJ17" i="113" s="1"/>
  <c r="AM17" i="113" s="1"/>
  <c r="AO17" i="113" s="1"/>
  <c r="I12" i="118"/>
  <c r="I17" i="117"/>
  <c r="I21" i="117"/>
  <c r="I25" i="117"/>
  <c r="I29" i="117"/>
  <c r="I18" i="113"/>
  <c r="I10" i="111"/>
  <c r="K12" i="118" a="1"/>
  <c r="K12" i="118" s="1"/>
  <c r="N12" i="118" s="1"/>
  <c r="AJ12" i="118" s="1"/>
  <c r="AM12" i="118" s="1"/>
  <c r="AO12" i="118" s="1"/>
  <c r="K16" i="118" a="1"/>
  <c r="K16" i="118" s="1"/>
  <c r="L16" i="118" s="1"/>
  <c r="K18" i="113" a="1"/>
  <c r="K18" i="113" s="1"/>
  <c r="L18" i="113" s="1"/>
  <c r="I30" i="110"/>
  <c r="I34" i="110"/>
  <c r="I42" i="110"/>
  <c r="K30" i="110" a="1"/>
  <c r="K30" i="110" s="1"/>
  <c r="N30" i="110" s="1"/>
  <c r="AJ30" i="110" s="1"/>
  <c r="AM30" i="110" s="1"/>
  <c r="AO30" i="110" s="1"/>
  <c r="K34" i="110" a="1"/>
  <c r="K34" i="110" s="1"/>
  <c r="N34" i="110" s="1"/>
  <c r="AJ34" i="110" s="1"/>
  <c r="AM34" i="110" s="1"/>
  <c r="AO34" i="110" s="1"/>
  <c r="K38" i="110" a="1"/>
  <c r="K38" i="110" s="1"/>
  <c r="L38" i="110" s="1"/>
  <c r="K42" i="110" a="1"/>
  <c r="K42" i="110" s="1"/>
  <c r="M42" i="110" s="1"/>
  <c r="I40" i="110"/>
  <c r="K40" i="110" a="1"/>
  <c r="K40" i="110" s="1"/>
  <c r="L40" i="110" s="1"/>
  <c r="I31" i="110"/>
  <c r="I35" i="110"/>
  <c r="I39" i="110"/>
  <c r="I43" i="110"/>
  <c r="I36" i="110"/>
  <c r="K36" i="110" a="1"/>
  <c r="K36" i="110" s="1"/>
  <c r="M36" i="110" s="1"/>
  <c r="K31" i="110" a="1"/>
  <c r="K31" i="110" s="1"/>
  <c r="L31" i="110" s="1"/>
  <c r="K35" i="110" a="1"/>
  <c r="K35" i="110" s="1"/>
  <c r="M35" i="110" s="1"/>
  <c r="K39" i="110" a="1"/>
  <c r="K39" i="110" s="1"/>
  <c r="M39" i="110" s="1"/>
  <c r="K43" i="110" a="1"/>
  <c r="K43" i="110" s="1"/>
  <c r="N43" i="110" s="1"/>
  <c r="AJ43" i="110" s="1"/>
  <c r="AM43" i="110" s="1"/>
  <c r="AO43" i="110" s="1"/>
  <c r="I32" i="110"/>
  <c r="I44" i="110"/>
  <c r="K32" i="110" a="1"/>
  <c r="K32" i="110" s="1"/>
  <c r="M32" i="110" s="1"/>
  <c r="K44" i="110" a="1"/>
  <c r="K44" i="110" s="1"/>
  <c r="M44" i="110" s="1"/>
  <c r="I33" i="110"/>
  <c r="I37" i="110"/>
  <c r="I41" i="110"/>
  <c r="K33" i="110" a="1"/>
  <c r="K33" i="110" s="1"/>
  <c r="M33" i="110" s="1"/>
  <c r="K37" i="110" a="1"/>
  <c r="K37" i="110" s="1"/>
  <c r="N37" i="110" s="1"/>
  <c r="AJ37" i="110" s="1"/>
  <c r="AM37" i="110" s="1"/>
  <c r="AO37" i="110" s="1"/>
  <c r="K41" i="110" a="1"/>
  <c r="K41" i="110" s="1"/>
  <c r="L41" i="110" s="1"/>
  <c r="I38" i="110"/>
  <c r="M30" i="110"/>
  <c r="K17" i="117" a="1"/>
  <c r="K17" i="117" s="1"/>
  <c r="M17" i="117" s="1"/>
  <c r="K21" i="117" a="1"/>
  <c r="K21" i="117" s="1"/>
  <c r="L21" i="117" s="1"/>
  <c r="K25" i="117" a="1"/>
  <c r="K25" i="117" s="1"/>
  <c r="L25" i="117" s="1"/>
  <c r="K29" i="117" a="1"/>
  <c r="K29" i="117" s="1"/>
  <c r="L29" i="117" s="1"/>
  <c r="K10" i="111" a="1"/>
  <c r="K10" i="111" s="1"/>
  <c r="I13" i="118"/>
  <c r="I17" i="118"/>
  <c r="I18" i="117"/>
  <c r="I22" i="117"/>
  <c r="I26" i="117"/>
  <c r="I15" i="113"/>
  <c r="I11" i="111"/>
  <c r="K15" i="113" a="1"/>
  <c r="K15" i="113" s="1"/>
  <c r="N15" i="113" s="1"/>
  <c r="AJ15" i="113" s="1"/>
  <c r="AM15" i="113" s="1"/>
  <c r="AO15" i="113" s="1"/>
  <c r="K11" i="111" a="1"/>
  <c r="K11" i="111" s="1"/>
  <c r="N11" i="111" s="1"/>
  <c r="AJ11" i="111" s="1"/>
  <c r="AM11" i="111" s="1"/>
  <c r="AO11" i="111" s="1"/>
  <c r="I10" i="118"/>
  <c r="I14" i="118"/>
  <c r="I19" i="117"/>
  <c r="I23" i="117"/>
  <c r="I12" i="111"/>
  <c r="I30" i="117"/>
  <c r="K30" i="117" a="1"/>
  <c r="K30" i="117" s="1"/>
  <c r="L30" i="117" s="1"/>
  <c r="K34" i="117" a="1"/>
  <c r="K34" i="117" s="1"/>
  <c r="M34" i="117" s="1"/>
  <c r="I31" i="117"/>
  <c r="K31" i="117" a="1"/>
  <c r="K31" i="117" s="1"/>
  <c r="L31" i="117" s="1"/>
  <c r="K35" i="117" a="1"/>
  <c r="K35" i="117" s="1"/>
  <c r="N35" i="117" s="1"/>
  <c r="AJ35" i="117" s="1"/>
  <c r="AM35" i="117" s="1"/>
  <c r="AO35" i="117" s="1"/>
  <c r="I32" i="117"/>
  <c r="I35" i="117"/>
  <c r="K32" i="117" a="1"/>
  <c r="K32" i="117" s="1"/>
  <c r="N32" i="117" s="1"/>
  <c r="AJ32" i="117" s="1"/>
  <c r="AM32" i="117" s="1"/>
  <c r="AO32" i="117" s="1"/>
  <c r="I34" i="117"/>
  <c r="I33" i="117"/>
  <c r="K33" i="117" a="1"/>
  <c r="K33" i="117" s="1"/>
  <c r="L33" i="117" s="1"/>
  <c r="K19" i="117" a="1"/>
  <c r="K19" i="117" s="1"/>
  <c r="N19" i="117" s="1"/>
  <c r="AJ19" i="117" s="1"/>
  <c r="AM19" i="117" s="1"/>
  <c r="AO19" i="117" s="1"/>
  <c r="K23" i="117" a="1"/>
  <c r="K23" i="117" s="1"/>
  <c r="N23" i="117" s="1"/>
  <c r="AJ23" i="117" s="1"/>
  <c r="AM23" i="117" s="1"/>
  <c r="K27" i="117" a="1"/>
  <c r="K27" i="117" s="1"/>
  <c r="L27" i="117" s="1"/>
  <c r="K12" i="111" a="1"/>
  <c r="K12" i="111" s="1"/>
  <c r="L12" i="111" s="1"/>
  <c r="I15" i="104"/>
  <c r="I19" i="107"/>
  <c r="I23" i="107"/>
  <c r="I27" i="107"/>
  <c r="I14" i="106"/>
  <c r="K19" i="107" a="1"/>
  <c r="K19" i="107" s="1"/>
  <c r="N19" i="107" s="1"/>
  <c r="AJ19" i="107" s="1"/>
  <c r="AM19" i="107" s="1"/>
  <c r="AO19" i="107" s="1"/>
  <c r="K23" i="107" a="1"/>
  <c r="K23" i="107" s="1"/>
  <c r="N23" i="107" s="1"/>
  <c r="AJ23" i="107" s="1"/>
  <c r="AM23" i="107" s="1"/>
  <c r="AO23" i="107" s="1"/>
  <c r="K27" i="107" a="1"/>
  <c r="K27" i="107" s="1"/>
  <c r="L27" i="107" s="1"/>
  <c r="I16" i="104"/>
  <c r="K14" i="106" a="1"/>
  <c r="K14" i="106" s="1"/>
  <c r="N14" i="106" s="1"/>
  <c r="AJ14" i="106" s="1"/>
  <c r="AM14" i="106" s="1"/>
  <c r="AO14" i="106" s="1"/>
  <c r="I20" i="107"/>
  <c r="I24" i="107"/>
  <c r="I28" i="107"/>
  <c r="I15" i="106"/>
  <c r="K20" i="107" a="1"/>
  <c r="K20" i="107" s="1"/>
  <c r="N20" i="107" s="1"/>
  <c r="AJ20" i="107" s="1"/>
  <c r="AM20" i="107" s="1"/>
  <c r="AO20" i="107" s="1"/>
  <c r="K24" i="107" a="1"/>
  <c r="K24" i="107" s="1"/>
  <c r="N24" i="107" s="1"/>
  <c r="AJ24" i="107" s="1"/>
  <c r="AM24" i="107" s="1"/>
  <c r="AO24" i="107" s="1"/>
  <c r="K28" i="107" a="1"/>
  <c r="K28" i="107" s="1"/>
  <c r="M28" i="107" s="1"/>
  <c r="K15" i="104" a="1"/>
  <c r="K15" i="104" s="1"/>
  <c r="M15" i="104" s="1"/>
  <c r="K15" i="106" a="1"/>
  <c r="K15" i="106" s="1"/>
  <c r="M15" i="106" s="1"/>
  <c r="I17" i="107"/>
  <c r="I21" i="107"/>
  <c r="I25" i="107"/>
  <c r="I18" i="107"/>
  <c r="I22" i="107"/>
  <c r="I26" i="107"/>
  <c r="K18" i="107" a="1"/>
  <c r="K18" i="107" s="1"/>
  <c r="L18" i="107" s="1"/>
  <c r="K22" i="107" a="1"/>
  <c r="K22" i="107" s="1"/>
  <c r="M22" i="107" s="1"/>
  <c r="I84" i="102"/>
  <c r="I88" i="102"/>
  <c r="I92" i="102"/>
  <c r="I96" i="102"/>
  <c r="I100" i="102"/>
  <c r="I104" i="102"/>
  <c r="I108" i="102"/>
  <c r="I112" i="102"/>
  <c r="I116" i="102"/>
  <c r="I120" i="102"/>
  <c r="I124" i="102"/>
  <c r="K95" i="102" a="1"/>
  <c r="K95" i="102" s="1"/>
  <c r="L95" i="102" s="1"/>
  <c r="K127" i="102" a="1"/>
  <c r="K127" i="102" s="1"/>
  <c r="L127" i="102" s="1"/>
  <c r="K84" i="102" a="1"/>
  <c r="K84" i="102" s="1"/>
  <c r="K88" i="102" a="1"/>
  <c r="K88" i="102" s="1"/>
  <c r="K92" i="102" a="1"/>
  <c r="K92" i="102" s="1"/>
  <c r="K96" i="102" a="1"/>
  <c r="K96" i="102" s="1"/>
  <c r="K100" i="102" a="1"/>
  <c r="K100" i="102" s="1"/>
  <c r="K104" i="102" a="1"/>
  <c r="K104" i="102" s="1"/>
  <c r="K108" i="102" a="1"/>
  <c r="K108" i="102" s="1"/>
  <c r="K112" i="102" a="1"/>
  <c r="K112" i="102" s="1"/>
  <c r="K116" i="102" a="1"/>
  <c r="K116" i="102" s="1"/>
  <c r="K120" i="102" a="1"/>
  <c r="K120" i="102" s="1"/>
  <c r="L120" i="102" s="1"/>
  <c r="K124" i="102" a="1"/>
  <c r="K124" i="102" s="1"/>
  <c r="L124" i="102" s="1"/>
  <c r="I93" i="102"/>
  <c r="I97" i="102"/>
  <c r="I101" i="102"/>
  <c r="I109" i="102"/>
  <c r="I113" i="102"/>
  <c r="I117" i="102"/>
  <c r="I121" i="102"/>
  <c r="I110" i="102"/>
  <c r="I122" i="102"/>
  <c r="K87" i="102" a="1"/>
  <c r="K87" i="102" s="1"/>
  <c r="L87" i="102" s="1"/>
  <c r="K111" i="102" a="1"/>
  <c r="K111" i="102" s="1"/>
  <c r="M111" i="102" s="1"/>
  <c r="K123" i="102" a="1"/>
  <c r="K123" i="102" s="1"/>
  <c r="L123" i="102" s="1"/>
  <c r="I81" i="102"/>
  <c r="I89" i="102"/>
  <c r="I105" i="102"/>
  <c r="I125" i="102"/>
  <c r="K81" i="102" a="1"/>
  <c r="K81" i="102" s="1"/>
  <c r="N81" i="102" s="1"/>
  <c r="AJ81" i="102" s="1"/>
  <c r="AM81" i="102" s="1"/>
  <c r="AO81" i="102" s="1"/>
  <c r="K85" i="102" a="1"/>
  <c r="K85" i="102" s="1"/>
  <c r="N85" i="102" s="1"/>
  <c r="AJ85" i="102" s="1"/>
  <c r="AM85" i="102" s="1"/>
  <c r="AO85" i="102" s="1"/>
  <c r="K89" i="102" a="1"/>
  <c r="K89" i="102" s="1"/>
  <c r="K93" i="102" a="1"/>
  <c r="K93" i="102" s="1"/>
  <c r="K97" i="102" a="1"/>
  <c r="K97" i="102" s="1"/>
  <c r="K101" i="102" a="1"/>
  <c r="K101" i="102" s="1"/>
  <c r="M101" i="102" s="1"/>
  <c r="K105" i="102" a="1"/>
  <c r="K105" i="102" s="1"/>
  <c r="L105" i="102" s="1"/>
  <c r="K109" i="102" a="1"/>
  <c r="K109" i="102" s="1"/>
  <c r="L109" i="102" s="1"/>
  <c r="K113" i="102" a="1"/>
  <c r="K113" i="102" s="1"/>
  <c r="M113" i="102" s="1"/>
  <c r="K117" i="102" a="1"/>
  <c r="K117" i="102" s="1"/>
  <c r="K121" i="102" a="1"/>
  <c r="K121" i="102" s="1"/>
  <c r="K125" i="102" a="1"/>
  <c r="K125" i="102" s="1"/>
  <c r="M125" i="102" s="1"/>
  <c r="I82" i="102"/>
  <c r="I86" i="102"/>
  <c r="I94" i="102"/>
  <c r="I98" i="102"/>
  <c r="I106" i="102"/>
  <c r="I118" i="102"/>
  <c r="K103" i="102" a="1"/>
  <c r="K103" i="102" s="1"/>
  <c r="N103" i="102" s="1"/>
  <c r="AJ103" i="102" s="1"/>
  <c r="AM103" i="102" s="1"/>
  <c r="AO103" i="102" s="1"/>
  <c r="I90" i="102"/>
  <c r="I102" i="102"/>
  <c r="I114" i="102"/>
  <c r="I126" i="102"/>
  <c r="K107" i="102" a="1"/>
  <c r="K107" i="102" s="1"/>
  <c r="N107" i="102" s="1"/>
  <c r="AJ107" i="102" s="1"/>
  <c r="AM107" i="102" s="1"/>
  <c r="AO107" i="102" s="1"/>
  <c r="K82" i="102" a="1"/>
  <c r="K82" i="102" s="1"/>
  <c r="N82" i="102" s="1"/>
  <c r="AJ82" i="102" s="1"/>
  <c r="AM82" i="102" s="1"/>
  <c r="AO82" i="102" s="1"/>
  <c r="K86" i="102" a="1"/>
  <c r="K86" i="102" s="1"/>
  <c r="L86" i="102" s="1"/>
  <c r="K90" i="102" a="1"/>
  <c r="K90" i="102" s="1"/>
  <c r="L90" i="102" s="1"/>
  <c r="K94" i="102" a="1"/>
  <c r="K94" i="102" s="1"/>
  <c r="M94" i="102" s="1"/>
  <c r="K98" i="102" a="1"/>
  <c r="K98" i="102" s="1"/>
  <c r="N98" i="102" s="1"/>
  <c r="AJ98" i="102" s="1"/>
  <c r="AM98" i="102" s="1"/>
  <c r="AO98" i="102" s="1"/>
  <c r="K102" i="102" a="1"/>
  <c r="K102" i="102" s="1"/>
  <c r="L102" i="102" s="1"/>
  <c r="K106" i="102" a="1"/>
  <c r="K106" i="102" s="1"/>
  <c r="N106" i="102" s="1"/>
  <c r="AJ106" i="102" s="1"/>
  <c r="AM106" i="102" s="1"/>
  <c r="AO106" i="102" s="1"/>
  <c r="K110" i="102" a="1"/>
  <c r="K110" i="102" s="1"/>
  <c r="N110" i="102" s="1"/>
  <c r="AJ110" i="102" s="1"/>
  <c r="AM110" i="102" s="1"/>
  <c r="AO110" i="102" s="1"/>
  <c r="K114" i="102" a="1"/>
  <c r="K114" i="102" s="1"/>
  <c r="N114" i="102" s="1"/>
  <c r="AJ114" i="102" s="1"/>
  <c r="AM114" i="102" s="1"/>
  <c r="AO114" i="102" s="1"/>
  <c r="K118" i="102" a="1"/>
  <c r="K118" i="102" s="1"/>
  <c r="L118" i="102" s="1"/>
  <c r="K122" i="102" a="1"/>
  <c r="K122" i="102" s="1"/>
  <c r="L122" i="102" s="1"/>
  <c r="K126" i="102" a="1"/>
  <c r="K126" i="102" s="1"/>
  <c r="M126" i="102" s="1"/>
  <c r="K83" i="102" a="1"/>
  <c r="K83" i="102" s="1"/>
  <c r="N83" i="102" s="1"/>
  <c r="AJ83" i="102" s="1"/>
  <c r="AM83" i="102" s="1"/>
  <c r="AO83" i="102" s="1"/>
  <c r="K91" i="102" a="1"/>
  <c r="K91" i="102" s="1"/>
  <c r="L91" i="102" s="1"/>
  <c r="K99" i="102" a="1"/>
  <c r="K99" i="102" s="1"/>
  <c r="L99" i="102" s="1"/>
  <c r="K119" i="102" a="1"/>
  <c r="K119" i="102" s="1"/>
  <c r="N119" i="102" s="1"/>
  <c r="AJ119" i="102" s="1"/>
  <c r="AM119" i="102" s="1"/>
  <c r="AO119" i="102" s="1"/>
  <c r="I83" i="102"/>
  <c r="I87" i="102"/>
  <c r="I91" i="102"/>
  <c r="I95" i="102"/>
  <c r="I103" i="102"/>
  <c r="I107" i="102"/>
  <c r="I111" i="102"/>
  <c r="I115" i="102"/>
  <c r="I119" i="102"/>
  <c r="I123" i="102"/>
  <c r="I127" i="102"/>
  <c r="K115" i="102" a="1"/>
  <c r="K115" i="102" s="1"/>
  <c r="L115" i="102" s="1"/>
  <c r="M112" i="102"/>
  <c r="N116" i="102"/>
  <c r="AJ116" i="102" s="1"/>
  <c r="AM116" i="102" s="1"/>
  <c r="AO116" i="102" s="1"/>
  <c r="L104" i="102"/>
  <c r="M100" i="102"/>
  <c r="N97" i="102"/>
  <c r="AJ97" i="102" s="1"/>
  <c r="AM97" i="102" s="1"/>
  <c r="AO97" i="102" s="1"/>
  <c r="M89" i="102"/>
  <c r="L84" i="102"/>
  <c r="M121" i="102"/>
  <c r="N117" i="102"/>
  <c r="AJ117" i="102" s="1"/>
  <c r="AM117" i="102" s="1"/>
  <c r="AO117" i="102" s="1"/>
  <c r="N112" i="102"/>
  <c r="AJ112" i="102" s="1"/>
  <c r="AM112" i="102" s="1"/>
  <c r="AO112" i="102" s="1"/>
  <c r="L116" i="102"/>
  <c r="M123" i="102"/>
  <c r="N127" i="102"/>
  <c r="AJ127" i="102" s="1"/>
  <c r="AM127" i="102" s="1"/>
  <c r="AO127" i="102" s="1"/>
  <c r="L96" i="102"/>
  <c r="N84" i="102"/>
  <c r="AJ84" i="102" s="1"/>
  <c r="AM84" i="102" s="1"/>
  <c r="AO84" i="102" s="1"/>
  <c r="N108" i="102"/>
  <c r="AJ108" i="102" s="1"/>
  <c r="AM108" i="102" s="1"/>
  <c r="AO108" i="102" s="1"/>
  <c r="N93" i="102"/>
  <c r="AJ93" i="102" s="1"/>
  <c r="AM93" i="102" s="1"/>
  <c r="AO93" i="102" s="1"/>
  <c r="L88" i="102"/>
  <c r="N120" i="102"/>
  <c r="AJ120" i="102" s="1"/>
  <c r="AM120" i="102" s="1"/>
  <c r="AO120" i="102" s="1"/>
  <c r="M116" i="102"/>
  <c r="M98" i="102"/>
  <c r="N95" i="102"/>
  <c r="AJ95" i="102" s="1"/>
  <c r="AM95" i="102" s="1"/>
  <c r="AO95" i="102" s="1"/>
  <c r="N121" i="102"/>
  <c r="AJ121" i="102" s="1"/>
  <c r="AM121" i="102" s="1"/>
  <c r="AO121" i="102" s="1"/>
  <c r="N124" i="102"/>
  <c r="AJ124" i="102" s="1"/>
  <c r="AM124" i="102" s="1"/>
  <c r="AO124" i="102" s="1"/>
  <c r="M96" i="102"/>
  <c r="N88" i="102"/>
  <c r="AJ88" i="102" s="1"/>
  <c r="AM88" i="102" s="1"/>
  <c r="AO88" i="102" s="1"/>
  <c r="L92" i="102"/>
  <c r="M124" i="102"/>
  <c r="L108" i="102"/>
  <c r="L117" i="102"/>
  <c r="N123" i="102"/>
  <c r="AJ123" i="102" s="1"/>
  <c r="AM123" i="102" s="1"/>
  <c r="AO123" i="102" s="1"/>
  <c r="L121" i="102"/>
  <c r="N96" i="102"/>
  <c r="AJ96" i="102" s="1"/>
  <c r="AM96" i="102" s="1"/>
  <c r="AO96" i="102" s="1"/>
  <c r="M92" i="102"/>
  <c r="M88" i="102"/>
  <c r="N113" i="102"/>
  <c r="AJ113" i="102" s="1"/>
  <c r="AM113" i="102" s="1"/>
  <c r="AO113" i="102" s="1"/>
  <c r="M104" i="102"/>
  <c r="N92" i="102"/>
  <c r="AJ92" i="102" s="1"/>
  <c r="AM92" i="102" s="1"/>
  <c r="AO92" i="102" s="1"/>
  <c r="N100" i="102"/>
  <c r="AJ100" i="102" s="1"/>
  <c r="AM100" i="102" s="1"/>
  <c r="AO100" i="102" s="1"/>
  <c r="M93" i="102"/>
  <c r="L97" i="102"/>
  <c r="M85" i="102"/>
  <c r="L82" i="102"/>
  <c r="N89" i="102"/>
  <c r="AJ89" i="102" s="1"/>
  <c r="AM89" i="102" s="1"/>
  <c r="AO89" i="102" s="1"/>
  <c r="M117" i="102"/>
  <c r="L81" i="102"/>
  <c r="L93" i="102"/>
  <c r="M108" i="102"/>
  <c r="L112" i="102"/>
  <c r="N104" i="102"/>
  <c r="AJ104" i="102" s="1"/>
  <c r="AM104" i="102" s="1"/>
  <c r="AO104" i="102" s="1"/>
  <c r="L100" i="102"/>
  <c r="M127" i="102"/>
  <c r="M97" i="102"/>
  <c r="L89" i="102"/>
  <c r="M120" i="102"/>
  <c r="M84" i="102"/>
  <c r="M81" i="102"/>
  <c r="L113" i="102"/>
  <c r="L125" i="102"/>
  <c r="K56" i="103" a="1"/>
  <c r="K56" i="103" s="1"/>
  <c r="M56" i="103" s="1"/>
  <c r="K52" i="103" a="1"/>
  <c r="K52" i="103" s="1"/>
  <c r="L52" i="103" s="1"/>
  <c r="K47" i="103" a="1"/>
  <c r="K47" i="103" s="1"/>
  <c r="N47" i="103" s="1"/>
  <c r="AJ47" i="103" s="1"/>
  <c r="AM47" i="103" s="1"/>
  <c r="AO47" i="103" s="1"/>
  <c r="I56" i="103"/>
  <c r="I52" i="103"/>
  <c r="I47" i="103"/>
  <c r="K55" i="103" a="1"/>
  <c r="K55" i="103" s="1"/>
  <c r="M55" i="103" s="1"/>
  <c r="K51" i="103" a="1"/>
  <c r="K51" i="103" s="1"/>
  <c r="N51" i="103" s="1"/>
  <c r="AJ51" i="103" s="1"/>
  <c r="AM51" i="103" s="1"/>
  <c r="AO51" i="103" s="1"/>
  <c r="K49" i="103" a="1"/>
  <c r="K49" i="103" s="1"/>
  <c r="N49" i="103" s="1"/>
  <c r="AJ49" i="103" s="1"/>
  <c r="AM49" i="103" s="1"/>
  <c r="AO49" i="103" s="1"/>
  <c r="I55" i="103"/>
  <c r="I51" i="103"/>
  <c r="K50" i="103" a="1"/>
  <c r="K50" i="103" s="1"/>
  <c r="N50" i="103" s="1"/>
  <c r="AJ50" i="103" s="1"/>
  <c r="AM50" i="103" s="1"/>
  <c r="AO50" i="103" s="1"/>
  <c r="K54" i="103" a="1"/>
  <c r="K54" i="103" s="1"/>
  <c r="M54" i="103" s="1"/>
  <c r="I50" i="103"/>
  <c r="I54" i="103"/>
  <c r="I49" i="103"/>
  <c r="K53" i="103" a="1"/>
  <c r="K53" i="103" s="1"/>
  <c r="N53" i="103" s="1"/>
  <c r="AJ53" i="103" s="1"/>
  <c r="AM53" i="103" s="1"/>
  <c r="AO53" i="103" s="1"/>
  <c r="K48" i="103" a="1"/>
  <c r="K48" i="103" s="1"/>
  <c r="N48" i="103" s="1"/>
  <c r="AJ48" i="103" s="1"/>
  <c r="AM48" i="103" s="1"/>
  <c r="AO48" i="103" s="1"/>
  <c r="I53" i="103"/>
  <c r="K10" i="121" a="1"/>
  <c r="K10" i="121" s="1"/>
  <c r="I10" i="121"/>
  <c r="K11" i="117" a="1"/>
  <c r="K11" i="117" s="1"/>
  <c r="L11" i="117" s="1"/>
  <c r="K16" i="117" a="1"/>
  <c r="K16" i="117" s="1"/>
  <c r="N16" i="117" s="1"/>
  <c r="AJ16" i="117" s="1"/>
  <c r="AM16" i="117" s="1"/>
  <c r="AO16" i="117" s="1"/>
  <c r="K10" i="117" a="1"/>
  <c r="K10" i="117" s="1"/>
  <c r="N10" i="117" s="1"/>
  <c r="K15" i="117" a="1"/>
  <c r="K15" i="117" s="1"/>
  <c r="M15" i="117" s="1"/>
  <c r="K13" i="117" a="1"/>
  <c r="K13" i="117" s="1"/>
  <c r="L13" i="117" s="1"/>
  <c r="I12" i="117"/>
  <c r="I11" i="117"/>
  <c r="I16" i="117"/>
  <c r="I10" i="117"/>
  <c r="I15" i="117"/>
  <c r="K14" i="117" a="1"/>
  <c r="K14" i="117" s="1"/>
  <c r="M14" i="117" s="1"/>
  <c r="K12" i="117" a="1"/>
  <c r="K12" i="117" s="1"/>
  <c r="N12" i="117" s="1"/>
  <c r="AJ12" i="117" s="1"/>
  <c r="AM12" i="117" s="1"/>
  <c r="AO12" i="117" s="1"/>
  <c r="I13" i="117"/>
  <c r="I14" i="117"/>
  <c r="I14" i="113"/>
  <c r="K13" i="113" a="1"/>
  <c r="K13" i="113" s="1"/>
  <c r="M13" i="113" s="1"/>
  <c r="K11" i="113" a="1"/>
  <c r="K11" i="113" s="1"/>
  <c r="N11" i="113" s="1"/>
  <c r="AJ11" i="113" s="1"/>
  <c r="AM11" i="113" s="1"/>
  <c r="AO11" i="113" s="1"/>
  <c r="I13" i="113"/>
  <c r="K12" i="113" a="1"/>
  <c r="K12" i="113" s="1"/>
  <c r="L12" i="113" s="1"/>
  <c r="I12" i="113"/>
  <c r="I11" i="113"/>
  <c r="K10" i="113" a="1"/>
  <c r="K10" i="113" s="1"/>
  <c r="I10" i="113"/>
  <c r="K14" i="113" a="1"/>
  <c r="K14" i="113" s="1"/>
  <c r="M14" i="113" s="1"/>
  <c r="I12" i="112"/>
  <c r="I11" i="112"/>
  <c r="K10" i="112" a="1"/>
  <c r="K10" i="112" s="1"/>
  <c r="I10" i="112"/>
  <c r="K13" i="112" a="1"/>
  <c r="K13" i="112" s="1"/>
  <c r="M13" i="112" s="1"/>
  <c r="I13" i="112"/>
  <c r="K12" i="112" a="1"/>
  <c r="K12" i="112" s="1"/>
  <c r="L12" i="112" s="1"/>
  <c r="K11" i="112" a="1"/>
  <c r="K11" i="112" s="1"/>
  <c r="L11" i="112" s="1"/>
  <c r="I24" i="110"/>
  <c r="I18" i="110"/>
  <c r="I12" i="110"/>
  <c r="K29" i="110" a="1"/>
  <c r="K29" i="110" s="1"/>
  <c r="M29" i="110" s="1"/>
  <c r="K23" i="110" a="1"/>
  <c r="K23" i="110" s="1"/>
  <c r="L23" i="110" s="1"/>
  <c r="K17" i="110" a="1"/>
  <c r="K17" i="110" s="1"/>
  <c r="L17" i="110" s="1"/>
  <c r="K11" i="110" a="1"/>
  <c r="K11" i="110" s="1"/>
  <c r="L11" i="110" s="1"/>
  <c r="I14" i="110"/>
  <c r="I29" i="110"/>
  <c r="I23" i="110"/>
  <c r="I17" i="110"/>
  <c r="I11" i="110"/>
  <c r="I20" i="110"/>
  <c r="K28" i="110" a="1"/>
  <c r="K28" i="110" s="1"/>
  <c r="N28" i="110" s="1"/>
  <c r="AJ28" i="110" s="1"/>
  <c r="AM28" i="110" s="1"/>
  <c r="AO28" i="110" s="1"/>
  <c r="K22" i="110" a="1"/>
  <c r="K22" i="110" s="1"/>
  <c r="N22" i="110" s="1"/>
  <c r="AJ22" i="110" s="1"/>
  <c r="AM22" i="110" s="1"/>
  <c r="AO22" i="110" s="1"/>
  <c r="K16" i="110" a="1"/>
  <c r="K16" i="110" s="1"/>
  <c r="L16" i="110" s="1"/>
  <c r="K10" i="110" a="1"/>
  <c r="K10" i="110" s="1"/>
  <c r="I28" i="110"/>
  <c r="I22" i="110"/>
  <c r="I16" i="110"/>
  <c r="I10" i="110"/>
  <c r="K27" i="110" a="1"/>
  <c r="K27" i="110" s="1"/>
  <c r="N27" i="110" s="1"/>
  <c r="AJ27" i="110" s="1"/>
  <c r="AM27" i="110" s="1"/>
  <c r="AO27" i="110" s="1"/>
  <c r="K21" i="110" a="1"/>
  <c r="K21" i="110" s="1"/>
  <c r="M21" i="110" s="1"/>
  <c r="K15" i="110" a="1"/>
  <c r="K15" i="110" s="1"/>
  <c r="L15" i="110" s="1"/>
  <c r="I27" i="110"/>
  <c r="I21" i="110"/>
  <c r="I15" i="110"/>
  <c r="I26" i="110"/>
  <c r="K26" i="110" a="1"/>
  <c r="K26" i="110" s="1"/>
  <c r="N26" i="110" s="1"/>
  <c r="AJ26" i="110" s="1"/>
  <c r="AM26" i="110" s="1"/>
  <c r="AO26" i="110" s="1"/>
  <c r="K20" i="110" a="1"/>
  <c r="K20" i="110" s="1"/>
  <c r="N20" i="110" s="1"/>
  <c r="AJ20" i="110" s="1"/>
  <c r="AM20" i="110" s="1"/>
  <c r="AO20" i="110" s="1"/>
  <c r="K14" i="110" a="1"/>
  <c r="K14" i="110" s="1"/>
  <c r="L14" i="110" s="1"/>
  <c r="K12" i="110" a="1"/>
  <c r="K12" i="110" s="1"/>
  <c r="N12" i="110" s="1"/>
  <c r="AJ12" i="110" s="1"/>
  <c r="AM12" i="110" s="1"/>
  <c r="AO12" i="110" s="1"/>
  <c r="K18" i="110" a="1"/>
  <c r="K18" i="110" s="1"/>
  <c r="N18" i="110" s="1"/>
  <c r="AJ18" i="110" s="1"/>
  <c r="AM18" i="110" s="1"/>
  <c r="AO18" i="110" s="1"/>
  <c r="K24" i="110" a="1"/>
  <c r="K24" i="110" s="1"/>
  <c r="L24" i="110" s="1"/>
  <c r="I13" i="110"/>
  <c r="I19" i="110"/>
  <c r="I25" i="110"/>
  <c r="K13" i="110" a="1"/>
  <c r="K13" i="110" s="1"/>
  <c r="M13" i="110" s="1"/>
  <c r="K19" i="110" a="1"/>
  <c r="K19" i="110" s="1"/>
  <c r="N19" i="110" s="1"/>
  <c r="AJ19" i="110" s="1"/>
  <c r="AM19" i="110" s="1"/>
  <c r="AO19" i="110" s="1"/>
  <c r="K25" i="110" a="1"/>
  <c r="K25" i="110" s="1"/>
  <c r="M25" i="110" s="1"/>
  <c r="K26" i="109" a="1"/>
  <c r="K26" i="109" s="1"/>
  <c r="N26" i="109" s="1"/>
  <c r="AJ26" i="109" s="1"/>
  <c r="AM26" i="109" s="1"/>
  <c r="AO26" i="109" s="1"/>
  <c r="K20" i="109" a="1"/>
  <c r="K20" i="109" s="1"/>
  <c r="N20" i="109" s="1"/>
  <c r="AJ20" i="109" s="1"/>
  <c r="AM20" i="109" s="1"/>
  <c r="AO20" i="109" s="1"/>
  <c r="K14" i="109" a="1"/>
  <c r="K14" i="109" s="1"/>
  <c r="L14" i="109" s="1"/>
  <c r="I15" i="109"/>
  <c r="I21" i="109"/>
  <c r="I27" i="109"/>
  <c r="K15" i="109" a="1"/>
  <c r="K15" i="109" s="1"/>
  <c r="M15" i="109" s="1"/>
  <c r="K21" i="109" a="1"/>
  <c r="K21" i="109" s="1"/>
  <c r="N21" i="109" s="1"/>
  <c r="AJ21" i="109" s="1"/>
  <c r="AM21" i="109" s="1"/>
  <c r="AO21" i="109" s="1"/>
  <c r="K27" i="109" a="1"/>
  <c r="K27" i="109" s="1"/>
  <c r="N27" i="109" s="1"/>
  <c r="AJ27" i="109" s="1"/>
  <c r="AM27" i="109" s="1"/>
  <c r="AO27" i="109" s="1"/>
  <c r="K10" i="109" a="1"/>
  <c r="K10" i="109" s="1"/>
  <c r="K16" i="109" a="1"/>
  <c r="K16" i="109" s="1"/>
  <c r="N16" i="109" s="1"/>
  <c r="AJ16" i="109" s="1"/>
  <c r="AM16" i="109" s="1"/>
  <c r="AO16" i="109" s="1"/>
  <c r="K22" i="109" a="1"/>
  <c r="K22" i="109" s="1"/>
  <c r="N22" i="109" s="1"/>
  <c r="AJ22" i="109" s="1"/>
  <c r="AM22" i="109" s="1"/>
  <c r="AO22" i="109" s="1"/>
  <c r="K28" i="109" a="1"/>
  <c r="K28" i="109" s="1"/>
  <c r="M28" i="109" s="1"/>
  <c r="I10" i="109"/>
  <c r="I16" i="109"/>
  <c r="I22" i="109"/>
  <c r="I28" i="109"/>
  <c r="I11" i="109"/>
  <c r="I17" i="109"/>
  <c r="I23" i="109"/>
  <c r="K11" i="109" a="1"/>
  <c r="K11" i="109" s="1"/>
  <c r="L11" i="109" s="1"/>
  <c r="K17" i="109" a="1"/>
  <c r="K17" i="109" s="1"/>
  <c r="M17" i="109" s="1"/>
  <c r="K23" i="109" a="1"/>
  <c r="K23" i="109" s="1"/>
  <c r="N23" i="109" s="1"/>
  <c r="AJ23" i="109" s="1"/>
  <c r="AM23" i="109" s="1"/>
  <c r="AO23" i="109" s="1"/>
  <c r="I12" i="109"/>
  <c r="I18" i="109"/>
  <c r="I24" i="109"/>
  <c r="K12" i="109" a="1"/>
  <c r="K12" i="109" s="1"/>
  <c r="N12" i="109" s="1"/>
  <c r="AJ12" i="109" s="1"/>
  <c r="AM12" i="109" s="1"/>
  <c r="AO12" i="109" s="1"/>
  <c r="K18" i="109" a="1"/>
  <c r="K18" i="109" s="1"/>
  <c r="M18" i="109" s="1"/>
  <c r="K24" i="109" a="1"/>
  <c r="K24" i="109" s="1"/>
  <c r="L24" i="109" s="1"/>
  <c r="I13" i="109"/>
  <c r="I19" i="109"/>
  <c r="I25" i="109"/>
  <c r="K13" i="109" a="1"/>
  <c r="K13" i="109" s="1"/>
  <c r="M13" i="109" s="1"/>
  <c r="K19" i="109" a="1"/>
  <c r="K19" i="109" s="1"/>
  <c r="N19" i="109" s="1"/>
  <c r="AJ19" i="109" s="1"/>
  <c r="AM19" i="109" s="1"/>
  <c r="AO19" i="109" s="1"/>
  <c r="K25" i="109" a="1"/>
  <c r="K25" i="109" s="1"/>
  <c r="M25" i="109" s="1"/>
  <c r="I14" i="109"/>
  <c r="I20" i="109"/>
  <c r="I26" i="109"/>
  <c r="I10" i="108"/>
  <c r="K12" i="108" a="1"/>
  <c r="K12" i="108" s="1"/>
  <c r="N12" i="108" s="1"/>
  <c r="AJ12" i="108" s="1"/>
  <c r="AM12" i="108" s="1"/>
  <c r="AO12" i="108" s="1"/>
  <c r="K10" i="108" a="1"/>
  <c r="K10" i="108" s="1"/>
  <c r="N10" i="108" s="1"/>
  <c r="AJ10" i="108" s="1"/>
  <c r="AM10" i="108" s="1"/>
  <c r="I11" i="108"/>
  <c r="I12" i="108"/>
  <c r="K11" i="108" a="1"/>
  <c r="K11" i="108" s="1"/>
  <c r="N11" i="108" s="1"/>
  <c r="I16" i="107"/>
  <c r="I10" i="107"/>
  <c r="K13" i="107" a="1"/>
  <c r="K13" i="107" s="1"/>
  <c r="N13" i="107" s="1"/>
  <c r="AJ13" i="107" s="1"/>
  <c r="AM13" i="107" s="1"/>
  <c r="AO13" i="107" s="1"/>
  <c r="K11" i="107" a="1"/>
  <c r="K11" i="107" s="1"/>
  <c r="L11" i="107" s="1"/>
  <c r="K15" i="107" a="1"/>
  <c r="K15" i="107" s="1"/>
  <c r="N15" i="107" s="1"/>
  <c r="AJ15" i="107" s="1"/>
  <c r="AM15" i="107" s="1"/>
  <c r="AO15" i="107" s="1"/>
  <c r="K14" i="107" a="1"/>
  <c r="K14" i="107" s="1"/>
  <c r="L14" i="107" s="1"/>
  <c r="K12" i="107" a="1"/>
  <c r="K12" i="107" s="1"/>
  <c r="N12" i="107" s="1"/>
  <c r="AJ12" i="107" s="1"/>
  <c r="AM12" i="107" s="1"/>
  <c r="AO12" i="107" s="1"/>
  <c r="K10" i="107" a="1"/>
  <c r="K10" i="107" s="1"/>
  <c r="K16" i="107" a="1"/>
  <c r="K16" i="107" s="1"/>
  <c r="N16" i="107" s="1"/>
  <c r="AJ16" i="107" s="1"/>
  <c r="AM16" i="107" s="1"/>
  <c r="AO16" i="107" s="1"/>
  <c r="I11" i="107"/>
  <c r="I12" i="107"/>
  <c r="I13" i="107"/>
  <c r="I14" i="107"/>
  <c r="I15" i="107"/>
  <c r="I12" i="106"/>
  <c r="K11" i="106" a="1"/>
  <c r="K11" i="106" s="1"/>
  <c r="L11" i="106" s="1"/>
  <c r="I11" i="106"/>
  <c r="I10" i="106"/>
  <c r="I13" i="106"/>
  <c r="K12" i="106" a="1"/>
  <c r="K12" i="106" s="1"/>
  <c r="N12" i="106" s="1"/>
  <c r="AJ12" i="106" s="1"/>
  <c r="AM12" i="106" s="1"/>
  <c r="AO12" i="106" s="1"/>
  <c r="K13" i="106" a="1"/>
  <c r="K13" i="106" s="1"/>
  <c r="N13" i="106" s="1"/>
  <c r="AJ13" i="106" s="1"/>
  <c r="AM13" i="106" s="1"/>
  <c r="AO13" i="106" s="1"/>
  <c r="K10" i="106" a="1"/>
  <c r="K10" i="106" s="1"/>
  <c r="K12" i="104" a="1"/>
  <c r="K12" i="104" s="1"/>
  <c r="M12" i="104" s="1"/>
  <c r="I12" i="104"/>
  <c r="K11" i="104" a="1"/>
  <c r="K11" i="104" s="1"/>
  <c r="N11" i="104" s="1"/>
  <c r="K10" i="104" a="1"/>
  <c r="K10" i="104" s="1"/>
  <c r="L10" i="104" s="1"/>
  <c r="K13" i="104" a="1"/>
  <c r="K13" i="104" s="1"/>
  <c r="N13" i="104" s="1"/>
  <c r="AJ13" i="104" s="1"/>
  <c r="AM13" i="104" s="1"/>
  <c r="AO13" i="104" s="1"/>
  <c r="I11" i="104"/>
  <c r="I10" i="104"/>
  <c r="K14" i="104" a="1"/>
  <c r="K14" i="104" s="1"/>
  <c r="L14" i="104" s="1"/>
  <c r="I13" i="104"/>
  <c r="I14" i="104"/>
  <c r="I77" i="102"/>
  <c r="I76" i="102"/>
  <c r="K73" i="102" a="1"/>
  <c r="K73" i="102" s="1"/>
  <c r="L73" i="102" s="1"/>
  <c r="K72" i="102" a="1"/>
  <c r="K72" i="102" s="1"/>
  <c r="I74" i="102"/>
  <c r="I73" i="102"/>
  <c r="I72" i="102"/>
  <c r="K80" i="102" a="1"/>
  <c r="K80" i="102" s="1"/>
  <c r="K74" i="102" a="1"/>
  <c r="K74" i="102" s="1"/>
  <c r="L74" i="102" s="1"/>
  <c r="K79" i="102" a="1"/>
  <c r="K79" i="102" s="1"/>
  <c r="L79" i="102" s="1"/>
  <c r="K78" i="102" a="1"/>
  <c r="K78" i="102" s="1"/>
  <c r="M78" i="102" s="1"/>
  <c r="I75" i="102"/>
  <c r="I80" i="102"/>
  <c r="K77" i="102" a="1"/>
  <c r="K77" i="102" s="1"/>
  <c r="I79" i="102"/>
  <c r="K76" i="102" a="1"/>
  <c r="K76" i="102" s="1"/>
  <c r="I78" i="102"/>
  <c r="K75" i="102" a="1"/>
  <c r="K75" i="102" s="1"/>
  <c r="K43" i="103" a="1"/>
  <c r="K43" i="103" s="1"/>
  <c r="L43" i="103" s="1"/>
  <c r="I26" i="103"/>
  <c r="I38" i="103"/>
  <c r="I23" i="103"/>
  <c r="I17" i="103"/>
  <c r="I11" i="103"/>
  <c r="K25" i="103" a="1"/>
  <c r="K25" i="103" s="1"/>
  <c r="M25" i="103" s="1"/>
  <c r="I28" i="103"/>
  <c r="I22" i="103"/>
  <c r="I16" i="103"/>
  <c r="K33" i="103" a="1"/>
  <c r="K33" i="103" s="1"/>
  <c r="N33" i="103" s="1"/>
  <c r="AJ33" i="103" s="1"/>
  <c r="AM33" i="103" s="1"/>
  <c r="AO33" i="103" s="1"/>
  <c r="I29" i="103"/>
  <c r="K21" i="103" a="1"/>
  <c r="K21" i="103" s="1"/>
  <c r="N21" i="103" s="1"/>
  <c r="AJ21" i="103" s="1"/>
  <c r="AM21" i="103" s="1"/>
  <c r="AO21" i="103" s="1"/>
  <c r="K40" i="103" a="1"/>
  <c r="K40" i="103" s="1"/>
  <c r="M40" i="103" s="1"/>
  <c r="K44" i="103" a="1"/>
  <c r="K44" i="103" s="1"/>
  <c r="N44" i="103" s="1"/>
  <c r="AJ44" i="103" s="1"/>
  <c r="AM44" i="103" s="1"/>
  <c r="AO44" i="103" s="1"/>
  <c r="I27" i="103"/>
  <c r="I39" i="103"/>
  <c r="K22" i="103" a="1"/>
  <c r="K22" i="103" s="1"/>
  <c r="N22" i="103" s="1"/>
  <c r="AJ22" i="103" s="1"/>
  <c r="AM22" i="103" s="1"/>
  <c r="AO22" i="103" s="1"/>
  <c r="K16" i="103" a="1"/>
  <c r="K16" i="103" s="1"/>
  <c r="N16" i="103" s="1"/>
  <c r="AJ16" i="103" s="1"/>
  <c r="AM16" i="103" s="1"/>
  <c r="AO16" i="103" s="1"/>
  <c r="K10" i="103" a="1"/>
  <c r="K10" i="103" s="1"/>
  <c r="K37" i="103" a="1"/>
  <c r="K37" i="103" s="1"/>
  <c r="L37" i="103" s="1"/>
  <c r="I40" i="103"/>
  <c r="I10" i="103"/>
  <c r="K26" i="103" a="1"/>
  <c r="K26" i="103" s="1"/>
  <c r="M26" i="103" s="1"/>
  <c r="I41" i="103"/>
  <c r="K15" i="103" a="1"/>
  <c r="K15" i="103" s="1"/>
  <c r="L15" i="103" s="1"/>
  <c r="K27" i="103" a="1"/>
  <c r="K27" i="103" s="1"/>
  <c r="M27" i="103" s="1"/>
  <c r="K34" i="103" a="1"/>
  <c r="K34" i="103" s="1"/>
  <c r="N34" i="103" s="1"/>
  <c r="AJ34" i="103" s="1"/>
  <c r="AM34" i="103" s="1"/>
  <c r="AO34" i="103" s="1"/>
  <c r="I30" i="103"/>
  <c r="I42" i="103"/>
  <c r="I21" i="103"/>
  <c r="K32" i="103" a="1"/>
  <c r="K32" i="103" s="1"/>
  <c r="L32" i="103" s="1"/>
  <c r="K36" i="103" a="1"/>
  <c r="K36" i="103" s="1"/>
  <c r="N36" i="103" s="1"/>
  <c r="AJ36" i="103" s="1"/>
  <c r="AM36" i="103" s="1"/>
  <c r="AO36" i="103" s="1"/>
  <c r="K46" i="103" a="1"/>
  <c r="K46" i="103" s="1"/>
  <c r="L46" i="103" s="1"/>
  <c r="I36" i="103"/>
  <c r="I24" i="103"/>
  <c r="I18" i="103"/>
  <c r="I25" i="103"/>
  <c r="I37" i="103"/>
  <c r="K23" i="103" a="1"/>
  <c r="K23" i="103" s="1"/>
  <c r="L23" i="103" s="1"/>
  <c r="K17" i="103" a="1"/>
  <c r="K17" i="103" s="1"/>
  <c r="N17" i="103" s="1"/>
  <c r="AJ17" i="103" s="1"/>
  <c r="AM17" i="103" s="1"/>
  <c r="AO17" i="103" s="1"/>
  <c r="K11" i="103" a="1"/>
  <c r="K11" i="103" s="1"/>
  <c r="L11" i="103" s="1"/>
  <c r="K28" i="103" a="1"/>
  <c r="K28" i="103" s="1"/>
  <c r="N28" i="103" s="1"/>
  <c r="AJ28" i="103" s="1"/>
  <c r="AM28" i="103" s="1"/>
  <c r="AO28" i="103" s="1"/>
  <c r="K45" i="103" a="1"/>
  <c r="K45" i="103" s="1"/>
  <c r="N45" i="103" s="1"/>
  <c r="AJ45" i="103" s="1"/>
  <c r="AM45" i="103" s="1"/>
  <c r="AO45" i="103" s="1"/>
  <c r="I31" i="103"/>
  <c r="I43" i="103"/>
  <c r="K20" i="103" a="1"/>
  <c r="K20" i="103" s="1"/>
  <c r="L20" i="103" s="1"/>
  <c r="K14" i="103" a="1"/>
  <c r="K14" i="103" s="1"/>
  <c r="L14" i="103" s="1"/>
  <c r="L53" i="103"/>
  <c r="M53" i="103"/>
  <c r="K12" i="103" a="1"/>
  <c r="K12" i="103" s="1"/>
  <c r="N12" i="103" s="1"/>
  <c r="AJ12" i="103" s="1"/>
  <c r="AM12" i="103" s="1"/>
  <c r="AO12" i="103" s="1"/>
  <c r="K18" i="103" a="1"/>
  <c r="K18" i="103" s="1"/>
  <c r="L18" i="103" s="1"/>
  <c r="K24" i="103" a="1"/>
  <c r="K24" i="103" s="1"/>
  <c r="N24" i="103" s="1"/>
  <c r="AJ24" i="103" s="1"/>
  <c r="AM24" i="103" s="1"/>
  <c r="AO24" i="103" s="1"/>
  <c r="I35" i="103"/>
  <c r="K35" i="103" a="1"/>
  <c r="K35" i="103" s="1"/>
  <c r="L35" i="103" s="1"/>
  <c r="K31" i="103" a="1"/>
  <c r="K31" i="103" s="1"/>
  <c r="N31" i="103" s="1"/>
  <c r="AJ31" i="103" s="1"/>
  <c r="AM31" i="103" s="1"/>
  <c r="AO31" i="103" s="1"/>
  <c r="K13" i="103" a="1"/>
  <c r="K13" i="103" s="1"/>
  <c r="M13" i="103" s="1"/>
  <c r="K19" i="103" a="1"/>
  <c r="K19" i="103" s="1"/>
  <c r="N19" i="103" s="1"/>
  <c r="AJ19" i="103" s="1"/>
  <c r="AM19" i="103" s="1"/>
  <c r="AO19" i="103" s="1"/>
  <c r="I45" i="103"/>
  <c r="I33" i="103"/>
  <c r="K42" i="103" a="1"/>
  <c r="K42" i="103" s="1"/>
  <c r="L42" i="103" s="1"/>
  <c r="K38" i="103" a="1"/>
  <c r="K38" i="103" s="1"/>
  <c r="L38" i="103" s="1"/>
  <c r="K30" i="103" a="1"/>
  <c r="K30" i="103" s="1"/>
  <c r="L30" i="103" s="1"/>
  <c r="I13" i="103"/>
  <c r="I19" i="103"/>
  <c r="I46" i="103"/>
  <c r="I34" i="103"/>
  <c r="K39" i="103" a="1"/>
  <c r="K39" i="103" s="1"/>
  <c r="N39" i="103" s="1"/>
  <c r="AJ39" i="103" s="1"/>
  <c r="AM39" i="103" s="1"/>
  <c r="AO39" i="103" s="1"/>
  <c r="I14" i="103"/>
  <c r="I20" i="103"/>
  <c r="I44" i="103"/>
  <c r="I32" i="103"/>
  <c r="K41" i="103" a="1"/>
  <c r="K41" i="103" s="1"/>
  <c r="L41" i="103" s="1"/>
  <c r="L34" i="103"/>
  <c r="K29" i="103" a="1"/>
  <c r="K29" i="103" s="1"/>
  <c r="M29" i="103" s="1"/>
  <c r="K14" i="101" a="1"/>
  <c r="K14" i="101" s="1"/>
  <c r="L14" i="101" s="1"/>
  <c r="I13" i="101"/>
  <c r="K15" i="101" a="1"/>
  <c r="K15" i="101" s="1"/>
  <c r="L15" i="101" s="1"/>
  <c r="I10" i="101"/>
  <c r="I16" i="101"/>
  <c r="K10" i="101" a="1"/>
  <c r="K10" i="101" s="1"/>
  <c r="K16" i="101" a="1"/>
  <c r="K16" i="101" s="1"/>
  <c r="N16" i="101" s="1"/>
  <c r="AJ16" i="101" s="1"/>
  <c r="AM16" i="101" s="1"/>
  <c r="AO16" i="101" s="1"/>
  <c r="I19" i="101"/>
  <c r="I14" i="101"/>
  <c r="I15" i="101"/>
  <c r="I11" i="101"/>
  <c r="I17" i="101"/>
  <c r="K11" i="101" a="1"/>
  <c r="K11" i="101" s="1"/>
  <c r="M11" i="101" s="1"/>
  <c r="K17" i="101" a="1"/>
  <c r="K17" i="101" s="1"/>
  <c r="M17" i="101" s="1"/>
  <c r="I12" i="101"/>
  <c r="I18" i="101"/>
  <c r="K12" i="101" a="1"/>
  <c r="K12" i="101" s="1"/>
  <c r="N12" i="101" s="1"/>
  <c r="AJ12" i="101" s="1"/>
  <c r="AM12" i="101" s="1"/>
  <c r="AO12" i="101" s="1"/>
  <c r="K18" i="101" a="1"/>
  <c r="K18" i="101" s="1"/>
  <c r="N18" i="101" s="1"/>
  <c r="AJ18" i="101" s="1"/>
  <c r="AM18" i="101" s="1"/>
  <c r="AO18" i="101" s="1"/>
  <c r="K13" i="101" a="1"/>
  <c r="K13" i="101" s="1"/>
  <c r="L13" i="101" s="1"/>
  <c r="K19" i="101" a="1"/>
  <c r="K19" i="101" s="1"/>
  <c r="N19" i="101" s="1"/>
  <c r="AJ19" i="101" s="1"/>
  <c r="AM19" i="101" s="1"/>
  <c r="AO19" i="101" s="1"/>
  <c r="I18" i="102"/>
  <c r="I49" i="102"/>
  <c r="I37" i="102"/>
  <c r="I24" i="102"/>
  <c r="K11" i="102" a="1"/>
  <c r="K11" i="102" s="1"/>
  <c r="L11" i="102" s="1"/>
  <c r="K18" i="102" a="1"/>
  <c r="K18" i="102" s="1"/>
  <c r="L18" i="102" s="1"/>
  <c r="K44" i="102" a="1"/>
  <c r="K44" i="102" s="1"/>
  <c r="K26" i="102" a="1"/>
  <c r="K26" i="102" s="1"/>
  <c r="L26" i="102" s="1"/>
  <c r="K71" i="102" a="1"/>
  <c r="K71" i="102" s="1"/>
  <c r="L71" i="102" s="1"/>
  <c r="K65" i="102" a="1"/>
  <c r="K65" i="102" s="1"/>
  <c r="N65" i="102" s="1"/>
  <c r="AJ65" i="102" s="1"/>
  <c r="AM65" i="102" s="1"/>
  <c r="AO65" i="102" s="1"/>
  <c r="K39" i="102" a="1"/>
  <c r="K39" i="102" s="1"/>
  <c r="L39" i="102" s="1"/>
  <c r="K33" i="102" a="1"/>
  <c r="K33" i="102" s="1"/>
  <c r="N33" i="102" s="1"/>
  <c r="AJ33" i="102" s="1"/>
  <c r="AM33" i="102" s="1"/>
  <c r="AO33" i="102" s="1"/>
  <c r="K45" i="102" a="1"/>
  <c r="K45" i="102" s="1"/>
  <c r="K10" i="102" a="1"/>
  <c r="K10" i="102" s="1"/>
  <c r="N10" i="102" s="1"/>
  <c r="AJ10" i="102" s="1"/>
  <c r="AM10" i="102" s="1"/>
  <c r="I69" i="102"/>
  <c r="I57" i="102"/>
  <c r="I45" i="102"/>
  <c r="I33" i="102"/>
  <c r="I20" i="102"/>
  <c r="K55" i="102" a="1"/>
  <c r="K55" i="102" s="1"/>
  <c r="L55" i="102" s="1"/>
  <c r="K43" i="102" a="1"/>
  <c r="K43" i="102" s="1"/>
  <c r="N43" i="102" s="1"/>
  <c r="AJ43" i="102" s="1"/>
  <c r="AM43" i="102" s="1"/>
  <c r="AO43" i="102" s="1"/>
  <c r="I44" i="102"/>
  <c r="I12" i="102"/>
  <c r="I67" i="102"/>
  <c r="I55" i="102"/>
  <c r="I43" i="102"/>
  <c r="I31" i="102"/>
  <c r="K70" i="102" a="1"/>
  <c r="K70" i="102" s="1"/>
  <c r="M70" i="102" s="1"/>
  <c r="K64" i="102" a="1"/>
  <c r="K64" i="102" s="1"/>
  <c r="L64" i="102" s="1"/>
  <c r="K49" i="102" a="1"/>
  <c r="K49" i="102" s="1"/>
  <c r="N49" i="102" s="1"/>
  <c r="AJ49" i="102" s="1"/>
  <c r="AM49" i="102" s="1"/>
  <c r="AO49" i="102" s="1"/>
  <c r="K32" i="102" a="1"/>
  <c r="K32" i="102" s="1"/>
  <c r="K25" i="102" a="1"/>
  <c r="K25" i="102" s="1"/>
  <c r="L25" i="102" s="1"/>
  <c r="K17" i="102" a="1"/>
  <c r="K17" i="102" s="1"/>
  <c r="N17" i="102" s="1"/>
  <c r="AJ17" i="102" s="1"/>
  <c r="AM17" i="102" s="1"/>
  <c r="AO17" i="102" s="1"/>
  <c r="I19" i="102"/>
  <c r="I48" i="102"/>
  <c r="I36" i="102"/>
  <c r="I23" i="102"/>
  <c r="K34" i="102" a="1"/>
  <c r="K34" i="102" s="1"/>
  <c r="L34" i="102" s="1"/>
  <c r="K59" i="102" a="1"/>
  <c r="K59" i="102" s="1"/>
  <c r="N59" i="102" s="1"/>
  <c r="AJ59" i="102" s="1"/>
  <c r="AM59" i="102" s="1"/>
  <c r="AO59" i="102" s="1"/>
  <c r="I10" i="102"/>
  <c r="I70" i="102"/>
  <c r="I58" i="102"/>
  <c r="I46" i="102"/>
  <c r="I34" i="102"/>
  <c r="I21" i="102"/>
  <c r="I11" i="102"/>
  <c r="I68" i="102"/>
  <c r="I56" i="102"/>
  <c r="I32" i="102"/>
  <c r="I13" i="102"/>
  <c r="I66" i="102"/>
  <c r="I54" i="102"/>
  <c r="I42" i="102"/>
  <c r="I30" i="102"/>
  <c r="K69" i="102" a="1"/>
  <c r="K69" i="102" s="1"/>
  <c r="L69" i="102" s="1"/>
  <c r="K58" i="102" a="1"/>
  <c r="K58" i="102" s="1"/>
  <c r="L58" i="102" s="1"/>
  <c r="K54" i="102" a="1"/>
  <c r="K54" i="102" s="1"/>
  <c r="M54" i="102" s="1"/>
  <c r="K48" i="102" a="1"/>
  <c r="K48" i="102" s="1"/>
  <c r="L48" i="102" s="1"/>
  <c r="K38" i="102" a="1"/>
  <c r="K38" i="102" s="1"/>
  <c r="L38" i="102" s="1"/>
  <c r="K31" i="102" a="1"/>
  <c r="K31" i="102" s="1"/>
  <c r="N31" i="102" s="1"/>
  <c r="AJ31" i="102" s="1"/>
  <c r="AM31" i="102" s="1"/>
  <c r="AO31" i="102" s="1"/>
  <c r="K24" i="102" a="1"/>
  <c r="K24" i="102" s="1"/>
  <c r="N24" i="102" s="1"/>
  <c r="AJ24" i="102" s="1"/>
  <c r="AM24" i="102" s="1"/>
  <c r="AO24" i="102" s="1"/>
  <c r="K16" i="102" a="1"/>
  <c r="K16" i="102" s="1"/>
  <c r="L16" i="102" s="1"/>
  <c r="K68" i="102" a="1"/>
  <c r="K68" i="102" s="1"/>
  <c r="L68" i="102" s="1"/>
  <c r="K53" i="102" a="1"/>
  <c r="K53" i="102" s="1"/>
  <c r="L53" i="102" s="1"/>
  <c r="K42" i="102" a="1"/>
  <c r="K42" i="102" s="1"/>
  <c r="M42" i="102" s="1"/>
  <c r="K37" i="102" a="1"/>
  <c r="K37" i="102" s="1"/>
  <c r="N37" i="102" s="1"/>
  <c r="AJ37" i="102" s="1"/>
  <c r="AM37" i="102" s="1"/>
  <c r="AO37" i="102" s="1"/>
  <c r="K23" i="102" a="1"/>
  <c r="K23" i="102" s="1"/>
  <c r="M23" i="102" s="1"/>
  <c r="K15" i="102" a="1"/>
  <c r="K15" i="102" s="1"/>
  <c r="M15" i="102" s="1"/>
  <c r="K67" i="102" a="1"/>
  <c r="K67" i="102" s="1"/>
  <c r="L67" i="102" s="1"/>
  <c r="K52" i="102" a="1"/>
  <c r="K52" i="102" s="1"/>
  <c r="L52" i="102" s="1"/>
  <c r="K36" i="102" a="1"/>
  <c r="K36" i="102" s="1"/>
  <c r="M36" i="102" s="1"/>
  <c r="K30" i="102" a="1"/>
  <c r="K30" i="102" s="1"/>
  <c r="L30" i="102" s="1"/>
  <c r="K22" i="102" a="1"/>
  <c r="K22" i="102" s="1"/>
  <c r="L22" i="102" s="1"/>
  <c r="K66" i="102" a="1"/>
  <c r="K66" i="102" s="1"/>
  <c r="M66" i="102" s="1"/>
  <c r="K40" i="102" a="1"/>
  <c r="K40" i="102" s="1"/>
  <c r="L40" i="102" s="1"/>
  <c r="I22" i="102"/>
  <c r="I14" i="102"/>
  <c r="I65" i="102"/>
  <c r="I15" i="102"/>
  <c r="I16" i="102"/>
  <c r="I51" i="102"/>
  <c r="I39" i="102"/>
  <c r="I26" i="102"/>
  <c r="I28" i="102"/>
  <c r="K63" i="102" a="1"/>
  <c r="K63" i="102" s="1"/>
  <c r="L63" i="102" s="1"/>
  <c r="K51" i="102" a="1"/>
  <c r="K51" i="102" s="1"/>
  <c r="M51" i="102" s="1"/>
  <c r="K35" i="102" a="1"/>
  <c r="K35" i="102" s="1"/>
  <c r="M35" i="102" s="1"/>
  <c r="K29" i="102" a="1"/>
  <c r="K29" i="102" s="1"/>
  <c r="M29" i="102" s="1"/>
  <c r="K21" i="102" a="1"/>
  <c r="K21" i="102" s="1"/>
  <c r="L21" i="102" s="1"/>
  <c r="K14" i="102" a="1"/>
  <c r="K14" i="102" s="1"/>
  <c r="L14" i="102" s="1"/>
  <c r="K60" i="102" a="1"/>
  <c r="K60" i="102" s="1"/>
  <c r="M60" i="102" s="1"/>
  <c r="K46" i="102" a="1"/>
  <c r="K46" i="102" s="1"/>
  <c r="L46" i="102" s="1"/>
  <c r="I71" i="102"/>
  <c r="I47" i="102"/>
  <c r="I35" i="102"/>
  <c r="K50" i="102" a="1"/>
  <c r="K50" i="102" s="1"/>
  <c r="M50" i="102" s="1"/>
  <c r="I53" i="102"/>
  <c r="I41" i="102"/>
  <c r="I29" i="102"/>
  <c r="I64" i="102"/>
  <c r="I40" i="102"/>
  <c r="I27" i="102"/>
  <c r="I62" i="102"/>
  <c r="I50" i="102"/>
  <c r="I38" i="102"/>
  <c r="I25" i="102"/>
  <c r="K62" i="102" a="1"/>
  <c r="K62" i="102" s="1"/>
  <c r="L62" i="102" s="1"/>
  <c r="K57" i="102" a="1"/>
  <c r="K57" i="102" s="1"/>
  <c r="N57" i="102" s="1"/>
  <c r="AJ57" i="102" s="1"/>
  <c r="AM57" i="102" s="1"/>
  <c r="AO57" i="102" s="1"/>
  <c r="K47" i="102" a="1"/>
  <c r="K47" i="102" s="1"/>
  <c r="L47" i="102" s="1"/>
  <c r="K28" i="102" a="1"/>
  <c r="K28" i="102" s="1"/>
  <c r="M28" i="102" s="1"/>
  <c r="K20" i="102" a="1"/>
  <c r="K20" i="102" s="1"/>
  <c r="M20" i="102" s="1"/>
  <c r="K13" i="102" a="1"/>
  <c r="K13" i="102" s="1"/>
  <c r="M13" i="102" s="1"/>
  <c r="K61" i="102" a="1"/>
  <c r="K61" i="102" s="1"/>
  <c r="L61" i="102" s="1"/>
  <c r="K56" i="102" a="1"/>
  <c r="K56" i="102" s="1"/>
  <c r="M56" i="102" s="1"/>
  <c r="K41" i="102" a="1"/>
  <c r="K41" i="102" s="1"/>
  <c r="N41" i="102" s="1"/>
  <c r="AJ41" i="102" s="1"/>
  <c r="AM41" i="102" s="1"/>
  <c r="AO41" i="102" s="1"/>
  <c r="K27" i="102" a="1"/>
  <c r="K27" i="102" s="1"/>
  <c r="M27" i="102" s="1"/>
  <c r="K19" i="102" a="1"/>
  <c r="K19" i="102" s="1"/>
  <c r="L19" i="102" s="1"/>
  <c r="K12" i="102" a="1"/>
  <c r="K12" i="102" s="1"/>
  <c r="L12" i="102" s="1"/>
  <c r="AM28" i="8"/>
  <c r="AO28" i="8" s="1"/>
  <c r="AM27" i="8"/>
  <c r="AO27" i="8" s="1"/>
  <c r="AM26" i="8"/>
  <c r="AO26" i="8" s="1"/>
  <c r="AM25" i="8"/>
  <c r="AO25" i="8" s="1"/>
  <c r="N29" i="107"/>
  <c r="AJ29" i="107" s="1"/>
  <c r="AM29" i="107" s="1"/>
  <c r="AO29" i="107" s="1"/>
  <c r="M29" i="107"/>
  <c r="L29" i="107"/>
  <c r="N14" i="108"/>
  <c r="AJ14" i="108" s="1"/>
  <c r="AM14" i="108" s="1"/>
  <c r="AO14" i="108" s="1"/>
  <c r="L14" i="108"/>
  <c r="M14" i="108"/>
  <c r="N18" i="108"/>
  <c r="AJ18" i="108" s="1"/>
  <c r="AM18" i="108" s="1"/>
  <c r="AO18" i="108" s="1"/>
  <c r="L18" i="108"/>
  <c r="M18" i="108"/>
  <c r="N22" i="108"/>
  <c r="AJ22" i="108" s="1"/>
  <c r="AM22" i="108" s="1"/>
  <c r="AO22" i="108" s="1"/>
  <c r="L22" i="108"/>
  <c r="M22" i="108"/>
  <c r="N26" i="108"/>
  <c r="AJ26" i="108" s="1"/>
  <c r="AM26" i="108" s="1"/>
  <c r="AO26" i="108" s="1"/>
  <c r="M26" i="108"/>
  <c r="L26" i="108"/>
  <c r="N15" i="108"/>
  <c r="AJ15" i="108" s="1"/>
  <c r="AM15" i="108" s="1"/>
  <c r="AO15" i="108" s="1"/>
  <c r="M15" i="108"/>
  <c r="L15" i="108"/>
  <c r="N19" i="108"/>
  <c r="AJ19" i="108" s="1"/>
  <c r="AM19" i="108" s="1"/>
  <c r="AO19" i="108" s="1"/>
  <c r="M19" i="108"/>
  <c r="L19" i="108"/>
  <c r="N23" i="108"/>
  <c r="AJ23" i="108" s="1"/>
  <c r="AM23" i="108" s="1"/>
  <c r="AO23" i="108" s="1"/>
  <c r="M23" i="108"/>
  <c r="L23" i="108"/>
  <c r="N27" i="108"/>
  <c r="AJ27" i="108" s="1"/>
  <c r="AM27" i="108" s="1"/>
  <c r="AO27" i="108" s="1"/>
  <c r="M27" i="108"/>
  <c r="L27" i="108"/>
  <c r="L16" i="108"/>
  <c r="N16" i="108"/>
  <c r="AJ16" i="108" s="1"/>
  <c r="AM16" i="108" s="1"/>
  <c r="AO16" i="108" s="1"/>
  <c r="M16" i="108"/>
  <c r="L20" i="108"/>
  <c r="N20" i="108"/>
  <c r="AJ20" i="108" s="1"/>
  <c r="AM20" i="108" s="1"/>
  <c r="AO20" i="108" s="1"/>
  <c r="M20" i="108"/>
  <c r="N24" i="108"/>
  <c r="AJ24" i="108" s="1"/>
  <c r="AM24" i="108" s="1"/>
  <c r="AO24" i="108" s="1"/>
  <c r="M24" i="108"/>
  <c r="L24" i="108"/>
  <c r="L28" i="108"/>
  <c r="N28" i="108"/>
  <c r="AJ28" i="108" s="1"/>
  <c r="AM28" i="108" s="1"/>
  <c r="AO28" i="108" s="1"/>
  <c r="M28" i="108"/>
  <c r="N13" i="108"/>
  <c r="AJ13" i="108" s="1"/>
  <c r="AM13" i="108" s="1"/>
  <c r="AO13" i="108" s="1"/>
  <c r="M13" i="108"/>
  <c r="L13" i="108"/>
  <c r="N17" i="108"/>
  <c r="AJ17" i="108" s="1"/>
  <c r="AM17" i="108" s="1"/>
  <c r="AO17" i="108" s="1"/>
  <c r="M17" i="108"/>
  <c r="L17" i="108"/>
  <c r="N21" i="108"/>
  <c r="AJ21" i="108" s="1"/>
  <c r="AM21" i="108" s="1"/>
  <c r="AO21" i="108" s="1"/>
  <c r="M21" i="108"/>
  <c r="L21" i="108"/>
  <c r="M25" i="108"/>
  <c r="L25" i="108"/>
  <c r="N25" i="108"/>
  <c r="AJ25" i="108" s="1"/>
  <c r="AM25" i="108" s="1"/>
  <c r="AO25" i="108" s="1"/>
  <c r="N29" i="108"/>
  <c r="AJ29" i="108" s="1"/>
  <c r="AM29" i="108" s="1"/>
  <c r="AO29" i="108" s="1"/>
  <c r="M29" i="108"/>
  <c r="L29" i="108"/>
  <c r="N14" i="111"/>
  <c r="AJ14" i="111" s="1"/>
  <c r="AM14" i="111" s="1"/>
  <c r="AO14" i="111" s="1"/>
  <c r="L14" i="111"/>
  <c r="M14" i="111"/>
  <c r="L18" i="111"/>
  <c r="N18" i="111"/>
  <c r="AJ18" i="111" s="1"/>
  <c r="AM18" i="111" s="1"/>
  <c r="AO18" i="111" s="1"/>
  <c r="M18" i="111"/>
  <c r="N22" i="111"/>
  <c r="AJ22" i="111" s="1"/>
  <c r="AM22" i="111" s="1"/>
  <c r="AO22" i="111" s="1"/>
  <c r="L22" i="111"/>
  <c r="M22" i="111"/>
  <c r="N26" i="111"/>
  <c r="AJ26" i="111" s="1"/>
  <c r="AM26" i="111" s="1"/>
  <c r="AO26" i="111" s="1"/>
  <c r="M26" i="111"/>
  <c r="L26" i="111"/>
  <c r="N15" i="111"/>
  <c r="AJ15" i="111" s="1"/>
  <c r="AM15" i="111" s="1"/>
  <c r="AO15" i="111" s="1"/>
  <c r="L15" i="111"/>
  <c r="M15" i="111"/>
  <c r="N19" i="111"/>
  <c r="AJ19" i="111" s="1"/>
  <c r="AM19" i="111" s="1"/>
  <c r="AO19" i="111" s="1"/>
  <c r="L19" i="111"/>
  <c r="M19" i="111"/>
  <c r="N23" i="111"/>
  <c r="AJ23" i="111" s="1"/>
  <c r="AM23" i="111" s="1"/>
  <c r="AO23" i="111" s="1"/>
  <c r="M23" i="111"/>
  <c r="L23" i="111"/>
  <c r="N27" i="111"/>
  <c r="AJ27" i="111" s="1"/>
  <c r="AM27" i="111" s="1"/>
  <c r="AO27" i="111" s="1"/>
  <c r="M27" i="111"/>
  <c r="L27" i="111"/>
  <c r="L16" i="111"/>
  <c r="N16" i="111"/>
  <c r="AJ16" i="111" s="1"/>
  <c r="AM16" i="111" s="1"/>
  <c r="M16" i="111"/>
  <c r="L20" i="111"/>
  <c r="N20" i="111"/>
  <c r="AJ20" i="111" s="1"/>
  <c r="AM20" i="111" s="1"/>
  <c r="AO20" i="111" s="1"/>
  <c r="M20" i="111"/>
  <c r="N24" i="111"/>
  <c r="AJ24" i="111" s="1"/>
  <c r="AM24" i="111" s="1"/>
  <c r="AO24" i="111" s="1"/>
  <c r="M24" i="111"/>
  <c r="L24" i="111"/>
  <c r="L28" i="111"/>
  <c r="N28" i="111"/>
  <c r="AJ28" i="111" s="1"/>
  <c r="AM28" i="111" s="1"/>
  <c r="AO28" i="111" s="1"/>
  <c r="M28" i="111"/>
  <c r="N13" i="111"/>
  <c r="AJ13" i="111" s="1"/>
  <c r="AM13" i="111" s="1"/>
  <c r="AO13" i="111" s="1"/>
  <c r="L13" i="111"/>
  <c r="M13" i="111"/>
  <c r="N17" i="111"/>
  <c r="AJ17" i="111" s="1"/>
  <c r="AM17" i="111" s="1"/>
  <c r="AO17" i="111" s="1"/>
  <c r="M17" i="111"/>
  <c r="L17" i="111"/>
  <c r="N21" i="111"/>
  <c r="AJ21" i="111" s="1"/>
  <c r="AM21" i="111" s="1"/>
  <c r="AO21" i="111" s="1"/>
  <c r="M21" i="111"/>
  <c r="L21" i="111"/>
  <c r="M25" i="111"/>
  <c r="L25" i="111"/>
  <c r="N25" i="111"/>
  <c r="AJ25" i="111" s="1"/>
  <c r="AM25" i="111" s="1"/>
  <c r="AO25" i="111" s="1"/>
  <c r="N29" i="111"/>
  <c r="AJ29" i="111" s="1"/>
  <c r="AM29" i="111" s="1"/>
  <c r="AO29" i="111" s="1"/>
  <c r="M29" i="111"/>
  <c r="L29" i="111"/>
  <c r="N14" i="112"/>
  <c r="AJ14" i="112" s="1"/>
  <c r="AM14" i="112" s="1"/>
  <c r="M14" i="112"/>
  <c r="L14" i="112"/>
  <c r="N18" i="112"/>
  <c r="AJ18" i="112" s="1"/>
  <c r="AM18" i="112" s="1"/>
  <c r="AO18" i="112" s="1"/>
  <c r="L18" i="112"/>
  <c r="M18" i="112"/>
  <c r="N22" i="112"/>
  <c r="AJ22" i="112" s="1"/>
  <c r="AM22" i="112" s="1"/>
  <c r="AO22" i="112" s="1"/>
  <c r="M22" i="112"/>
  <c r="L22" i="112"/>
  <c r="N26" i="112"/>
  <c r="AJ26" i="112" s="1"/>
  <c r="AM26" i="112" s="1"/>
  <c r="AO26" i="112" s="1"/>
  <c r="M26" i="112"/>
  <c r="L26" i="112"/>
  <c r="N15" i="112"/>
  <c r="AJ15" i="112" s="1"/>
  <c r="AM15" i="112" s="1"/>
  <c r="AO15" i="112" s="1"/>
  <c r="M15" i="112"/>
  <c r="L15" i="112"/>
  <c r="N19" i="112"/>
  <c r="AJ19" i="112" s="1"/>
  <c r="AM19" i="112" s="1"/>
  <c r="AO19" i="112" s="1"/>
  <c r="M19" i="112"/>
  <c r="L19" i="112"/>
  <c r="N23" i="112"/>
  <c r="AJ23" i="112" s="1"/>
  <c r="AM23" i="112" s="1"/>
  <c r="AO23" i="112" s="1"/>
  <c r="M23" i="112"/>
  <c r="L23" i="112"/>
  <c r="N27" i="112"/>
  <c r="AJ27" i="112" s="1"/>
  <c r="AM27" i="112" s="1"/>
  <c r="AO27" i="112" s="1"/>
  <c r="M27" i="112"/>
  <c r="L27" i="112"/>
  <c r="N16" i="112"/>
  <c r="AJ16" i="112" s="1"/>
  <c r="AM16" i="112" s="1"/>
  <c r="AO16" i="112" s="1"/>
  <c r="L16" i="112"/>
  <c r="M16" i="112"/>
  <c r="N20" i="112"/>
  <c r="AJ20" i="112" s="1"/>
  <c r="AM20" i="112" s="1"/>
  <c r="AO20" i="112" s="1"/>
  <c r="L20" i="112"/>
  <c r="M20" i="112"/>
  <c r="N24" i="112"/>
  <c r="AJ24" i="112" s="1"/>
  <c r="AM24" i="112" s="1"/>
  <c r="AO24" i="112" s="1"/>
  <c r="M24" i="112"/>
  <c r="L24" i="112"/>
  <c r="L28" i="112"/>
  <c r="N28" i="112"/>
  <c r="AJ28" i="112" s="1"/>
  <c r="AM28" i="112" s="1"/>
  <c r="AO28" i="112" s="1"/>
  <c r="M28" i="112"/>
  <c r="M17" i="112"/>
  <c r="L17" i="112"/>
  <c r="N17" i="112"/>
  <c r="AJ17" i="112" s="1"/>
  <c r="AM17" i="112" s="1"/>
  <c r="AO17" i="112" s="1"/>
  <c r="M21" i="112"/>
  <c r="L21" i="112"/>
  <c r="N21" i="112"/>
  <c r="AJ21" i="112" s="1"/>
  <c r="AM21" i="112" s="1"/>
  <c r="AO21" i="112" s="1"/>
  <c r="M25" i="112"/>
  <c r="L25" i="112"/>
  <c r="N25" i="112"/>
  <c r="AJ25" i="112" s="1"/>
  <c r="AM25" i="112" s="1"/>
  <c r="AO25" i="112" s="1"/>
  <c r="N29" i="112"/>
  <c r="AJ29" i="112" s="1"/>
  <c r="AM29" i="112" s="1"/>
  <c r="AO29" i="112" s="1"/>
  <c r="M29" i="112"/>
  <c r="L29" i="112"/>
  <c r="N22" i="113"/>
  <c r="AJ22" i="113" s="1"/>
  <c r="AM22" i="113" s="1"/>
  <c r="AO22" i="113" s="1"/>
  <c r="M22" i="113"/>
  <c r="L22" i="113"/>
  <c r="N26" i="113"/>
  <c r="AJ26" i="113" s="1"/>
  <c r="AM26" i="113" s="1"/>
  <c r="AO26" i="113" s="1"/>
  <c r="M26" i="113"/>
  <c r="L26" i="113"/>
  <c r="N19" i="113"/>
  <c r="AJ19" i="113" s="1"/>
  <c r="AM19" i="113" s="1"/>
  <c r="AO19" i="113" s="1"/>
  <c r="M19" i="113"/>
  <c r="L19" i="113"/>
  <c r="N23" i="113"/>
  <c r="AJ23" i="113" s="1"/>
  <c r="AM23" i="113" s="1"/>
  <c r="AO23" i="113" s="1"/>
  <c r="M23" i="113"/>
  <c r="L23" i="113"/>
  <c r="N27" i="113"/>
  <c r="AJ27" i="113" s="1"/>
  <c r="AM27" i="113" s="1"/>
  <c r="AO27" i="113" s="1"/>
  <c r="M27" i="113"/>
  <c r="L27" i="113"/>
  <c r="L20" i="113"/>
  <c r="N20" i="113"/>
  <c r="AJ20" i="113" s="1"/>
  <c r="AM20" i="113" s="1"/>
  <c r="AO20" i="113" s="1"/>
  <c r="M20" i="113"/>
  <c r="N24" i="113"/>
  <c r="AJ24" i="113" s="1"/>
  <c r="AM24" i="113" s="1"/>
  <c r="AO24" i="113" s="1"/>
  <c r="M24" i="113"/>
  <c r="L24" i="113"/>
  <c r="L28" i="113"/>
  <c r="N28" i="113"/>
  <c r="AJ28" i="113" s="1"/>
  <c r="AM28" i="113" s="1"/>
  <c r="AO28" i="113" s="1"/>
  <c r="M28" i="113"/>
  <c r="N21" i="113"/>
  <c r="AJ21" i="113" s="1"/>
  <c r="AM21" i="113" s="1"/>
  <c r="AO21" i="113" s="1"/>
  <c r="M21" i="113"/>
  <c r="L21" i="113"/>
  <c r="M25" i="113"/>
  <c r="L25" i="113"/>
  <c r="N25" i="113"/>
  <c r="AJ25" i="113" s="1"/>
  <c r="AM25" i="113" s="1"/>
  <c r="AO25" i="113" s="1"/>
  <c r="N29" i="113"/>
  <c r="AJ29" i="113" s="1"/>
  <c r="AM29" i="113" s="1"/>
  <c r="AO29" i="113" s="1"/>
  <c r="M29" i="113"/>
  <c r="L29" i="113"/>
  <c r="M10" i="115"/>
  <c r="N10" i="115"/>
  <c r="L10" i="115"/>
  <c r="M14" i="115"/>
  <c r="N14" i="115"/>
  <c r="AJ14" i="115" s="1"/>
  <c r="AM14" i="115" s="1"/>
  <c r="AO14" i="115" s="1"/>
  <c r="L14" i="115"/>
  <c r="M18" i="115"/>
  <c r="N18" i="115"/>
  <c r="AJ18" i="115" s="1"/>
  <c r="AM18" i="115" s="1"/>
  <c r="AO18" i="115" s="1"/>
  <c r="L18" i="115"/>
  <c r="M22" i="115"/>
  <c r="N22" i="115"/>
  <c r="AJ22" i="115" s="1"/>
  <c r="AM22" i="115" s="1"/>
  <c r="AO22" i="115" s="1"/>
  <c r="L22" i="115"/>
  <c r="N26" i="115"/>
  <c r="AJ26" i="115" s="1"/>
  <c r="AM26" i="115" s="1"/>
  <c r="AO26" i="115" s="1"/>
  <c r="M26" i="115"/>
  <c r="L26" i="115"/>
  <c r="N27" i="115"/>
  <c r="AJ27" i="115" s="1"/>
  <c r="AM27" i="115" s="1"/>
  <c r="AO27" i="115" s="1"/>
  <c r="M27" i="115"/>
  <c r="L27" i="115"/>
  <c r="M23" i="115"/>
  <c r="L23" i="115"/>
  <c r="N23" i="115"/>
  <c r="AJ23" i="115" s="1"/>
  <c r="AM23" i="115" s="1"/>
  <c r="AO23" i="115" s="1"/>
  <c r="M19" i="115"/>
  <c r="N19" i="115"/>
  <c r="AJ19" i="115" s="1"/>
  <c r="AM19" i="115" s="1"/>
  <c r="AO19" i="115" s="1"/>
  <c r="L19" i="115"/>
  <c r="L12" i="115"/>
  <c r="N12" i="115"/>
  <c r="AJ12" i="115" s="1"/>
  <c r="AM12" i="115" s="1"/>
  <c r="AO12" i="115" s="1"/>
  <c r="M12" i="115"/>
  <c r="N16" i="115"/>
  <c r="AJ16" i="115" s="1"/>
  <c r="AM16" i="115" s="1"/>
  <c r="AO16" i="115" s="1"/>
  <c r="L16" i="115"/>
  <c r="M16" i="115"/>
  <c r="L20" i="115"/>
  <c r="N20" i="115"/>
  <c r="AJ20" i="115" s="1"/>
  <c r="AM20" i="115" s="1"/>
  <c r="AO20" i="115" s="1"/>
  <c r="M20" i="115"/>
  <c r="N24" i="115"/>
  <c r="AJ24" i="115" s="1"/>
  <c r="AM24" i="115" s="1"/>
  <c r="AO24" i="115" s="1"/>
  <c r="M24" i="115"/>
  <c r="L24" i="115"/>
  <c r="L28" i="115"/>
  <c r="N28" i="115"/>
  <c r="AJ28" i="115" s="1"/>
  <c r="AM28" i="115" s="1"/>
  <c r="AO28" i="115" s="1"/>
  <c r="M28" i="115"/>
  <c r="M15" i="115"/>
  <c r="L15" i="115"/>
  <c r="N15" i="115"/>
  <c r="AJ15" i="115" s="1"/>
  <c r="AM15" i="115" s="1"/>
  <c r="AO15" i="115" s="1"/>
  <c r="M11" i="115"/>
  <c r="N11" i="115"/>
  <c r="AJ11" i="115" s="1"/>
  <c r="AM11" i="115" s="1"/>
  <c r="AO11" i="115" s="1"/>
  <c r="L11" i="115"/>
  <c r="M13" i="115"/>
  <c r="N13" i="115"/>
  <c r="AJ13" i="115" s="1"/>
  <c r="AM13" i="115" s="1"/>
  <c r="AO13" i="115" s="1"/>
  <c r="L13" i="115"/>
  <c r="M17" i="115"/>
  <c r="L17" i="115"/>
  <c r="N17" i="115"/>
  <c r="AJ17" i="115" s="1"/>
  <c r="AM17" i="115" s="1"/>
  <c r="AO17" i="115" s="1"/>
  <c r="M21" i="115"/>
  <c r="N21" i="115"/>
  <c r="AJ21" i="115" s="1"/>
  <c r="AM21" i="115" s="1"/>
  <c r="AO21" i="115" s="1"/>
  <c r="L21" i="115"/>
  <c r="M25" i="115"/>
  <c r="L25" i="115"/>
  <c r="N25" i="115"/>
  <c r="AJ25" i="115" s="1"/>
  <c r="AM25" i="115" s="1"/>
  <c r="AO25" i="115" s="1"/>
  <c r="N29" i="115"/>
  <c r="AJ29" i="115" s="1"/>
  <c r="AM29" i="115" s="1"/>
  <c r="AO29" i="115" s="1"/>
  <c r="M29" i="115"/>
  <c r="L29" i="115"/>
  <c r="N10" i="116"/>
  <c r="M10" i="116"/>
  <c r="L10" i="116"/>
  <c r="N14" i="116"/>
  <c r="AJ14" i="116" s="1"/>
  <c r="AM14" i="116" s="1"/>
  <c r="AO14" i="116" s="1"/>
  <c r="M14" i="116"/>
  <c r="L14" i="116"/>
  <c r="N18" i="116"/>
  <c r="AJ18" i="116" s="1"/>
  <c r="AM18" i="116" s="1"/>
  <c r="AO18" i="116" s="1"/>
  <c r="M18" i="116"/>
  <c r="L18" i="116"/>
  <c r="N22" i="116"/>
  <c r="AJ22" i="116" s="1"/>
  <c r="AM22" i="116" s="1"/>
  <c r="AO22" i="116" s="1"/>
  <c r="M22" i="116"/>
  <c r="L22" i="116"/>
  <c r="N26" i="116"/>
  <c r="AJ26" i="116" s="1"/>
  <c r="AM26" i="116" s="1"/>
  <c r="AO26" i="116" s="1"/>
  <c r="M26" i="116"/>
  <c r="L26" i="116"/>
  <c r="N11" i="116"/>
  <c r="AJ11" i="116" s="1"/>
  <c r="AM11" i="116" s="1"/>
  <c r="AO11" i="116" s="1"/>
  <c r="M11" i="116"/>
  <c r="L11" i="116"/>
  <c r="N15" i="116"/>
  <c r="AJ15" i="116" s="1"/>
  <c r="AM15" i="116" s="1"/>
  <c r="AO15" i="116" s="1"/>
  <c r="M15" i="116"/>
  <c r="L15" i="116"/>
  <c r="N19" i="116"/>
  <c r="AJ19" i="116" s="1"/>
  <c r="AM19" i="116" s="1"/>
  <c r="AO19" i="116" s="1"/>
  <c r="M19" i="116"/>
  <c r="L19" i="116"/>
  <c r="N23" i="116"/>
  <c r="AJ23" i="116" s="1"/>
  <c r="AM23" i="116" s="1"/>
  <c r="AO23" i="116" s="1"/>
  <c r="M23" i="116"/>
  <c r="L23" i="116"/>
  <c r="N27" i="116"/>
  <c r="AJ27" i="116" s="1"/>
  <c r="AM27" i="116" s="1"/>
  <c r="AO27" i="116" s="1"/>
  <c r="M27" i="116"/>
  <c r="L27" i="116"/>
  <c r="N12" i="116"/>
  <c r="AJ12" i="116" s="1"/>
  <c r="AM12" i="116" s="1"/>
  <c r="AO12" i="116" s="1"/>
  <c r="L12" i="116"/>
  <c r="M12" i="116"/>
  <c r="N16" i="116"/>
  <c r="AJ16" i="116" s="1"/>
  <c r="AM16" i="116" s="1"/>
  <c r="L16" i="116"/>
  <c r="M16" i="116"/>
  <c r="L20" i="116"/>
  <c r="N20" i="116"/>
  <c r="AJ20" i="116" s="1"/>
  <c r="AM20" i="116" s="1"/>
  <c r="AO20" i="116" s="1"/>
  <c r="M20" i="116"/>
  <c r="N24" i="116"/>
  <c r="AJ24" i="116" s="1"/>
  <c r="AM24" i="116" s="1"/>
  <c r="AO24" i="116" s="1"/>
  <c r="M24" i="116"/>
  <c r="L24" i="116"/>
  <c r="L28" i="116"/>
  <c r="N28" i="116"/>
  <c r="AJ28" i="116" s="1"/>
  <c r="AM28" i="116" s="1"/>
  <c r="AO28" i="116" s="1"/>
  <c r="M28" i="116"/>
  <c r="M13" i="116"/>
  <c r="L13" i="116"/>
  <c r="N13" i="116"/>
  <c r="AJ13" i="116" s="1"/>
  <c r="AM13" i="116" s="1"/>
  <c r="AO13" i="116" s="1"/>
  <c r="M17" i="116"/>
  <c r="L17" i="116"/>
  <c r="N17" i="116"/>
  <c r="AJ17" i="116" s="1"/>
  <c r="AM17" i="116" s="1"/>
  <c r="AO17" i="116" s="1"/>
  <c r="N21" i="116"/>
  <c r="AJ21" i="116" s="1"/>
  <c r="AM21" i="116" s="1"/>
  <c r="AO21" i="116" s="1"/>
  <c r="M21" i="116"/>
  <c r="L21" i="116"/>
  <c r="M25" i="116"/>
  <c r="L25" i="116"/>
  <c r="N25" i="116"/>
  <c r="AJ25" i="116" s="1"/>
  <c r="AM25" i="116" s="1"/>
  <c r="AO25" i="116" s="1"/>
  <c r="N29" i="116"/>
  <c r="AJ29" i="116" s="1"/>
  <c r="AM29" i="116" s="1"/>
  <c r="AO29" i="116" s="1"/>
  <c r="M29" i="116"/>
  <c r="L29" i="116"/>
  <c r="N15" i="120"/>
  <c r="AJ15" i="120" s="1"/>
  <c r="AM15" i="120" s="1"/>
  <c r="AO15" i="120" s="1"/>
  <c r="M15" i="120"/>
  <c r="L15" i="120"/>
  <c r="L10" i="120"/>
  <c r="F45" i="132" s="1"/>
  <c r="N10" i="120"/>
  <c r="M10" i="120"/>
  <c r="G45" i="132" s="1"/>
  <c r="M14" i="120"/>
  <c r="L14" i="120"/>
  <c r="N14" i="120"/>
  <c r="AJ14" i="120" s="1"/>
  <c r="AM14" i="120" s="1"/>
  <c r="AO14" i="120" s="1"/>
  <c r="N18" i="120"/>
  <c r="AJ18" i="120" s="1"/>
  <c r="AM18" i="120" s="1"/>
  <c r="AO18" i="120" s="1"/>
  <c r="M18" i="120"/>
  <c r="L18" i="120"/>
  <c r="N22" i="120"/>
  <c r="AJ22" i="120" s="1"/>
  <c r="AM22" i="120" s="1"/>
  <c r="AO22" i="120" s="1"/>
  <c r="M22" i="120"/>
  <c r="L22" i="120"/>
  <c r="N26" i="120"/>
  <c r="AJ26" i="120" s="1"/>
  <c r="AM26" i="120" s="1"/>
  <c r="AO26" i="120" s="1"/>
  <c r="M26" i="120"/>
  <c r="L26" i="120"/>
  <c r="N27" i="120"/>
  <c r="AJ27" i="120" s="1"/>
  <c r="AM27" i="120" s="1"/>
  <c r="AO27" i="120" s="1"/>
  <c r="M27" i="120"/>
  <c r="L27" i="120"/>
  <c r="N23" i="120"/>
  <c r="AJ23" i="120" s="1"/>
  <c r="AM23" i="120" s="1"/>
  <c r="AO23" i="120" s="1"/>
  <c r="M23" i="120"/>
  <c r="L23" i="120"/>
  <c r="N12" i="120"/>
  <c r="AJ12" i="120" s="1"/>
  <c r="AM12" i="120" s="1"/>
  <c r="AO12" i="120" s="1"/>
  <c r="M12" i="120"/>
  <c r="L12" i="120"/>
  <c r="N16" i="120"/>
  <c r="AJ16" i="120" s="1"/>
  <c r="AM16" i="120" s="1"/>
  <c r="AO16" i="120" s="1"/>
  <c r="M16" i="120"/>
  <c r="L16" i="120"/>
  <c r="L20" i="120"/>
  <c r="N20" i="120"/>
  <c r="AJ20" i="120" s="1"/>
  <c r="AM20" i="120" s="1"/>
  <c r="AO20" i="120" s="1"/>
  <c r="M20" i="120"/>
  <c r="N24" i="120"/>
  <c r="AJ24" i="120" s="1"/>
  <c r="AM24" i="120" s="1"/>
  <c r="AO24" i="120" s="1"/>
  <c r="M24" i="120"/>
  <c r="L24" i="120"/>
  <c r="L28" i="120"/>
  <c r="N28" i="120"/>
  <c r="AJ28" i="120" s="1"/>
  <c r="AM28" i="120" s="1"/>
  <c r="AO28" i="120" s="1"/>
  <c r="M28" i="120"/>
  <c r="N19" i="120"/>
  <c r="AJ19" i="120" s="1"/>
  <c r="AM19" i="120" s="1"/>
  <c r="AO19" i="120" s="1"/>
  <c r="M19" i="120"/>
  <c r="L19" i="120"/>
  <c r="N11" i="120"/>
  <c r="AJ11" i="120" s="1"/>
  <c r="AM11" i="120" s="1"/>
  <c r="AO11" i="120" s="1"/>
  <c r="M11" i="120"/>
  <c r="L11" i="120"/>
  <c r="M13" i="120"/>
  <c r="L13" i="120"/>
  <c r="N13" i="120"/>
  <c r="AJ13" i="120" s="1"/>
  <c r="AM13" i="120" s="1"/>
  <c r="AO13" i="120" s="1"/>
  <c r="M17" i="120"/>
  <c r="L17" i="120"/>
  <c r="N17" i="120"/>
  <c r="AJ17" i="120" s="1"/>
  <c r="AM17" i="120" s="1"/>
  <c r="AO17" i="120" s="1"/>
  <c r="N21" i="120"/>
  <c r="AJ21" i="120" s="1"/>
  <c r="AM21" i="120" s="1"/>
  <c r="AO21" i="120" s="1"/>
  <c r="M21" i="120"/>
  <c r="L21" i="120"/>
  <c r="M25" i="120"/>
  <c r="L25" i="120"/>
  <c r="N25" i="120"/>
  <c r="AJ25" i="120" s="1"/>
  <c r="AM25" i="120" s="1"/>
  <c r="AO25" i="120" s="1"/>
  <c r="N29" i="120"/>
  <c r="AJ29" i="120" s="1"/>
  <c r="AM29" i="120" s="1"/>
  <c r="AO29" i="120" s="1"/>
  <c r="M29" i="120"/>
  <c r="L29" i="120"/>
  <c r="M22" i="118"/>
  <c r="L22" i="118"/>
  <c r="N22" i="118"/>
  <c r="AJ22" i="118" s="1"/>
  <c r="AM22" i="118" s="1"/>
  <c r="AO22" i="118" s="1"/>
  <c r="N26" i="118"/>
  <c r="AJ26" i="118" s="1"/>
  <c r="AM26" i="118" s="1"/>
  <c r="AO26" i="118" s="1"/>
  <c r="M26" i="118"/>
  <c r="L26" i="118"/>
  <c r="N23" i="118"/>
  <c r="AJ23" i="118" s="1"/>
  <c r="AM23" i="118" s="1"/>
  <c r="AO23" i="118" s="1"/>
  <c r="M23" i="118"/>
  <c r="L23" i="118"/>
  <c r="N27" i="118"/>
  <c r="AJ27" i="118" s="1"/>
  <c r="AM27" i="118" s="1"/>
  <c r="AO27" i="118" s="1"/>
  <c r="M27" i="118"/>
  <c r="L27" i="118"/>
  <c r="N24" i="118"/>
  <c r="AJ24" i="118" s="1"/>
  <c r="AM24" i="118" s="1"/>
  <c r="AO24" i="118" s="1"/>
  <c r="M24" i="118"/>
  <c r="L24" i="118"/>
  <c r="L28" i="118"/>
  <c r="N28" i="118"/>
  <c r="AJ28" i="118" s="1"/>
  <c r="AM28" i="118" s="1"/>
  <c r="AO28" i="118" s="1"/>
  <c r="M28" i="118"/>
  <c r="M21" i="118"/>
  <c r="N21" i="118"/>
  <c r="AJ21" i="118" s="1"/>
  <c r="AM21" i="118" s="1"/>
  <c r="AO21" i="118" s="1"/>
  <c r="L21" i="118"/>
  <c r="M25" i="118"/>
  <c r="L25" i="118"/>
  <c r="N25" i="118"/>
  <c r="AJ25" i="118" s="1"/>
  <c r="AM25" i="118" s="1"/>
  <c r="AO25" i="118" s="1"/>
  <c r="N29" i="118"/>
  <c r="AJ29" i="118" s="1"/>
  <c r="AM29" i="118" s="1"/>
  <c r="AO29" i="118" s="1"/>
  <c r="M29" i="118"/>
  <c r="L29" i="118"/>
  <c r="N10" i="119"/>
  <c r="L10" i="119"/>
  <c r="M10" i="119"/>
  <c r="N14" i="119"/>
  <c r="AJ14" i="119" s="1"/>
  <c r="AM14" i="119" s="1"/>
  <c r="AO14" i="119" s="1"/>
  <c r="L14" i="119"/>
  <c r="M14" i="119"/>
  <c r="N18" i="119"/>
  <c r="AJ18" i="119" s="1"/>
  <c r="AM18" i="119" s="1"/>
  <c r="AO18" i="119" s="1"/>
  <c r="L18" i="119"/>
  <c r="M18" i="119"/>
  <c r="N22" i="119"/>
  <c r="AJ22" i="119" s="1"/>
  <c r="AM22" i="119" s="1"/>
  <c r="AO22" i="119" s="1"/>
  <c r="L22" i="119"/>
  <c r="M22" i="119"/>
  <c r="N26" i="119"/>
  <c r="AJ26" i="119" s="1"/>
  <c r="AM26" i="119" s="1"/>
  <c r="AO26" i="119" s="1"/>
  <c r="M26" i="119"/>
  <c r="L26" i="119"/>
  <c r="N27" i="119"/>
  <c r="AJ27" i="119" s="1"/>
  <c r="AM27" i="119" s="1"/>
  <c r="AO27" i="119" s="1"/>
  <c r="M27" i="119"/>
  <c r="L27" i="119"/>
  <c r="N23" i="119"/>
  <c r="AJ23" i="119" s="1"/>
  <c r="AM23" i="119" s="1"/>
  <c r="M23" i="119"/>
  <c r="L23" i="119"/>
  <c r="N19" i="119"/>
  <c r="AJ19" i="119" s="1"/>
  <c r="AM19" i="119" s="1"/>
  <c r="AO19" i="119" s="1"/>
  <c r="M19" i="119"/>
  <c r="L19" i="119"/>
  <c r="L12" i="119"/>
  <c r="N12" i="119"/>
  <c r="AJ12" i="119" s="1"/>
  <c r="AM12" i="119" s="1"/>
  <c r="AO12" i="119" s="1"/>
  <c r="M12" i="119"/>
  <c r="L16" i="119"/>
  <c r="N16" i="119"/>
  <c r="AJ16" i="119" s="1"/>
  <c r="AM16" i="119" s="1"/>
  <c r="AO16" i="119" s="1"/>
  <c r="M16" i="119"/>
  <c r="L20" i="119"/>
  <c r="N20" i="119"/>
  <c r="AJ20" i="119" s="1"/>
  <c r="AM20" i="119" s="1"/>
  <c r="AO20" i="119" s="1"/>
  <c r="M20" i="119"/>
  <c r="N24" i="119"/>
  <c r="AJ24" i="119" s="1"/>
  <c r="AM24" i="119" s="1"/>
  <c r="AO24" i="119" s="1"/>
  <c r="M24" i="119"/>
  <c r="L24" i="119"/>
  <c r="L28" i="119"/>
  <c r="N28" i="119"/>
  <c r="AJ28" i="119" s="1"/>
  <c r="AM28" i="119" s="1"/>
  <c r="AO28" i="119" s="1"/>
  <c r="M28" i="119"/>
  <c r="N11" i="119"/>
  <c r="AJ11" i="119" s="1"/>
  <c r="AM11" i="119" s="1"/>
  <c r="AO11" i="119" s="1"/>
  <c r="M11" i="119"/>
  <c r="L11" i="119"/>
  <c r="N15" i="119"/>
  <c r="AJ15" i="119" s="1"/>
  <c r="AM15" i="119" s="1"/>
  <c r="AO15" i="119" s="1"/>
  <c r="L15" i="119"/>
  <c r="M15" i="119"/>
  <c r="N13" i="119"/>
  <c r="AJ13" i="119" s="1"/>
  <c r="AM13" i="119" s="1"/>
  <c r="AO13" i="119" s="1"/>
  <c r="M13" i="119"/>
  <c r="L13" i="119"/>
  <c r="N17" i="119"/>
  <c r="AJ17" i="119" s="1"/>
  <c r="AM17" i="119" s="1"/>
  <c r="AO17" i="119" s="1"/>
  <c r="M17" i="119"/>
  <c r="L17" i="119"/>
  <c r="N21" i="119"/>
  <c r="AJ21" i="119" s="1"/>
  <c r="AM21" i="119" s="1"/>
  <c r="AO21" i="119" s="1"/>
  <c r="M21" i="119"/>
  <c r="L21" i="119"/>
  <c r="M25" i="119"/>
  <c r="L25" i="119"/>
  <c r="N25" i="119"/>
  <c r="AJ25" i="119" s="1"/>
  <c r="AM25" i="119" s="1"/>
  <c r="AO25" i="119" s="1"/>
  <c r="N29" i="119"/>
  <c r="AJ29" i="119" s="1"/>
  <c r="AM29" i="119" s="1"/>
  <c r="AO29" i="119" s="1"/>
  <c r="M29" i="119"/>
  <c r="L29" i="119"/>
  <c r="M10" i="123"/>
  <c r="G49" i="132" s="1"/>
  <c r="N10" i="123"/>
  <c r="H49" i="132" s="1"/>
  <c r="F48" i="134" s="1"/>
  <c r="G48" i="134" s="1"/>
  <c r="L10" i="123"/>
  <c r="F49" i="132" s="1"/>
  <c r="M14" i="123"/>
  <c r="N14" i="123"/>
  <c r="AJ14" i="123" s="1"/>
  <c r="AM14" i="123" s="1"/>
  <c r="AO14" i="123" s="1"/>
  <c r="L14" i="123"/>
  <c r="L18" i="123"/>
  <c r="M18" i="123"/>
  <c r="N18" i="123"/>
  <c r="AJ18" i="123" s="1"/>
  <c r="AM18" i="123" s="1"/>
  <c r="AO18" i="123" s="1"/>
  <c r="M22" i="123"/>
  <c r="L22" i="123"/>
  <c r="N22" i="123"/>
  <c r="AJ22" i="123" s="1"/>
  <c r="AM22" i="123" s="1"/>
  <c r="AO22" i="123" s="1"/>
  <c r="N26" i="123"/>
  <c r="AJ26" i="123" s="1"/>
  <c r="AM26" i="123" s="1"/>
  <c r="AO26" i="123" s="1"/>
  <c r="M26" i="123"/>
  <c r="L26" i="123"/>
  <c r="N27" i="123"/>
  <c r="AJ27" i="123" s="1"/>
  <c r="AM27" i="123" s="1"/>
  <c r="AO27" i="123" s="1"/>
  <c r="M27" i="123"/>
  <c r="L27" i="123"/>
  <c r="N23" i="123"/>
  <c r="AJ23" i="123" s="1"/>
  <c r="AM23" i="123" s="1"/>
  <c r="AO23" i="123" s="1"/>
  <c r="M23" i="123"/>
  <c r="L23" i="123"/>
  <c r="N19" i="123"/>
  <c r="AJ19" i="123" s="1"/>
  <c r="AM19" i="123" s="1"/>
  <c r="AO19" i="123" s="1"/>
  <c r="M19" i="123"/>
  <c r="L19" i="123"/>
  <c r="N12" i="123"/>
  <c r="AJ12" i="123" s="1"/>
  <c r="AM12" i="123" s="1"/>
  <c r="AO12" i="123" s="1"/>
  <c r="M12" i="123"/>
  <c r="L12" i="123"/>
  <c r="N16" i="123"/>
  <c r="AJ16" i="123" s="1"/>
  <c r="AM16" i="123" s="1"/>
  <c r="AO16" i="123" s="1"/>
  <c r="M16" i="123"/>
  <c r="L16" i="123"/>
  <c r="N20" i="123"/>
  <c r="AJ20" i="123" s="1"/>
  <c r="AM20" i="123" s="1"/>
  <c r="AO20" i="123" s="1"/>
  <c r="M20" i="123"/>
  <c r="L20" i="123"/>
  <c r="N24" i="123"/>
  <c r="AJ24" i="123" s="1"/>
  <c r="AM24" i="123" s="1"/>
  <c r="AO24" i="123" s="1"/>
  <c r="M24" i="123"/>
  <c r="L24" i="123"/>
  <c r="L28" i="123"/>
  <c r="N28" i="123"/>
  <c r="AJ28" i="123" s="1"/>
  <c r="AM28" i="123" s="1"/>
  <c r="AO28" i="123" s="1"/>
  <c r="M28" i="123"/>
  <c r="M11" i="123"/>
  <c r="L11" i="123"/>
  <c r="N11" i="123"/>
  <c r="AJ11" i="123" s="1"/>
  <c r="AM11" i="123" s="1"/>
  <c r="AO11" i="123" s="1"/>
  <c r="M15" i="123"/>
  <c r="L15" i="123"/>
  <c r="N15" i="123"/>
  <c r="AJ15" i="123" s="1"/>
  <c r="AM15" i="123" s="1"/>
  <c r="AO15" i="123" s="1"/>
  <c r="M13" i="123"/>
  <c r="N13" i="123"/>
  <c r="AJ13" i="123" s="1"/>
  <c r="AM13" i="123" s="1"/>
  <c r="AO13" i="123" s="1"/>
  <c r="L13" i="123"/>
  <c r="M17" i="123"/>
  <c r="N17" i="123"/>
  <c r="AJ17" i="123" s="1"/>
  <c r="AM17" i="123" s="1"/>
  <c r="AO17" i="123" s="1"/>
  <c r="L17" i="123"/>
  <c r="M21" i="123"/>
  <c r="N21" i="123"/>
  <c r="AJ21" i="123" s="1"/>
  <c r="AM21" i="123" s="1"/>
  <c r="AO21" i="123" s="1"/>
  <c r="L21" i="123"/>
  <c r="M25" i="123"/>
  <c r="L25" i="123"/>
  <c r="N25" i="123"/>
  <c r="AJ25" i="123" s="1"/>
  <c r="AM25" i="123" s="1"/>
  <c r="AO25" i="123" s="1"/>
  <c r="N29" i="123"/>
  <c r="AJ29" i="123" s="1"/>
  <c r="AM29" i="123" s="1"/>
  <c r="AO29" i="123" s="1"/>
  <c r="M29" i="123"/>
  <c r="L29" i="123"/>
  <c r="N14" i="121"/>
  <c r="AJ14" i="121" s="1"/>
  <c r="AM14" i="121" s="1"/>
  <c r="AO14" i="121" s="1"/>
  <c r="M14" i="121"/>
  <c r="L14" i="121"/>
  <c r="M18" i="121"/>
  <c r="L18" i="121"/>
  <c r="N18" i="121"/>
  <c r="AJ18" i="121" s="1"/>
  <c r="AM18" i="121" s="1"/>
  <c r="AO18" i="121" s="1"/>
  <c r="M22" i="121"/>
  <c r="L22" i="121"/>
  <c r="N22" i="121"/>
  <c r="AJ22" i="121" s="1"/>
  <c r="AM22" i="121" s="1"/>
  <c r="AO22" i="121" s="1"/>
  <c r="N11" i="121"/>
  <c r="AJ11" i="121" s="1"/>
  <c r="AM11" i="121" s="1"/>
  <c r="AO11" i="121" s="1"/>
  <c r="L11" i="121"/>
  <c r="M11" i="121"/>
  <c r="N15" i="121"/>
  <c r="AJ15" i="121" s="1"/>
  <c r="AM15" i="121" s="1"/>
  <c r="AO15" i="121" s="1"/>
  <c r="M15" i="121"/>
  <c r="L15" i="121"/>
  <c r="N19" i="121"/>
  <c r="AJ19" i="121" s="1"/>
  <c r="AM19" i="121" s="1"/>
  <c r="AO19" i="121" s="1"/>
  <c r="M19" i="121"/>
  <c r="L19" i="121"/>
  <c r="N23" i="121"/>
  <c r="AJ23" i="121" s="1"/>
  <c r="AM23" i="121" s="1"/>
  <c r="AO23" i="121" s="1"/>
  <c r="M23" i="121"/>
  <c r="L23" i="121"/>
  <c r="L12" i="121"/>
  <c r="N12" i="121"/>
  <c r="AJ12" i="121" s="1"/>
  <c r="AM12" i="121" s="1"/>
  <c r="AO12" i="121" s="1"/>
  <c r="M12" i="121"/>
  <c r="L16" i="121"/>
  <c r="N16" i="121"/>
  <c r="AJ16" i="121" s="1"/>
  <c r="AM16" i="121" s="1"/>
  <c r="AO16" i="121" s="1"/>
  <c r="M16" i="121"/>
  <c r="L20" i="121"/>
  <c r="N20" i="121"/>
  <c r="AJ20" i="121" s="1"/>
  <c r="AM20" i="121" s="1"/>
  <c r="AO20" i="121" s="1"/>
  <c r="M20" i="121"/>
  <c r="N24" i="121"/>
  <c r="AJ24" i="121" s="1"/>
  <c r="AM24" i="121" s="1"/>
  <c r="AO24" i="121" s="1"/>
  <c r="M24" i="121"/>
  <c r="L24" i="121"/>
  <c r="L13" i="121"/>
  <c r="M13" i="121"/>
  <c r="N13" i="121"/>
  <c r="AJ13" i="121" s="1"/>
  <c r="AM13" i="121" s="1"/>
  <c r="AO13" i="121" s="1"/>
  <c r="N17" i="121"/>
  <c r="AJ17" i="121" s="1"/>
  <c r="AM17" i="121" s="1"/>
  <c r="AO17" i="121" s="1"/>
  <c r="M17" i="121"/>
  <c r="L17" i="121"/>
  <c r="N21" i="121"/>
  <c r="AJ21" i="121" s="1"/>
  <c r="AM21" i="121" s="1"/>
  <c r="AO21" i="121" s="1"/>
  <c r="M21" i="121"/>
  <c r="L21" i="121"/>
  <c r="M25" i="121"/>
  <c r="L25" i="121"/>
  <c r="N25" i="121"/>
  <c r="AJ25" i="121" s="1"/>
  <c r="AM25" i="121" s="1"/>
  <c r="AO25" i="121" s="1"/>
  <c r="N14" i="122"/>
  <c r="AJ14" i="122" s="1"/>
  <c r="AM14" i="122" s="1"/>
  <c r="AO14" i="122" s="1"/>
  <c r="M14" i="122"/>
  <c r="L14" i="122"/>
  <c r="N18" i="122"/>
  <c r="AJ18" i="122" s="1"/>
  <c r="AM18" i="122" s="1"/>
  <c r="AO18" i="122" s="1"/>
  <c r="L18" i="122"/>
  <c r="M18" i="122"/>
  <c r="N22" i="122"/>
  <c r="AJ22" i="122" s="1"/>
  <c r="AM22" i="122" s="1"/>
  <c r="AO22" i="122" s="1"/>
  <c r="M22" i="122"/>
  <c r="L22" i="122"/>
  <c r="N26" i="122"/>
  <c r="AJ26" i="122" s="1"/>
  <c r="AM26" i="122" s="1"/>
  <c r="AO26" i="122" s="1"/>
  <c r="M26" i="122"/>
  <c r="L26" i="122"/>
  <c r="N11" i="122"/>
  <c r="AJ11" i="122" s="1"/>
  <c r="AM11" i="122" s="1"/>
  <c r="AO11" i="122" s="1"/>
  <c r="L11" i="122"/>
  <c r="M11" i="122"/>
  <c r="N15" i="122"/>
  <c r="AJ15" i="122" s="1"/>
  <c r="AM15" i="122" s="1"/>
  <c r="AO15" i="122" s="1"/>
  <c r="M15" i="122"/>
  <c r="L15" i="122"/>
  <c r="N19" i="122"/>
  <c r="AJ19" i="122" s="1"/>
  <c r="AM19" i="122" s="1"/>
  <c r="AO19" i="122" s="1"/>
  <c r="M19" i="122"/>
  <c r="L19" i="122"/>
  <c r="N23" i="122"/>
  <c r="AJ23" i="122" s="1"/>
  <c r="AM23" i="122" s="1"/>
  <c r="AO23" i="122" s="1"/>
  <c r="M23" i="122"/>
  <c r="L23" i="122"/>
  <c r="N27" i="122"/>
  <c r="AJ27" i="122" s="1"/>
  <c r="AM27" i="122" s="1"/>
  <c r="AO27" i="122" s="1"/>
  <c r="M27" i="122"/>
  <c r="L27" i="122"/>
  <c r="L12" i="122"/>
  <c r="N12" i="122"/>
  <c r="AJ12" i="122" s="1"/>
  <c r="AM12" i="122" s="1"/>
  <c r="AO12" i="122" s="1"/>
  <c r="M12" i="122"/>
  <c r="L16" i="122"/>
  <c r="N16" i="122"/>
  <c r="AJ16" i="122" s="1"/>
  <c r="AM16" i="122" s="1"/>
  <c r="AO16" i="122" s="1"/>
  <c r="M16" i="122"/>
  <c r="N20" i="122"/>
  <c r="AJ20" i="122" s="1"/>
  <c r="AM20" i="122" s="1"/>
  <c r="AO20" i="122" s="1"/>
  <c r="M20" i="122"/>
  <c r="L20" i="122"/>
  <c r="N24" i="122"/>
  <c r="AJ24" i="122" s="1"/>
  <c r="AM24" i="122" s="1"/>
  <c r="AO24" i="122" s="1"/>
  <c r="M24" i="122"/>
  <c r="L24" i="122"/>
  <c r="L28" i="122"/>
  <c r="N28" i="122"/>
  <c r="AJ28" i="122" s="1"/>
  <c r="AM28" i="122" s="1"/>
  <c r="AO28" i="122" s="1"/>
  <c r="M28" i="122"/>
  <c r="N13" i="122"/>
  <c r="AJ13" i="122" s="1"/>
  <c r="AM13" i="122" s="1"/>
  <c r="AO13" i="122" s="1"/>
  <c r="M13" i="122"/>
  <c r="L13" i="122"/>
  <c r="N17" i="122"/>
  <c r="AJ17" i="122" s="1"/>
  <c r="AM17" i="122" s="1"/>
  <c r="AO17" i="122" s="1"/>
  <c r="M17" i="122"/>
  <c r="L17" i="122"/>
  <c r="M21" i="122"/>
  <c r="L21" i="122"/>
  <c r="N21" i="122"/>
  <c r="AJ21" i="122" s="1"/>
  <c r="AM21" i="122" s="1"/>
  <c r="AO21" i="122" s="1"/>
  <c r="M25" i="122"/>
  <c r="L25" i="122"/>
  <c r="N25" i="122"/>
  <c r="AJ25" i="122" s="1"/>
  <c r="AM25" i="122" s="1"/>
  <c r="AO25" i="122" s="1"/>
  <c r="N29" i="122"/>
  <c r="AJ29" i="122" s="1"/>
  <c r="AM29" i="122" s="1"/>
  <c r="AO29" i="122" s="1"/>
  <c r="M29" i="122"/>
  <c r="L29" i="122"/>
  <c r="N17" i="106"/>
  <c r="AJ17" i="106" s="1"/>
  <c r="AM17" i="106" s="1"/>
  <c r="AO17" i="106" s="1"/>
  <c r="M17" i="106"/>
  <c r="L17" i="106"/>
  <c r="L21" i="106"/>
  <c r="M21" i="106"/>
  <c r="N21" i="106"/>
  <c r="AJ21" i="106" s="1"/>
  <c r="AM21" i="106" s="1"/>
  <c r="AO21" i="106" s="1"/>
  <c r="N25" i="106"/>
  <c r="AJ25" i="106" s="1"/>
  <c r="AM25" i="106" s="1"/>
  <c r="AO25" i="106" s="1"/>
  <c r="M25" i="106"/>
  <c r="L25" i="106"/>
  <c r="N29" i="106"/>
  <c r="M29" i="106"/>
  <c r="L29" i="106"/>
  <c r="N18" i="106"/>
  <c r="AJ18" i="106" s="1"/>
  <c r="AM18" i="106" s="1"/>
  <c r="AO18" i="106" s="1"/>
  <c r="M18" i="106"/>
  <c r="L18" i="106"/>
  <c r="N22" i="106"/>
  <c r="AJ22" i="106" s="1"/>
  <c r="AM22" i="106" s="1"/>
  <c r="AO22" i="106" s="1"/>
  <c r="M22" i="106"/>
  <c r="L22" i="106"/>
  <c r="M26" i="106"/>
  <c r="L26" i="106"/>
  <c r="N26" i="106"/>
  <c r="AJ26" i="106" s="1"/>
  <c r="AM26" i="106" s="1"/>
  <c r="AO26" i="106" s="1"/>
  <c r="L19" i="106"/>
  <c r="N19" i="106"/>
  <c r="AJ19" i="106" s="1"/>
  <c r="AM19" i="106" s="1"/>
  <c r="AO19" i="106" s="1"/>
  <c r="M19" i="106"/>
  <c r="N23" i="106"/>
  <c r="AJ23" i="106" s="1"/>
  <c r="AM23" i="106" s="1"/>
  <c r="AO23" i="106" s="1"/>
  <c r="M23" i="106"/>
  <c r="L23" i="106"/>
  <c r="N27" i="106"/>
  <c r="AJ27" i="106" s="1"/>
  <c r="AM27" i="106" s="1"/>
  <c r="AO27" i="106" s="1"/>
  <c r="M27" i="106"/>
  <c r="L27" i="106"/>
  <c r="M16" i="106"/>
  <c r="L16" i="106"/>
  <c r="N16" i="106"/>
  <c r="AJ16" i="106" s="1"/>
  <c r="AM16" i="106" s="1"/>
  <c r="AO16" i="106" s="1"/>
  <c r="N20" i="106"/>
  <c r="AJ20" i="106" s="1"/>
  <c r="AM20" i="106" s="1"/>
  <c r="AO20" i="106" s="1"/>
  <c r="M20" i="106"/>
  <c r="L20" i="106"/>
  <c r="M24" i="106"/>
  <c r="L24" i="106"/>
  <c r="N24" i="106"/>
  <c r="AJ24" i="106" s="1"/>
  <c r="AM24" i="106" s="1"/>
  <c r="AO24" i="106" s="1"/>
  <c r="L28" i="106"/>
  <c r="M28" i="106"/>
  <c r="N28" i="106"/>
  <c r="AJ28" i="106" s="1"/>
  <c r="AM28" i="106" s="1"/>
  <c r="AO28" i="106" s="1"/>
  <c r="M13" i="105"/>
  <c r="L13" i="105"/>
  <c r="N13" i="105"/>
  <c r="AJ13" i="105" s="1"/>
  <c r="AM13" i="105" s="1"/>
  <c r="AO13" i="105" s="1"/>
  <c r="L17" i="105"/>
  <c r="M17" i="105"/>
  <c r="N17" i="105"/>
  <c r="AJ17" i="105" s="1"/>
  <c r="AM17" i="105" s="1"/>
  <c r="AO17" i="105" s="1"/>
  <c r="N10" i="105"/>
  <c r="M10" i="105"/>
  <c r="N14" i="105"/>
  <c r="AJ14" i="105" s="1"/>
  <c r="AM14" i="105" s="1"/>
  <c r="AO14" i="105" s="1"/>
  <c r="M14" i="105"/>
  <c r="L14" i="105"/>
  <c r="N18" i="105"/>
  <c r="AJ18" i="105" s="1"/>
  <c r="AM18" i="105" s="1"/>
  <c r="AO18" i="105" s="1"/>
  <c r="L18" i="105"/>
  <c r="M18" i="105"/>
  <c r="N11" i="105"/>
  <c r="AJ11" i="105" s="1"/>
  <c r="AM11" i="105" s="1"/>
  <c r="M11" i="105"/>
  <c r="L11" i="105"/>
  <c r="F26" i="132" s="1"/>
  <c r="M15" i="105"/>
  <c r="L15" i="105"/>
  <c r="N15" i="105"/>
  <c r="AJ15" i="105" s="1"/>
  <c r="AM15" i="105" s="1"/>
  <c r="AO15" i="105" s="1"/>
  <c r="N19" i="105"/>
  <c r="AJ19" i="105" s="1"/>
  <c r="AM19" i="105" s="1"/>
  <c r="AO19" i="105" s="1"/>
  <c r="M19" i="105"/>
  <c r="L19" i="105"/>
  <c r="M12" i="105"/>
  <c r="N12" i="105"/>
  <c r="AJ12" i="105" s="1"/>
  <c r="AM12" i="105" s="1"/>
  <c r="AO12" i="105" s="1"/>
  <c r="L12" i="105"/>
  <c r="M16" i="105"/>
  <c r="N16" i="105"/>
  <c r="AJ16" i="105" s="1"/>
  <c r="AM16" i="105" s="1"/>
  <c r="AO16" i="105" s="1"/>
  <c r="L16" i="105"/>
  <c r="M17" i="104"/>
  <c r="N17" i="104"/>
  <c r="AJ17" i="104" s="1"/>
  <c r="AM17" i="104" s="1"/>
  <c r="AO17" i="104" s="1"/>
  <c r="L17" i="104"/>
  <c r="N21" i="104"/>
  <c r="AJ21" i="104" s="1"/>
  <c r="AM21" i="104" s="1"/>
  <c r="AO21" i="104" s="1"/>
  <c r="L21" i="104"/>
  <c r="M21" i="104"/>
  <c r="N25" i="104"/>
  <c r="AJ25" i="104" s="1"/>
  <c r="AM25" i="104" s="1"/>
  <c r="AO25" i="104" s="1"/>
  <c r="M25" i="104"/>
  <c r="L25" i="104"/>
  <c r="M18" i="104"/>
  <c r="N18" i="104"/>
  <c r="AJ18" i="104" s="1"/>
  <c r="AM18" i="104" s="1"/>
  <c r="AO18" i="104" s="1"/>
  <c r="L18" i="104"/>
  <c r="N26" i="104"/>
  <c r="AJ26" i="104" s="1"/>
  <c r="AM26" i="104" s="1"/>
  <c r="AO26" i="104" s="1"/>
  <c r="M26" i="104"/>
  <c r="L26" i="104"/>
  <c r="N22" i="104"/>
  <c r="AJ22" i="104" s="1"/>
  <c r="AM22" i="104" s="1"/>
  <c r="AO22" i="104" s="1"/>
  <c r="L22" i="104"/>
  <c r="M22" i="104"/>
  <c r="M16" i="104"/>
  <c r="N16" i="104"/>
  <c r="AJ16" i="104" s="1"/>
  <c r="AM16" i="104" s="1"/>
  <c r="AO16" i="104" s="1"/>
  <c r="L16" i="104"/>
  <c r="L20" i="104"/>
  <c r="M20" i="104"/>
  <c r="N20" i="104"/>
  <c r="AJ20" i="104" s="1"/>
  <c r="AM20" i="104" s="1"/>
  <c r="AO20" i="104" s="1"/>
  <c r="M24" i="104"/>
  <c r="L24" i="104"/>
  <c r="N24" i="104"/>
  <c r="AJ24" i="104" s="1"/>
  <c r="AM24" i="104" s="1"/>
  <c r="AO24" i="104" s="1"/>
  <c r="M28" i="104"/>
  <c r="N28" i="104"/>
  <c r="AJ28" i="104" s="1"/>
  <c r="AM28" i="104" s="1"/>
  <c r="AO28" i="104" s="1"/>
  <c r="L28" i="104"/>
  <c r="M19" i="104"/>
  <c r="L19" i="104"/>
  <c r="N19" i="104"/>
  <c r="AJ19" i="104" s="1"/>
  <c r="AM19" i="104" s="1"/>
  <c r="AO19" i="104" s="1"/>
  <c r="N23" i="104"/>
  <c r="AJ23" i="104" s="1"/>
  <c r="AM23" i="104" s="1"/>
  <c r="AO23" i="104" s="1"/>
  <c r="M23" i="104"/>
  <c r="L23" i="104"/>
  <c r="M27" i="104"/>
  <c r="L27" i="104"/>
  <c r="N27" i="104"/>
  <c r="AJ27" i="104" s="1"/>
  <c r="AM27" i="104" s="1"/>
  <c r="AO27" i="104" s="1"/>
  <c r="L72" i="102"/>
  <c r="M72" i="102"/>
  <c r="N72" i="102"/>
  <c r="AJ72" i="102" s="1"/>
  <c r="AM72" i="102" s="1"/>
  <c r="AO72" i="102" s="1"/>
  <c r="L59" i="102"/>
  <c r="M80" i="102"/>
  <c r="N80" i="102"/>
  <c r="AJ80" i="102" s="1"/>
  <c r="AM80" i="102" s="1"/>
  <c r="AO80" i="102" s="1"/>
  <c r="L80" i="102"/>
  <c r="M77" i="102"/>
  <c r="L77" i="102"/>
  <c r="N77" i="102"/>
  <c r="AJ77" i="102" s="1"/>
  <c r="AM77" i="102" s="1"/>
  <c r="AO77" i="102" s="1"/>
  <c r="N76" i="102"/>
  <c r="AJ76" i="102" s="1"/>
  <c r="AM76" i="102" s="1"/>
  <c r="AO76" i="102" s="1"/>
  <c r="L76" i="102"/>
  <c r="M76" i="102"/>
  <c r="L70" i="102"/>
  <c r="L45" i="102"/>
  <c r="M45" i="102"/>
  <c r="N45" i="102"/>
  <c r="AJ45" i="102" s="1"/>
  <c r="AM45" i="102" s="1"/>
  <c r="AO45" i="102" s="1"/>
  <c r="L75" i="102"/>
  <c r="M75" i="102"/>
  <c r="N75" i="102"/>
  <c r="AJ75" i="102" s="1"/>
  <c r="AM75" i="102" s="1"/>
  <c r="AO75" i="102" s="1"/>
  <c r="N44" i="102"/>
  <c r="AJ44" i="102" s="1"/>
  <c r="AM44" i="102" s="1"/>
  <c r="AO44" i="102" s="1"/>
  <c r="M44" i="102"/>
  <c r="L44" i="102"/>
  <c r="M11" i="102"/>
  <c r="N11" i="102"/>
  <c r="M34" i="102"/>
  <c r="M26" i="102"/>
  <c r="N78" i="102"/>
  <c r="AJ78" i="102" s="1"/>
  <c r="AM78" i="102" s="1"/>
  <c r="AO78" i="102" s="1"/>
  <c r="AJ23" i="101"/>
  <c r="AM23" i="101" s="1"/>
  <c r="AO23" i="101" s="1"/>
  <c r="AJ20" i="101"/>
  <c r="AM20" i="101" s="1"/>
  <c r="AJ24" i="101"/>
  <c r="AM24" i="101" s="1"/>
  <c r="AO24" i="101" s="1"/>
  <c r="AJ21" i="101"/>
  <c r="AM21" i="101" s="1"/>
  <c r="AO21" i="101" s="1"/>
  <c r="AJ22" i="101"/>
  <c r="AM22" i="101" s="1"/>
  <c r="AO22" i="101" s="1"/>
  <c r="M18" i="102" l="1"/>
  <c r="M59" i="102"/>
  <c r="N94" i="102"/>
  <c r="AJ94" i="102" s="1"/>
  <c r="AM94" i="102" s="1"/>
  <c r="AO94" i="102" s="1"/>
  <c r="M64" i="102"/>
  <c r="C4" i="123"/>
  <c r="D4" i="123"/>
  <c r="L33" i="103"/>
  <c r="L49" i="103"/>
  <c r="M49" i="103"/>
  <c r="N109" i="102"/>
  <c r="AJ109" i="102" s="1"/>
  <c r="AM109" i="102" s="1"/>
  <c r="AO109" i="102" s="1"/>
  <c r="M109" i="102"/>
  <c r="N26" i="103"/>
  <c r="AJ26" i="103" s="1"/>
  <c r="AM26" i="103" s="1"/>
  <c r="AO26" i="103" s="1"/>
  <c r="N30" i="102"/>
  <c r="AJ30" i="102" s="1"/>
  <c r="AM30" i="102" s="1"/>
  <c r="AO30" i="102" s="1"/>
  <c r="F43" i="132"/>
  <c r="G43" i="132"/>
  <c r="I49" i="132"/>
  <c r="L10" i="102"/>
  <c r="M10" i="102"/>
  <c r="G26" i="132"/>
  <c r="N16" i="102"/>
  <c r="AJ16" i="102" s="1"/>
  <c r="AM16" i="102" s="1"/>
  <c r="AO16" i="102" s="1"/>
  <c r="G48" i="132"/>
  <c r="F48" i="132"/>
  <c r="H48" i="132"/>
  <c r="F47" i="134" s="1"/>
  <c r="G47" i="134" s="1"/>
  <c r="M38" i="102"/>
  <c r="M16" i="102"/>
  <c r="A50" i="124"/>
  <c r="A51" i="124"/>
  <c r="AJ10" i="123"/>
  <c r="AM10" i="123" s="1"/>
  <c r="I48" i="134" s="1"/>
  <c r="E4" i="123"/>
  <c r="AO23" i="119"/>
  <c r="AO16" i="116"/>
  <c r="L26" i="103"/>
  <c r="M52" i="103"/>
  <c r="L24" i="102"/>
  <c r="N52" i="103"/>
  <c r="AJ52" i="103" s="1"/>
  <c r="AM52" i="103" s="1"/>
  <c r="AO52" i="103" s="1"/>
  <c r="M31" i="102"/>
  <c r="L31" i="102"/>
  <c r="N71" i="102"/>
  <c r="AJ71" i="102" s="1"/>
  <c r="AM71" i="102" s="1"/>
  <c r="AO71" i="102" s="1"/>
  <c r="N64" i="102"/>
  <c r="AJ64" i="102" s="1"/>
  <c r="AM64" i="102" s="1"/>
  <c r="AO64" i="102" s="1"/>
  <c r="AO14" i="112"/>
  <c r="L25" i="103"/>
  <c r="N53" i="102"/>
  <c r="AJ53" i="102" s="1"/>
  <c r="AM53" i="102" s="1"/>
  <c r="AO53" i="102" s="1"/>
  <c r="N26" i="102"/>
  <c r="AJ26" i="102" s="1"/>
  <c r="AM26" i="102" s="1"/>
  <c r="AO26" i="102" s="1"/>
  <c r="L28" i="117"/>
  <c r="M28" i="117"/>
  <c r="L26" i="117"/>
  <c r="M33" i="103"/>
  <c r="M114" i="102"/>
  <c r="AO16" i="111"/>
  <c r="N32" i="102"/>
  <c r="AJ32" i="102" s="1"/>
  <c r="AM32" i="102" s="1"/>
  <c r="AO32" i="102" s="1"/>
  <c r="M32" i="102"/>
  <c r="N118" i="102"/>
  <c r="AJ118" i="102" s="1"/>
  <c r="AM118" i="102" s="1"/>
  <c r="AO118" i="102" s="1"/>
  <c r="F44" i="132"/>
  <c r="G44" i="132"/>
  <c r="H44" i="132"/>
  <c r="F43" i="134" s="1"/>
  <c r="G43" i="134" s="1"/>
  <c r="H43" i="132"/>
  <c r="F42" i="134" s="1"/>
  <c r="G42" i="134" s="1"/>
  <c r="AO20" i="101"/>
  <c r="D4" i="119"/>
  <c r="C4" i="119"/>
  <c r="AJ10" i="119"/>
  <c r="AM10" i="119" s="1"/>
  <c r="I47" i="134" s="1"/>
  <c r="E4" i="119"/>
  <c r="C4" i="120"/>
  <c r="I45" i="132"/>
  <c r="D4" i="120"/>
  <c r="AJ10" i="120"/>
  <c r="AM10" i="120" s="1"/>
  <c r="AO10" i="120" s="1"/>
  <c r="E4" i="120"/>
  <c r="D4" i="116"/>
  <c r="C4" i="116"/>
  <c r="AJ10" i="116"/>
  <c r="AM10" i="116" s="1"/>
  <c r="I43" i="134" s="1"/>
  <c r="E4" i="116"/>
  <c r="D4" i="115"/>
  <c r="C4" i="115"/>
  <c r="AJ10" i="115"/>
  <c r="AM10" i="115" s="1"/>
  <c r="AO10" i="115" s="1"/>
  <c r="E4" i="115"/>
  <c r="N122" i="102"/>
  <c r="AJ122" i="102" s="1"/>
  <c r="AM122" i="102" s="1"/>
  <c r="AO122" i="102" s="1"/>
  <c r="M43" i="103"/>
  <c r="L32" i="102"/>
  <c r="N87" i="102"/>
  <c r="AJ87" i="102" s="1"/>
  <c r="AM87" i="102" s="1"/>
  <c r="AO87" i="102" s="1"/>
  <c r="L85" i="102"/>
  <c r="M95" i="102"/>
  <c r="M87" i="102"/>
  <c r="N101" i="102"/>
  <c r="AJ101" i="102" s="1"/>
  <c r="AM101" i="102" s="1"/>
  <c r="AO101" i="102" s="1"/>
  <c r="M53" i="102"/>
  <c r="L101" i="102"/>
  <c r="M82" i="102"/>
  <c r="N125" i="102"/>
  <c r="AJ125" i="102" s="1"/>
  <c r="AM125" i="102" s="1"/>
  <c r="AO125" i="102" s="1"/>
  <c r="N111" i="102"/>
  <c r="AJ111" i="102" s="1"/>
  <c r="AM111" i="102" s="1"/>
  <c r="AO111" i="102" s="1"/>
  <c r="N18" i="102"/>
  <c r="AJ18" i="102" s="1"/>
  <c r="AM18" i="102" s="1"/>
  <c r="AO18" i="102" s="1"/>
  <c r="N43" i="103"/>
  <c r="AJ43" i="103" s="1"/>
  <c r="AM43" i="103" s="1"/>
  <c r="AO43" i="103" s="1"/>
  <c r="G19" i="133"/>
  <c r="N10" i="122"/>
  <c r="H51" i="132" s="1"/>
  <c r="F50" i="134" s="1"/>
  <c r="G50" i="134" s="1"/>
  <c r="M10" i="121"/>
  <c r="D4" i="121" s="1"/>
  <c r="M10" i="118"/>
  <c r="M10" i="117"/>
  <c r="I44" i="134"/>
  <c r="N10" i="113"/>
  <c r="N10" i="112"/>
  <c r="N10" i="111"/>
  <c r="M10" i="107"/>
  <c r="M10" i="101"/>
  <c r="AO23" i="117"/>
  <c r="L10" i="110"/>
  <c r="M10" i="109"/>
  <c r="AJ11" i="108"/>
  <c r="AM11" i="108" s="1"/>
  <c r="E4" i="108"/>
  <c r="H29" i="132"/>
  <c r="F28" i="134" s="1"/>
  <c r="G28" i="134" s="1"/>
  <c r="N10" i="106"/>
  <c r="AJ10" i="105"/>
  <c r="AM10" i="105" s="1"/>
  <c r="AO10" i="105" s="1"/>
  <c r="H26" i="132"/>
  <c r="F25" i="134" s="1"/>
  <c r="G25" i="134" s="1"/>
  <c r="AJ11" i="104"/>
  <c r="AM11" i="104" s="1"/>
  <c r="M22" i="103"/>
  <c r="L22" i="103"/>
  <c r="M50" i="103"/>
  <c r="N10" i="103"/>
  <c r="AJ11" i="102"/>
  <c r="AM11" i="102" s="1"/>
  <c r="AO11" i="102" s="1"/>
  <c r="AO11" i="105"/>
  <c r="L22" i="117"/>
  <c r="N26" i="117"/>
  <c r="AJ26" i="117" s="1"/>
  <c r="AM26" i="117" s="1"/>
  <c r="AO26" i="117" s="1"/>
  <c r="N25" i="107"/>
  <c r="AJ25" i="107" s="1"/>
  <c r="AM25" i="107" s="1"/>
  <c r="AO25" i="107" s="1"/>
  <c r="L26" i="107"/>
  <c r="N18" i="107"/>
  <c r="AJ18" i="107" s="1"/>
  <c r="AM18" i="107" s="1"/>
  <c r="AO18" i="107" s="1"/>
  <c r="L21" i="103"/>
  <c r="L16" i="103"/>
  <c r="L27" i="103"/>
  <c r="N55" i="103"/>
  <c r="AJ55" i="103" s="1"/>
  <c r="AM55" i="103" s="1"/>
  <c r="AO55" i="103" s="1"/>
  <c r="L55" i="103"/>
  <c r="L51" i="103"/>
  <c r="M30" i="102"/>
  <c r="N55" i="102"/>
  <c r="AJ55" i="102" s="1"/>
  <c r="AM55" i="102" s="1"/>
  <c r="AO55" i="102" s="1"/>
  <c r="N25" i="102"/>
  <c r="AJ25" i="102" s="1"/>
  <c r="AM25" i="102" s="1"/>
  <c r="AO25" i="102" s="1"/>
  <c r="M43" i="102"/>
  <c r="M119" i="102"/>
  <c r="M86" i="102"/>
  <c r="L43" i="102"/>
  <c r="N86" i="102"/>
  <c r="AJ86" i="102" s="1"/>
  <c r="AM86" i="102" s="1"/>
  <c r="AO86" i="102" s="1"/>
  <c r="N68" i="102"/>
  <c r="AJ68" i="102" s="1"/>
  <c r="AM68" i="102" s="1"/>
  <c r="AO68" i="102" s="1"/>
  <c r="N20" i="117"/>
  <c r="AJ20" i="117" s="1"/>
  <c r="AM20" i="117" s="1"/>
  <c r="AO20" i="117" s="1"/>
  <c r="L25" i="107"/>
  <c r="N21" i="107"/>
  <c r="AJ21" i="107" s="1"/>
  <c r="AM21" i="107" s="1"/>
  <c r="AO21" i="107" s="1"/>
  <c r="N17" i="107"/>
  <c r="AJ17" i="107" s="1"/>
  <c r="AM17" i="107" s="1"/>
  <c r="M27" i="107"/>
  <c r="N27" i="107"/>
  <c r="AJ27" i="107" s="1"/>
  <c r="AM27" i="107" s="1"/>
  <c r="AO27" i="107" s="1"/>
  <c r="L17" i="107"/>
  <c r="N91" i="102"/>
  <c r="AJ91" i="102" s="1"/>
  <c r="AM91" i="102" s="1"/>
  <c r="AO91" i="102" s="1"/>
  <c r="L78" i="102"/>
  <c r="L94" i="102"/>
  <c r="L98" i="102"/>
  <c r="M68" i="102"/>
  <c r="M21" i="117"/>
  <c r="L17" i="117"/>
  <c r="M29" i="117"/>
  <c r="M22" i="117"/>
  <c r="M32" i="117"/>
  <c r="N17" i="117"/>
  <c r="AJ17" i="117" s="1"/>
  <c r="AM17" i="117" s="1"/>
  <c r="AO17" i="117" s="1"/>
  <c r="N29" i="117"/>
  <c r="AJ29" i="117" s="1"/>
  <c r="AM29" i="117" s="1"/>
  <c r="AO29" i="117" s="1"/>
  <c r="L32" i="117"/>
  <c r="M25" i="117"/>
  <c r="N24" i="117"/>
  <c r="AJ24" i="117" s="1"/>
  <c r="AM24" i="117" s="1"/>
  <c r="AO24" i="117" s="1"/>
  <c r="M18" i="117"/>
  <c r="N25" i="117"/>
  <c r="AJ25" i="117" s="1"/>
  <c r="AM25" i="117" s="1"/>
  <c r="AO25" i="117" s="1"/>
  <c r="L24" i="117"/>
  <c r="N18" i="117"/>
  <c r="AJ18" i="117" s="1"/>
  <c r="AM18" i="117" s="1"/>
  <c r="AO18" i="117" s="1"/>
  <c r="N21" i="117"/>
  <c r="AJ21" i="117" s="1"/>
  <c r="AM21" i="117" s="1"/>
  <c r="AO21" i="117" s="1"/>
  <c r="L20" i="117"/>
  <c r="L36" i="110"/>
  <c r="M40" i="110"/>
  <c r="L30" i="110"/>
  <c r="L32" i="110"/>
  <c r="M38" i="110"/>
  <c r="M28" i="110"/>
  <c r="L42" i="110"/>
  <c r="M34" i="110"/>
  <c r="N42" i="110"/>
  <c r="AJ42" i="110" s="1"/>
  <c r="AM42" i="110" s="1"/>
  <c r="AO42" i="110" s="1"/>
  <c r="L29" i="110"/>
  <c r="M11" i="110"/>
  <c r="N11" i="110"/>
  <c r="AJ11" i="110" s="1"/>
  <c r="AM11" i="110" s="1"/>
  <c r="AO11" i="110" s="1"/>
  <c r="N36" i="110"/>
  <c r="AJ36" i="110" s="1"/>
  <c r="AM36" i="110" s="1"/>
  <c r="AO36" i="110" s="1"/>
  <c r="N38" i="110"/>
  <c r="AJ38" i="110" s="1"/>
  <c r="AM38" i="110" s="1"/>
  <c r="AO38" i="110" s="1"/>
  <c r="L21" i="109"/>
  <c r="M21" i="109"/>
  <c r="M18" i="107"/>
  <c r="M23" i="107"/>
  <c r="L19" i="107"/>
  <c r="L28" i="107"/>
  <c r="L24" i="107"/>
  <c r="M24" i="107"/>
  <c r="N37" i="103"/>
  <c r="AJ37" i="103" s="1"/>
  <c r="AM37" i="103" s="1"/>
  <c r="AO37" i="103" s="1"/>
  <c r="M15" i="103"/>
  <c r="M20" i="103"/>
  <c r="N15" i="103"/>
  <c r="AJ15" i="103" s="1"/>
  <c r="AM15" i="103" s="1"/>
  <c r="AO15" i="103" s="1"/>
  <c r="N36" i="102"/>
  <c r="AJ36" i="102" s="1"/>
  <c r="AM36" i="102" s="1"/>
  <c r="AO36" i="102" s="1"/>
  <c r="M91" i="102"/>
  <c r="M107" i="102"/>
  <c r="N115" i="102"/>
  <c r="AJ115" i="102" s="1"/>
  <c r="AM115" i="102" s="1"/>
  <c r="AO115" i="102" s="1"/>
  <c r="L114" i="102"/>
  <c r="L111" i="102"/>
  <c r="M102" i="102"/>
  <c r="L37" i="102"/>
  <c r="N99" i="102"/>
  <c r="AJ99" i="102" s="1"/>
  <c r="AM99" i="102" s="1"/>
  <c r="AO99" i="102" s="1"/>
  <c r="M99" i="102"/>
  <c r="L107" i="102"/>
  <c r="M83" i="102"/>
  <c r="L110" i="102"/>
  <c r="M106" i="102"/>
  <c r="M90" i="102"/>
  <c r="N105" i="102"/>
  <c r="AJ105" i="102" s="1"/>
  <c r="AM105" i="102" s="1"/>
  <c r="AO105" i="102" s="1"/>
  <c r="L83" i="102"/>
  <c r="L10" i="122"/>
  <c r="C4" i="122" s="1"/>
  <c r="M10" i="122"/>
  <c r="D4" i="122" s="1"/>
  <c r="N19" i="118"/>
  <c r="AJ19" i="118" s="1"/>
  <c r="AM19" i="118" s="1"/>
  <c r="AO19" i="118" s="1"/>
  <c r="M20" i="118"/>
  <c r="N20" i="118"/>
  <c r="AJ20" i="118" s="1"/>
  <c r="AM20" i="118" s="1"/>
  <c r="AO20" i="118" s="1"/>
  <c r="N18" i="118"/>
  <c r="AJ18" i="118" s="1"/>
  <c r="AM18" i="118" s="1"/>
  <c r="AO18" i="118" s="1"/>
  <c r="L18" i="118"/>
  <c r="L19" i="118"/>
  <c r="N34" i="117"/>
  <c r="AJ34" i="117" s="1"/>
  <c r="AM34" i="117" s="1"/>
  <c r="AO34" i="117" s="1"/>
  <c r="M27" i="117"/>
  <c r="N27" i="117"/>
  <c r="AJ27" i="117" s="1"/>
  <c r="AM27" i="117" s="1"/>
  <c r="AO27" i="117" s="1"/>
  <c r="L34" i="117"/>
  <c r="L23" i="117"/>
  <c r="M33" i="117"/>
  <c r="M23" i="117"/>
  <c r="N31" i="117"/>
  <c r="AJ31" i="117" s="1"/>
  <c r="AM31" i="117" s="1"/>
  <c r="AO31" i="117" s="1"/>
  <c r="L19" i="117"/>
  <c r="N30" i="117"/>
  <c r="AJ30" i="117" s="1"/>
  <c r="AM30" i="117" s="1"/>
  <c r="AO30" i="117" s="1"/>
  <c r="M19" i="117"/>
  <c r="L35" i="117"/>
  <c r="M30" i="117"/>
  <c r="N18" i="113"/>
  <c r="AJ18" i="113" s="1"/>
  <c r="AM18" i="113" s="1"/>
  <c r="AO18" i="113" s="1"/>
  <c r="M18" i="113"/>
  <c r="L17" i="113"/>
  <c r="M16" i="113"/>
  <c r="L15" i="113"/>
  <c r="M17" i="113"/>
  <c r="N16" i="113"/>
  <c r="AJ16" i="113" s="1"/>
  <c r="AM16" i="113" s="1"/>
  <c r="AO16" i="113" s="1"/>
  <c r="M15" i="113"/>
  <c r="M12" i="111"/>
  <c r="N12" i="111"/>
  <c r="AJ12" i="111" s="1"/>
  <c r="AM12" i="111" s="1"/>
  <c r="AO12" i="111" s="1"/>
  <c r="M11" i="111"/>
  <c r="L11" i="111"/>
  <c r="M10" i="111"/>
  <c r="L10" i="111"/>
  <c r="L37" i="110"/>
  <c r="M37" i="110"/>
  <c r="L35" i="110"/>
  <c r="L34" i="110"/>
  <c r="N40" i="110"/>
  <c r="AJ40" i="110" s="1"/>
  <c r="AM40" i="110" s="1"/>
  <c r="AO40" i="110" s="1"/>
  <c r="L33" i="110"/>
  <c r="L39" i="110"/>
  <c r="N39" i="110"/>
  <c r="AJ39" i="110" s="1"/>
  <c r="AM39" i="110" s="1"/>
  <c r="AO39" i="110" s="1"/>
  <c r="N35" i="110"/>
  <c r="AJ35" i="110" s="1"/>
  <c r="AM35" i="110" s="1"/>
  <c r="AO35" i="110" s="1"/>
  <c r="M43" i="110"/>
  <c r="L43" i="110"/>
  <c r="N31" i="110"/>
  <c r="AJ31" i="110" s="1"/>
  <c r="AM31" i="110" s="1"/>
  <c r="AO31" i="110" s="1"/>
  <c r="N41" i="110"/>
  <c r="AJ41" i="110" s="1"/>
  <c r="AM41" i="110" s="1"/>
  <c r="AO41" i="110" s="1"/>
  <c r="N15" i="109"/>
  <c r="AJ15" i="109" s="1"/>
  <c r="AM15" i="109" s="1"/>
  <c r="AO15" i="109" s="1"/>
  <c r="N10" i="109"/>
  <c r="L10" i="109"/>
  <c r="AO10" i="108"/>
  <c r="M20" i="107"/>
  <c r="N28" i="107"/>
  <c r="AJ28" i="107" s="1"/>
  <c r="AM28" i="107" s="1"/>
  <c r="AO28" i="107" s="1"/>
  <c r="L23" i="107"/>
  <c r="M21" i="107"/>
  <c r="L20" i="107"/>
  <c r="N26" i="107"/>
  <c r="AJ26" i="107" s="1"/>
  <c r="AM26" i="107" s="1"/>
  <c r="AO26" i="107" s="1"/>
  <c r="L22" i="107"/>
  <c r="M19" i="107"/>
  <c r="N22" i="107"/>
  <c r="AJ22" i="107" s="1"/>
  <c r="AM22" i="107" s="1"/>
  <c r="AO22" i="107" s="1"/>
  <c r="L15" i="106"/>
  <c r="L14" i="106"/>
  <c r="M14" i="106"/>
  <c r="N15" i="106"/>
  <c r="AJ15" i="106" s="1"/>
  <c r="AM15" i="106" s="1"/>
  <c r="AO15" i="106" s="1"/>
  <c r="L15" i="104"/>
  <c r="N15" i="104"/>
  <c r="AJ15" i="104" s="1"/>
  <c r="AM15" i="104" s="1"/>
  <c r="AO15" i="104" s="1"/>
  <c r="L10" i="103"/>
  <c r="M16" i="103"/>
  <c r="N27" i="103"/>
  <c r="AJ27" i="103" s="1"/>
  <c r="AM27" i="103" s="1"/>
  <c r="AO27" i="103" s="1"/>
  <c r="M57" i="103"/>
  <c r="M48" i="103"/>
  <c r="N57" i="103"/>
  <c r="AJ57" i="103" s="1"/>
  <c r="AM57" i="103" s="1"/>
  <c r="AO57" i="103" s="1"/>
  <c r="N59" i="103"/>
  <c r="AJ59" i="103" s="1"/>
  <c r="AM59" i="103" s="1"/>
  <c r="AO59" i="103" s="1"/>
  <c r="M59" i="103"/>
  <c r="N58" i="103"/>
  <c r="AJ58" i="103" s="1"/>
  <c r="AM58" i="103" s="1"/>
  <c r="AO58" i="103" s="1"/>
  <c r="M21" i="103"/>
  <c r="N25" i="103"/>
  <c r="AJ25" i="103" s="1"/>
  <c r="AM25" i="103" s="1"/>
  <c r="AO25" i="103" s="1"/>
  <c r="L47" i="103"/>
  <c r="N60" i="103"/>
  <c r="AJ60" i="103" s="1"/>
  <c r="AM60" i="103" s="1"/>
  <c r="AO60" i="103" s="1"/>
  <c r="N54" i="103"/>
  <c r="AJ54" i="103" s="1"/>
  <c r="AM54" i="103" s="1"/>
  <c r="AO54" i="103" s="1"/>
  <c r="M58" i="103"/>
  <c r="M60" i="103"/>
  <c r="L54" i="103"/>
  <c r="N20" i="103"/>
  <c r="AJ20" i="103" s="1"/>
  <c r="AM20" i="103" s="1"/>
  <c r="AO20" i="103" s="1"/>
  <c r="L106" i="102"/>
  <c r="N54" i="102"/>
  <c r="AJ54" i="102" s="1"/>
  <c r="AM54" i="102" s="1"/>
  <c r="AO54" i="102" s="1"/>
  <c r="M110" i="102"/>
  <c r="AO10" i="102"/>
  <c r="N52" i="102"/>
  <c r="AJ52" i="102" s="1"/>
  <c r="AM52" i="102" s="1"/>
  <c r="AO52" i="102" s="1"/>
  <c r="M115" i="102"/>
  <c r="L119" i="102"/>
  <c r="M52" i="102"/>
  <c r="L103" i="102"/>
  <c r="N73" i="102"/>
  <c r="AJ73" i="102" s="1"/>
  <c r="AM73" i="102" s="1"/>
  <c r="AO73" i="102" s="1"/>
  <c r="M48" i="102"/>
  <c r="N102" i="102"/>
  <c r="AJ102" i="102" s="1"/>
  <c r="AM102" i="102" s="1"/>
  <c r="AO102" i="102" s="1"/>
  <c r="M105" i="102"/>
  <c r="N48" i="102"/>
  <c r="AJ48" i="102" s="1"/>
  <c r="AM48" i="102" s="1"/>
  <c r="AO48" i="102" s="1"/>
  <c r="M103" i="102"/>
  <c r="N17" i="118"/>
  <c r="AJ17" i="118" s="1"/>
  <c r="AM17" i="118" s="1"/>
  <c r="AO17" i="118" s="1"/>
  <c r="L11" i="118"/>
  <c r="L15" i="118"/>
  <c r="L13" i="118"/>
  <c r="L17" i="118"/>
  <c r="M11" i="118"/>
  <c r="M15" i="118"/>
  <c r="N13" i="118"/>
  <c r="AJ13" i="118" s="1"/>
  <c r="AM13" i="118" s="1"/>
  <c r="AO13" i="118" s="1"/>
  <c r="N16" i="118"/>
  <c r="AJ16" i="118" s="1"/>
  <c r="AM16" i="118" s="1"/>
  <c r="AO16" i="118" s="1"/>
  <c r="L12" i="118"/>
  <c r="M12" i="118"/>
  <c r="M16" i="118"/>
  <c r="N10" i="118"/>
  <c r="L10" i="118"/>
  <c r="L14" i="118"/>
  <c r="N14" i="118"/>
  <c r="AJ14" i="118" s="1"/>
  <c r="AM14" i="118" s="1"/>
  <c r="AO14" i="118" s="1"/>
  <c r="L56" i="103"/>
  <c r="M51" i="103"/>
  <c r="M11" i="103"/>
  <c r="N11" i="103"/>
  <c r="AJ11" i="103" s="1"/>
  <c r="AM11" i="103" s="1"/>
  <c r="AO11" i="103" s="1"/>
  <c r="L22" i="110"/>
  <c r="M31" i="117"/>
  <c r="N13" i="110"/>
  <c r="AJ13" i="110" s="1"/>
  <c r="AM13" i="110" s="1"/>
  <c r="AO13" i="110" s="1"/>
  <c r="M35" i="117"/>
  <c r="N44" i="110"/>
  <c r="AJ44" i="110" s="1"/>
  <c r="AM44" i="110" s="1"/>
  <c r="AO44" i="110" s="1"/>
  <c r="L13" i="110"/>
  <c r="N33" i="117"/>
  <c r="AJ33" i="117" s="1"/>
  <c r="AM33" i="117" s="1"/>
  <c r="AO33" i="117" s="1"/>
  <c r="N33" i="110"/>
  <c r="AJ33" i="110" s="1"/>
  <c r="AM33" i="110" s="1"/>
  <c r="AO33" i="110" s="1"/>
  <c r="M31" i="110"/>
  <c r="L44" i="110"/>
  <c r="N32" i="110"/>
  <c r="AJ32" i="110" s="1"/>
  <c r="AM32" i="110" s="1"/>
  <c r="AO32" i="110" s="1"/>
  <c r="M41" i="110"/>
  <c r="E4" i="105"/>
  <c r="D4" i="105"/>
  <c r="C4" i="105"/>
  <c r="N70" i="102"/>
  <c r="AJ70" i="102" s="1"/>
  <c r="AM70" i="102" s="1"/>
  <c r="AO70" i="102" s="1"/>
  <c r="M24" i="102"/>
  <c r="M37" i="102"/>
  <c r="M55" i="102"/>
  <c r="M65" i="102"/>
  <c r="L50" i="103"/>
  <c r="M47" i="103"/>
  <c r="N56" i="103"/>
  <c r="AJ56" i="103" s="1"/>
  <c r="AM56" i="103" s="1"/>
  <c r="AO56" i="103" s="1"/>
  <c r="L126" i="102"/>
  <c r="M122" i="102"/>
  <c r="L48" i="103"/>
  <c r="N38" i="102"/>
  <c r="AJ38" i="102" s="1"/>
  <c r="AM38" i="102" s="1"/>
  <c r="AO38" i="102" s="1"/>
  <c r="N126" i="102"/>
  <c r="AJ126" i="102" s="1"/>
  <c r="AM126" i="102" s="1"/>
  <c r="AO126" i="102" s="1"/>
  <c r="N90" i="102"/>
  <c r="AJ90" i="102" s="1"/>
  <c r="AM90" i="102" s="1"/>
  <c r="AO90" i="102" s="1"/>
  <c r="M118" i="102"/>
  <c r="N67" i="102"/>
  <c r="AJ67" i="102" s="1"/>
  <c r="AM67" i="102" s="1"/>
  <c r="AO67" i="102" s="1"/>
  <c r="N34" i="102"/>
  <c r="AJ34" i="102" s="1"/>
  <c r="AM34" i="102" s="1"/>
  <c r="AO34" i="102" s="1"/>
  <c r="N39" i="102"/>
  <c r="AJ39" i="102" s="1"/>
  <c r="AM39" i="102" s="1"/>
  <c r="AO39" i="102" s="1"/>
  <c r="L44" i="103"/>
  <c r="N10" i="121"/>
  <c r="E4" i="121" s="1"/>
  <c r="L10" i="121"/>
  <c r="C4" i="121" s="1"/>
  <c r="M12" i="117"/>
  <c r="M16" i="117"/>
  <c r="M11" i="117"/>
  <c r="N15" i="117"/>
  <c r="AJ15" i="117" s="1"/>
  <c r="AM15" i="117" s="1"/>
  <c r="AO15" i="117" s="1"/>
  <c r="L10" i="117"/>
  <c r="N14" i="117"/>
  <c r="AJ14" i="117" s="1"/>
  <c r="AM14" i="117" s="1"/>
  <c r="AO14" i="117" s="1"/>
  <c r="L12" i="117"/>
  <c r="L16" i="117"/>
  <c r="L14" i="117"/>
  <c r="M13" i="117"/>
  <c r="N13" i="117"/>
  <c r="AJ13" i="117" s="1"/>
  <c r="AM13" i="117" s="1"/>
  <c r="AO13" i="117" s="1"/>
  <c r="N11" i="117"/>
  <c r="AJ11" i="117" s="1"/>
  <c r="AM11" i="117" s="1"/>
  <c r="AO11" i="117" s="1"/>
  <c r="L15" i="117"/>
  <c r="L13" i="113"/>
  <c r="N13" i="113"/>
  <c r="AJ13" i="113" s="1"/>
  <c r="AM13" i="113" s="1"/>
  <c r="AO13" i="113" s="1"/>
  <c r="N12" i="113"/>
  <c r="AJ12" i="113" s="1"/>
  <c r="AM12" i="113" s="1"/>
  <c r="AO12" i="113" s="1"/>
  <c r="M12" i="113"/>
  <c r="L10" i="113"/>
  <c r="M10" i="113"/>
  <c r="L11" i="113"/>
  <c r="M11" i="113"/>
  <c r="L14" i="113"/>
  <c r="N14" i="113"/>
  <c r="AJ14" i="113" s="1"/>
  <c r="AM14" i="113" s="1"/>
  <c r="AO14" i="113" s="1"/>
  <c r="N11" i="112"/>
  <c r="AJ11" i="112" s="1"/>
  <c r="AM11" i="112" s="1"/>
  <c r="AO11" i="112" s="1"/>
  <c r="M12" i="112"/>
  <c r="N13" i="112"/>
  <c r="AJ13" i="112" s="1"/>
  <c r="AM13" i="112" s="1"/>
  <c r="AO13" i="112" s="1"/>
  <c r="L13" i="112"/>
  <c r="M11" i="112"/>
  <c r="N12" i="112"/>
  <c r="AJ12" i="112" s="1"/>
  <c r="AM12" i="112" s="1"/>
  <c r="AO12" i="112" s="1"/>
  <c r="M10" i="112"/>
  <c r="L10" i="112"/>
  <c r="L28" i="110"/>
  <c r="M23" i="110"/>
  <c r="N23" i="110"/>
  <c r="AJ23" i="110" s="1"/>
  <c r="AM23" i="110" s="1"/>
  <c r="AO23" i="110" s="1"/>
  <c r="L18" i="110"/>
  <c r="M18" i="110"/>
  <c r="L12" i="110"/>
  <c r="M12" i="110"/>
  <c r="N29" i="110"/>
  <c r="AJ29" i="110" s="1"/>
  <c r="AM29" i="110" s="1"/>
  <c r="AO29" i="110" s="1"/>
  <c r="M22" i="110"/>
  <c r="N15" i="110"/>
  <c r="AJ15" i="110" s="1"/>
  <c r="AM15" i="110" s="1"/>
  <c r="AO15" i="110" s="1"/>
  <c r="N10" i="110"/>
  <c r="AJ10" i="110" s="1"/>
  <c r="N17" i="110"/>
  <c r="AJ17" i="110" s="1"/>
  <c r="AM17" i="110" s="1"/>
  <c r="AO17" i="110" s="1"/>
  <c r="M10" i="110"/>
  <c r="M17" i="110"/>
  <c r="N24" i="110"/>
  <c r="AJ24" i="110" s="1"/>
  <c r="AM24" i="110" s="1"/>
  <c r="AO24" i="110" s="1"/>
  <c r="L20" i="110"/>
  <c r="L19" i="110"/>
  <c r="L26" i="110"/>
  <c r="M26" i="110"/>
  <c r="M24" i="110"/>
  <c r="M15" i="110"/>
  <c r="M20" i="110"/>
  <c r="M19" i="110"/>
  <c r="N14" i="110"/>
  <c r="AJ14" i="110" s="1"/>
  <c r="AM14" i="110" s="1"/>
  <c r="AO14" i="110" s="1"/>
  <c r="L21" i="110"/>
  <c r="N16" i="110"/>
  <c r="AJ16" i="110" s="1"/>
  <c r="AM16" i="110" s="1"/>
  <c r="AO16" i="110" s="1"/>
  <c r="M27" i="110"/>
  <c r="L25" i="110"/>
  <c r="N21" i="110"/>
  <c r="AJ21" i="110" s="1"/>
  <c r="AM21" i="110" s="1"/>
  <c r="M16" i="110"/>
  <c r="L27" i="110"/>
  <c r="M14" i="110"/>
  <c r="N25" i="110"/>
  <c r="AJ25" i="110" s="1"/>
  <c r="AM25" i="110" s="1"/>
  <c r="AO25" i="110" s="1"/>
  <c r="L26" i="109"/>
  <c r="M26" i="109"/>
  <c r="L12" i="109"/>
  <c r="L27" i="109"/>
  <c r="L20" i="109"/>
  <c r="N14" i="109"/>
  <c r="AJ14" i="109" s="1"/>
  <c r="AM14" i="109" s="1"/>
  <c r="AO14" i="109" s="1"/>
  <c r="M12" i="109"/>
  <c r="N17" i="109"/>
  <c r="AJ17" i="109" s="1"/>
  <c r="AM17" i="109" s="1"/>
  <c r="AO17" i="109" s="1"/>
  <c r="L17" i="109"/>
  <c r="M24" i="109"/>
  <c r="N28" i="109"/>
  <c r="AJ28" i="109" s="1"/>
  <c r="AM28" i="109" s="1"/>
  <c r="AO28" i="109" s="1"/>
  <c r="M27" i="109"/>
  <c r="N24" i="109"/>
  <c r="AJ24" i="109" s="1"/>
  <c r="AM24" i="109" s="1"/>
  <c r="AO24" i="109" s="1"/>
  <c r="L28" i="109"/>
  <c r="M20" i="109"/>
  <c r="L23" i="109"/>
  <c r="L15" i="109"/>
  <c r="N25" i="109"/>
  <c r="AJ25" i="109" s="1"/>
  <c r="AM25" i="109" s="1"/>
  <c r="AO25" i="109" s="1"/>
  <c r="M23" i="109"/>
  <c r="L25" i="109"/>
  <c r="L16" i="109"/>
  <c r="L19" i="109"/>
  <c r="L22" i="109"/>
  <c r="M16" i="109"/>
  <c r="M19" i="109"/>
  <c r="M22" i="109"/>
  <c r="N11" i="109"/>
  <c r="AJ11" i="109" s="1"/>
  <c r="AM11" i="109" s="1"/>
  <c r="AO11" i="109" s="1"/>
  <c r="N18" i="109"/>
  <c r="AJ18" i="109" s="1"/>
  <c r="AM18" i="109" s="1"/>
  <c r="AO18" i="109" s="1"/>
  <c r="N13" i="109"/>
  <c r="AJ13" i="109" s="1"/>
  <c r="AM13" i="109" s="1"/>
  <c r="AO13" i="109" s="1"/>
  <c r="M11" i="109"/>
  <c r="M14" i="109"/>
  <c r="L18" i="109"/>
  <c r="L13" i="109"/>
  <c r="L10" i="108"/>
  <c r="L11" i="108"/>
  <c r="M12" i="108"/>
  <c r="L12" i="108"/>
  <c r="M11" i="108"/>
  <c r="M10" i="108"/>
  <c r="L13" i="107"/>
  <c r="M13" i="107"/>
  <c r="N10" i="107"/>
  <c r="L16" i="107"/>
  <c r="N11" i="107"/>
  <c r="AJ11" i="107" s="1"/>
  <c r="AM11" i="107" s="1"/>
  <c r="AO11" i="107" s="1"/>
  <c r="M14" i="107"/>
  <c r="L12" i="107"/>
  <c r="L15" i="107"/>
  <c r="M11" i="107"/>
  <c r="M15" i="107"/>
  <c r="N14" i="107"/>
  <c r="AJ14" i="107" s="1"/>
  <c r="AM14" i="107" s="1"/>
  <c r="AO14" i="107" s="1"/>
  <c r="M12" i="107"/>
  <c r="L10" i="107"/>
  <c r="M16" i="107"/>
  <c r="M10" i="106"/>
  <c r="L10" i="106"/>
  <c r="M12" i="106"/>
  <c r="N11" i="106"/>
  <c r="M13" i="106"/>
  <c r="L13" i="106"/>
  <c r="L12" i="106"/>
  <c r="M11" i="106"/>
  <c r="M13" i="104"/>
  <c r="L12" i="104"/>
  <c r="N14" i="104"/>
  <c r="AJ14" i="104" s="1"/>
  <c r="AM14" i="104" s="1"/>
  <c r="AO14" i="104" s="1"/>
  <c r="L11" i="104"/>
  <c r="M10" i="104"/>
  <c r="L13" i="104"/>
  <c r="M11" i="104"/>
  <c r="N12" i="104"/>
  <c r="AJ12" i="104" s="1"/>
  <c r="AM12" i="104" s="1"/>
  <c r="AO12" i="104" s="1"/>
  <c r="M14" i="104"/>
  <c r="N10" i="104"/>
  <c r="AJ10" i="104" s="1"/>
  <c r="AM10" i="104" s="1"/>
  <c r="M67" i="102"/>
  <c r="L36" i="102"/>
  <c r="M73" i="102"/>
  <c r="N74" i="102"/>
  <c r="AJ74" i="102" s="1"/>
  <c r="AM74" i="102" s="1"/>
  <c r="AO74" i="102" s="1"/>
  <c r="M74" i="102"/>
  <c r="N79" i="102"/>
  <c r="AJ79" i="102" s="1"/>
  <c r="AM79" i="102" s="1"/>
  <c r="AO79" i="102" s="1"/>
  <c r="M79" i="102"/>
  <c r="N41" i="103"/>
  <c r="AJ41" i="103" s="1"/>
  <c r="AM41" i="103" s="1"/>
  <c r="AO41" i="103" s="1"/>
  <c r="M14" i="103"/>
  <c r="M18" i="103"/>
  <c r="L45" i="103"/>
  <c r="M30" i="103"/>
  <c r="L12" i="103"/>
  <c r="N30" i="103"/>
  <c r="AJ30" i="103" s="1"/>
  <c r="AM30" i="103" s="1"/>
  <c r="AO30" i="103" s="1"/>
  <c r="M41" i="103"/>
  <c r="M12" i="103"/>
  <c r="M45" i="103"/>
  <c r="M42" i="103"/>
  <c r="L39" i="103"/>
  <c r="N13" i="103"/>
  <c r="AJ13" i="103" s="1"/>
  <c r="AM13" i="103" s="1"/>
  <c r="AO13" i="103" s="1"/>
  <c r="L13" i="103"/>
  <c r="M28" i="103"/>
  <c r="L31" i="103"/>
  <c r="M23" i="103"/>
  <c r="M35" i="103"/>
  <c r="N46" i="103"/>
  <c r="AJ46" i="103" s="1"/>
  <c r="AM46" i="103" s="1"/>
  <c r="AO46" i="103" s="1"/>
  <c r="M36" i="103"/>
  <c r="L17" i="103"/>
  <c r="N14" i="103"/>
  <c r="AJ14" i="103" s="1"/>
  <c r="AM14" i="103" s="1"/>
  <c r="AO14" i="103" s="1"/>
  <c r="N35" i="103"/>
  <c r="AJ35" i="103" s="1"/>
  <c r="AM35" i="103" s="1"/>
  <c r="AO35" i="103" s="1"/>
  <c r="M46" i="103"/>
  <c r="N42" i="103"/>
  <c r="AJ42" i="103" s="1"/>
  <c r="AM42" i="103" s="1"/>
  <c r="AO42" i="103" s="1"/>
  <c r="M32" i="103"/>
  <c r="L28" i="103"/>
  <c r="M31" i="103"/>
  <c r="N23" i="103"/>
  <c r="AJ23" i="103" s="1"/>
  <c r="AM23" i="103" s="1"/>
  <c r="AO23" i="103" s="1"/>
  <c r="N18" i="103"/>
  <c r="AJ18" i="103" s="1"/>
  <c r="AM18" i="103" s="1"/>
  <c r="AO18" i="103" s="1"/>
  <c r="M17" i="103"/>
  <c r="M34" i="103"/>
  <c r="M39" i="103"/>
  <c r="N38" i="103"/>
  <c r="AJ38" i="103" s="1"/>
  <c r="AM38" i="103" s="1"/>
  <c r="AO38" i="103" s="1"/>
  <c r="L29" i="103"/>
  <c r="L24" i="103"/>
  <c r="L19" i="103"/>
  <c r="M38" i="103"/>
  <c r="N29" i="103"/>
  <c r="AJ29" i="103" s="1"/>
  <c r="AM29" i="103" s="1"/>
  <c r="AO29" i="103" s="1"/>
  <c r="M44" i="103"/>
  <c r="N32" i="103"/>
  <c r="AJ32" i="103" s="1"/>
  <c r="AM32" i="103" s="1"/>
  <c r="AO32" i="103" s="1"/>
  <c r="L40" i="103"/>
  <c r="M24" i="103"/>
  <c r="M19" i="103"/>
  <c r="L36" i="103"/>
  <c r="N40" i="103"/>
  <c r="AJ40" i="103" s="1"/>
  <c r="AM40" i="103" s="1"/>
  <c r="AO40" i="103" s="1"/>
  <c r="M10" i="103"/>
  <c r="M37" i="103"/>
  <c r="N14" i="102"/>
  <c r="AJ14" i="102" s="1"/>
  <c r="AM14" i="102" s="1"/>
  <c r="AO14" i="102" s="1"/>
  <c r="M14" i="102"/>
  <c r="L10" i="101"/>
  <c r="L11" i="101"/>
  <c r="M14" i="101"/>
  <c r="M13" i="101"/>
  <c r="L12" i="101"/>
  <c r="M15" i="101"/>
  <c r="N11" i="101"/>
  <c r="AJ11" i="101" s="1"/>
  <c r="AM11" i="101" s="1"/>
  <c r="AO11" i="101" s="1"/>
  <c r="N14" i="101"/>
  <c r="AJ14" i="101" s="1"/>
  <c r="AM14" i="101" s="1"/>
  <c r="AO14" i="101" s="1"/>
  <c r="N13" i="101"/>
  <c r="AJ13" i="101" s="1"/>
  <c r="AM13" i="101" s="1"/>
  <c r="AO13" i="101" s="1"/>
  <c r="M12" i="101"/>
  <c r="N15" i="101"/>
  <c r="AJ15" i="101" s="1"/>
  <c r="AM15" i="101" s="1"/>
  <c r="AO15" i="101" s="1"/>
  <c r="M19" i="101"/>
  <c r="L19" i="101"/>
  <c r="L18" i="101"/>
  <c r="N17" i="101"/>
  <c r="AJ17" i="101" s="1"/>
  <c r="AM17" i="101" s="1"/>
  <c r="AO17" i="101" s="1"/>
  <c r="M18" i="101"/>
  <c r="L17" i="101"/>
  <c r="N10" i="101"/>
  <c r="L16" i="101"/>
  <c r="M16" i="101"/>
  <c r="N23" i="102"/>
  <c r="AJ23" i="102" s="1"/>
  <c r="AM23" i="102" s="1"/>
  <c r="AO23" i="102" s="1"/>
  <c r="N35" i="102"/>
  <c r="AJ35" i="102" s="1"/>
  <c r="AM35" i="102" s="1"/>
  <c r="AO35" i="102" s="1"/>
  <c r="N27" i="102"/>
  <c r="AJ27" i="102" s="1"/>
  <c r="AM27" i="102" s="1"/>
  <c r="AO27" i="102" s="1"/>
  <c r="N15" i="102"/>
  <c r="AJ15" i="102" s="1"/>
  <c r="AM15" i="102" s="1"/>
  <c r="AO15" i="102" s="1"/>
  <c r="L35" i="102"/>
  <c r="M12" i="102"/>
  <c r="L51" i="102"/>
  <c r="L15" i="102"/>
  <c r="L23" i="102"/>
  <c r="L27" i="102"/>
  <c r="N69" i="102"/>
  <c r="AJ69" i="102" s="1"/>
  <c r="AM69" i="102" s="1"/>
  <c r="AO69" i="102" s="1"/>
  <c r="N29" i="102"/>
  <c r="AJ29" i="102" s="1"/>
  <c r="AM29" i="102" s="1"/>
  <c r="AO29" i="102" s="1"/>
  <c r="N19" i="102"/>
  <c r="AJ19" i="102" s="1"/>
  <c r="AM19" i="102" s="1"/>
  <c r="AO19" i="102" s="1"/>
  <c r="L29" i="102"/>
  <c r="L28" i="102"/>
  <c r="M69" i="102"/>
  <c r="N28" i="102"/>
  <c r="AJ28" i="102" s="1"/>
  <c r="AM28" i="102" s="1"/>
  <c r="AO28" i="102" s="1"/>
  <c r="N51" i="102"/>
  <c r="AJ51" i="102" s="1"/>
  <c r="AM51" i="102" s="1"/>
  <c r="AO51" i="102" s="1"/>
  <c r="N12" i="102"/>
  <c r="AJ12" i="102" s="1"/>
  <c r="AM12" i="102" s="1"/>
  <c r="AO12" i="102" s="1"/>
  <c r="L60" i="102"/>
  <c r="L56" i="102"/>
  <c r="N66" i="102"/>
  <c r="AJ66" i="102" s="1"/>
  <c r="AM66" i="102" s="1"/>
  <c r="AO66" i="102" s="1"/>
  <c r="M25" i="102"/>
  <c r="N60" i="102"/>
  <c r="AJ60" i="102" s="1"/>
  <c r="AM60" i="102" s="1"/>
  <c r="AO60" i="102" s="1"/>
  <c r="L42" i="102"/>
  <c r="M46" i="102"/>
  <c r="N22" i="102"/>
  <c r="AJ22" i="102" s="1"/>
  <c r="AM22" i="102" s="1"/>
  <c r="AO22" i="102" s="1"/>
  <c r="M22" i="102"/>
  <c r="L20" i="102"/>
  <c r="N61" i="102"/>
  <c r="AJ61" i="102" s="1"/>
  <c r="AM61" i="102" s="1"/>
  <c r="AO61" i="102" s="1"/>
  <c r="N46" i="102"/>
  <c r="AJ46" i="102" s="1"/>
  <c r="AM46" i="102" s="1"/>
  <c r="AO46" i="102" s="1"/>
  <c r="M61" i="102"/>
  <c r="L66" i="102"/>
  <c r="L57" i="102"/>
  <c r="N56" i="102"/>
  <c r="AJ56" i="102" s="1"/>
  <c r="AM56" i="102" s="1"/>
  <c r="AO56" i="102" s="1"/>
  <c r="L50" i="102"/>
  <c r="M57" i="102"/>
  <c r="L17" i="102"/>
  <c r="M39" i="102"/>
  <c r="M41" i="102"/>
  <c r="M63" i="102"/>
  <c r="M19" i="102"/>
  <c r="M40" i="102"/>
  <c r="L41" i="102"/>
  <c r="M47" i="102"/>
  <c r="M49" i="102"/>
  <c r="N40" i="102"/>
  <c r="AJ40" i="102" s="1"/>
  <c r="AM40" i="102" s="1"/>
  <c r="AO40" i="102" s="1"/>
  <c r="M33" i="102"/>
  <c r="L49" i="102"/>
  <c r="N42" i="102"/>
  <c r="AJ42" i="102" s="1"/>
  <c r="AM42" i="102" s="1"/>
  <c r="AO42" i="102" s="1"/>
  <c r="N58" i="102"/>
  <c r="AJ58" i="102" s="1"/>
  <c r="AM58" i="102" s="1"/>
  <c r="AO58" i="102" s="1"/>
  <c r="L54" i="102"/>
  <c r="L65" i="102"/>
  <c r="M58" i="102"/>
  <c r="M71" i="102"/>
  <c r="L13" i="102"/>
  <c r="N13" i="102"/>
  <c r="AJ13" i="102" s="1"/>
  <c r="AM13" i="102" s="1"/>
  <c r="AO13" i="102" s="1"/>
  <c r="N21" i="102"/>
  <c r="AJ21" i="102" s="1"/>
  <c r="AM21" i="102" s="1"/>
  <c r="AO21" i="102" s="1"/>
  <c r="N62" i="102"/>
  <c r="AJ62" i="102" s="1"/>
  <c r="AM62" i="102" s="1"/>
  <c r="AO62" i="102" s="1"/>
  <c r="N20" i="102"/>
  <c r="AJ20" i="102" s="1"/>
  <c r="AM20" i="102" s="1"/>
  <c r="AO20" i="102" s="1"/>
  <c r="M21" i="102"/>
  <c r="M62" i="102"/>
  <c r="N50" i="102"/>
  <c r="AJ50" i="102" s="1"/>
  <c r="AM50" i="102" s="1"/>
  <c r="AO50" i="102" s="1"/>
  <c r="M17" i="102"/>
  <c r="N47" i="102"/>
  <c r="AJ47" i="102" s="1"/>
  <c r="AM47" i="102" s="1"/>
  <c r="AO47" i="102" s="1"/>
  <c r="N63" i="102"/>
  <c r="AJ63" i="102" s="1"/>
  <c r="AM63" i="102" s="1"/>
  <c r="AO63" i="102" s="1"/>
  <c r="L33" i="102"/>
  <c r="C51" i="124" a="1"/>
  <c r="C50" i="124" a="1"/>
  <c r="B4" i="123" l="1"/>
  <c r="AO10" i="123"/>
  <c r="B50" i="123" s="1" a="1"/>
  <c r="B50" i="105" a="1"/>
  <c r="B50" i="105" s="1"/>
  <c r="F33" i="132"/>
  <c r="F36" i="133"/>
  <c r="C50" i="124"/>
  <c r="F34" i="133"/>
  <c r="H32" i="132"/>
  <c r="F31" i="134" s="1"/>
  <c r="G31" i="134" s="1"/>
  <c r="C51" i="124"/>
  <c r="I48" i="132"/>
  <c r="B4" i="120"/>
  <c r="F40" i="133"/>
  <c r="I42" i="134"/>
  <c r="F47" i="132"/>
  <c r="H47" i="132"/>
  <c r="F46" i="134" s="1"/>
  <c r="G46" i="134" s="1"/>
  <c r="F23" i="132"/>
  <c r="G47" i="132"/>
  <c r="H46" i="132"/>
  <c r="F45" i="134" s="1"/>
  <c r="G45" i="134" s="1"/>
  <c r="F46" i="132"/>
  <c r="AO10" i="116"/>
  <c r="H35" i="133" s="1"/>
  <c r="H34" i="132"/>
  <c r="F33" i="134" s="1"/>
  <c r="G33" i="134" s="1"/>
  <c r="F32" i="132"/>
  <c r="G32" i="132"/>
  <c r="G23" i="132"/>
  <c r="G50" i="132"/>
  <c r="H50" i="132"/>
  <c r="F49" i="134" s="1"/>
  <c r="G49" i="134" s="1"/>
  <c r="F50" i="132"/>
  <c r="I44" i="132"/>
  <c r="F34" i="132"/>
  <c r="G34" i="132"/>
  <c r="H33" i="132"/>
  <c r="F32" i="134" s="1"/>
  <c r="G32" i="134" s="1"/>
  <c r="G33" i="132"/>
  <c r="G51" i="132"/>
  <c r="F51" i="132"/>
  <c r="F39" i="133"/>
  <c r="AO10" i="119"/>
  <c r="B4" i="119"/>
  <c r="G46" i="132"/>
  <c r="I43" i="132"/>
  <c r="G28" i="132"/>
  <c r="F28" i="132"/>
  <c r="H28" i="132"/>
  <c r="F27" i="134" s="1"/>
  <c r="G27" i="134" s="1"/>
  <c r="B4" i="116"/>
  <c r="F35" i="133"/>
  <c r="B4" i="115"/>
  <c r="F31" i="132"/>
  <c r="H25" i="132"/>
  <c r="F24" i="134" s="1"/>
  <c r="G24" i="134" s="1"/>
  <c r="C4" i="102"/>
  <c r="H23" i="132"/>
  <c r="F22" i="134" s="1"/>
  <c r="G22" i="134" s="1"/>
  <c r="H27" i="132"/>
  <c r="F26" i="134" s="1"/>
  <c r="G26" i="134" s="1"/>
  <c r="D4" i="102"/>
  <c r="AJ10" i="122"/>
  <c r="AM10" i="122" s="1"/>
  <c r="E4" i="122"/>
  <c r="B4" i="122" s="1"/>
  <c r="B4" i="121"/>
  <c r="F41" i="133"/>
  <c r="AJ10" i="118"/>
  <c r="AM10" i="118" s="1"/>
  <c r="I46" i="134" s="1"/>
  <c r="E4" i="118"/>
  <c r="C4" i="118"/>
  <c r="D4" i="118"/>
  <c r="C4" i="117"/>
  <c r="D4" i="117"/>
  <c r="AJ10" i="117"/>
  <c r="AM10" i="117" s="1"/>
  <c r="AO10" i="117" s="1"/>
  <c r="E4" i="117"/>
  <c r="B50" i="120" a="1"/>
  <c r="H36" i="133"/>
  <c r="B50" i="115" a="1"/>
  <c r="H34" i="133"/>
  <c r="C4" i="113"/>
  <c r="D4" i="113"/>
  <c r="AJ10" i="113"/>
  <c r="AM10" i="113" s="1"/>
  <c r="E4" i="113"/>
  <c r="C4" i="112"/>
  <c r="D4" i="112"/>
  <c r="AJ10" i="112"/>
  <c r="AM10" i="112" s="1"/>
  <c r="E4" i="112"/>
  <c r="C4" i="111"/>
  <c r="D4" i="111"/>
  <c r="AJ10" i="111"/>
  <c r="AM10" i="111" s="1"/>
  <c r="E4" i="111"/>
  <c r="C4" i="109"/>
  <c r="D4" i="109"/>
  <c r="AJ10" i="107"/>
  <c r="AM10" i="107" s="1"/>
  <c r="AO10" i="107" s="1"/>
  <c r="E4" i="107"/>
  <c r="C4" i="107"/>
  <c r="D4" i="107"/>
  <c r="C4" i="106"/>
  <c r="D4" i="106"/>
  <c r="I25" i="134"/>
  <c r="E4" i="104"/>
  <c r="E4" i="102"/>
  <c r="C4" i="101"/>
  <c r="D4" i="101"/>
  <c r="G22" i="132"/>
  <c r="AJ10" i="101"/>
  <c r="AM10" i="101" s="1"/>
  <c r="I21" i="134" s="1"/>
  <c r="E4" i="101"/>
  <c r="F22" i="132"/>
  <c r="H22" i="132"/>
  <c r="F21" i="134" s="1"/>
  <c r="G21" i="134" s="1"/>
  <c r="D4" i="110"/>
  <c r="AM10" i="110"/>
  <c r="I30" i="134" s="1"/>
  <c r="E4" i="110"/>
  <c r="G31" i="132"/>
  <c r="H31" i="132"/>
  <c r="F30" i="134" s="1"/>
  <c r="G30" i="134" s="1"/>
  <c r="C4" i="110"/>
  <c r="AO21" i="110"/>
  <c r="AJ10" i="109"/>
  <c r="AM10" i="109" s="1"/>
  <c r="I29" i="134" s="1"/>
  <c r="E4" i="109"/>
  <c r="H30" i="132"/>
  <c r="F29" i="134" s="1"/>
  <c r="G29" i="134" s="1"/>
  <c r="F30" i="132"/>
  <c r="G30" i="132"/>
  <c r="D4" i="108"/>
  <c r="G29" i="132"/>
  <c r="C4" i="108"/>
  <c r="F29" i="132"/>
  <c r="AO11" i="108"/>
  <c r="B50" i="108" s="1" a="1"/>
  <c r="I28" i="134"/>
  <c r="AO17" i="107"/>
  <c r="G27" i="132"/>
  <c r="F27" i="132"/>
  <c r="AJ10" i="106"/>
  <c r="AM10" i="106" s="1"/>
  <c r="E4" i="106"/>
  <c r="I26" i="132"/>
  <c r="C4" i="104"/>
  <c r="F25" i="132"/>
  <c r="D4" i="104"/>
  <c r="G25" i="132"/>
  <c r="AO11" i="104"/>
  <c r="I24" i="134"/>
  <c r="C4" i="103"/>
  <c r="D4" i="103"/>
  <c r="H24" i="132"/>
  <c r="F23" i="134" s="1"/>
  <c r="G23" i="134" s="1"/>
  <c r="G24" i="132"/>
  <c r="F24" i="132"/>
  <c r="AJ10" i="103"/>
  <c r="AM10" i="103" s="1"/>
  <c r="E4" i="103"/>
  <c r="I22" i="134"/>
  <c r="B50" i="102" a="1"/>
  <c r="H22" i="133"/>
  <c r="A52" i="105"/>
  <c r="H25" i="133"/>
  <c r="F25" i="133"/>
  <c r="B4" i="105"/>
  <c r="AJ10" i="121"/>
  <c r="AM10" i="121" s="1"/>
  <c r="I49" i="134" s="1"/>
  <c r="AJ11" i="106"/>
  <c r="AM11" i="106" s="1"/>
  <c r="AO10" i="104"/>
  <c r="H40" i="133" l="1"/>
  <c r="G40" i="133" s="1"/>
  <c r="B50" i="104" a="1"/>
  <c r="A59" i="108"/>
  <c r="A60" i="108"/>
  <c r="A57" i="108"/>
  <c r="A58" i="108"/>
  <c r="A55" i="108"/>
  <c r="A56" i="108"/>
  <c r="A53" i="108"/>
  <c r="A54" i="108"/>
  <c r="B50" i="123"/>
  <c r="A50" i="123" s="1"/>
  <c r="A52" i="123"/>
  <c r="A51" i="123"/>
  <c r="B50" i="119" a="1"/>
  <c r="B50" i="120"/>
  <c r="A50" i="120" s="1"/>
  <c r="A51" i="120"/>
  <c r="A52" i="120"/>
  <c r="B50" i="115"/>
  <c r="A50" i="115" s="1"/>
  <c r="A53" i="115"/>
  <c r="A52" i="115"/>
  <c r="A51" i="115"/>
  <c r="B50" i="108"/>
  <c r="A50" i="108" s="1"/>
  <c r="A52" i="108"/>
  <c r="I32" i="132"/>
  <c r="I47" i="132"/>
  <c r="I46" i="132"/>
  <c r="B50" i="116" a="1"/>
  <c r="H37" i="133"/>
  <c r="B50" i="117" a="1"/>
  <c r="A73" i="117" s="1"/>
  <c r="I50" i="132"/>
  <c r="I33" i="132"/>
  <c r="I34" i="132"/>
  <c r="I51" i="132"/>
  <c r="B4" i="101"/>
  <c r="A50" i="105"/>
  <c r="A51" i="105"/>
  <c r="H39" i="133"/>
  <c r="G39" i="133" s="1"/>
  <c r="B4" i="112"/>
  <c r="AO10" i="110"/>
  <c r="B50" i="110" s="1" a="1"/>
  <c r="I28" i="132"/>
  <c r="I45" i="134"/>
  <c r="B4" i="106"/>
  <c r="A82" i="102"/>
  <c r="A81" i="102"/>
  <c r="A80" i="102"/>
  <c r="A79" i="102"/>
  <c r="A78" i="102"/>
  <c r="A77" i="102"/>
  <c r="A76" i="102"/>
  <c r="A75" i="102"/>
  <c r="A74" i="102"/>
  <c r="A73" i="102"/>
  <c r="A72" i="102"/>
  <c r="A71" i="102"/>
  <c r="A70" i="102"/>
  <c r="A69" i="102"/>
  <c r="I27" i="134"/>
  <c r="A63" i="102"/>
  <c r="A68" i="102"/>
  <c r="A67" i="102"/>
  <c r="A66" i="102"/>
  <c r="A65" i="102"/>
  <c r="A64" i="102"/>
  <c r="B4" i="102"/>
  <c r="B4" i="117"/>
  <c r="I23" i="132"/>
  <c r="A51" i="108"/>
  <c r="B4" i="109"/>
  <c r="I31" i="132"/>
  <c r="G25" i="133"/>
  <c r="F37" i="133"/>
  <c r="F22" i="133"/>
  <c r="I22" i="133" s="1"/>
  <c r="AO10" i="101"/>
  <c r="B50" i="101" s="1" a="1"/>
  <c r="I50" i="134"/>
  <c r="AO10" i="122"/>
  <c r="F42" i="133"/>
  <c r="AO10" i="118"/>
  <c r="B4" i="118"/>
  <c r="F38" i="133"/>
  <c r="I36" i="133"/>
  <c r="G36" i="133"/>
  <c r="I35" i="133"/>
  <c r="G35" i="133"/>
  <c r="I34" i="133"/>
  <c r="G34" i="133"/>
  <c r="I33" i="134"/>
  <c r="AO10" i="113"/>
  <c r="B50" i="113" s="1" a="1"/>
  <c r="B50" i="113" s="1"/>
  <c r="B4" i="113"/>
  <c r="F33" i="133"/>
  <c r="F32" i="133"/>
  <c r="I32" i="134"/>
  <c r="AO10" i="112"/>
  <c r="B50" i="112" s="1" a="1"/>
  <c r="B50" i="112" s="1"/>
  <c r="I31" i="134"/>
  <c r="AO10" i="111"/>
  <c r="B50" i="111" s="1" a="1"/>
  <c r="A54" i="111" s="1"/>
  <c r="B4" i="111"/>
  <c r="F31" i="133"/>
  <c r="F29" i="133"/>
  <c r="B4" i="107"/>
  <c r="F27" i="133"/>
  <c r="I22" i="132"/>
  <c r="F21" i="133"/>
  <c r="B4" i="110"/>
  <c r="F30" i="133"/>
  <c r="I30" i="132"/>
  <c r="AO10" i="109"/>
  <c r="B50" i="109" s="1" a="1"/>
  <c r="I29" i="132"/>
  <c r="H28" i="133"/>
  <c r="B4" i="108"/>
  <c r="F28" i="133"/>
  <c r="H27" i="133"/>
  <c r="B50" i="107" a="1"/>
  <c r="A82" i="107" s="1"/>
  <c r="I27" i="132"/>
  <c r="I26" i="134"/>
  <c r="AO10" i="106"/>
  <c r="F26" i="133"/>
  <c r="I25" i="133"/>
  <c r="I25" i="132"/>
  <c r="H24" i="133"/>
  <c r="B4" i="104"/>
  <c r="F24" i="133"/>
  <c r="B4" i="103"/>
  <c r="I24" i="132"/>
  <c r="I23" i="134"/>
  <c r="AO10" i="103"/>
  <c r="F23" i="133"/>
  <c r="B50" i="102"/>
  <c r="A50" i="102" s="1"/>
  <c r="A59" i="102"/>
  <c r="A58" i="102"/>
  <c r="A57" i="102"/>
  <c r="A56" i="102"/>
  <c r="A55" i="102"/>
  <c r="A54" i="102"/>
  <c r="A53" i="102"/>
  <c r="A52" i="102"/>
  <c r="A51" i="102"/>
  <c r="A62" i="102"/>
  <c r="A61" i="102"/>
  <c r="A60" i="102"/>
  <c r="AO10" i="121"/>
  <c r="B50" i="121" s="1" a="1"/>
  <c r="AO11" i="106"/>
  <c r="I11" i="8"/>
  <c r="C50" i="108" a="1"/>
  <c r="C50" i="105" a="1"/>
  <c r="B50" i="111" l="1"/>
  <c r="A53" i="111"/>
  <c r="I40" i="133"/>
  <c r="B50" i="104"/>
  <c r="A50" i="104" s="1"/>
  <c r="A61" i="104"/>
  <c r="C50" i="105"/>
  <c r="A56" i="109"/>
  <c r="A57" i="109"/>
  <c r="A55" i="109"/>
  <c r="A54" i="109"/>
  <c r="A52" i="109"/>
  <c r="A53" i="109"/>
  <c r="A71" i="117"/>
  <c r="A72" i="117"/>
  <c r="A69" i="117"/>
  <c r="A70" i="117"/>
  <c r="A67" i="117"/>
  <c r="A68" i="117"/>
  <c r="A65" i="117"/>
  <c r="A66" i="117"/>
  <c r="A63" i="117"/>
  <c r="A64" i="117"/>
  <c r="A61" i="117"/>
  <c r="A62" i="117"/>
  <c r="B50" i="117"/>
  <c r="A50" i="117" s="1"/>
  <c r="A60" i="117"/>
  <c r="A60" i="110"/>
  <c r="A61" i="110"/>
  <c r="B50" i="110"/>
  <c r="A50" i="110" s="1"/>
  <c r="A59" i="110"/>
  <c r="A58" i="110"/>
  <c r="A62" i="101"/>
  <c r="A63" i="101"/>
  <c r="A60" i="101"/>
  <c r="A61" i="101"/>
  <c r="A58" i="101"/>
  <c r="A59" i="101"/>
  <c r="B50" i="103" a="1"/>
  <c r="H23" i="133"/>
  <c r="G23" i="133" s="1"/>
  <c r="B50" i="119"/>
  <c r="A50" i="119" s="1"/>
  <c r="A52" i="119"/>
  <c r="A51" i="119"/>
  <c r="B50" i="121"/>
  <c r="A52" i="121"/>
  <c r="B50" i="116"/>
  <c r="A50" i="116" s="1"/>
  <c r="A53" i="116"/>
  <c r="A52" i="116"/>
  <c r="A53" i="112"/>
  <c r="A51" i="116"/>
  <c r="I37" i="133"/>
  <c r="C50" i="108"/>
  <c r="I39" i="133"/>
  <c r="G37" i="133"/>
  <c r="H30" i="133"/>
  <c r="I30" i="133" s="1"/>
  <c r="H21" i="133"/>
  <c r="I21" i="133" s="1"/>
  <c r="B50" i="109"/>
  <c r="A50" i="109" s="1"/>
  <c r="A51" i="109"/>
  <c r="A59" i="117"/>
  <c r="A58" i="117"/>
  <c r="A57" i="117"/>
  <c r="H29" i="133"/>
  <c r="G29" i="133" s="1"/>
  <c r="A81" i="107"/>
  <c r="A80" i="107"/>
  <c r="A79" i="107"/>
  <c r="A78" i="107"/>
  <c r="A77" i="107"/>
  <c r="A76" i="107"/>
  <c r="A75" i="107"/>
  <c r="A74" i="107"/>
  <c r="A73" i="107"/>
  <c r="A72" i="107"/>
  <c r="A59" i="104"/>
  <c r="A60" i="104"/>
  <c r="A56" i="101"/>
  <c r="A57" i="101"/>
  <c r="G22" i="133"/>
  <c r="A56" i="110"/>
  <c r="A57" i="110"/>
  <c r="A55" i="117"/>
  <c r="A56" i="117"/>
  <c r="A53" i="117"/>
  <c r="A54" i="117"/>
  <c r="A52" i="117"/>
  <c r="A51" i="117"/>
  <c r="A57" i="104"/>
  <c r="A58" i="104"/>
  <c r="A56" i="104"/>
  <c r="A55" i="104"/>
  <c r="A54" i="104"/>
  <c r="A53" i="104"/>
  <c r="A52" i="104"/>
  <c r="A51" i="104"/>
  <c r="A54" i="101"/>
  <c r="A55" i="101"/>
  <c r="B50" i="122" a="1"/>
  <c r="H42" i="133"/>
  <c r="I42" i="133" s="1"/>
  <c r="H41" i="133"/>
  <c r="B50" i="118" a="1"/>
  <c r="H38" i="133"/>
  <c r="I38" i="133" s="1"/>
  <c r="H33" i="133"/>
  <c r="I33" i="133" s="1"/>
  <c r="H32" i="133"/>
  <c r="I32" i="133" s="1"/>
  <c r="H31" i="133"/>
  <c r="I31" i="133" s="1"/>
  <c r="B50" i="101"/>
  <c r="A50" i="101" s="1"/>
  <c r="A53" i="101"/>
  <c r="A51" i="101"/>
  <c r="A52" i="101"/>
  <c r="A55" i="110"/>
  <c r="A54" i="110"/>
  <c r="A53" i="110"/>
  <c r="A52" i="110"/>
  <c r="A51" i="110"/>
  <c r="G28" i="133"/>
  <c r="I28" i="133"/>
  <c r="B50" i="107"/>
  <c r="A50" i="107" s="1"/>
  <c r="A64" i="107"/>
  <c r="A69" i="107"/>
  <c r="A65" i="107"/>
  <c r="A63" i="107"/>
  <c r="A61" i="107"/>
  <c r="A54" i="107"/>
  <c r="A56" i="107"/>
  <c r="A53" i="107"/>
  <c r="A57" i="107"/>
  <c r="A68" i="107"/>
  <c r="A52" i="107"/>
  <c r="A58" i="107"/>
  <c r="A67" i="107"/>
  <c r="A55" i="107"/>
  <c r="A62" i="107"/>
  <c r="A60" i="107"/>
  <c r="A71" i="107"/>
  <c r="A70" i="107"/>
  <c r="A51" i="107"/>
  <c r="A66" i="107"/>
  <c r="A59" i="107"/>
  <c r="I27" i="133"/>
  <c r="G27" i="133"/>
  <c r="B50" i="106" a="1"/>
  <c r="A55" i="106" s="1"/>
  <c r="H26" i="133"/>
  <c r="I24" i="133"/>
  <c r="G24" i="133"/>
  <c r="I19" i="8"/>
  <c r="I20" i="8"/>
  <c r="I13" i="8"/>
  <c r="I14" i="8"/>
  <c r="I15" i="8"/>
  <c r="I16" i="8"/>
  <c r="I17" i="8"/>
  <c r="I10" i="8"/>
  <c r="I18" i="8"/>
  <c r="K13" i="8" a="1"/>
  <c r="K13" i="8" s="1"/>
  <c r="M13" i="8" s="1"/>
  <c r="K10" i="8" a="1"/>
  <c r="K10" i="8" s="1"/>
  <c r="K11" i="8" a="1"/>
  <c r="K11" i="8" s="1"/>
  <c r="N11" i="8" s="1"/>
  <c r="K20" i="8" a="1"/>
  <c r="K20" i="8" s="1"/>
  <c r="L20" i="8" s="1"/>
  <c r="K18" i="8" a="1"/>
  <c r="K18" i="8" s="1"/>
  <c r="L18" i="8" s="1"/>
  <c r="K16" i="8" a="1"/>
  <c r="K16" i="8" s="1"/>
  <c r="L16" i="8" s="1"/>
  <c r="K14" i="8" a="1"/>
  <c r="K14" i="8" s="1"/>
  <c r="L14" i="8" s="1"/>
  <c r="K12" i="8" a="1"/>
  <c r="K12" i="8" s="1"/>
  <c r="N12" i="8" s="1"/>
  <c r="AM23" i="8"/>
  <c r="AO23" i="8" s="1"/>
  <c r="K19" i="8" a="1"/>
  <c r="K19" i="8" s="1"/>
  <c r="L19" i="8" s="1"/>
  <c r="K17" i="8" a="1"/>
  <c r="K17" i="8" s="1"/>
  <c r="L17" i="8" s="1"/>
  <c r="K15" i="8" a="1"/>
  <c r="K15" i="8" s="1"/>
  <c r="N15" i="8" s="1"/>
  <c r="C50" i="117" a="1"/>
  <c r="C50" i="119" a="1"/>
  <c r="C50" i="110" a="1"/>
  <c r="C50" i="104" a="1"/>
  <c r="C52" i="119" a="1"/>
  <c r="B50" i="103" l="1"/>
  <c r="A50" i="103" s="1"/>
  <c r="A83" i="103"/>
  <c r="A84" i="103"/>
  <c r="A85" i="103"/>
  <c r="A86" i="103"/>
  <c r="A70" i="118"/>
  <c r="A71" i="118"/>
  <c r="A68" i="118"/>
  <c r="A69" i="118"/>
  <c r="A66" i="118"/>
  <c r="A67" i="118"/>
  <c r="A64" i="118"/>
  <c r="A65" i="118"/>
  <c r="A62" i="118"/>
  <c r="A63" i="118"/>
  <c r="A60" i="118"/>
  <c r="A61" i="118"/>
  <c r="A58" i="118"/>
  <c r="A59" i="118"/>
  <c r="A56" i="118"/>
  <c r="A57" i="118"/>
  <c r="C50" i="104"/>
  <c r="C50" i="119"/>
  <c r="C52" i="119"/>
  <c r="A54" i="122"/>
  <c r="A53" i="122"/>
  <c r="A52" i="122"/>
  <c r="A52" i="113"/>
  <c r="A53" i="113"/>
  <c r="C50" i="117"/>
  <c r="C50" i="110"/>
  <c r="A50" i="112"/>
  <c r="A52" i="112"/>
  <c r="A51" i="112"/>
  <c r="G30" i="133"/>
  <c r="G21" i="133"/>
  <c r="B50" i="122"/>
  <c r="A50" i="122" s="1"/>
  <c r="A51" i="122"/>
  <c r="A50" i="121"/>
  <c r="A51" i="121"/>
  <c r="A50" i="111"/>
  <c r="A52" i="111"/>
  <c r="A51" i="111"/>
  <c r="I29" i="133"/>
  <c r="A82" i="103"/>
  <c r="A81" i="103"/>
  <c r="A80" i="103"/>
  <c r="A78" i="103"/>
  <c r="A79" i="103"/>
  <c r="A76" i="103"/>
  <c r="A77" i="103"/>
  <c r="A74" i="103"/>
  <c r="A75" i="103"/>
  <c r="A72" i="103"/>
  <c r="A73" i="103"/>
  <c r="A70" i="103"/>
  <c r="A71" i="103"/>
  <c r="A68" i="103"/>
  <c r="A69" i="103"/>
  <c r="A66" i="103"/>
  <c r="A67" i="103"/>
  <c r="A64" i="103"/>
  <c r="A65" i="103"/>
  <c r="A54" i="106"/>
  <c r="A53" i="106"/>
  <c r="A54" i="118"/>
  <c r="A55" i="118"/>
  <c r="A52" i="118"/>
  <c r="A53" i="118"/>
  <c r="B50" i="118"/>
  <c r="A50" i="118" s="1"/>
  <c r="A51" i="118"/>
  <c r="A50" i="113"/>
  <c r="A51" i="113"/>
  <c r="G42" i="133"/>
  <c r="I41" i="133"/>
  <c r="G41" i="133"/>
  <c r="G38" i="133"/>
  <c r="G33" i="133"/>
  <c r="G32" i="133"/>
  <c r="G31" i="133"/>
  <c r="L10" i="8"/>
  <c r="A51" i="106"/>
  <c r="A52" i="106"/>
  <c r="B50" i="106"/>
  <c r="A50" i="106" s="1"/>
  <c r="G26" i="133"/>
  <c r="I26" i="133"/>
  <c r="A62" i="103"/>
  <c r="A63" i="103"/>
  <c r="A60" i="103"/>
  <c r="A61" i="103"/>
  <c r="A54" i="103"/>
  <c r="A56" i="103"/>
  <c r="A55" i="103"/>
  <c r="A51" i="103"/>
  <c r="A53" i="103"/>
  <c r="A59" i="103"/>
  <c r="A52" i="103"/>
  <c r="A58" i="103"/>
  <c r="A57" i="103"/>
  <c r="I23" i="133"/>
  <c r="AJ15" i="8"/>
  <c r="AM15" i="8" s="1"/>
  <c r="AO15" i="8" s="1"/>
  <c r="AJ12" i="8"/>
  <c r="AM12" i="8" s="1"/>
  <c r="AO12" i="8" s="1"/>
  <c r="AJ11" i="8"/>
  <c r="AM11" i="8" s="1"/>
  <c r="AO11" i="8" s="1"/>
  <c r="N13" i="8"/>
  <c r="L13" i="8"/>
  <c r="M10" i="8"/>
  <c r="N10" i="8"/>
  <c r="AM22" i="8"/>
  <c r="AO22" i="8" s="1"/>
  <c r="N20" i="8"/>
  <c r="M12" i="8"/>
  <c r="N16" i="8"/>
  <c r="AM24" i="8"/>
  <c r="AO24" i="8" s="1"/>
  <c r="N14" i="8"/>
  <c r="L11" i="8"/>
  <c r="AM21" i="8"/>
  <c r="AO21" i="8" s="1"/>
  <c r="M17" i="8"/>
  <c r="N17" i="8"/>
  <c r="N19" i="8"/>
  <c r="L12" i="8"/>
  <c r="M15" i="8"/>
  <c r="N18" i="8"/>
  <c r="M11" i="8"/>
  <c r="L15" i="8"/>
  <c r="M19" i="8"/>
  <c r="M14" i="8"/>
  <c r="M16" i="8"/>
  <c r="M18" i="8"/>
  <c r="M20" i="8"/>
  <c r="C59" i="103" a="1"/>
  <c r="C50" i="103" a="1"/>
  <c r="C50" i="121" a="1"/>
  <c r="C81" i="103" a="1"/>
  <c r="C51" i="103" a="1"/>
  <c r="C61" i="103" a="1"/>
  <c r="C67" i="103" a="1"/>
  <c r="C86" i="103" a="1"/>
  <c r="C53" i="103" a="1"/>
  <c r="C83" i="103" a="1"/>
  <c r="C56" i="103" a="1"/>
  <c r="C78" i="103" a="1"/>
  <c r="C76" i="103" a="1"/>
  <c r="C63" i="103" a="1"/>
  <c r="C71" i="103" a="1"/>
  <c r="C75" i="103" a="1"/>
  <c r="C85" i="103" a="1"/>
  <c r="C64" i="103" a="1"/>
  <c r="C70" i="103" a="1"/>
  <c r="C79" i="103" a="1"/>
  <c r="C84" i="103" a="1"/>
  <c r="C50" i="112" a="1"/>
  <c r="C73" i="103" a="1"/>
  <c r="C66" i="103" a="1"/>
  <c r="C50" i="111" a="1"/>
  <c r="C69" i="118" a="1"/>
  <c r="C55" i="103" a="1"/>
  <c r="C50" i="113" a="1"/>
  <c r="C77" i="103" a="1"/>
  <c r="C72" i="103" a="1"/>
  <c r="C58" i="103" a="1"/>
  <c r="C62" i="103" a="1"/>
  <c r="C82" i="103" a="1"/>
  <c r="C52" i="103" a="1"/>
  <c r="C68" i="103" a="1"/>
  <c r="C69" i="103" a="1"/>
  <c r="C57" i="103" a="1"/>
  <c r="C74" i="103" a="1"/>
  <c r="C54" i="103" a="1"/>
  <c r="C80" i="103" a="1"/>
  <c r="C65" i="103" a="1"/>
  <c r="C60" i="103" a="1"/>
  <c r="C85" i="103" l="1"/>
  <c r="C83" i="103"/>
  <c r="C86" i="103"/>
  <c r="C84" i="103"/>
  <c r="C69" i="118"/>
  <c r="C50" i="112"/>
  <c r="C50" i="113"/>
  <c r="C50" i="111"/>
  <c r="C54" i="103"/>
  <c r="C73" i="103"/>
  <c r="C61" i="103"/>
  <c r="C57" i="103"/>
  <c r="C63" i="103"/>
  <c r="C74" i="103"/>
  <c r="C58" i="103"/>
  <c r="C62" i="103"/>
  <c r="C65" i="103"/>
  <c r="C77" i="103"/>
  <c r="C52" i="103"/>
  <c r="C64" i="103"/>
  <c r="C76" i="103"/>
  <c r="C59" i="103"/>
  <c r="C67" i="103"/>
  <c r="C79" i="103"/>
  <c r="C53" i="103"/>
  <c r="C66" i="103"/>
  <c r="C78" i="103"/>
  <c r="C80" i="103"/>
  <c r="C50" i="103"/>
  <c r="C72" i="103"/>
  <c r="C69" i="103"/>
  <c r="C55" i="103"/>
  <c r="C68" i="103"/>
  <c r="C81" i="103"/>
  <c r="C51" i="103"/>
  <c r="C56" i="103"/>
  <c r="C71" i="103"/>
  <c r="C82" i="103"/>
  <c r="C70" i="103"/>
  <c r="C60" i="103"/>
  <c r="C75" i="103"/>
  <c r="C50" i="121"/>
  <c r="H21" i="132"/>
  <c r="F20" i="134" s="1"/>
  <c r="G21" i="132"/>
  <c r="F21" i="132"/>
  <c r="AJ10" i="8"/>
  <c r="E4" i="8"/>
  <c r="D4" i="8"/>
  <c r="C4" i="8"/>
  <c r="AJ18" i="8"/>
  <c r="AM18" i="8" s="1"/>
  <c r="AO18" i="8" s="1"/>
  <c r="AJ19" i="8"/>
  <c r="AM19" i="8" s="1"/>
  <c r="AO19" i="8" s="1"/>
  <c r="AJ17" i="8"/>
  <c r="AM17" i="8" s="1"/>
  <c r="AO17" i="8" s="1"/>
  <c r="AJ14" i="8"/>
  <c r="AM14" i="8" s="1"/>
  <c r="AJ16" i="8"/>
  <c r="AM16" i="8" s="1"/>
  <c r="AO16" i="8" s="1"/>
  <c r="AJ20" i="8"/>
  <c r="AM20" i="8" s="1"/>
  <c r="AO20" i="8" s="1"/>
  <c r="AJ13" i="8"/>
  <c r="AM13" i="8" s="1"/>
  <c r="AO13" i="8" s="1"/>
  <c r="G51" i="134" l="1"/>
  <c r="F51" i="134"/>
  <c r="AM10" i="8"/>
  <c r="AO10" i="8" s="1"/>
  <c r="I21" i="132"/>
  <c r="I52" i="132" s="1"/>
  <c r="G20" i="134"/>
  <c r="B4" i="8"/>
  <c r="F20" i="133"/>
  <c r="I20" i="134"/>
  <c r="I51" i="134" s="1"/>
  <c r="T16" i="134" s="1"/>
  <c r="AO14" i="8"/>
  <c r="B50" i="8" l="1" a="1"/>
  <c r="A65" i="8" s="1"/>
  <c r="H20" i="133"/>
  <c r="I20" i="133" s="1"/>
  <c r="B5" i="48"/>
  <c r="B6" i="48"/>
  <c r="B12" i="48"/>
  <c r="B10" i="48"/>
  <c r="B8" i="48"/>
  <c r="B7" i="48"/>
  <c r="B9" i="48"/>
  <c r="B11" i="48"/>
  <c r="B13" i="48"/>
  <c r="A63" i="8" l="1"/>
  <c r="A64" i="8"/>
  <c r="A61" i="8"/>
  <c r="A62" i="8"/>
  <c r="A59" i="8"/>
  <c r="A60" i="8"/>
  <c r="A57" i="8"/>
  <c r="A58" i="8"/>
  <c r="B50" i="8"/>
  <c r="A50" i="8" s="1"/>
  <c r="A56" i="8"/>
  <c r="A55" i="8"/>
  <c r="A54" i="8"/>
  <c r="A53" i="8"/>
  <c r="A52" i="8"/>
  <c r="A51" i="8"/>
  <c r="H44" i="133"/>
  <c r="G20" i="133"/>
  <c r="I27" i="130"/>
  <c r="I42" i="130" s="1"/>
  <c r="H27" i="130"/>
  <c r="H42" i="130" s="1"/>
  <c r="G27" i="130"/>
  <c r="G42" i="130" s="1"/>
  <c r="C50" i="8" a="1"/>
  <c r="D10" i="105" l="1"/>
  <c r="C10" i="105"/>
  <c r="E10" i="105"/>
  <c r="C50" i="8"/>
  <c r="B10" i="110"/>
  <c r="B10" i="104"/>
  <c r="B10" i="105" l="1"/>
  <c r="B10" i="115"/>
  <c r="B10" i="117"/>
  <c r="B10" i="107"/>
  <c r="B10" i="112"/>
  <c r="B10" i="103"/>
  <c r="B10" i="116"/>
  <c r="B10" i="109"/>
  <c r="B10" i="102"/>
  <c r="B10" i="101"/>
  <c r="B10" i="118"/>
  <c r="B10" i="113"/>
  <c r="B10" i="121"/>
  <c r="B10" i="119"/>
  <c r="B10" i="123"/>
  <c r="B10" i="120"/>
  <c r="B10" i="122"/>
  <c r="C77" i="110" a="1"/>
  <c r="C55" i="123" a="1"/>
  <c r="C66" i="119" a="1"/>
  <c r="C75" i="8" a="1"/>
  <c r="C59" i="116" a="1"/>
  <c r="C64" i="124" a="1"/>
  <c r="C69" i="119" a="1"/>
  <c r="C62" i="102" a="1"/>
  <c r="C66" i="106" a="1"/>
  <c r="C58" i="117" a="1"/>
  <c r="C16" i="101" a="1"/>
  <c r="C82" i="109" a="1"/>
  <c r="C23" i="120" a="1"/>
  <c r="C17" i="123" a="1"/>
  <c r="C50" i="122" a="1"/>
  <c r="C68" i="120" a="1"/>
  <c r="C24" i="113" a="1"/>
  <c r="C66" i="108" a="1"/>
  <c r="C54" i="115" a="1"/>
  <c r="C13" i="123" a="1"/>
  <c r="C79" i="117" a="1"/>
  <c r="C23" i="119" a="1"/>
  <c r="C72" i="118" a="1"/>
  <c r="C60" i="120" a="1"/>
  <c r="C62" i="108" a="1"/>
  <c r="C76" i="107" a="1"/>
  <c r="C71" i="123" a="1"/>
  <c r="C70" i="122" a="1"/>
  <c r="C60" i="105" a="1"/>
  <c r="C77" i="107" a="1"/>
  <c r="C16" i="116" a="1"/>
  <c r="C19" i="110" a="1"/>
  <c r="C78" i="117" a="1"/>
  <c r="C22" i="112" a="1"/>
  <c r="C58" i="121" a="1"/>
  <c r="C16" i="105" a="1"/>
  <c r="C62" i="121" a="1"/>
  <c r="C52" i="110" a="1"/>
  <c r="C77" i="113" a="1"/>
  <c r="C15" i="123" a="1"/>
  <c r="C63" i="105" a="1"/>
  <c r="C54" i="120" a="1"/>
  <c r="C77" i="112" a="1"/>
  <c r="C17" i="122" a="1"/>
  <c r="C54" i="122" a="1"/>
  <c r="C76" i="8" a="1"/>
  <c r="C56" i="106" a="1"/>
  <c r="C50" i="106" a="1"/>
  <c r="C19" i="124" a="1"/>
  <c r="C18" i="116" a="1"/>
  <c r="C51" i="119" a="1"/>
  <c r="C79" i="116" a="1"/>
  <c r="C79" i="101" a="1"/>
  <c r="C23" i="111" a="1"/>
  <c r="C51" i="107" a="1"/>
  <c r="C56" i="123" a="1"/>
  <c r="C65" i="108" a="1"/>
  <c r="C66" i="110" a="1"/>
  <c r="C18" i="108" a="1"/>
  <c r="C23" i="116" a="1"/>
  <c r="C16" i="117" a="1"/>
  <c r="C58" i="115" a="1"/>
  <c r="C65" i="124" a="1"/>
  <c r="C62" i="109" a="1"/>
  <c r="C13" i="102" a="1"/>
  <c r="C57" i="124" a="1"/>
  <c r="C76" i="108" a="1"/>
  <c r="C23" i="107" a="1"/>
  <c r="C14" i="117" a="1"/>
  <c r="C76" i="112" a="1"/>
  <c r="C78" i="109" a="1"/>
  <c r="C80" i="124" a="1"/>
  <c r="C70" i="104" a="1"/>
  <c r="C68" i="119" a="1"/>
  <c r="C80" i="107" a="1"/>
  <c r="C21" i="109" a="1"/>
  <c r="C60" i="115" a="1"/>
  <c r="C23" i="121" a="1"/>
  <c r="C69" i="108" a="1"/>
  <c r="C13" i="112" a="1"/>
  <c r="C66" i="117" a="1"/>
  <c r="C17" i="118" a="1"/>
  <c r="C80" i="118" a="1"/>
  <c r="C65" i="102" a="1"/>
  <c r="C67" i="117" a="1"/>
  <c r="C59" i="109" a="1"/>
  <c r="C21" i="118" a="1"/>
  <c r="C62" i="118" a="1"/>
  <c r="C68" i="110" a="1"/>
  <c r="C20" i="109" a="1"/>
  <c r="C59" i="111" a="1"/>
  <c r="C23" i="108" a="1"/>
  <c r="C16" i="121" a="1"/>
  <c r="C55" i="124" a="1"/>
  <c r="C58" i="124" a="1"/>
  <c r="C77" i="120" a="1"/>
  <c r="C82" i="110" a="1"/>
  <c r="C75" i="111" a="1"/>
  <c r="C20" i="8" a="1"/>
  <c r="C14" i="102" a="1"/>
  <c r="C20" i="123" a="1"/>
  <c r="C15" i="119" a="1"/>
  <c r="C21" i="121" a="1"/>
  <c r="C68" i="107" a="1"/>
  <c r="C21" i="124" a="1"/>
  <c r="C63" i="116" a="1"/>
  <c r="C60" i="109" a="1"/>
  <c r="C54" i="119" a="1"/>
  <c r="C14" i="116" a="1"/>
  <c r="C80" i="105" a="1"/>
  <c r="C72" i="106" a="1"/>
  <c r="C55" i="115" a="1"/>
  <c r="C19" i="109" a="1"/>
  <c r="C77" i="104" a="1"/>
  <c r="C61" i="124" a="1"/>
  <c r="C19" i="8" a="1"/>
  <c r="C79" i="115" a="1"/>
  <c r="C64" i="116" a="1"/>
  <c r="C16" i="102" a="1"/>
  <c r="C53" i="102" a="1"/>
  <c r="C69" i="101" a="1"/>
  <c r="C52" i="123" a="1"/>
  <c r="C16" i="108" a="1"/>
  <c r="C81" i="113" a="1"/>
  <c r="C15" i="120" a="1"/>
  <c r="C82" i="118" a="1"/>
  <c r="C24" i="121" a="1"/>
  <c r="C77" i="115" a="1"/>
  <c r="C24" i="104" a="1"/>
  <c r="C23" i="115" a="1"/>
  <c r="C72" i="8" a="1"/>
  <c r="C65" i="110" a="1"/>
  <c r="C72" i="101" a="1"/>
  <c r="C55" i="117" a="1"/>
  <c r="C57" i="108" a="1"/>
  <c r="C69" i="124" a="1"/>
  <c r="C73" i="118" a="1"/>
  <c r="C19" i="115" a="1"/>
  <c r="C18" i="120" a="1"/>
  <c r="C76" i="123" a="1"/>
  <c r="C75" i="110" a="1"/>
  <c r="C59" i="8" a="1"/>
  <c r="C74" i="108" a="1"/>
  <c r="C22" i="118" a="1"/>
  <c r="C78" i="118" a="1"/>
  <c r="C74" i="124" a="1"/>
  <c r="C71" i="119" a="1"/>
  <c r="C75" i="108" a="1"/>
  <c r="C81" i="110" a="1"/>
  <c r="C15" i="103" a="1"/>
  <c r="C77" i="101" a="1"/>
  <c r="C55" i="116" a="1"/>
  <c r="C20" i="121" a="1"/>
  <c r="C69" i="110" a="1"/>
  <c r="C50" i="107" a="1"/>
  <c r="C19" i="111" a="1"/>
  <c r="C81" i="107" a="1"/>
  <c r="C73" i="124" a="1"/>
  <c r="C21" i="111" a="1"/>
  <c r="C64" i="111" a="1"/>
  <c r="C19" i="106" a="1"/>
  <c r="C64" i="106" a="1"/>
  <c r="C18" i="8" a="1"/>
  <c r="C69" i="120" a="1"/>
  <c r="C81" i="118" a="1"/>
  <c r="C63" i="111" a="1"/>
  <c r="C23" i="103" a="1"/>
  <c r="C24" i="115" a="1"/>
  <c r="C23" i="101" a="1"/>
  <c r="C52" i="118" a="1"/>
  <c r="C58" i="120" a="1"/>
  <c r="C70" i="121" a="1"/>
  <c r="C15" i="112" a="1"/>
  <c r="C53" i="117" a="1"/>
  <c r="C64" i="108" a="1"/>
  <c r="C70" i="119" a="1"/>
  <c r="C69" i="113" a="1"/>
  <c r="C72" i="110" a="1"/>
  <c r="C72" i="119" a="1"/>
  <c r="C16" i="111" a="1"/>
  <c r="C24" i="103" a="1"/>
  <c r="C72" i="107" a="1"/>
  <c r="C80" i="108" a="1"/>
  <c r="C68" i="108" a="1"/>
  <c r="C51" i="118" a="1"/>
  <c r="C64" i="104" a="1"/>
  <c r="C18" i="103" a="1"/>
  <c r="C60" i="112" a="1"/>
  <c r="C60" i="119" a="1"/>
  <c r="C75" i="123" a="1"/>
  <c r="C52" i="124" a="1"/>
  <c r="C60" i="122" a="1"/>
  <c r="C76" i="118" a="1"/>
  <c r="C54" i="124" a="1"/>
  <c r="C57" i="120" a="1"/>
  <c r="C78" i="120" a="1"/>
  <c r="C57" i="122" a="1"/>
  <c r="C57" i="121" a="1"/>
  <c r="C81" i="122" a="1"/>
  <c r="C80" i="122" a="1"/>
  <c r="C82" i="108" a="1"/>
  <c r="C17" i="107" a="1"/>
  <c r="C18" i="115" a="1"/>
  <c r="C82" i="124" a="1"/>
  <c r="C23" i="124" a="1"/>
  <c r="C21" i="119" a="1"/>
  <c r="C64" i="101" a="1"/>
  <c r="C62" i="117" a="1"/>
  <c r="C80" i="123" a="1"/>
  <c r="C74" i="115" a="1"/>
  <c r="C22" i="123" a="1"/>
  <c r="C24" i="101" a="1"/>
  <c r="C79" i="108" a="1"/>
  <c r="C80" i="102" a="1"/>
  <c r="C75" i="113" a="1"/>
  <c r="C15" i="108" a="1"/>
  <c r="C72" i="112" a="1"/>
  <c r="C53" i="119" a="1"/>
  <c r="C54" i="102" a="1"/>
  <c r="C19" i="122" a="1"/>
  <c r="C59" i="102" a="1"/>
  <c r="C81" i="123" a="1"/>
  <c r="C17" i="116" a="1"/>
  <c r="C73" i="119" a="1"/>
  <c r="C54" i="113" a="1"/>
  <c r="C72" i="116" a="1"/>
  <c r="C77" i="121" a="1"/>
  <c r="C19" i="101" a="1"/>
  <c r="C52" i="117" a="1"/>
  <c r="C72" i="113" a="1"/>
  <c r="C66" i="111" a="1"/>
  <c r="C81" i="120" a="1"/>
  <c r="C61" i="117" a="1"/>
  <c r="C51" i="102" a="1"/>
  <c r="C21" i="123" a="1"/>
  <c r="C52" i="116" a="1"/>
  <c r="C76" i="106" a="1"/>
  <c r="C22" i="103" a="1"/>
  <c r="C79" i="123" a="1"/>
  <c r="C60" i="101" a="1"/>
  <c r="C79" i="121" a="1"/>
  <c r="C55" i="104" a="1"/>
  <c r="C61" i="113" a="1"/>
  <c r="C54" i="107" a="1"/>
  <c r="C59" i="120" a="1"/>
  <c r="C13" i="108" a="1"/>
  <c r="C18" i="106" a="1"/>
  <c r="C22" i="111" a="1"/>
  <c r="C17" i="105" a="1"/>
  <c r="C13" i="117" a="1"/>
  <c r="C56" i="110" a="1"/>
  <c r="C80" i="106" a="1"/>
  <c r="C69" i="122" a="1"/>
  <c r="C14" i="108" a="1"/>
  <c r="C80" i="121" a="1"/>
  <c r="C54" i="121" a="1"/>
  <c r="C17" i="115" a="1"/>
  <c r="C17" i="103" a="1"/>
  <c r="C61" i="123" a="1"/>
  <c r="C14" i="119" a="1"/>
  <c r="C14" i="104" a="1"/>
  <c r="C68" i="113" a="1"/>
  <c r="C69" i="109" a="1"/>
  <c r="C13" i="121" a="1"/>
  <c r="C22" i="113" a="1"/>
  <c r="C66" i="109" a="1"/>
  <c r="C60" i="117" a="1"/>
  <c r="C24" i="108" a="1"/>
  <c r="C61" i="122" a="1"/>
  <c r="C23" i="110" a="1"/>
  <c r="C80" i="119" a="1"/>
  <c r="C23" i="118" a="1"/>
  <c r="C21" i="117" a="1"/>
  <c r="C14" i="118" a="1"/>
  <c r="C56" i="120" a="1"/>
  <c r="C77" i="106" a="1"/>
  <c r="C59" i="108" a="1"/>
  <c r="C81" i="104" a="1"/>
  <c r="C70" i="111" a="1"/>
  <c r="C21" i="102" a="1"/>
  <c r="C68" i="8" a="1"/>
  <c r="C18" i="111" a="1"/>
  <c r="C68" i="115" a="1"/>
  <c r="C75" i="115" a="1"/>
  <c r="C58" i="108" a="1"/>
  <c r="C22" i="102" a="1"/>
  <c r="C53" i="116" a="1"/>
  <c r="C61" i="112" a="1"/>
  <c r="C76" i="117" a="1"/>
  <c r="C65" i="122" a="1"/>
  <c r="C52" i="108" a="1"/>
  <c r="C21" i="122" a="1"/>
  <c r="C60" i="107" a="1"/>
  <c r="C74" i="112" a="1"/>
  <c r="C63" i="104" a="1"/>
  <c r="C57" i="118" a="1"/>
  <c r="C59" i="106" a="1"/>
  <c r="C51" i="111" a="1"/>
  <c r="C65" i="112" a="1"/>
  <c r="C13" i="111" a="1"/>
  <c r="C78" i="121" a="1"/>
  <c r="C65" i="106" a="1"/>
  <c r="C76" i="113" a="1"/>
  <c r="C63" i="106" a="1"/>
  <c r="C20" i="116" a="1"/>
  <c r="C57" i="106" a="1"/>
  <c r="C70" i="115" a="1"/>
  <c r="C15" i="122" a="1"/>
  <c r="C55" i="105" a="1"/>
  <c r="C63" i="121" a="1"/>
  <c r="C52" i="8" a="1"/>
  <c r="C63" i="113" a="1"/>
  <c r="C77" i="119" a="1"/>
  <c r="C82" i="119" a="1"/>
  <c r="C70" i="102" a="1"/>
  <c r="C17" i="110" a="1"/>
  <c r="C68" i="118" a="1"/>
  <c r="C55" i="121" a="1"/>
  <c r="C22" i="121" a="1"/>
  <c r="C53" i="109" a="1"/>
  <c r="C57" i="109" a="1"/>
  <c r="C21" i="103" a="1"/>
  <c r="C72" i="105" a="1"/>
  <c r="C61" i="116" a="1"/>
  <c r="C63" i="110" a="1"/>
  <c r="C19" i="118" a="1"/>
  <c r="C20" i="112" a="1"/>
  <c r="C80" i="116" a="1"/>
  <c r="C71" i="104" a="1"/>
  <c r="C56" i="119" a="1"/>
  <c r="C64" i="112" a="1"/>
  <c r="C72" i="122" a="1"/>
  <c r="C13" i="103" a="1"/>
  <c r="C79" i="110" a="1"/>
  <c r="C71" i="111" a="1"/>
  <c r="C16" i="122" a="1"/>
  <c r="C59" i="112" a="1"/>
  <c r="C61" i="109" a="1"/>
  <c r="C64" i="122" a="1"/>
  <c r="C54" i="110" a="1"/>
  <c r="C24" i="122" a="1"/>
  <c r="C18" i="119" a="1"/>
  <c r="C64" i="121" a="1"/>
  <c r="C77" i="8" a="1"/>
  <c r="C13" i="113" a="1"/>
  <c r="C65" i="123" a="1"/>
  <c r="C24" i="105" a="1"/>
  <c r="C19" i="103" a="1"/>
  <c r="C20" i="101" a="1"/>
  <c r="C60" i="113" a="1"/>
  <c r="C55" i="122" a="1"/>
  <c r="C17" i="102" a="1"/>
  <c r="C73" i="117" a="1"/>
  <c r="C79" i="109" a="1"/>
  <c r="C61" i="115" a="1"/>
  <c r="C53" i="8" a="1"/>
  <c r="C82" i="101" a="1"/>
  <c r="C62" i="122" a="1"/>
  <c r="C70" i="110" a="1"/>
  <c r="C82" i="123" a="1"/>
  <c r="C67" i="120" a="1"/>
  <c r="C71" i="105" a="1"/>
  <c r="C75" i="118" a="1"/>
  <c r="C53" i="112" a="1"/>
  <c r="C18" i="109" a="1"/>
  <c r="C14" i="105" a="1"/>
  <c r="C62" i="116" a="1"/>
  <c r="C51" i="117" a="1"/>
  <c r="C67" i="119" a="1"/>
  <c r="C51" i="123" a="1"/>
  <c r="C57" i="102" a="1"/>
  <c r="C61" i="111" a="1"/>
  <c r="C18" i="124" a="1"/>
  <c r="C73" i="105" a="1"/>
  <c r="C51" i="113" a="1"/>
  <c r="C21" i="113" a="1"/>
  <c r="C61" i="104" a="1"/>
  <c r="C62" i="8" a="1"/>
  <c r="C80" i="113" a="1"/>
  <c r="C59" i="121" a="1"/>
  <c r="C58" i="8" a="1"/>
  <c r="C81" i="105" a="1"/>
  <c r="C67" i="123" a="1"/>
  <c r="C62" i="120" a="1"/>
  <c r="C76" i="116" a="1"/>
  <c r="C59" i="123" a="1"/>
  <c r="C63" i="120" a="1"/>
  <c r="C51" i="109" a="1"/>
  <c r="C75" i="101" a="1"/>
  <c r="C66" i="116" a="1"/>
  <c r="C69" i="107" a="1"/>
  <c r="C57" i="113" a="1"/>
  <c r="C78" i="102" a="1"/>
  <c r="C72" i="115" a="1"/>
  <c r="C13" i="119" a="1"/>
  <c r="C14" i="101" a="1"/>
  <c r="C57" i="105" a="1"/>
  <c r="C72" i="117" a="1"/>
  <c r="C53" i="122" a="1"/>
  <c r="C69" i="8" a="1"/>
  <c r="C67" i="108" a="1"/>
  <c r="C14" i="111" a="1"/>
  <c r="C75" i="116" a="1"/>
  <c r="C17" i="121" a="1"/>
  <c r="C60" i="110" a="1"/>
  <c r="C20" i="122" a="1"/>
  <c r="C63" i="8" a="1"/>
  <c r="C58" i="106" a="1"/>
  <c r="C14" i="115" a="1"/>
  <c r="C57" i="116" a="1"/>
  <c r="C20" i="110" a="1"/>
  <c r="C13" i="101" a="1"/>
  <c r="C69" i="102" a="1"/>
  <c r="C66" i="104" a="1"/>
  <c r="C62" i="106" a="1"/>
  <c r="C68" i="101" a="1"/>
  <c r="C52" i="112" a="1"/>
  <c r="C71" i="107" a="1"/>
  <c r="C67" i="110" a="1"/>
  <c r="C75" i="105" a="1"/>
  <c r="C75" i="107" a="1"/>
  <c r="C73" i="115" a="1"/>
  <c r="C65" i="113" a="1"/>
  <c r="C54" i="112" a="1"/>
  <c r="C73" i="104" a="1"/>
  <c r="C67" i="113" a="1"/>
  <c r="C82" i="122" a="1"/>
  <c r="C50" i="118" a="1"/>
  <c r="C62" i="115" a="1"/>
  <c r="C78" i="119" a="1"/>
  <c r="C19" i="117" a="1"/>
  <c r="C16" i="118" a="1"/>
  <c r="C70" i="101" a="1"/>
  <c r="C81" i="112" a="1"/>
  <c r="C15" i="105" a="1"/>
  <c r="C56" i="111" a="1"/>
  <c r="C74" i="119" a="1"/>
  <c r="C51" i="105" a="1"/>
  <c r="C59" i="118" a="1"/>
  <c r="C24" i="109" a="1"/>
  <c r="C51" i="106" a="1"/>
  <c r="C17" i="119" a="1"/>
  <c r="C58" i="104" a="1"/>
  <c r="C57" i="119" a="1"/>
  <c r="C62" i="110" a="1"/>
  <c r="C71" i="108" a="1"/>
  <c r="C79" i="113" a="1"/>
  <c r="C76" i="111" a="1"/>
  <c r="C16" i="8" a="1"/>
  <c r="C74" i="111" a="1"/>
  <c r="C62" i="123" a="1"/>
  <c r="C51" i="104" a="1"/>
  <c r="C63" i="123" a="1"/>
  <c r="C59" i="110" a="1"/>
  <c r="C13" i="107" a="1"/>
  <c r="C58" i="109" a="1"/>
  <c r="C66" i="112" a="1"/>
  <c r="C14" i="109" a="1"/>
  <c r="C75" i="119" a="1"/>
  <c r="C71" i="116" a="1"/>
  <c r="C73" i="112" a="1"/>
  <c r="C22" i="110" a="1"/>
  <c r="C24" i="124" a="1"/>
  <c r="C66" i="122" a="1"/>
  <c r="C59" i="117" a="1"/>
  <c r="C18" i="104" a="1"/>
  <c r="C74" i="118" a="1"/>
  <c r="C57" i="115" a="1"/>
  <c r="C22" i="108" a="1"/>
  <c r="C67" i="118" a="1"/>
  <c r="C70" i="108" a="1"/>
  <c r="C77" i="102" a="1"/>
  <c r="C13" i="110" a="1"/>
  <c r="C82" i="105" a="1"/>
  <c r="C61" i="119" a="1"/>
  <c r="C63" i="119" a="1"/>
  <c r="C50" i="120" a="1"/>
  <c r="C21" i="106" a="1"/>
  <c r="C77" i="124" a="1"/>
  <c r="C75" i="124" a="1"/>
  <c r="C56" i="117" a="1"/>
  <c r="C61" i="118" a="1"/>
  <c r="C62" i="104" a="1"/>
  <c r="C53" i="107" a="1"/>
  <c r="C23" i="117" a="1"/>
  <c r="C63" i="108" a="1"/>
  <c r="C69" i="105" a="1"/>
  <c r="C69" i="112" a="1"/>
  <c r="C15" i="124" a="1"/>
  <c r="C65" i="8" a="1"/>
  <c r="C79" i="102" a="1"/>
  <c r="C14" i="122" a="1"/>
  <c r="C70" i="118" a="1"/>
  <c r="C82" i="121" a="1"/>
  <c r="C58" i="102" a="1"/>
  <c r="C76" i="101" a="1"/>
  <c r="C56" i="118" a="1"/>
  <c r="C61" i="8" a="1"/>
  <c r="C71" i="101" a="1"/>
  <c r="C73" i="106" a="1"/>
  <c r="C70" i="109" a="1"/>
  <c r="C23" i="8" a="1"/>
  <c r="C70" i="105" a="1"/>
  <c r="C56" i="8" a="1"/>
  <c r="C15" i="8" a="1"/>
  <c r="C69" i="116" a="1"/>
  <c r="C56" i="105" a="1"/>
  <c r="C24" i="119" a="1"/>
  <c r="C22" i="109" a="1"/>
  <c r="C24" i="106" a="1"/>
  <c r="C54" i="116" a="1"/>
  <c r="C59" i="101" a="1"/>
  <c r="C67" i="102" a="1"/>
  <c r="C20" i="108" a="1"/>
  <c r="C17" i="120" a="1"/>
  <c r="C66" i="8" a="1"/>
  <c r="C60" i="106" a="1"/>
  <c r="C67" i="116" a="1"/>
  <c r="C71" i="124" a="1"/>
  <c r="C66" i="101" a="1"/>
  <c r="C51" i="122" a="1"/>
  <c r="C19" i="123" a="1"/>
  <c r="C19" i="102" a="1"/>
  <c r="C18" i="107" a="1"/>
  <c r="C73" i="123" a="1"/>
  <c r="C73" i="120" a="1"/>
  <c r="C73" i="110" a="1"/>
  <c r="C77" i="123" a="1"/>
  <c r="C51" i="112" a="1"/>
  <c r="C63" i="109" a="1"/>
  <c r="C15" i="106" a="1"/>
  <c r="C69" i="115" a="1"/>
  <c r="C16" i="104" a="1"/>
  <c r="C21" i="105" a="1"/>
  <c r="C54" i="106" a="1"/>
  <c r="C78" i="113" a="1"/>
  <c r="C60" i="118" a="1"/>
  <c r="C18" i="123" a="1"/>
  <c r="C59" i="104" a="1"/>
  <c r="C24" i="107" a="1"/>
  <c r="C77" i="109" a="1"/>
  <c r="C81" i="121" a="1"/>
  <c r="C64" i="123" a="1"/>
  <c r="C65" i="119" a="1"/>
  <c r="C69" i="121" a="1"/>
  <c r="C79" i="105" a="1"/>
  <c r="C60" i="111" a="1"/>
  <c r="C54" i="101" a="1"/>
  <c r="C64" i="119" a="1"/>
  <c r="C62" i="105" a="1"/>
  <c r="C63" i="115" a="1"/>
  <c r="C60" i="8" a="1"/>
  <c r="C22" i="106" a="1"/>
  <c r="C24" i="118" a="1"/>
  <c r="C54" i="105" a="1"/>
  <c r="C14" i="103" a="1"/>
  <c r="C53" i="111" a="1"/>
  <c r="C58" i="111" a="1"/>
  <c r="C80" i="110" a="1"/>
  <c r="C76" i="122" a="1"/>
  <c r="C75" i="121" a="1"/>
  <c r="C78" i="107" a="1"/>
  <c r="C18" i="105" a="1"/>
  <c r="C61" i="106" a="1"/>
  <c r="C53" i="106" a="1"/>
  <c r="C23" i="122" a="1"/>
  <c r="C75" i="117" a="1"/>
  <c r="C53" i="124" a="1"/>
  <c r="C55" i="8" a="1"/>
  <c r="C63" i="118" a="1"/>
  <c r="C71" i="115" a="1"/>
  <c r="C15" i="115" a="1"/>
  <c r="C52" i="115" a="1"/>
  <c r="C14" i="123" a="1"/>
  <c r="C78" i="124" a="1"/>
  <c r="C56" i="101" a="1"/>
  <c r="C52" i="101" a="1"/>
  <c r="C14" i="106" a="1"/>
  <c r="C16" i="112" a="1"/>
  <c r="C80" i="112" a="1"/>
  <c r="C78" i="116" a="1"/>
  <c r="C78" i="112" a="1"/>
  <c r="C75" i="102" a="1"/>
  <c r="C54" i="117" a="1"/>
  <c r="C76" i="109" a="1"/>
  <c r="C73" i="108" a="1"/>
  <c r="C81" i="8" a="1"/>
  <c r="C63" i="107" a="1"/>
  <c r="C65" i="117" a="1"/>
  <c r="C68" i="102" a="1"/>
  <c r="C67" i="121" a="1"/>
  <c r="C20" i="106" a="1"/>
  <c r="C77" i="116" a="1"/>
  <c r="C57" i="111" a="1"/>
  <c r="C58" i="113" a="1"/>
  <c r="C52" i="107" a="1"/>
  <c r="C22" i="8" a="1"/>
  <c r="C79" i="107" a="1"/>
  <c r="C14" i="120" a="1"/>
  <c r="C82" i="115" a="1"/>
  <c r="C82" i="111" a="1"/>
  <c r="C61" i="120" a="1"/>
  <c r="C62" i="124" a="1"/>
  <c r="C72" i="124" a="1"/>
  <c r="C71" i="112" a="1"/>
  <c r="C23" i="112" a="1"/>
  <c r="C66" i="102" a="1"/>
  <c r="C72" i="123" a="1"/>
  <c r="C67" i="105" a="1"/>
  <c r="C77" i="111" a="1"/>
  <c r="C70" i="117" a="1"/>
  <c r="C15" i="111" a="1"/>
  <c r="C82" i="116" a="1"/>
  <c r="C81" i="106" a="1"/>
  <c r="C20" i="118" a="1"/>
  <c r="C79" i="120" a="1"/>
  <c r="C15" i="110" a="1"/>
  <c r="C57" i="112" a="1"/>
  <c r="C68" i="122" a="1"/>
  <c r="C76" i="105" a="1"/>
  <c r="C56" i="109" a="1"/>
  <c r="C73" i="122" a="1"/>
  <c r="C14" i="124" a="1"/>
  <c r="C53" i="113" a="1"/>
  <c r="C17" i="109" a="1"/>
  <c r="C16" i="115" a="1"/>
  <c r="C81" i="108" a="1"/>
  <c r="C75" i="112" a="1"/>
  <c r="C79" i="119" a="1"/>
  <c r="C80" i="109" a="1"/>
  <c r="C16" i="103" a="1"/>
  <c r="C63" i="101" a="1"/>
  <c r="C74" i="110" a="1"/>
  <c r="C74" i="104" a="1"/>
  <c r="C59" i="113" a="1"/>
  <c r="C77" i="118" a="1"/>
  <c r="C22" i="116" a="1"/>
  <c r="C68" i="105" a="1"/>
  <c r="C53" i="105" a="1"/>
  <c r="C57" i="8" a="1"/>
  <c r="C50" i="109" a="1"/>
  <c r="C21" i="108" a="1"/>
  <c r="C19" i="113" a="1"/>
  <c r="C57" i="104" a="1"/>
  <c r="C62" i="107" a="1"/>
  <c r="C52" i="105" a="1"/>
  <c r="C18" i="101" a="1"/>
  <c r="C59" i="115" a="1"/>
  <c r="C74" i="123" a="1"/>
  <c r="C54" i="111" a="1"/>
  <c r="C80" i="115" a="1"/>
  <c r="C17" i="104" a="1"/>
  <c r="C74" i="106" a="1"/>
  <c r="C82" i="112" a="1"/>
  <c r="C69" i="106" a="1"/>
  <c r="C16" i="109" a="1"/>
  <c r="C15" i="104" a="1"/>
  <c r="C20" i="117" a="1"/>
  <c r="C58" i="110" a="1"/>
  <c r="C74" i="109" a="1"/>
  <c r="C56" i="116" a="1"/>
  <c r="C78" i="123" a="1"/>
  <c r="C16" i="120" a="1"/>
  <c r="C74" i="122" a="1"/>
  <c r="C24" i="120" a="1"/>
  <c r="C18" i="117" a="1"/>
  <c r="C71" i="120" a="1"/>
  <c r="C82" i="104" a="1"/>
  <c r="C74" i="101" a="1"/>
  <c r="C71" i="102" a="1"/>
  <c r="C65" i="121" a="1"/>
  <c r="C82" i="113" a="1"/>
  <c r="C82" i="107" a="1"/>
  <c r="C65" i="101" a="1"/>
  <c r="C57" i="117" a="1"/>
  <c r="C13" i="122" a="1"/>
  <c r="C22" i="107" a="1"/>
  <c r="C79" i="104" a="1"/>
  <c r="C62" i="113" a="1"/>
  <c r="C77" i="117" a="1"/>
  <c r="C65" i="105" a="1"/>
  <c r="C67" i="104" a="1"/>
  <c r="C67" i="109" a="1"/>
  <c r="C22" i="115" a="1"/>
  <c r="C64" i="118" a="1"/>
  <c r="C16" i="107" a="1"/>
  <c r="C59" i="122" a="1"/>
  <c r="C71" i="117" a="1"/>
  <c r="C60" i="108" a="1"/>
  <c r="C65" i="109" a="1"/>
  <c r="C81" i="119" a="1"/>
  <c r="C14" i="107" a="1"/>
  <c r="C53" i="115" a="1"/>
  <c r="C68" i="106" a="1"/>
  <c r="C23" i="106" a="1"/>
  <c r="C82" i="106" a="1"/>
  <c r="C24" i="117" a="1"/>
  <c r="C68" i="123" a="1"/>
  <c r="C58" i="107" a="1"/>
  <c r="C57" i="101" a="1"/>
  <c r="C60" i="102" a="1"/>
  <c r="C51" i="8" a="1"/>
  <c r="C62" i="111" a="1"/>
  <c r="C50" i="123" a="1"/>
  <c r="C63" i="122" a="1"/>
  <c r="C50" i="115" a="1"/>
  <c r="C64" i="102" a="1"/>
  <c r="C53" i="110" a="1"/>
  <c r="C51" i="115" a="1"/>
  <c r="C24" i="116" a="1"/>
  <c r="C67" i="106" a="1"/>
  <c r="C69" i="117" a="1"/>
  <c r="C54" i="108" a="1"/>
  <c r="C64" i="109" a="1"/>
  <c r="C59" i="124" a="1"/>
  <c r="C22" i="124" a="1"/>
  <c r="C24" i="110" a="1"/>
  <c r="C16" i="124" a="1"/>
  <c r="C22" i="105" a="1"/>
  <c r="C17" i="112" a="1"/>
  <c r="C51" i="108" a="1"/>
  <c r="C66" i="107" a="1"/>
  <c r="C67" i="122" a="1"/>
  <c r="C24" i="111" a="1"/>
  <c r="C81" i="115" a="1"/>
  <c r="C74" i="116" a="1"/>
  <c r="C58" i="123" a="1"/>
  <c r="C71" i="109" a="1"/>
  <c r="C14" i="121" a="1"/>
  <c r="C56" i="122" a="1"/>
  <c r="C52" i="122" a="1"/>
  <c r="C13" i="118" a="1"/>
  <c r="C17" i="106" a="1"/>
  <c r="C56" i="104" a="1"/>
  <c r="C20" i="103" a="1"/>
  <c r="C50" i="101" a="1"/>
  <c r="C71" i="122" a="1"/>
  <c r="C67" i="8" a="1"/>
  <c r="C20" i="119" a="1"/>
  <c r="C70" i="113" a="1"/>
  <c r="C20" i="102" a="1"/>
  <c r="C54" i="104" a="1"/>
  <c r="C17" i="101" a="1"/>
  <c r="C19" i="107" a="1"/>
  <c r="C16" i="123" a="1"/>
  <c r="C60" i="121" a="1"/>
  <c r="C61" i="108" a="1"/>
  <c r="C17" i="108" a="1"/>
  <c r="C61" i="110" a="1"/>
  <c r="C73" i="113" a="1"/>
  <c r="C22" i="104" a="1"/>
  <c r="C14" i="8" a="1"/>
  <c r="C76" i="120" a="1"/>
  <c r="C62" i="119" a="1"/>
  <c r="C56" i="108" a="1"/>
  <c r="C20" i="107" a="1"/>
  <c r="C22" i="119" a="1"/>
  <c r="C23" i="104" a="1"/>
  <c r="C61" i="121" a="1"/>
  <c r="C57" i="107" a="1"/>
  <c r="C71" i="121" a="1"/>
  <c r="C81" i="124" a="1"/>
  <c r="C23" i="113" a="1"/>
  <c r="C23" i="123" a="1"/>
  <c r="C67" i="115" a="1"/>
  <c r="C20" i="105" a="1"/>
  <c r="C61" i="101" a="1"/>
  <c r="C71" i="8" a="1"/>
  <c r="C24" i="102" a="1"/>
  <c r="C75" i="120" a="1"/>
  <c r="C24" i="112" a="1"/>
  <c r="C15" i="102" a="1"/>
  <c r="C23" i="102" a="1"/>
  <c r="C56" i="124" a="1"/>
  <c r="C74" i="107" a="1"/>
  <c r="C75" i="104" a="1"/>
  <c r="C19" i="108" a="1"/>
  <c r="C74" i="8" a="1"/>
  <c r="C72" i="109" a="1"/>
  <c r="C64" i="115" a="1"/>
  <c r="C20" i="115" a="1"/>
  <c r="C74" i="117" a="1"/>
  <c r="C77" i="105" a="1"/>
  <c r="C54" i="123" a="1"/>
  <c r="C82" i="8" a="1"/>
  <c r="C62" i="112" a="1"/>
  <c r="C64" i="107" a="1"/>
  <c r="C52" i="102" a="1"/>
  <c r="C67" i="111" a="1"/>
  <c r="C61" i="105" a="1"/>
  <c r="C50" i="102" a="1"/>
  <c r="C80" i="101" a="1"/>
  <c r="C66" i="115" a="1"/>
  <c r="C66" i="121" a="1"/>
  <c r="C73" i="109" a="1"/>
  <c r="C70" i="107" a="1"/>
  <c r="C81" i="116" a="1"/>
  <c r="C74" i="120" a="1"/>
  <c r="C20" i="113" a="1"/>
  <c r="C55" i="108" a="1"/>
  <c r="C81" i="101" a="1"/>
  <c r="C53" i="101" a="1"/>
  <c r="C59" i="105" a="1"/>
  <c r="C23" i="105" a="1"/>
  <c r="C58" i="122" a="1"/>
  <c r="C55" i="107" a="1"/>
  <c r="C19" i="116" a="1"/>
  <c r="C15" i="107" a="1"/>
  <c r="C58" i="112" a="1"/>
  <c r="C68" i="109" a="1"/>
  <c r="C72" i="121" a="1"/>
  <c r="C79" i="106" a="1"/>
  <c r="C66" i="105" a="1"/>
  <c r="C19" i="121" a="1"/>
  <c r="C21" i="120" a="1"/>
  <c r="C55" i="118" a="1"/>
  <c r="C14" i="110" a="1"/>
  <c r="C16" i="113" a="1"/>
  <c r="C15" i="109" a="1"/>
  <c r="C60" i="123" a="1"/>
  <c r="C76" i="124" a="1"/>
  <c r="C68" i="112" a="1"/>
  <c r="C75" i="106" a="1"/>
  <c r="C21" i="115" a="1"/>
  <c r="C55" i="109" a="1"/>
  <c r="C53" i="121" a="1"/>
  <c r="C76" i="119" a="1"/>
  <c r="C78" i="105" a="1"/>
  <c r="C16" i="110" a="1"/>
  <c r="C18" i="112" a="1"/>
  <c r="C71" i="118" a="1"/>
  <c r="C23" i="109" a="1"/>
  <c r="C82" i="102" a="1"/>
  <c r="C59" i="107" a="1"/>
  <c r="C52" i="106" a="1"/>
  <c r="C70" i="8" a="1"/>
  <c r="C53" i="120" a="1"/>
  <c r="C15" i="113" a="1"/>
  <c r="C21" i="101" a="1"/>
  <c r="C67" i="101" a="1"/>
  <c r="C79" i="8" a="1"/>
  <c r="C21" i="112" a="1"/>
  <c r="C53" i="123" a="1"/>
  <c r="C65" i="111" a="1"/>
  <c r="C15" i="117" a="1"/>
  <c r="C57" i="110" a="1"/>
  <c r="C52" i="104" a="1"/>
  <c r="C60" i="104" a="1"/>
  <c r="C52" i="111" a="1"/>
  <c r="C57" i="123" a="1"/>
  <c r="C17" i="117" a="1"/>
  <c r="C21" i="107" a="1"/>
  <c r="C19" i="104" a="1"/>
  <c r="C15" i="116" a="1"/>
  <c r="C58" i="105" a="1"/>
  <c r="C60" i="116" a="1"/>
  <c r="C73" i="101" a="1"/>
  <c r="C58" i="119" a="1"/>
  <c r="C18" i="121" a="1"/>
  <c r="C55" i="102" a="1"/>
  <c r="C65" i="118" a="1"/>
  <c r="C68" i="111" a="1"/>
  <c r="C58" i="118" a="1"/>
  <c r="C65" i="115" a="1"/>
  <c r="C53" i="108" a="1"/>
  <c r="C72" i="104" a="1"/>
  <c r="C20" i="104" a="1"/>
  <c r="C78" i="122" a="1"/>
  <c r="C67" i="112" a="1"/>
  <c r="C76" i="102" a="1"/>
  <c r="C74" i="121" a="1"/>
  <c r="C76" i="110" a="1"/>
  <c r="C66" i="124" a="1"/>
  <c r="C68" i="104" a="1"/>
  <c r="C70" i="106" a="1"/>
  <c r="C52" i="121" a="1"/>
  <c r="C22" i="117" a="1"/>
  <c r="C76" i="104" a="1"/>
  <c r="C52" i="120" a="1"/>
  <c r="C15" i="118" a="1"/>
  <c r="C18" i="110" a="1"/>
  <c r="C78" i="106" a="1"/>
  <c r="C70" i="124" a="1"/>
  <c r="C77" i="108" a="1"/>
  <c r="C80" i="111" a="1"/>
  <c r="C78" i="115" a="1"/>
  <c r="C18" i="102" a="1"/>
  <c r="C72" i="108" a="1"/>
  <c r="C80" i="117" a="1"/>
  <c r="C80" i="120" a="1"/>
  <c r="C13" i="120" a="1"/>
  <c r="C72" i="120" a="1"/>
  <c r="C56" i="107" a="1"/>
  <c r="C13" i="106" a="1"/>
  <c r="C55" i="119" a="1"/>
  <c r="C58" i="116" a="1"/>
  <c r="C80" i="8" a="1"/>
  <c r="C14" i="113" a="1"/>
  <c r="C73" i="102" a="1"/>
  <c r="C22" i="122" a="1"/>
  <c r="C15" i="121" a="1"/>
  <c r="C68" i="117" a="1"/>
  <c r="C51" i="110" a="1"/>
  <c r="C69" i="104" a="1"/>
  <c r="C56" i="115" a="1"/>
  <c r="C81" i="109" a="1"/>
  <c r="C60" i="124" a="1"/>
  <c r="C54" i="118" a="1"/>
  <c r="C52" i="113" a="1"/>
  <c r="C13" i="115" a="1"/>
  <c r="C63" i="112" a="1"/>
  <c r="C63" i="102" a="1"/>
  <c r="C54" i="109" a="1"/>
  <c r="C21" i="8" a="1"/>
  <c r="C70" i="120" a="1"/>
  <c r="C55" i="120" a="1"/>
  <c r="C78" i="111" a="1"/>
  <c r="C52" i="109" a="1"/>
  <c r="C55" i="112" a="1"/>
  <c r="C78" i="110" a="1"/>
  <c r="C50" i="116" a="1"/>
  <c r="C79" i="122" a="1"/>
  <c r="C73" i="8" a="1"/>
  <c r="C13" i="109" a="1"/>
  <c r="C73" i="121" a="1"/>
  <c r="C61" i="107" a="1"/>
  <c r="C71" i="110" a="1"/>
  <c r="C73" i="107" a="1"/>
  <c r="C69" i="111" a="1"/>
  <c r="C22" i="120" a="1"/>
  <c r="C58" i="101" a="1"/>
  <c r="C66" i="120" a="1"/>
  <c r="C51" i="120" a="1"/>
  <c r="C13" i="116" a="1"/>
  <c r="C65" i="120" a="1"/>
  <c r="C74" i="102" a="1"/>
  <c r="C70" i="116" a="1"/>
  <c r="C24" i="8" a="1"/>
  <c r="C68" i="124" a="1"/>
  <c r="C20" i="124" a="1"/>
  <c r="C22" i="101" a="1"/>
  <c r="C51" i="101" a="1"/>
  <c r="C24" i="123" a="1"/>
  <c r="C67" i="124" a="1"/>
  <c r="C54" i="8" a="1"/>
  <c r="C61" i="102" a="1"/>
  <c r="C67" i="107" a="1"/>
  <c r="C74" i="105" a="1"/>
  <c r="C17" i="111" a="1"/>
  <c r="C15" i="101" a="1"/>
  <c r="C79" i="118" a="1"/>
  <c r="C18" i="118" a="1"/>
  <c r="C20" i="120" a="1"/>
  <c r="C71" i="106" a="1"/>
  <c r="C65" i="116" a="1"/>
  <c r="C51" i="121" a="1"/>
  <c r="C78" i="104" a="1"/>
  <c r="C19" i="120" a="1"/>
  <c r="C17" i="124" a="1"/>
  <c r="C79" i="124" a="1"/>
  <c r="C65" i="104" a="1"/>
  <c r="C21" i="116" a="1"/>
  <c r="C65" i="107" a="1"/>
  <c r="C62" i="101" a="1"/>
  <c r="C81" i="102" a="1"/>
  <c r="C55" i="101" a="1"/>
  <c r="C72" i="111" a="1"/>
  <c r="C56" i="121" a="1"/>
  <c r="C68" i="121" a="1"/>
  <c r="C18" i="122" a="1"/>
  <c r="C64" i="8" a="1"/>
  <c r="C77" i="122" a="1"/>
  <c r="C16" i="119" a="1"/>
  <c r="C53" i="118" a="1"/>
  <c r="C16" i="106" a="1"/>
  <c r="C70" i="112" a="1"/>
  <c r="C74" i="113" a="1"/>
  <c r="C53" i="104" a="1"/>
  <c r="C70" i="123" a="1"/>
  <c r="C68" i="116" a="1"/>
  <c r="C59" i="119" a="1"/>
  <c r="C63" i="117" a="1"/>
  <c r="C75" i="109" a="1"/>
  <c r="C64" i="117" a="1"/>
  <c r="C56" i="112" a="1"/>
  <c r="C72" i="102" a="1"/>
  <c r="C21" i="110" a="1"/>
  <c r="C81" i="117" a="1"/>
  <c r="C56" i="113" a="1"/>
  <c r="C76" i="121" a="1"/>
  <c r="C55" i="110" a="1"/>
  <c r="C66" i="123" a="1"/>
  <c r="C64" i="120" a="1"/>
  <c r="C78" i="101" a="1"/>
  <c r="C55" i="111" a="1"/>
  <c r="C78" i="108" a="1"/>
  <c r="C19" i="105" a="1"/>
  <c r="C19" i="119" a="1"/>
  <c r="C51" i="116" a="1"/>
  <c r="C78" i="8" a="1"/>
  <c r="C55" i="106" a="1"/>
  <c r="C82" i="120" a="1"/>
  <c r="C64" i="110" a="1"/>
  <c r="C81" i="111" a="1"/>
  <c r="C79" i="112" a="1"/>
  <c r="C66" i="118" a="1"/>
  <c r="C69" i="123" a="1"/>
  <c r="C20" i="111" a="1"/>
  <c r="C64" i="105" a="1"/>
  <c r="C56" i="102" a="1"/>
  <c r="C71" i="113" a="1"/>
  <c r="C80" i="104" a="1"/>
  <c r="C76" i="115" a="1"/>
  <c r="C13" i="105" a="1"/>
  <c r="C55" i="113" a="1"/>
  <c r="C19" i="112" a="1"/>
  <c r="C73" i="111" a="1"/>
  <c r="C79" i="111" a="1"/>
  <c r="C13" i="104" a="1"/>
  <c r="C75" i="122" a="1"/>
  <c r="C82" i="117" a="1"/>
  <c r="C17" i="113" a="1"/>
  <c r="C17" i="113" l="1"/>
  <c r="C82" i="117"/>
  <c r="C75" i="122"/>
  <c r="C13" i="104"/>
  <c r="C79" i="111"/>
  <c r="C73" i="111"/>
  <c r="C19" i="112"/>
  <c r="C55" i="113"/>
  <c r="C13" i="105"/>
  <c r="C76" i="115"/>
  <c r="C80" i="104"/>
  <c r="C71" i="113"/>
  <c r="C56" i="102"/>
  <c r="C64" i="105"/>
  <c r="C20" i="111"/>
  <c r="C69" i="123"/>
  <c r="C66" i="118"/>
  <c r="C79" i="112"/>
  <c r="C81" i="111"/>
  <c r="C64" i="110"/>
  <c r="C82" i="120"/>
  <c r="C55" i="106"/>
  <c r="C78" i="8"/>
  <c r="C51" i="116"/>
  <c r="C19" i="119"/>
  <c r="C19" i="105"/>
  <c r="C78" i="108"/>
  <c r="C55" i="111"/>
  <c r="C78" i="101"/>
  <c r="C64" i="120"/>
  <c r="C66" i="123"/>
  <c r="C55" i="110"/>
  <c r="C76" i="121"/>
  <c r="C56" i="113"/>
  <c r="C81" i="117"/>
  <c r="C21" i="110"/>
  <c r="C72" i="102"/>
  <c r="C56" i="112"/>
  <c r="C64" i="117"/>
  <c r="C75" i="109"/>
  <c r="C63" i="117"/>
  <c r="C59" i="119"/>
  <c r="C68" i="116"/>
  <c r="C70" i="123"/>
  <c r="C53" i="104"/>
  <c r="C74" i="113"/>
  <c r="C70" i="112"/>
  <c r="C16" i="106"/>
  <c r="C53" i="118"/>
  <c r="C16" i="119"/>
  <c r="C77" i="122"/>
  <c r="C64" i="8"/>
  <c r="C18" i="122"/>
  <c r="C68" i="121"/>
  <c r="C56" i="121"/>
  <c r="C72" i="111"/>
  <c r="C55" i="101"/>
  <c r="C81" i="102"/>
  <c r="C62" i="101"/>
  <c r="C65" i="107"/>
  <c r="C21" i="116"/>
  <c r="C65" i="104"/>
  <c r="C79" i="124"/>
  <c r="C17" i="124"/>
  <c r="C19" i="120"/>
  <c r="C78" i="104"/>
  <c r="C51" i="121"/>
  <c r="C65" i="116"/>
  <c r="C71" i="106"/>
  <c r="C20" i="120"/>
  <c r="C18" i="118"/>
  <c r="C79" i="118"/>
  <c r="C15" i="101"/>
  <c r="C17" i="111"/>
  <c r="C74" i="105"/>
  <c r="C67" i="107"/>
  <c r="C61" i="102"/>
  <c r="C54" i="8"/>
  <c r="C67" i="124"/>
  <c r="C24" i="123"/>
  <c r="C51" i="101"/>
  <c r="C22" i="101"/>
  <c r="C20" i="124"/>
  <c r="C68" i="124"/>
  <c r="C24" i="8"/>
  <c r="C70" i="116"/>
  <c r="C74" i="102"/>
  <c r="C65" i="120"/>
  <c r="C13" i="116"/>
  <c r="C51" i="120"/>
  <c r="C66" i="120"/>
  <c r="C58" i="101"/>
  <c r="C22" i="120"/>
  <c r="C69" i="111"/>
  <c r="C73" i="107"/>
  <c r="C71" i="110"/>
  <c r="C61" i="107"/>
  <c r="C73" i="121"/>
  <c r="C13" i="109"/>
  <c r="C73" i="8"/>
  <c r="C79" i="122"/>
  <c r="C50" i="116"/>
  <c r="C78" i="110"/>
  <c r="C55" i="112"/>
  <c r="C52" i="109"/>
  <c r="C78" i="111"/>
  <c r="C55" i="120"/>
  <c r="C70" i="120"/>
  <c r="C21" i="8"/>
  <c r="C54" i="109"/>
  <c r="C63" i="102"/>
  <c r="C63" i="112"/>
  <c r="C13" i="115"/>
  <c r="C52" i="113"/>
  <c r="C54" i="118"/>
  <c r="C60" i="124"/>
  <c r="C81" i="109"/>
  <c r="C56" i="115"/>
  <c r="C69" i="104"/>
  <c r="C51" i="110"/>
  <c r="C68" i="117"/>
  <c r="C15" i="121"/>
  <c r="C22" i="122"/>
  <c r="C73" i="102"/>
  <c r="C14" i="113"/>
  <c r="C80" i="8"/>
  <c r="C58" i="116"/>
  <c r="C55" i="119"/>
  <c r="C13" i="106"/>
  <c r="C56" i="107"/>
  <c r="C72" i="120"/>
  <c r="C13" i="120"/>
  <c r="C80" i="120"/>
  <c r="C80" i="117"/>
  <c r="C72" i="108"/>
  <c r="C18" i="102"/>
  <c r="C78" i="115"/>
  <c r="C80" i="111"/>
  <c r="C77" i="108"/>
  <c r="C70" i="124"/>
  <c r="C78" i="106"/>
  <c r="C18" i="110"/>
  <c r="C15" i="118"/>
  <c r="C52" i="120"/>
  <c r="C76" i="104"/>
  <c r="C22" i="117"/>
  <c r="C52" i="121"/>
  <c r="C70" i="106"/>
  <c r="C68" i="104"/>
  <c r="C66" i="124"/>
  <c r="C76" i="110"/>
  <c r="C74" i="121"/>
  <c r="C76" i="102"/>
  <c r="C67" i="112"/>
  <c r="C78" i="122"/>
  <c r="C20" i="104"/>
  <c r="C72" i="104"/>
  <c r="C53" i="108"/>
  <c r="C65" i="115"/>
  <c r="C58" i="118"/>
  <c r="C68" i="111"/>
  <c r="C65" i="118"/>
  <c r="C55" i="102"/>
  <c r="C18" i="121"/>
  <c r="C58" i="119"/>
  <c r="C73" i="101"/>
  <c r="C60" i="116"/>
  <c r="C58" i="105"/>
  <c r="C15" i="116"/>
  <c r="C19" i="104"/>
  <c r="C21" i="107"/>
  <c r="C17" i="117"/>
  <c r="C57" i="123"/>
  <c r="C52" i="111"/>
  <c r="C60" i="104"/>
  <c r="C52" i="104"/>
  <c r="C57" i="110"/>
  <c r="C15" i="117"/>
  <c r="C65" i="111"/>
  <c r="C53" i="123"/>
  <c r="C21" i="112"/>
  <c r="C79" i="8"/>
  <c r="C67" i="101"/>
  <c r="C21" i="101"/>
  <c r="C15" i="113"/>
  <c r="C53" i="120"/>
  <c r="C70" i="8"/>
  <c r="C52" i="106"/>
  <c r="C59" i="107"/>
  <c r="C82" i="102"/>
  <c r="C23" i="109"/>
  <c r="C71" i="118"/>
  <c r="C18" i="112"/>
  <c r="C16" i="110"/>
  <c r="C78" i="105"/>
  <c r="C76" i="119"/>
  <c r="C53" i="121"/>
  <c r="C55" i="109"/>
  <c r="C21" i="115"/>
  <c r="C75" i="106"/>
  <c r="C68" i="112"/>
  <c r="C76" i="124"/>
  <c r="C60" i="123"/>
  <c r="C15" i="109"/>
  <c r="C16" i="113"/>
  <c r="C14" i="110"/>
  <c r="C55" i="118"/>
  <c r="C21" i="120"/>
  <c r="C19" i="121"/>
  <c r="C66" i="105"/>
  <c r="C79" i="106"/>
  <c r="C72" i="121"/>
  <c r="C68" i="109"/>
  <c r="C58" i="112"/>
  <c r="C15" i="107"/>
  <c r="C19" i="116"/>
  <c r="C55" i="107"/>
  <c r="C58" i="122"/>
  <c r="C23" i="105"/>
  <c r="C59" i="105"/>
  <c r="C53" i="101"/>
  <c r="C81" i="101"/>
  <c r="C55" i="108"/>
  <c r="C20" i="113"/>
  <c r="C74" i="120"/>
  <c r="C81" i="116"/>
  <c r="C70" i="107"/>
  <c r="C73" i="109"/>
  <c r="C66" i="121"/>
  <c r="C66" i="115"/>
  <c r="C80" i="101"/>
  <c r="C50" i="102"/>
  <c r="C61" i="105"/>
  <c r="C67" i="111"/>
  <c r="C52" i="102"/>
  <c r="C64" i="107"/>
  <c r="C62" i="112"/>
  <c r="C82" i="8"/>
  <c r="C54" i="123"/>
  <c r="C77" i="105"/>
  <c r="C74" i="117"/>
  <c r="C20" i="115"/>
  <c r="C64" i="115"/>
  <c r="C72" i="109"/>
  <c r="C74" i="8"/>
  <c r="C19" i="108"/>
  <c r="C75" i="104"/>
  <c r="C74" i="107"/>
  <c r="C56" i="124"/>
  <c r="C23" i="102"/>
  <c r="C15" i="102"/>
  <c r="C24" i="112"/>
  <c r="C75" i="120"/>
  <c r="C24" i="102"/>
  <c r="C71" i="8"/>
  <c r="C61" i="101"/>
  <c r="C20" i="105"/>
  <c r="C67" i="115"/>
  <c r="C23" i="123"/>
  <c r="C23" i="113"/>
  <c r="C81" i="124"/>
  <c r="C71" i="121"/>
  <c r="C57" i="107"/>
  <c r="C61" i="121"/>
  <c r="C23" i="104"/>
  <c r="C22" i="119"/>
  <c r="C20" i="107"/>
  <c r="C56" i="108"/>
  <c r="C62" i="119"/>
  <c r="C76" i="120"/>
  <c r="C14" i="8"/>
  <c r="C22" i="104"/>
  <c r="C73" i="113"/>
  <c r="C61" i="110"/>
  <c r="C17" i="108"/>
  <c r="C61" i="108"/>
  <c r="C60" i="121"/>
  <c r="C16" i="123"/>
  <c r="C19" i="107"/>
  <c r="C17" i="101"/>
  <c r="C54" i="104"/>
  <c r="C20" i="102"/>
  <c r="C70" i="113"/>
  <c r="C20" i="119"/>
  <c r="C67" i="8"/>
  <c r="C71" i="122"/>
  <c r="C50" i="101"/>
  <c r="C20" i="103"/>
  <c r="C56" i="104"/>
  <c r="C17" i="106"/>
  <c r="C13" i="118"/>
  <c r="C52" i="122"/>
  <c r="C56" i="122"/>
  <c r="C14" i="121"/>
  <c r="C71" i="109"/>
  <c r="C58" i="123"/>
  <c r="C74" i="116"/>
  <c r="C81" i="115"/>
  <c r="C24" i="111"/>
  <c r="C67" i="122"/>
  <c r="C66" i="107"/>
  <c r="C51" i="108"/>
  <c r="C17" i="112"/>
  <c r="C22" i="105"/>
  <c r="C16" i="124"/>
  <c r="C24" i="110"/>
  <c r="C22" i="124"/>
  <c r="C59" i="124"/>
  <c r="C64" i="109"/>
  <c r="C54" i="108"/>
  <c r="C69" i="117"/>
  <c r="C67" i="106"/>
  <c r="C24" i="116"/>
  <c r="C51" i="115"/>
  <c r="C53" i="110"/>
  <c r="C64" i="102"/>
  <c r="C50" i="115"/>
  <c r="C63" i="122"/>
  <c r="C50" i="123"/>
  <c r="C62" i="111"/>
  <c r="C51" i="8"/>
  <c r="C60" i="102"/>
  <c r="C57" i="101"/>
  <c r="C58" i="107"/>
  <c r="C68" i="123"/>
  <c r="C24" i="117"/>
  <c r="C82" i="106"/>
  <c r="C23" i="106"/>
  <c r="C68" i="106"/>
  <c r="C53" i="115"/>
  <c r="C14" i="107"/>
  <c r="C81" i="119"/>
  <c r="C65" i="109"/>
  <c r="C60" i="108"/>
  <c r="C71" i="117"/>
  <c r="C59" i="122"/>
  <c r="C16" i="107"/>
  <c r="C64" i="118"/>
  <c r="C22" i="115"/>
  <c r="C67" i="109"/>
  <c r="C67" i="104"/>
  <c r="C65" i="105"/>
  <c r="C77" i="117"/>
  <c r="C62" i="113"/>
  <c r="C79" i="104"/>
  <c r="C22" i="107"/>
  <c r="C13" i="122"/>
  <c r="C57" i="117"/>
  <c r="C65" i="101"/>
  <c r="C82" i="107"/>
  <c r="C82" i="113"/>
  <c r="C65" i="121"/>
  <c r="C71" i="102"/>
  <c r="C74" i="101"/>
  <c r="C82" i="104"/>
  <c r="C71" i="120"/>
  <c r="C18" i="117"/>
  <c r="C24" i="120"/>
  <c r="C74" i="122"/>
  <c r="C16" i="120"/>
  <c r="C78" i="123"/>
  <c r="C56" i="116"/>
  <c r="C74" i="109"/>
  <c r="C58" i="110"/>
  <c r="C20" i="117"/>
  <c r="C15" i="104"/>
  <c r="C16" i="109"/>
  <c r="C69" i="106"/>
  <c r="C82" i="112"/>
  <c r="C74" i="106"/>
  <c r="C17" i="104"/>
  <c r="C80" i="115"/>
  <c r="C54" i="111"/>
  <c r="C74" i="123"/>
  <c r="C59" i="115"/>
  <c r="C18" i="101"/>
  <c r="C52" i="105"/>
  <c r="C62" i="107"/>
  <c r="C57" i="104"/>
  <c r="C19" i="113"/>
  <c r="C21" i="108"/>
  <c r="C50" i="109"/>
  <c r="C57" i="8"/>
  <c r="C53" i="105"/>
  <c r="C68" i="105"/>
  <c r="C22" i="116"/>
  <c r="C77" i="118"/>
  <c r="C59" i="113"/>
  <c r="C74" i="104"/>
  <c r="C74" i="110"/>
  <c r="C63" i="101"/>
  <c r="C16" i="103"/>
  <c r="C80" i="109"/>
  <c r="C79" i="119"/>
  <c r="C75" i="112"/>
  <c r="C81" i="108"/>
  <c r="C16" i="115"/>
  <c r="C17" i="109"/>
  <c r="C53" i="113"/>
  <c r="C14" i="124"/>
  <c r="C73" i="122"/>
  <c r="C56" i="109"/>
  <c r="C76" i="105"/>
  <c r="C68" i="122"/>
  <c r="C57" i="112"/>
  <c r="C15" i="110"/>
  <c r="C79" i="120"/>
  <c r="C20" i="118"/>
  <c r="C81" i="106"/>
  <c r="C82" i="116"/>
  <c r="C15" i="111"/>
  <c r="C70" i="117"/>
  <c r="C77" i="111"/>
  <c r="C67" i="105"/>
  <c r="C72" i="123"/>
  <c r="C66" i="102"/>
  <c r="C23" i="112"/>
  <c r="C71" i="112"/>
  <c r="C72" i="124"/>
  <c r="C62" i="124"/>
  <c r="C61" i="120"/>
  <c r="C82" i="111"/>
  <c r="C82" i="115"/>
  <c r="C14" i="120"/>
  <c r="C79" i="107"/>
  <c r="C22" i="8"/>
  <c r="C52" i="107"/>
  <c r="C58" i="113"/>
  <c r="C57" i="111"/>
  <c r="C77" i="116"/>
  <c r="C20" i="106"/>
  <c r="C67" i="121"/>
  <c r="C68" i="102"/>
  <c r="C65" i="117"/>
  <c r="C63" i="107"/>
  <c r="C81" i="8"/>
  <c r="C73" i="108"/>
  <c r="C76" i="109"/>
  <c r="C54" i="117"/>
  <c r="C75" i="102"/>
  <c r="C78" i="112"/>
  <c r="C78" i="116"/>
  <c r="C80" i="112"/>
  <c r="C16" i="112"/>
  <c r="C14" i="106"/>
  <c r="C52" i="101"/>
  <c r="C56" i="101"/>
  <c r="C78" i="124"/>
  <c r="C14" i="123"/>
  <c r="C52" i="115"/>
  <c r="C15" i="115"/>
  <c r="C71" i="115"/>
  <c r="C63" i="118"/>
  <c r="C55" i="8"/>
  <c r="C53" i="124"/>
  <c r="C75" i="117"/>
  <c r="C23" i="122"/>
  <c r="C53" i="106"/>
  <c r="C61" i="106"/>
  <c r="C18" i="105"/>
  <c r="C78" i="107"/>
  <c r="C75" i="121"/>
  <c r="C76" i="122"/>
  <c r="C80" i="110"/>
  <c r="C58" i="111"/>
  <c r="C53" i="111"/>
  <c r="C14" i="103"/>
  <c r="C54" i="105"/>
  <c r="C24" i="118"/>
  <c r="C22" i="106"/>
  <c r="C60" i="8"/>
  <c r="C63" i="115"/>
  <c r="C62" i="105"/>
  <c r="C64" i="119"/>
  <c r="C54" i="101"/>
  <c r="C60" i="111"/>
  <c r="C79" i="105"/>
  <c r="C69" i="121"/>
  <c r="C65" i="119"/>
  <c r="C64" i="123"/>
  <c r="C81" i="121"/>
  <c r="C77" i="109"/>
  <c r="C24" i="107"/>
  <c r="C59" i="104"/>
  <c r="C18" i="123"/>
  <c r="C60" i="118"/>
  <c r="C78" i="113"/>
  <c r="C54" i="106"/>
  <c r="C21" i="105"/>
  <c r="C16" i="104"/>
  <c r="C69" i="115"/>
  <c r="C15" i="106"/>
  <c r="C63" i="109"/>
  <c r="C51" i="112"/>
  <c r="C77" i="123"/>
  <c r="C73" i="110"/>
  <c r="C73" i="120"/>
  <c r="C73" i="123"/>
  <c r="C18" i="107"/>
  <c r="C19" i="102"/>
  <c r="C19" i="123"/>
  <c r="C51" i="122"/>
  <c r="C66" i="101"/>
  <c r="C71" i="124"/>
  <c r="C67" i="116"/>
  <c r="C60" i="106"/>
  <c r="C66" i="8"/>
  <c r="C17" i="120"/>
  <c r="C20" i="108"/>
  <c r="C67" i="102"/>
  <c r="C59" i="101"/>
  <c r="C54" i="116"/>
  <c r="C24" i="106"/>
  <c r="C22" i="109"/>
  <c r="C24" i="119"/>
  <c r="C56" i="105"/>
  <c r="C69" i="116"/>
  <c r="C15" i="8"/>
  <c r="C56" i="8"/>
  <c r="C70" i="105"/>
  <c r="C23" i="8"/>
  <c r="C70" i="109"/>
  <c r="C73" i="106"/>
  <c r="C71" i="101"/>
  <c r="C61" i="8"/>
  <c r="C56" i="118"/>
  <c r="C76" i="101"/>
  <c r="C58" i="102"/>
  <c r="C82" i="121"/>
  <c r="C70" i="118"/>
  <c r="C14" i="122"/>
  <c r="C79" i="102"/>
  <c r="C65" i="8"/>
  <c r="C15" i="124"/>
  <c r="C69" i="112"/>
  <c r="C69" i="105"/>
  <c r="C63" i="108"/>
  <c r="C23" i="117"/>
  <c r="C53" i="107"/>
  <c r="C62" i="104"/>
  <c r="C61" i="118"/>
  <c r="C56" i="117"/>
  <c r="C75" i="124"/>
  <c r="C77" i="124"/>
  <c r="C21" i="106"/>
  <c r="C50" i="120"/>
  <c r="C63" i="119"/>
  <c r="C61" i="119"/>
  <c r="C82" i="105"/>
  <c r="C13" i="110"/>
  <c r="C77" i="102"/>
  <c r="C70" i="108"/>
  <c r="C67" i="118"/>
  <c r="C22" i="108"/>
  <c r="C57" i="115"/>
  <c r="C74" i="118"/>
  <c r="C18" i="104"/>
  <c r="C59" i="117"/>
  <c r="C66" i="122"/>
  <c r="C24" i="124"/>
  <c r="C22" i="110"/>
  <c r="C73" i="112"/>
  <c r="C71" i="116"/>
  <c r="C75" i="119"/>
  <c r="C14" i="109"/>
  <c r="C66" i="112"/>
  <c r="C58" i="109"/>
  <c r="C13" i="107"/>
  <c r="C59" i="110"/>
  <c r="C63" i="123"/>
  <c r="C51" i="104"/>
  <c r="C62" i="123"/>
  <c r="C74" i="111"/>
  <c r="C16" i="8"/>
  <c r="C76" i="111"/>
  <c r="C79" i="113"/>
  <c r="C71" i="108"/>
  <c r="C62" i="110"/>
  <c r="C57" i="119"/>
  <c r="C58" i="104"/>
  <c r="C17" i="119"/>
  <c r="C51" i="106"/>
  <c r="C24" i="109"/>
  <c r="C59" i="118"/>
  <c r="C51" i="105"/>
  <c r="C74" i="119"/>
  <c r="C56" i="111"/>
  <c r="C15" i="105"/>
  <c r="C81" i="112"/>
  <c r="C70" i="101"/>
  <c r="C16" i="118"/>
  <c r="C19" i="117"/>
  <c r="C78" i="119"/>
  <c r="C62" i="115"/>
  <c r="C50" i="118"/>
  <c r="C82" i="122"/>
  <c r="C67" i="113"/>
  <c r="C73" i="104"/>
  <c r="C54" i="112"/>
  <c r="C65" i="113"/>
  <c r="C73" i="115"/>
  <c r="C75" i="107"/>
  <c r="C75" i="105"/>
  <c r="C67" i="110"/>
  <c r="C71" i="107"/>
  <c r="C52" i="112"/>
  <c r="C68" i="101"/>
  <c r="C62" i="106"/>
  <c r="C66" i="104"/>
  <c r="C69" i="102"/>
  <c r="C13" i="101"/>
  <c r="C20" i="110"/>
  <c r="C57" i="116"/>
  <c r="C14" i="115"/>
  <c r="C58" i="106"/>
  <c r="C63" i="8"/>
  <c r="C20" i="122"/>
  <c r="C60" i="110"/>
  <c r="C17" i="121"/>
  <c r="C75" i="116"/>
  <c r="C14" i="111"/>
  <c r="C67" i="108"/>
  <c r="C69" i="8"/>
  <c r="C53" i="122"/>
  <c r="C72" i="117"/>
  <c r="C57" i="105"/>
  <c r="C14" i="101"/>
  <c r="C13" i="119"/>
  <c r="C72" i="115"/>
  <c r="C78" i="102"/>
  <c r="C57" i="113"/>
  <c r="C69" i="107"/>
  <c r="C66" i="116"/>
  <c r="C75" i="101"/>
  <c r="C51" i="109"/>
  <c r="C63" i="120"/>
  <c r="C59" i="123"/>
  <c r="C76" i="116"/>
  <c r="C62" i="120"/>
  <c r="C67" i="123"/>
  <c r="C81" i="105"/>
  <c r="C58" i="8"/>
  <c r="C59" i="121"/>
  <c r="C80" i="113"/>
  <c r="C62" i="8"/>
  <c r="C61" i="104"/>
  <c r="C21" i="113"/>
  <c r="C51" i="113"/>
  <c r="C73" i="105"/>
  <c r="C18" i="124"/>
  <c r="C61" i="111"/>
  <c r="C57" i="102"/>
  <c r="C51" i="123"/>
  <c r="C67" i="119"/>
  <c r="C51" i="117"/>
  <c r="C62" i="116"/>
  <c r="C14" i="105"/>
  <c r="C18" i="109"/>
  <c r="C53" i="112"/>
  <c r="C75" i="118"/>
  <c r="C71" i="105"/>
  <c r="C67" i="120"/>
  <c r="C82" i="123"/>
  <c r="C70" i="110"/>
  <c r="C62" i="122"/>
  <c r="C82" i="101"/>
  <c r="C53" i="8"/>
  <c r="C61" i="115"/>
  <c r="C79" i="109"/>
  <c r="C73" i="117"/>
  <c r="C17" i="102"/>
  <c r="C55" i="122"/>
  <c r="C60" i="113"/>
  <c r="C20" i="101"/>
  <c r="C19" i="103"/>
  <c r="C24" i="105"/>
  <c r="C65" i="123"/>
  <c r="C13" i="113"/>
  <c r="C77" i="8"/>
  <c r="C64" i="121"/>
  <c r="C18" i="119"/>
  <c r="C24" i="122"/>
  <c r="C54" i="110"/>
  <c r="C64" i="122"/>
  <c r="C61" i="109"/>
  <c r="C59" i="112"/>
  <c r="C16" i="122"/>
  <c r="C71" i="111"/>
  <c r="C79" i="110"/>
  <c r="C13" i="103"/>
  <c r="C72" i="122"/>
  <c r="C64" i="112"/>
  <c r="C56" i="119"/>
  <c r="C71" i="104"/>
  <c r="C80" i="116"/>
  <c r="C20" i="112"/>
  <c r="C19" i="118"/>
  <c r="C63" i="110"/>
  <c r="C61" i="116"/>
  <c r="C72" i="105"/>
  <c r="C21" i="103"/>
  <c r="C57" i="109"/>
  <c r="C53" i="109"/>
  <c r="C22" i="121"/>
  <c r="C55" i="121"/>
  <c r="C68" i="118"/>
  <c r="C17" i="110"/>
  <c r="C70" i="102"/>
  <c r="C82" i="119"/>
  <c r="C77" i="119"/>
  <c r="C63" i="113"/>
  <c r="C52" i="8"/>
  <c r="C63" i="121"/>
  <c r="C55" i="105"/>
  <c r="C15" i="122"/>
  <c r="C70" i="115"/>
  <c r="C57" i="106"/>
  <c r="C20" i="116"/>
  <c r="C63" i="106"/>
  <c r="C76" i="113"/>
  <c r="C65" i="106"/>
  <c r="C78" i="121"/>
  <c r="C13" i="111"/>
  <c r="C65" i="112"/>
  <c r="C51" i="111"/>
  <c r="C59" i="106"/>
  <c r="C57" i="118"/>
  <c r="C63" i="104"/>
  <c r="C74" i="112"/>
  <c r="C60" i="107"/>
  <c r="C21" i="122"/>
  <c r="C52" i="108"/>
  <c r="C65" i="122"/>
  <c r="C76" i="117"/>
  <c r="C61" i="112"/>
  <c r="C53" i="116"/>
  <c r="C22" i="102"/>
  <c r="C58" i="108"/>
  <c r="C75" i="115"/>
  <c r="C68" i="115"/>
  <c r="C18" i="111"/>
  <c r="C68" i="8"/>
  <c r="C21" i="102"/>
  <c r="C70" i="111"/>
  <c r="C81" i="104"/>
  <c r="C59" i="108"/>
  <c r="C77" i="106"/>
  <c r="C56" i="120"/>
  <c r="C14" i="118"/>
  <c r="C21" i="117"/>
  <c r="C23" i="118"/>
  <c r="C80" i="119"/>
  <c r="C23" i="110"/>
  <c r="C61" i="122"/>
  <c r="C24" i="108"/>
  <c r="C60" i="117"/>
  <c r="C66" i="109"/>
  <c r="C22" i="113"/>
  <c r="C13" i="121"/>
  <c r="C69" i="109"/>
  <c r="C68" i="113"/>
  <c r="C14" i="104"/>
  <c r="C14" i="119"/>
  <c r="C61" i="123"/>
  <c r="C17" i="103"/>
  <c r="C17" i="115"/>
  <c r="C54" i="121"/>
  <c r="C80" i="121"/>
  <c r="C14" i="108"/>
  <c r="C69" i="122"/>
  <c r="C80" i="106"/>
  <c r="C56" i="110"/>
  <c r="C13" i="117"/>
  <c r="C17" i="105"/>
  <c r="C22" i="111"/>
  <c r="C18" i="106"/>
  <c r="C13" i="108"/>
  <c r="C59" i="120"/>
  <c r="C54" i="107"/>
  <c r="C61" i="113"/>
  <c r="C55" i="104"/>
  <c r="C79" i="121"/>
  <c r="C60" i="101"/>
  <c r="C79" i="123"/>
  <c r="C22" i="103"/>
  <c r="C76" i="106"/>
  <c r="C52" i="116"/>
  <c r="C21" i="123"/>
  <c r="C51" i="102"/>
  <c r="C61" i="117"/>
  <c r="C81" i="120"/>
  <c r="C66" i="111"/>
  <c r="C72" i="113"/>
  <c r="C52" i="117"/>
  <c r="C19" i="101"/>
  <c r="C77" i="121"/>
  <c r="C72" i="116"/>
  <c r="C54" i="113"/>
  <c r="C73" i="119"/>
  <c r="C17" i="116"/>
  <c r="C81" i="123"/>
  <c r="C59" i="102"/>
  <c r="C19" i="122"/>
  <c r="C54" i="102"/>
  <c r="C53" i="119"/>
  <c r="C72" i="112"/>
  <c r="C15" i="108"/>
  <c r="C75" i="113"/>
  <c r="C80" i="102"/>
  <c r="C79" i="108"/>
  <c r="C24" i="101"/>
  <c r="C22" i="123"/>
  <c r="C74" i="115"/>
  <c r="C80" i="123"/>
  <c r="C62" i="117"/>
  <c r="C64" i="101"/>
  <c r="C21" i="119"/>
  <c r="C23" i="124"/>
  <c r="C82" i="124"/>
  <c r="C18" i="115"/>
  <c r="C17" i="107"/>
  <c r="C82" i="108"/>
  <c r="C80" i="122"/>
  <c r="C81" i="122"/>
  <c r="C57" i="121"/>
  <c r="C57" i="122"/>
  <c r="C78" i="120"/>
  <c r="C57" i="120"/>
  <c r="C54" i="124"/>
  <c r="C76" i="118"/>
  <c r="C60" i="122"/>
  <c r="C52" i="124"/>
  <c r="C75" i="123"/>
  <c r="C60" i="119"/>
  <c r="C60" i="112"/>
  <c r="C18" i="103"/>
  <c r="C64" i="104"/>
  <c r="C51" i="118"/>
  <c r="C68" i="108"/>
  <c r="C80" i="108"/>
  <c r="C72" i="107"/>
  <c r="C24" i="103"/>
  <c r="C16" i="111"/>
  <c r="C72" i="119"/>
  <c r="C72" i="110"/>
  <c r="C69" i="113"/>
  <c r="C70" i="119"/>
  <c r="C64" i="108"/>
  <c r="C53" i="117"/>
  <c r="C15" i="112"/>
  <c r="C70" i="121"/>
  <c r="C58" i="120"/>
  <c r="C52" i="118"/>
  <c r="C23" i="101"/>
  <c r="C24" i="115"/>
  <c r="C23" i="103"/>
  <c r="C63" i="111"/>
  <c r="C81" i="118"/>
  <c r="C69" i="120"/>
  <c r="C18" i="8"/>
  <c r="C64" i="106"/>
  <c r="C19" i="106"/>
  <c r="C64" i="111"/>
  <c r="C21" i="111"/>
  <c r="C73" i="124"/>
  <c r="C81" i="107"/>
  <c r="C19" i="111"/>
  <c r="C50" i="107"/>
  <c r="C69" i="110"/>
  <c r="C20" i="121"/>
  <c r="C55" i="116"/>
  <c r="C77" i="101"/>
  <c r="C15" i="103"/>
  <c r="C81" i="110"/>
  <c r="C75" i="108"/>
  <c r="C71" i="119"/>
  <c r="C74" i="124"/>
  <c r="C78" i="118"/>
  <c r="C22" i="118"/>
  <c r="C74" i="108"/>
  <c r="C59" i="8"/>
  <c r="C75" i="110"/>
  <c r="C76" i="123"/>
  <c r="C18" i="120"/>
  <c r="C19" i="115"/>
  <c r="C73" i="118"/>
  <c r="C69" i="124"/>
  <c r="C57" i="108"/>
  <c r="C55" i="117"/>
  <c r="C72" i="101"/>
  <c r="C65" i="110"/>
  <c r="C72" i="8"/>
  <c r="C23" i="115"/>
  <c r="C24" i="104"/>
  <c r="C77" i="115"/>
  <c r="C24" i="121"/>
  <c r="C82" i="118"/>
  <c r="C15" i="120"/>
  <c r="C81" i="113"/>
  <c r="C16" i="108"/>
  <c r="C52" i="123"/>
  <c r="C69" i="101"/>
  <c r="C53" i="102"/>
  <c r="C16" i="102"/>
  <c r="C64" i="116"/>
  <c r="C79" i="115"/>
  <c r="C19" i="8"/>
  <c r="C61" i="124"/>
  <c r="C77" i="104"/>
  <c r="C19" i="109"/>
  <c r="C55" i="115"/>
  <c r="C72" i="106"/>
  <c r="C80" i="105"/>
  <c r="C14" i="116"/>
  <c r="C54" i="119"/>
  <c r="C60" i="109"/>
  <c r="C63" i="116"/>
  <c r="C21" i="124"/>
  <c r="C68" i="107"/>
  <c r="C21" i="121"/>
  <c r="C15" i="119"/>
  <c r="C20" i="123"/>
  <c r="C14" i="102"/>
  <c r="C20" i="8"/>
  <c r="C75" i="111"/>
  <c r="C82" i="110"/>
  <c r="C77" i="120"/>
  <c r="C58" i="124"/>
  <c r="C55" i="124"/>
  <c r="C16" i="121"/>
  <c r="C23" i="108"/>
  <c r="C59" i="111"/>
  <c r="C20" i="109"/>
  <c r="C68" i="110"/>
  <c r="C62" i="118"/>
  <c r="C21" i="118"/>
  <c r="C59" i="109"/>
  <c r="C67" i="117"/>
  <c r="C65" i="102"/>
  <c r="C80" i="118"/>
  <c r="C17" i="118"/>
  <c r="C66" i="117"/>
  <c r="C13" i="112"/>
  <c r="C69" i="108"/>
  <c r="C23" i="121"/>
  <c r="C60" i="115"/>
  <c r="C21" i="109"/>
  <c r="C80" i="107"/>
  <c r="C68" i="119"/>
  <c r="C70" i="104"/>
  <c r="C80" i="124"/>
  <c r="C78" i="109"/>
  <c r="C76" i="112"/>
  <c r="C14" i="117"/>
  <c r="C23" i="107"/>
  <c r="C76" i="108"/>
  <c r="C57" i="124"/>
  <c r="C13" i="102"/>
  <c r="C62" i="109"/>
  <c r="C65" i="124"/>
  <c r="C58" i="115"/>
  <c r="C16" i="117"/>
  <c r="C23" i="116"/>
  <c r="C18" i="108"/>
  <c r="C66" i="110"/>
  <c r="C65" i="108"/>
  <c r="C56" i="123"/>
  <c r="C51" i="107"/>
  <c r="C23" i="111"/>
  <c r="C79" i="101"/>
  <c r="C79" i="116"/>
  <c r="C51" i="119"/>
  <c r="C18" i="116"/>
  <c r="C19" i="124"/>
  <c r="C50" i="106"/>
  <c r="C56" i="106"/>
  <c r="C76" i="8"/>
  <c r="C54" i="122"/>
  <c r="C17" i="122"/>
  <c r="C77" i="112"/>
  <c r="C54" i="120"/>
  <c r="C63" i="105"/>
  <c r="C15" i="123"/>
  <c r="C77" i="113"/>
  <c r="C52" i="110"/>
  <c r="C62" i="121"/>
  <c r="C16" i="105"/>
  <c r="C58" i="121"/>
  <c r="C22" i="112"/>
  <c r="C78" i="117"/>
  <c r="C19" i="110"/>
  <c r="C16" i="116"/>
  <c r="C77" i="107"/>
  <c r="C60" i="105"/>
  <c r="C70" i="122"/>
  <c r="C71" i="123"/>
  <c r="C76" i="107"/>
  <c r="C62" i="108"/>
  <c r="C60" i="120"/>
  <c r="C72" i="118"/>
  <c r="C23" i="119"/>
  <c r="C79" i="117"/>
  <c r="C13" i="123"/>
  <c r="C54" i="115"/>
  <c r="C66" i="108"/>
  <c r="C24" i="113"/>
  <c r="C68" i="120"/>
  <c r="C50" i="122"/>
  <c r="C17" i="123"/>
  <c r="C23" i="120"/>
  <c r="C82" i="109"/>
  <c r="C16" i="101"/>
  <c r="C58" i="117"/>
  <c r="C66" i="106"/>
  <c r="C62" i="102"/>
  <c r="C69" i="119"/>
  <c r="C64" i="124"/>
  <c r="C59" i="116"/>
  <c r="C75" i="8"/>
  <c r="C66" i="119"/>
  <c r="C55" i="123"/>
  <c r="C77" i="1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tc={050E9810-51F4-4AE2-BC4C-07CB89D6DE10}</author>
    <author>tc={9FB9A5F5-A4E0-48B6-A95D-B92C46AEB904}</author>
    <author>tc={2ED6ECED-12F8-41ED-97DA-41B340F3F182}</author>
  </authors>
  <commentList>
    <comment ref="V3" authorId="0" shapeId="0" xr:uid="{050E9810-51F4-4AE2-BC4C-07CB89D6DE10}">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9FB9A5F5-A4E0-48B6-A95D-B92C46AEB904}">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2ED6ECED-12F8-41ED-97DA-41B340F3F182}">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tc={86CAF3FC-09DD-4659-87A5-2A75FEA6A90B}</author>
    <author>tc={39C2B333-DA00-4ADF-A8D5-4D2F6DE9722A}</author>
    <author>tc={1FD92829-AD3D-4B8A-AEEC-7F301968029A}</author>
  </authors>
  <commentList>
    <comment ref="V3" authorId="0" shapeId="0" xr:uid="{86CAF3FC-09DD-4659-87A5-2A75FEA6A90B}">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39C2B333-DA00-4ADF-A8D5-4D2F6DE9722A}">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1FD92829-AD3D-4B8A-AEEC-7F301968029A}">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tc={79B8323D-76B2-4852-926C-4166B7566E1F}</author>
    <author>tc={C548CBDB-9A2A-4566-8CD2-3BE1679A7712}</author>
    <author>tc={D5C5DC98-A84D-4F24-BAEA-C1037F4B5085}</author>
  </authors>
  <commentList>
    <comment ref="V3" authorId="0" shapeId="0" xr:uid="{79B8323D-76B2-4852-926C-4166B7566E1F}">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C548CBDB-9A2A-4566-8CD2-3BE1679A7712}">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D5C5DC98-A84D-4F24-BAEA-C1037F4B5085}">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tc={298AFFB1-59C2-4B95-89D6-7FE3EA811EB2}</author>
    <author>tc={E4A860C6-B9E8-4343-BA12-3A8CE8023EC4}</author>
    <author>tc={F02F83E2-EEB7-46B0-A2EE-05A9ADE9AD76}</author>
  </authors>
  <commentList>
    <comment ref="V3" authorId="0" shapeId="0" xr:uid="{298AFFB1-59C2-4B95-89D6-7FE3EA811EB2}">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E4A860C6-B9E8-4343-BA12-3A8CE8023EC4}">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F02F83E2-EEB7-46B0-A2EE-05A9ADE9AD76}">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tc={11B4737D-648C-4914-8DAE-CC063AB72C58}</author>
    <author>tc={1FEDB1F6-FF57-48DF-B572-EFA1C4916C61}</author>
    <author>tc={91BA39B1-810E-4E51-8DFD-66B017FA4EC6}</author>
  </authors>
  <commentList>
    <comment ref="V3" authorId="0" shapeId="0" xr:uid="{11B4737D-648C-4914-8DAE-CC063AB72C58}">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1FEDB1F6-FF57-48DF-B572-EFA1C4916C61}">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91BA39B1-810E-4E51-8DFD-66B017FA4EC6}">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tc={C9EE14AB-9DC5-48FE-B5EA-337C966D6167}</author>
    <author>tc={04CA55AA-F535-43C3-88AE-114BDACA6E87}</author>
    <author>tc={04E5E22C-87A0-4DFA-A382-7936C4BBA8E8}</author>
  </authors>
  <commentList>
    <comment ref="V3" authorId="0" shapeId="0" xr:uid="{C9EE14AB-9DC5-48FE-B5EA-337C966D6167}">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04CA55AA-F535-43C3-88AE-114BDACA6E87}">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04E5E22C-87A0-4DFA-A382-7936C4BBA8E8}">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tc={F53F3291-8F5F-4B33-808D-68A435D3F40E}</author>
    <author>tc={70D39801-0B68-4E00-BBC2-FBC57B4CCED2}</author>
    <author>tc={76CC9841-00E5-4DFD-B382-3A17EC188F25}</author>
  </authors>
  <commentList>
    <comment ref="V3" authorId="0" shapeId="0" xr:uid="{F53F3291-8F5F-4B33-808D-68A435D3F40E}">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70D39801-0B68-4E00-BBC2-FBC57B4CCED2}">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76CC9841-00E5-4DFD-B382-3A17EC188F25}">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tc={8DB59CC6-E4B6-4C5C-B97F-8F768DF94F3F}</author>
    <author>tc={FC8171DA-5293-4F8E-B54F-61CA899E508F}</author>
    <author>tc={3C144CF2-C7DA-45A9-ABEC-1204A68BE109}</author>
  </authors>
  <commentList>
    <comment ref="V3" authorId="0" shapeId="0" xr:uid="{8DB59CC6-E4B6-4C5C-B97F-8F768DF94F3F}">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FC8171DA-5293-4F8E-B54F-61CA899E508F}">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3C144CF2-C7DA-45A9-ABEC-1204A68BE109}">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tc={0D7AB2C1-A546-4A28-90FD-B5D9E907BD6D}</author>
    <author>tc={0A1085A7-6C3B-4B67-8972-17684DB409BD}</author>
    <author>tc={9A81AA78-6055-4790-B10C-9234CC6D39AB}</author>
  </authors>
  <commentList>
    <comment ref="V3" authorId="0" shapeId="0" xr:uid="{0D7AB2C1-A546-4A28-90FD-B5D9E907BD6D}">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0A1085A7-6C3B-4B67-8972-17684DB409BD}">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9A81AA78-6055-4790-B10C-9234CC6D39AB}">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tc={95264BF3-FD77-445A-8398-F2DBF8CE1F81}</author>
    <author>tc={5A93C1D3-BB55-4C0D-A686-3154EE4EAF1E}</author>
    <author>tc={0AD77E9B-2549-46A8-A926-DBE230DC1041}</author>
  </authors>
  <commentList>
    <comment ref="V3" authorId="0" shapeId="0" xr:uid="{95264BF3-FD77-445A-8398-F2DBF8CE1F81}">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5A93C1D3-BB55-4C0D-A686-3154EE4EAF1E}">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0AD77E9B-2549-46A8-A926-DBE230DC1041}">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tc={EFC0E20D-CE26-43A9-B41E-37D21933C735}</author>
    <author>tc={F48B3200-110C-447D-BAB9-41FA64C61E38}</author>
    <author>tc={223B85E5-99B9-49CB-92EA-9EB8B0E39F9D}</author>
  </authors>
  <commentList>
    <comment ref="V3" authorId="0" shapeId="0" xr:uid="{EFC0E20D-CE26-43A9-B41E-37D21933C735}">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F48B3200-110C-447D-BAB9-41FA64C61E38}">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223B85E5-99B9-49CB-92EA-9EB8B0E39F9D}">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tc={F0FAF134-7DFC-46CB-9BA6-54B9D338F7B9}</author>
    <author>tc={3F44B6CD-FCE9-4371-BCFE-AE668D5D529B}</author>
    <author>tc={951C3A7F-3CF9-49FB-83DC-EBCE50BABAD0}</author>
  </authors>
  <commentList>
    <comment ref="V3" authorId="0" shapeId="0" xr:uid="{F0FAF134-7DFC-46CB-9BA6-54B9D338F7B9}">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3F44B6CD-FCE9-4371-BCFE-AE668D5D529B}">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951C3A7F-3CF9-49FB-83DC-EBCE50BABAD0}">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tc={CF3A680A-21E1-4418-A306-07EF5CD98039}</author>
    <author>tc={D84E69A0-FFE4-4ABC-AF9F-3CE05DD769A1}</author>
    <author>tc={76FE5492-B06F-412D-B24B-19FAB51B9D86}</author>
  </authors>
  <commentList>
    <comment ref="V3" authorId="0" shapeId="0" xr:uid="{CF3A680A-21E1-4418-A306-07EF5CD98039}">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D84E69A0-FFE4-4ABC-AF9F-3CE05DD769A1}">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76FE5492-B06F-412D-B24B-19FAB51B9D86}">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tc={FCB51780-6703-4085-8734-9E00AA7C3D98}</author>
    <author>tc={FF3130ED-7254-49F3-A2B5-BA7672C81C07}</author>
    <author>tc={C61938FB-1E6F-40D9-8E64-209280F5B91A}</author>
  </authors>
  <commentList>
    <comment ref="V3" authorId="0" shapeId="0" xr:uid="{FCB51780-6703-4085-8734-9E00AA7C3D98}">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FF3130ED-7254-49F3-A2B5-BA7672C81C07}">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C61938FB-1E6F-40D9-8E64-209280F5B91A}">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tc={67A128FB-AD98-4C4B-8D91-6A61BD9DC890}</author>
    <author>tc={C6380B3F-8751-4CB4-A552-DF9890453FDF}</author>
    <author>tc={3A585ED0-88C4-4AF6-A52C-55B1FDED40E5}</author>
  </authors>
  <commentList>
    <comment ref="V3" authorId="0" shapeId="0" xr:uid="{67A128FB-AD98-4C4B-8D91-6A61BD9DC890}">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C6380B3F-8751-4CB4-A552-DF9890453FDF}">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3A585ED0-88C4-4AF6-A52C-55B1FDED40E5}">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tc={75B230CA-8D3D-4098-A223-38E7753DF025}</author>
    <author>tc={D9E8A583-29A3-45C5-B639-7BAD0FCA1F5A}</author>
    <author>tc={03F6DBEE-7FE0-46EB-9B32-12BBA9D6D4DA}</author>
  </authors>
  <commentList>
    <comment ref="V3" authorId="0" shapeId="0" xr:uid="{75B230CA-8D3D-4098-A223-38E7753DF025}">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D9E8A583-29A3-45C5-B639-7BAD0FCA1F5A}">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03F6DBEE-7FE0-46EB-9B32-12BBA9D6D4DA}">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tc={0A8EDD42-D51F-4D1C-ABD7-49B3FC548AAB}</author>
    <author>tc={485D927D-7852-4FDB-9CD1-70EF2D5BAA9E}</author>
    <author>tc={57287F63-C9B5-4E68-BD93-4338E5FDF26F}</author>
  </authors>
  <commentList>
    <comment ref="V3" authorId="0" shapeId="0" xr:uid="{0A8EDD42-D51F-4D1C-ABD7-49B3FC548AAB}">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485D927D-7852-4FDB-9CD1-70EF2D5BAA9E}">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57287F63-C9B5-4E68-BD93-4338E5FDF26F}">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tc={80DEB332-3D15-4168-B0E2-A486C1FFA4E2}</author>
    <author>tc={D69ABE26-DD61-4080-9F2F-13BBB15E2508}</author>
    <author>tc={B3A88E1F-D573-4887-9588-C1F1930875B6}</author>
  </authors>
  <commentList>
    <comment ref="V3" authorId="0" shapeId="0" xr:uid="{80DEB332-3D15-4168-B0E2-A486C1FFA4E2}">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D69ABE26-DD61-4080-9F2F-13BBB15E2508}">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B3A88E1F-D573-4887-9588-C1F1930875B6}">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tc={C1FFE9DA-A1F9-4400-A21F-C901228C4D75}</author>
    <author>tc={1F59A625-8EB5-491A-9812-BFCE166EF105}</author>
    <author>tc={3D0B6BF1-FEBD-4A33-9DF4-DE9283F7BEB7}</author>
  </authors>
  <commentList>
    <comment ref="V3" authorId="0" shapeId="0" xr:uid="{C1FFE9DA-A1F9-4400-A21F-C901228C4D75}">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1F59A625-8EB5-491A-9812-BFCE166EF105}">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3D0B6BF1-FEBD-4A33-9DF4-DE9283F7BEB7}">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tc={1034F2D0-99DD-4959-B0D0-FB56D7F563D2}</author>
    <author>tc={00C0FA11-D466-4F67-85AC-3A9B6E793CD2}</author>
    <author>tc={BBF4B3E1-E545-4F12-9F47-AD324503D5AA}</author>
  </authors>
  <commentList>
    <comment ref="V3" authorId="0" shapeId="0" xr:uid="{1034F2D0-99DD-4959-B0D0-FB56D7F563D2}">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00C0FA11-D466-4F67-85AC-3A9B6E793CD2}">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BBF4B3E1-E545-4F12-9F47-AD324503D5AA}">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tc={8C7B0588-8439-4284-9F4E-680D03A1D8A4}</author>
    <author>tc={8EC6678A-4591-4446-BE26-798660B53C0C}</author>
    <author>tc={78757310-3890-4FDF-B08F-F1469E8F57BC}</author>
  </authors>
  <commentList>
    <comment ref="V3" authorId="0" shapeId="0" xr:uid="{8C7B0588-8439-4284-9F4E-680D03A1D8A4}">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8EC6678A-4591-4446-BE26-798660B53C0C}">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78757310-3890-4FDF-B08F-F1469E8F57BC}">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tc={DEF4E7B1-D4E5-43EA-ADC5-259130BD065C}</author>
    <author>tc={70FD57D0-A0A1-4C79-97BA-50C77E51BB9D}</author>
    <author>tc={BE399B9A-42D5-431C-9C42-9DE3CA14E4C3}</author>
  </authors>
  <commentList>
    <comment ref="V3" authorId="0" shapeId="0" xr:uid="{DEF4E7B1-D4E5-43EA-ADC5-259130BD065C}">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70FD57D0-A0A1-4C79-97BA-50C77E51BB9D}">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BE399B9A-42D5-431C-9C42-9DE3CA14E4C3}">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tc={1559AFEB-674A-412E-A06F-BE44B8EA4284}</author>
    <author>tc={CC28171D-F6B3-4177-9E14-4B3BD6A9E01A}</author>
    <author>tc={184F4DAB-5556-4D1C-9876-861C938978DA}</author>
  </authors>
  <commentList>
    <comment ref="V3" authorId="0" shapeId="0" xr:uid="{1559AFEB-674A-412E-A06F-BE44B8EA4284}">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CC28171D-F6B3-4177-9E14-4B3BD6A9E01A}">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184F4DAB-5556-4D1C-9876-861C938978DA}">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tc={266BB9E2-0BFC-4326-80E7-B68C58D1E80C}</author>
    <author>tc={F8CD6BB5-9C88-4ADB-A7FD-9F612BCB79FD}</author>
    <author>tc={DF32C801-B7A4-45CF-BBDC-2DB0F55DCFF5}</author>
  </authors>
  <commentList>
    <comment ref="V3" authorId="0" shapeId="0" xr:uid="{266BB9E2-0BFC-4326-80E7-B68C58D1E80C}">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F8CD6BB5-9C88-4ADB-A7FD-9F612BCB79FD}">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DF32C801-B7A4-45CF-BBDC-2DB0F55DCFF5}">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tc={618CC3D3-3650-470A-9896-D2F89DDED9B1}</author>
    <author>tc={B802B38E-BE46-4981-97ED-4CBBE9B5DE3D}</author>
    <author>tc={0B39C7C3-B148-41B7-91B7-15D44A48B593}</author>
  </authors>
  <commentList>
    <comment ref="V3" authorId="0" shapeId="0" xr:uid="{618CC3D3-3650-470A-9896-D2F89DDED9B1}">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B802B38E-BE46-4981-97ED-4CBBE9B5DE3D}">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0B39C7C3-B148-41B7-91B7-15D44A48B593}">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tc={1EA791A5-BE0C-4644-993F-B0A6159F54D3}</author>
    <author>tc={A14196B2-8229-4D14-A2AD-32585F77BC04}</author>
    <author>tc={CF75A431-12BE-4194-854F-93BF2194AA1A}</author>
  </authors>
  <commentList>
    <comment ref="V3" authorId="0" shapeId="0" xr:uid="{1EA791A5-BE0C-4644-993F-B0A6159F54D3}">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A14196B2-8229-4D14-A2AD-32585F77BC04}">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CF75A431-12BE-4194-854F-93BF2194AA1A}">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tc={4653F6C6-C336-4F61-8293-AE9448FBC33D}</author>
    <author>tc={6AA29699-2309-4B2A-A70B-1B1578275504}</author>
    <author>tc={516BDE38-ED88-455E-ADCD-51692058C5C3}</author>
  </authors>
  <commentList>
    <comment ref="V3" authorId="0" shapeId="0" xr:uid="{4653F6C6-C336-4F61-8293-AE9448FBC33D}">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6AA29699-2309-4B2A-A70B-1B1578275504}">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516BDE38-ED88-455E-ADCD-51692058C5C3}">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tc={41915B35-8EC5-4EED-BF31-1FFD2A1D904B}</author>
    <author>tc={1C7B8DAE-8FE6-4FC8-93BB-CF4EF7879695}</author>
    <author>tc={5F0BE555-951C-47A0-A88C-6D193828E497}</author>
  </authors>
  <commentList>
    <comment ref="V3" authorId="0" shapeId="0" xr:uid="{41915B35-8EC5-4EED-BF31-1FFD2A1D904B}">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1C7B8DAE-8FE6-4FC8-93BB-CF4EF7879695}">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5F0BE555-951C-47A0-A88C-6D193828E497}">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tc={DEAB4A9D-0176-48AF-B065-DDF10AC18138}</author>
    <author>tc={C69EF175-C547-4AD5-A7CC-353E78E93642}</author>
    <author>tc={8F8BCD87-239F-40A1-A12A-2C786290D645}</author>
  </authors>
  <commentList>
    <comment ref="V3" authorId="0" shapeId="0" xr:uid="{DEAB4A9D-0176-48AF-B065-DDF10AC18138}">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C69EF175-C547-4AD5-A7CC-353E78E93642}">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8F8BCD87-239F-40A1-A12A-2C786290D645}">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tc={A42A6ED7-3123-4C3B-96AC-DBC6BD553AFA}</author>
    <author>tc={2354629E-7E46-46DF-B7C4-E6E3AFA774D0}</author>
    <author>tc={900ABEAE-20BA-4DCC-9B02-2764F19A2A77}</author>
  </authors>
  <commentList>
    <comment ref="V3" authorId="0" shapeId="0" xr:uid="{A42A6ED7-3123-4C3B-96AC-DBC6BD553AFA}">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2354629E-7E46-46DF-B7C4-E6E3AFA774D0}">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900ABEAE-20BA-4DCC-9B02-2764F19A2A77}">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tc={9E19F722-B0E1-4D75-A4D6-CDCF8771E260}</author>
    <author>tc={C8942B49-0915-4836-AA16-EB26E1E4D774}</author>
    <author>tc={D52DE117-BDA7-4EC8-A471-9B1310E4C75C}</author>
  </authors>
  <commentList>
    <comment ref="V3" authorId="0" shapeId="0" xr:uid="{9E19F722-B0E1-4D75-A4D6-CDCF8771E260}">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C8942B49-0915-4836-AA16-EB26E1E4D774}">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D52DE117-BDA7-4EC8-A471-9B1310E4C75C}">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tc={1ED42C37-00C4-47CD-B06A-7ADFE0B590E1}</author>
    <author>tc={165E854A-90B9-4A3C-8D1A-947A0CAF1D0C}</author>
    <author>tc={9583A352-C86A-4239-B9CE-B1FD8BB232C6}</author>
  </authors>
  <commentList>
    <comment ref="V3" authorId="0" shapeId="0" xr:uid="{1ED42C37-00C4-47CD-B06A-7ADFE0B590E1}">
      <text>
        <t>[Comentário encadeado]
Sua versão do Excel permite que você leia este comentário encadeado, no entanto, as edições serão removidas se o arquivo for aberto em uma versão mais recente do Excel. Saiba mais: https://go.microsoft.com/fwlink/?linkid=870924
Comentário:
    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
      </text>
    </comment>
    <comment ref="AJ9" authorId="1" shapeId="0" xr:uid="{165E854A-90B9-4A3C-8D1A-947A0CAF1D0C}">
      <text>
        <t>[Comentário encadeado]
Sua versão do Excel permite que você leia este comentário encadeado, no entanto, as edições serão removidas se o arquivo for aberto em uma versão mais recente do Excel. Saiba mais: https://go.microsoft.com/fwlink/?linkid=870924
Comentário:
    (Pergunta com fórmula, não precisa mexer, só puxar, dependo da quantidade de operações.)</t>
      </text>
    </comment>
    <comment ref="AK9" authorId="2" shapeId="0" xr:uid="{9583A352-C86A-4239-B9CE-B1FD8BB232C6}">
      <text>
        <t>[Comentário encadeado]
Sua versão do Excel permite que você leia este comentário encadeado, no entanto, as edições serão removidas se o arquivo for aberto em uma versão mais recente do Excel. Saiba mais: https://go.microsoft.com/fwlink/?linkid=870924
Comentário:
    Aqui, você anota o porque da avaliação Alto Risco, para já saber de "bate pronto", o caso de cada cooperado.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<sst xmlns="http://schemas.openxmlformats.org/spreadsheetml/2006/main" count="14830" uniqueCount="2735">
  <si>
    <r>
      <rPr>
        <b/>
        <sz val="22"/>
        <color theme="1"/>
        <rFont val="Sicoob Sans"/>
      </rPr>
      <t>PAPEL DE TRABALHO RSAC</t>
    </r>
    <r>
      <rPr>
        <b/>
        <sz val="18"/>
        <color theme="1"/>
        <rFont val="Sicoob Sans"/>
      </rPr>
      <t xml:space="preserve">
</t>
    </r>
    <r>
      <rPr>
        <sz val="11"/>
        <color theme="1"/>
        <rFont val="Sicoob Sans"/>
      </rPr>
      <t>(Risco Social Ambiental e Climático)</t>
    </r>
  </si>
  <si>
    <t>Retorno</t>
  </si>
  <si>
    <r>
      <t xml:space="preserve">Elaborado por: </t>
    </r>
    <r>
      <rPr>
        <b/>
        <sz val="9"/>
        <color rgb="FF82973C"/>
        <rFont val="Sicoob Sans"/>
      </rPr>
      <t>Gleibson Carreiro de Sousa</t>
    </r>
  </si>
  <si>
    <t xml:space="preserve">Data Base: </t>
  </si>
  <si>
    <r>
      <t xml:space="preserve">Periodicadade: </t>
    </r>
    <r>
      <rPr>
        <b/>
        <sz val="10"/>
        <color rgb="FF82973C"/>
        <rFont val="Sicoob Sans"/>
      </rPr>
      <t>Mensal</t>
    </r>
  </si>
  <si>
    <t>Revisado por:</t>
  </si>
  <si>
    <t>Data da Revisão</t>
  </si>
  <si>
    <t>RESULTADO</t>
  </si>
  <si>
    <r>
      <rPr>
        <b/>
        <sz val="10"/>
        <color theme="1"/>
        <rFont val="Sicoob Sans"/>
      </rPr>
      <t>ANÁLISE 01:</t>
    </r>
    <r>
      <rPr>
        <sz val="10"/>
        <color theme="1"/>
        <rFont val="Sicoob Sans"/>
      </rPr>
      <t xml:space="preserve"> Relatório de Risco por Cooperativa - Quantitativo</t>
    </r>
  </si>
  <si>
    <t>QUANTITATIVO
 RSAC</t>
  </si>
  <si>
    <t>RELATÓRIO DE RISCO POR COOPERATIVA</t>
  </si>
  <si>
    <t>a</t>
  </si>
  <si>
    <t>COOEPRATIVA</t>
  </si>
  <si>
    <t>AGÊNCIA</t>
  </si>
  <si>
    <t>BAIXO RISCO</t>
  </si>
  <si>
    <t>MÉDIO RISCO</t>
  </si>
  <si>
    <t>ALTO RISCO</t>
  </si>
  <si>
    <t>TOTAL</t>
  </si>
  <si>
    <t>Sicoob nova Central</t>
  </si>
  <si>
    <t>Sicoob Agrorural</t>
  </si>
  <si>
    <t>Sicoob Centro-Sul</t>
  </si>
  <si>
    <t>Sicoob Credi-Rural</t>
  </si>
  <si>
    <t>Siccob do Vale</t>
  </si>
  <si>
    <t>Sicoob Palmeiras</t>
  </si>
  <si>
    <t>Sicoob Credijur</t>
  </si>
  <si>
    <t>Sicoob Credicapa</t>
  </si>
  <si>
    <t>Sicoob Tocantins</t>
  </si>
  <si>
    <t>Sicoob Cerrado</t>
  </si>
  <si>
    <t>Sicoob Emprecred</t>
  </si>
  <si>
    <t>Sicob Secovicred</t>
  </si>
  <si>
    <t>Sicoob Juriscred</t>
  </si>
  <si>
    <t>Sicoob Credicer</t>
  </si>
  <si>
    <t>Sicoob Crediadag</t>
  </si>
  <si>
    <t>Sicoob Empresarial GO</t>
  </si>
  <si>
    <t>Sicoob Cooprem</t>
  </si>
  <si>
    <t>Sicoob Credi-Comigo</t>
  </si>
  <si>
    <t>Sicoob Credigóias</t>
  </si>
  <si>
    <t>Sicoob Coopercred</t>
  </si>
  <si>
    <t>Sicoob Unicidades</t>
  </si>
  <si>
    <t>Sicoob Mineiros</t>
  </si>
  <si>
    <t>Sicoob Centro Oeste BR</t>
  </si>
  <si>
    <t>Sicoob Executivo</t>
  </si>
  <si>
    <t>Sicoob Judiciário</t>
  </si>
  <si>
    <t>Sicoob Credijustra</t>
  </si>
  <si>
    <t>Sicoob Credibrasília</t>
  </si>
  <si>
    <t>Sicoob Crediembrapa</t>
  </si>
  <si>
    <t>Sicoob Credfaz</t>
  </si>
  <si>
    <t>Sicoob Cooperplan Credsef</t>
  </si>
  <si>
    <t>Sicoob BRMil</t>
  </si>
  <si>
    <t>Sicoob Empresarial DF</t>
  </si>
  <si>
    <r>
      <rPr>
        <b/>
        <sz val="8"/>
        <color theme="1"/>
        <rFont val="Sicoob Sans"/>
      </rPr>
      <t xml:space="preserve">Nota: </t>
    </r>
    <r>
      <rPr>
        <sz val="8"/>
        <color theme="1"/>
        <rFont val="Sicoob Sans"/>
      </rPr>
      <t>Dados de acordo com o "RELATÓRIO DE RISCO POR COOPERATIVA", disponibilizado na Plataforma de Risco Social Ambiental e Climático do Sisbr 3.0.</t>
    </r>
  </si>
  <si>
    <r>
      <rPr>
        <b/>
        <sz val="10"/>
        <color theme="1"/>
        <rFont val="Sicoob Sans"/>
      </rPr>
      <t>ANÁLISE 02:</t>
    </r>
    <r>
      <rPr>
        <sz val="10"/>
        <color theme="1"/>
        <rFont val="Sicoob Sans"/>
      </rPr>
      <t xml:space="preserve"> Análise das respostas fornecidas no questionário de RSAC.</t>
    </r>
  </si>
  <si>
    <t>QUANTITATIVO DA AMOSTRA</t>
  </si>
  <si>
    <t>RELATÓRIO DE ANÁLISE DAS RESPOSTAS DO QUESTIONÁRIO POR COOPERATIVA</t>
  </si>
  <si>
    <t>Cooperados analisados</t>
  </si>
  <si>
    <t>Quantos NÃO apresentaram pendências?</t>
  </si>
  <si>
    <t>Quantos apresentaram pendências?</t>
  </si>
  <si>
    <t>% de pendência</t>
  </si>
  <si>
    <t>Sicoob Juriscredcelg</t>
  </si>
  <si>
    <t>Sicoob Dfmil</t>
  </si>
  <si>
    <t>Sicoob Empresarial</t>
  </si>
  <si>
    <t>Apresentamos abaixo as perguntas que são avaliadas quanto à conformidade do preenchimento do questionário, assim como a inclusão de evidências referentes a elas na plataforma de Atendimento.
Apresentamos abaixo, as perguntas que são avaliadas quanto a conformidade do preenchimento do questionário, bem como a inclusão de evidências quanto a elas na plataforma de Atendimento.</t>
  </si>
  <si>
    <r>
      <rPr>
        <b/>
        <sz val="11"/>
        <color rgb="FF009999"/>
        <rFont val="Sicoob Sans"/>
      </rPr>
      <t xml:space="preserve">Pergunta 01: </t>
    </r>
    <r>
      <rPr>
        <sz val="11"/>
        <color theme="1"/>
        <rFont val="Sicoob Sans"/>
      </rPr>
      <t>A atividade está sujeita ao licenciamento ambiental conforme Resolução CONAMA n° 237/1997 ou normativo estadual / Municipal, se houver? Se sim, declara possuir o licenciamento necessário vigente?</t>
    </r>
  </si>
  <si>
    <t>Para atestar a conformidade da resposta, checamos o CNAE da empresa com a resposta fornecida.</t>
  </si>
  <si>
    <r>
      <rPr>
        <b/>
        <sz val="11"/>
        <color rgb="FF009999"/>
        <rFont val="Sicoob Sans"/>
      </rPr>
      <t>Pergunta 02:</t>
    </r>
    <r>
      <rPr>
        <sz val="11"/>
        <color theme="1"/>
        <rFont val="Sicoob Sans"/>
      </rPr>
      <t xml:space="preserve"> Declara que há a compensação da Reserva Legal em outra Propriedade?</t>
    </r>
  </si>
  <si>
    <t>Verificamos no Sistema AGROTOUS, se há compensação de Reserva Legal cruzando a informação com a resposta fornecida.</t>
  </si>
  <si>
    <r>
      <rPr>
        <b/>
        <sz val="11"/>
        <color rgb="FF009999"/>
        <rFont val="Sicoob Sans"/>
      </rPr>
      <t>Pergunta 03:</t>
    </r>
    <r>
      <rPr>
        <sz val="11"/>
        <color theme="1"/>
        <rFont val="Sicoob Sans"/>
      </rPr>
      <t xml:space="preserve"> O uso da água na área de produção e/ou construção está em conformidade com as normas de utilização de recursos hídricos (Lei n° 9.433/1997?)?</t>
    </r>
  </si>
  <si>
    <t>A Lei n° 9.433/1997, apresenta as atividades que necessitam ou podem optar pela dispensa da outorga de água. Fazemos a verificação.</t>
  </si>
  <si>
    <r>
      <rPr>
        <b/>
        <sz val="11"/>
        <color rgb="FF009999"/>
        <rFont val="Sicoob Sans"/>
      </rPr>
      <t xml:space="preserve">Pergunta 04: </t>
    </r>
    <r>
      <rPr>
        <sz val="11"/>
        <color theme="1"/>
        <rFont val="Sicoob Sans"/>
      </rPr>
      <t>Possui débitos trabalhistas inadimplidos perante a Justiça do Trabalho?</t>
    </r>
  </si>
  <si>
    <t>Verficamos se a empresa apresenta débitos trabalhistas no Cadastro Nacional de Pessoas Júridicas.</t>
  </si>
  <si>
    <r>
      <rPr>
        <b/>
        <sz val="11"/>
        <color rgb="FF009999"/>
        <rFont val="Sicoob Sans"/>
      </rPr>
      <t>Pergunta 05:</t>
    </r>
    <r>
      <rPr>
        <sz val="11"/>
        <color theme="1"/>
        <rFont val="Sicoob Sans"/>
      </rPr>
      <t xml:space="preserve"> Quanto há infrações ou embargos de ordem ambiental e/ou social, o infrator poderá firmar o TAC (Termo de Ajustamento de Conduta) para regularização. Nos últimos 5 anos, as atividades da empresa/produtor rural foram objeto de inquérito, multa, auto de infração ou TAC em decorrência de questões sociais ou ambientais? </t>
    </r>
  </si>
  <si>
    <t>Verificamos no Sistema AGROTOUS, se há TAC, comparando com a resposta fornecida.</t>
  </si>
  <si>
    <r>
      <rPr>
        <b/>
        <sz val="11"/>
        <color rgb="FF009999"/>
        <rFont val="Sicoob Sans"/>
      </rPr>
      <t>Pergunta 06:</t>
    </r>
    <r>
      <rPr>
        <sz val="11"/>
        <color theme="1"/>
        <rFont val="Sicoob Sans"/>
      </rPr>
      <t xml:space="preserve"> O questionário está datado e assinado de forma adequada e anexado na plataforma de atendimento?</t>
    </r>
  </si>
  <si>
    <t>Verificamos a conformidade do questionário quanto a data e assinatura.</t>
  </si>
  <si>
    <r>
      <rPr>
        <b/>
        <sz val="11"/>
        <color rgb="FF009999"/>
        <rFont val="Sicoob Sans"/>
      </rPr>
      <t>Pergunta 07:</t>
    </r>
    <r>
      <rPr>
        <sz val="11"/>
        <color theme="1"/>
        <rFont val="Sicoob Sans"/>
      </rPr>
      <t xml:space="preserve"> Foi feito o cadastro do Plano de ação na PGPC?</t>
    </r>
  </si>
  <si>
    <t>Verificamos se as operações de Alto Risco, possuem planos cadastrados na PGPC, e validamos a conformidade dos planos.</t>
  </si>
  <si>
    <r>
      <rPr>
        <b/>
        <sz val="10"/>
        <color theme="1"/>
        <rFont val="Sicoob Sans"/>
      </rPr>
      <t>ANÁLISE 03 e 04:</t>
    </r>
    <r>
      <rPr>
        <sz val="10"/>
        <color theme="1"/>
        <rFont val="Sicoob Sans"/>
      </rPr>
      <t xml:space="preserve"> Análise dos fornecedores e prestadores de serviços de RSAC e enquadramento dos setores sensíveis.</t>
    </r>
  </si>
  <si>
    <t xml:space="preserve">QUANTITATIVO </t>
  </si>
  <si>
    <t>RELATÓRIO DE ANÁLISE DOS FORNECEDORES E DOS SETORES SENSÍVEIS</t>
  </si>
  <si>
    <t>Análise dos fornecedores e prestadores de serviços</t>
  </si>
  <si>
    <r>
      <t xml:space="preserve">Análise de enquadramento nos setores sensíveis de RSAC - </t>
    </r>
    <r>
      <rPr>
        <b/>
        <sz val="10"/>
        <color rgb="FFFFFF99"/>
        <rFont val="Sicoob Sans"/>
      </rPr>
      <t>Limite 15%</t>
    </r>
  </si>
  <si>
    <t>RISCO</t>
  </si>
  <si>
    <t>Quantitativo de Fornecedores Cadastrados</t>
  </si>
  <si>
    <t>Baixo</t>
  </si>
  <si>
    <t>Médio</t>
  </si>
  <si>
    <t>Alto</t>
  </si>
  <si>
    <t>Qtde enquadrada na Lista Suja do  (MTE)</t>
  </si>
  <si>
    <t>Resultado de sensibilidade</t>
  </si>
  <si>
    <t>situação</t>
  </si>
  <si>
    <r>
      <rPr>
        <b/>
        <sz val="10"/>
        <color theme="1"/>
        <rFont val="Sicoob Sans"/>
      </rPr>
      <t>ANÁLISE 05:</t>
    </r>
    <r>
      <rPr>
        <sz val="10"/>
        <color theme="1"/>
        <rFont val="Sicoob Sans"/>
      </rPr>
      <t xml:space="preserve"> Relatório de Alto Risco por Cooperativa - Quantitativo</t>
    </r>
  </si>
  <si>
    <t>Quantidade de Planos de Ações PENDENTES de Cadastro</t>
  </si>
  <si>
    <t>CCONTROLE DOS PLANOS DE AÇÕES</t>
  </si>
  <si>
    <t>PGPC</t>
  </si>
  <si>
    <t>Escolha a cooperativa</t>
  </si>
  <si>
    <t>Possibilidades</t>
  </si>
  <si>
    <t>TODAS 
as singulares</t>
  </si>
  <si>
    <t>% de planos de ações cadastrados na PGPC</t>
  </si>
  <si>
    <t>Quant. Planos Cadastrados</t>
  </si>
  <si>
    <t>Quant. de  PLANOS PENDENTES DE CADASTRO</t>
  </si>
  <si>
    <t>Possíveis Causas do Plano de ação</t>
  </si>
  <si>
    <t>Embargo</t>
  </si>
  <si>
    <t>Contraparte Conectada</t>
  </si>
  <si>
    <t>Licenciamento Ambiental</t>
  </si>
  <si>
    <t>Trabalho Escravo</t>
  </si>
  <si>
    <r>
      <rPr>
        <b/>
        <sz val="8"/>
        <color theme="1"/>
        <rFont val="Sicoob Sans"/>
      </rPr>
      <t xml:space="preserve">Nota: </t>
    </r>
    <r>
      <rPr>
        <sz val="8"/>
        <color theme="1"/>
        <rFont val="Sicoob Sans"/>
      </rPr>
      <t>Dados de acordo com a PGPC.</t>
    </r>
  </si>
  <si>
    <t>BASE NORMATIVA:</t>
  </si>
  <si>
    <t xml:space="preserve">Manual de Riscos Social, Ambiental e Climático </t>
  </si>
  <si>
    <t>Última atualização em 12/4/2024</t>
  </si>
  <si>
    <r>
      <rPr>
        <b/>
        <sz val="10"/>
        <color rgb="FF009999"/>
        <rFont val="Sicoob Sans"/>
      </rPr>
      <t>a)</t>
    </r>
    <r>
      <rPr>
        <sz val="10"/>
        <color theme="1"/>
        <rFont val="Sicoob Sans"/>
      </rPr>
      <t xml:space="preserve"> promover, em parceria com a área de gestão de pessoas da cooperativa central, a disseminação da cultura de gerenciamento dos riscos social, ambiental e climático aos empregados das cooperativas singulares filiadas;
</t>
    </r>
    <r>
      <rPr>
        <b/>
        <sz val="10"/>
        <color rgb="FF009999"/>
        <rFont val="Sicoob Sans"/>
      </rPr>
      <t>b)</t>
    </r>
    <r>
      <rPr>
        <sz val="10"/>
        <color theme="1"/>
        <rFont val="Sicoob Sans"/>
      </rPr>
      <t xml:space="preserve"> monitorar a carteira e as atividades de gerenciamento dos riscos social, ambiental e climático executadas pelas cooperativas singulares filiadas, observando a avaliação de alto risco social, ambiental e climático, o desenquadramento do limite de concentração da carteira de setores sensíveis e a inclusão do plano de ação na Plataforma de Gestão de Processos e Controles (PGPC);
</t>
    </r>
    <r>
      <rPr>
        <b/>
        <sz val="10"/>
        <color rgb="FF009999"/>
        <rFont val="Sicoob Sans"/>
      </rPr>
      <t>c)</t>
    </r>
    <r>
      <rPr>
        <sz val="10"/>
        <color theme="1"/>
        <rFont val="Sicoob Sans"/>
      </rPr>
      <t xml:space="preserve"> verificar os registros do processo de gerenciamento dos riscos social, ambiental e climático realizados pelas cooperativas singulares filiadas;
</t>
    </r>
    <r>
      <rPr>
        <b/>
        <sz val="10"/>
        <color rgb="FF009999"/>
        <rFont val="Sicoob Sans"/>
      </rPr>
      <t xml:space="preserve">d) </t>
    </r>
    <r>
      <rPr>
        <sz val="10"/>
        <color theme="1"/>
        <rFont val="Sicoob Sans"/>
      </rPr>
      <t xml:space="preserve">comunicar, por meio da Diretoria Executiva da cooperativa central, às Diretorias Executivas das cooperativas singulares filiadas os casos em que os trabalhos executados estão inadequados e/ou que estão em desconformidade com a norma em vigor;
</t>
    </r>
    <r>
      <rPr>
        <b/>
        <sz val="10"/>
        <color rgb="FF009999"/>
        <rFont val="Sicoob Sans"/>
      </rPr>
      <t>e)</t>
    </r>
    <r>
      <rPr>
        <sz val="10"/>
        <color theme="1"/>
        <rFont val="Sicoob Sans"/>
      </rPr>
      <t xml:space="preserve"> apresentar aos Conselhos de Administração e Fiscal, e à Diretoria Executiva da cooperativa central, o resultado dos trabalhos dos riscos social, ambiental e climático nas operações de crédito, bem como planos de ação, quando houver;
</t>
    </r>
    <r>
      <rPr>
        <b/>
        <sz val="10"/>
        <color rgb="FF009999"/>
        <rFont val="Sicoob Sans"/>
      </rPr>
      <t>f)</t>
    </r>
    <r>
      <rPr>
        <sz val="10"/>
        <color theme="1"/>
        <rFont val="Sicoob Sans"/>
      </rPr>
      <t xml:space="preserve"> monitorar, por meio do módulo Risco Operacional, da Plataforma de Gestão de Processos e Controles (PGPC), se as perdas por danos sociais, ambientais e climáticos foram devidamente registradas pela cooperativa singular;
</t>
    </r>
    <r>
      <rPr>
        <b/>
        <sz val="10"/>
        <color rgb="FF009999"/>
        <rFont val="Sicoob Sans"/>
      </rPr>
      <t>g)</t>
    </r>
    <r>
      <rPr>
        <sz val="10"/>
        <color theme="1"/>
        <rFont val="Sicoob Sans"/>
      </rPr>
      <t xml:space="preserve"> monitorar a implementação da PRSAC nas cooperativas singulares filiadas;
</t>
    </r>
    <r>
      <rPr>
        <b/>
        <sz val="10"/>
        <color rgb="FF009999"/>
        <rFont val="Sicoob Sans"/>
      </rPr>
      <t>h)</t>
    </r>
    <r>
      <rPr>
        <sz val="10"/>
        <color theme="1"/>
        <rFont val="Sicoob Sans"/>
      </rPr>
      <t xml:space="preserve"> monitorar os fornecedores e prestadores de serviços terceirizados avaliados como alto risco social, ambiental e climático;
</t>
    </r>
    <r>
      <rPr>
        <b/>
        <sz val="10"/>
        <color rgb="FF009999"/>
        <rFont val="Sicoob Sans"/>
      </rPr>
      <t>i)</t>
    </r>
    <r>
      <rPr>
        <b/>
        <sz val="10"/>
        <color theme="1"/>
        <rFont val="Sicoob Sans"/>
      </rPr>
      <t xml:space="preserve"> </t>
    </r>
    <r>
      <rPr>
        <sz val="10"/>
        <color theme="1"/>
        <rFont val="Sicoob Sans"/>
      </rPr>
      <t xml:space="preserve">consultar os fornecedores e prestadores de serviços terceirizados na Lista Suja do Ministério do Trabalho e Emprego (MTE);
</t>
    </r>
    <r>
      <rPr>
        <b/>
        <sz val="10"/>
        <color rgb="FF009999"/>
        <rFont val="Sicoob Sans"/>
      </rPr>
      <t>j)</t>
    </r>
    <r>
      <rPr>
        <sz val="10"/>
        <color theme="1"/>
        <rFont val="Sicoob Sans"/>
      </rPr>
      <t xml:space="preserve"> posicionar a área responsável pelas contratações na cooperativa central quando houver fornecedor ou prestador de serviço terceirizado incluído na Lista Suja do MTE.</t>
    </r>
  </si>
  <si>
    <t>Item de Conhecimento 18300 - Monitoramento Automático de RSAC</t>
  </si>
  <si>
    <t>Atualizado em: 05/09/2023</t>
  </si>
  <si>
    <r>
      <t xml:space="preserve">A partir do monitoramento automático, as cooperativas serão notificadas via e-mail, nas seguintes situações:
      Quando os cooperados forem avaliados como Alto Risco RSAC;
      Quando for constatada uma piora da nota de risco RSAC, pelo monitoramento , resultado em "Alto Risco" RSAC.
      No vencimento dos questionários.
</t>
    </r>
    <r>
      <rPr>
        <b/>
        <sz val="10"/>
        <color rgb="FF009999"/>
        <rFont val="Sicoob Sans"/>
      </rPr>
      <t>IMPORTANTE:</t>
    </r>
    <r>
      <rPr>
        <sz val="10"/>
        <color theme="1"/>
        <rFont val="Sicoob Sans"/>
      </rPr>
      <t xml:space="preserve"> Quando do vencimento das classificações de RSAC de alto, médio ou baixo risco, as consultas externas serão renovadas automaticamente pelo sistema, sendo facultativo à cooperativa o preenchimento do QRSAC Declaratório. Ressalta-se que na composição da nota será considerado o questionário declaratório vigente, se houver.
</t>
    </r>
  </si>
  <si>
    <t>CCI - 436/2024 - CCS</t>
  </si>
  <si>
    <t>Publicada em 2 de abril de 2024.</t>
  </si>
  <si>
    <r>
      <t xml:space="preserve">A área responsável pelo gerenciamento de RSAC da entidade deverá:
</t>
    </r>
    <r>
      <rPr>
        <b/>
        <sz val="10"/>
        <color rgb="FF009999"/>
        <rFont val="Sicoob Sans"/>
      </rPr>
      <t xml:space="preserve">a) </t>
    </r>
    <r>
      <rPr>
        <sz val="10"/>
        <color theme="1"/>
        <rFont val="Sicoob Sans"/>
      </rPr>
      <t xml:space="preserve">analisar os fornecedores classificados com alto RSAC e emitir parecer com recomendações, que poderão desconsiderar o fornecedor avaliado no processo de contratação ou construir um plano de ação de mitigação de riscos, que será acompanhado anualmente pela própria área de RSAC da entidade;
</t>
    </r>
    <r>
      <rPr>
        <b/>
        <sz val="10"/>
        <color rgb="FF009999"/>
        <rFont val="Sicoob Sans"/>
      </rPr>
      <t>b)</t>
    </r>
    <r>
      <rPr>
        <sz val="10"/>
        <color theme="1"/>
        <rFont val="Sicoob Sans"/>
      </rPr>
      <t xml:space="preserve"> monitorar os fornecedores avaliados com alto RSAC, após 1 (um) ano do firmamento do contrato, aplicando avaliação por meio da Agrotools Gestão e Monitoramento Geo-Espacial de Riscos S.A., especializada na disponibilização de dados socioambientais.</t>
    </r>
  </si>
  <si>
    <t>ANÁLISES EFETUADAS</t>
  </si>
  <si>
    <r>
      <rPr>
        <b/>
        <sz val="10"/>
        <color theme="1"/>
        <rFont val="Sicoob Sans"/>
      </rPr>
      <t>ANÁLISE 01</t>
    </r>
    <r>
      <rPr>
        <sz val="10"/>
        <color theme="1"/>
        <rFont val="Sicoob Sans"/>
      </rPr>
      <t>: Permite verificar quantos cooperados foram classificados em cada categoria de risco: Baixo, Médio e Alto quanto ao risco RSAC, por cooperativa, contribuindo para o fortalecimento e a sustentabilidade da filiada e também tomada de decisão.</t>
    </r>
  </si>
  <si>
    <r>
      <rPr>
        <b/>
        <sz val="10"/>
        <color theme="1"/>
        <rFont val="Sicoob Sans"/>
      </rPr>
      <t>ANÁLISE 02:</t>
    </r>
    <r>
      <rPr>
        <sz val="10"/>
        <color theme="1"/>
        <rFont val="Sicoob Sans"/>
      </rPr>
      <t xml:space="preserve"> Analisamos a conformidade do preenchimento do questionário RSAC, uma vez, que de acordo com o Manual é obrigatória a solicitação de documentos que evidenciem as respostas fornecidas no preenchimento do questionário declaratório relacionadas a licenciamentos ambientais, compensação de reserva legal em outra propriedade, certidão negativa de débitos trabalhistas, e termo de ajustamento de conduta. Outras evidências deverão ser observadas mediante regras dos produtos de crédito.</t>
    </r>
  </si>
  <si>
    <r>
      <rPr>
        <b/>
        <sz val="10"/>
        <color theme="1"/>
        <rFont val="Sicoob Sans"/>
      </rPr>
      <t xml:space="preserve">ANÁLISE 04 e 05: </t>
    </r>
    <r>
      <rPr>
        <sz val="10"/>
        <color theme="1"/>
        <rFont val="Sicoob Sans"/>
      </rPr>
      <t>Monitoramos fornecedores e prestadores de serviços terceirizados de alto risco social, ambiental e climático das Filiadas e verificamos se estão na Lista Suja do Ministério do Trabalho e Emprego (MTE) e o enquadramento dos setores ensíveis.</t>
    </r>
  </si>
  <si>
    <r>
      <rPr>
        <b/>
        <sz val="10"/>
        <color theme="1"/>
        <rFont val="Sicoob Sans"/>
      </rPr>
      <t xml:space="preserve">ANÁLISE 06: </t>
    </r>
    <r>
      <rPr>
        <sz val="10"/>
        <color theme="1"/>
        <rFont val="Sicoob Sans"/>
      </rPr>
      <t>Monitoramos as avaliações classificadas como de Alto Risco para compreender os motivos dessa classificação e garantir que o plano de ação correspondente seja registrado na Plataforma de Gestão de Processos e Controles (PGPC) de acordo com a causa identificada.</t>
    </r>
  </si>
  <si>
    <t>Código</t>
  </si>
  <si>
    <t>Classe da Classificação Nacional de Atividade Econômica (CNAE)</t>
  </si>
  <si>
    <t>Nível de</t>
  </si>
  <si>
    <t>Classificação de
Risco</t>
  </si>
  <si>
    <t>Saldo devedor</t>
  </si>
  <si>
    <t>A011</t>
  </si>
  <si>
    <t>Produção de lavouras temporárias</t>
  </si>
  <si>
    <t>≥ R$ 800 mil</t>
  </si>
  <si>
    <t xml:space="preserve">Retorno </t>
  </si>
  <si>
    <t>B091</t>
  </si>
  <si>
    <t>Atividades de apoio à extração de petróleo e gás natural</t>
  </si>
  <si>
    <t>B099</t>
  </si>
  <si>
    <t>Atividades de apoio à extração de minerais, exceto petróleo e gás natural</t>
  </si>
  <si>
    <t>C101</t>
  </si>
  <si>
    <t>Abate e fabricação de produtos de carne</t>
  </si>
  <si>
    <t>Muito Alto</t>
  </si>
  <si>
    <t>≥ R$ 700 mil</t>
  </si>
  <si>
    <t>C104</t>
  </si>
  <si>
    <t>Fabricação de óleos e gorduras vegetais e animais</t>
  </si>
  <si>
    <t>A013</t>
  </si>
  <si>
    <t>Produção de lavouras permanentes</t>
  </si>
  <si>
    <t>A014</t>
  </si>
  <si>
    <t>Produção de sementes e mudas certificadas</t>
  </si>
  <si>
    <t>A015</t>
  </si>
  <si>
    <t>Pecuária</t>
  </si>
  <si>
    <t>A016</t>
  </si>
  <si>
    <t>Atividades de apoio à agricultura e à pecuária; atividades de pós colheita</t>
  </si>
  <si>
    <t>≥ R$ 1,5 milhão</t>
  </si>
  <si>
    <t>A017</t>
  </si>
  <si>
    <t>Caça e serviços relacionados</t>
  </si>
  <si>
    <t>≥ R$ 1 milhão</t>
  </si>
  <si>
    <t>A021</t>
  </si>
  <si>
    <t>Produção florestal - florestas plantadas</t>
  </si>
  <si>
    <t>A022</t>
  </si>
  <si>
    <t>Produção florestal - florestas nativas</t>
  </si>
  <si>
    <t>A023</t>
  </si>
  <si>
    <t>Atividades de apoio à produção florestal</t>
  </si>
  <si>
    <t>A031</t>
  </si>
  <si>
    <t>Pesca</t>
  </si>
  <si>
    <t>A032</t>
  </si>
  <si>
    <t>Aquicultura</t>
  </si>
  <si>
    <t>B050</t>
  </si>
  <si>
    <t>Extração de carvão mineral</t>
  </si>
  <si>
    <t>B060</t>
  </si>
  <si>
    <t>Extração de petróleo e gás natural</t>
  </si>
  <si>
    <t>B071</t>
  </si>
  <si>
    <t>Extração de minério de ferro</t>
  </si>
  <si>
    <t>B072</t>
  </si>
  <si>
    <t>Extração de minerais metálicos não ferrosos</t>
  </si>
  <si>
    <t>B081</t>
  </si>
  <si>
    <t>Extração de pedra, areia e argila</t>
  </si>
  <si>
    <t>B089</t>
  </si>
  <si>
    <t>Extração de outros minerais não metálicos</t>
  </si>
  <si>
    <t>C102</t>
  </si>
  <si>
    <t>Preservação do pescado e fabricação de produtos do pescado</t>
  </si>
  <si>
    <t>C103</t>
  </si>
  <si>
    <t>Fabricação de conservas de frutas, legumes e outros vegetais</t>
  </si>
  <si>
    <t>C105</t>
  </si>
  <si>
    <t>Laticínios</t>
  </si>
  <si>
    <t>C106</t>
  </si>
  <si>
    <t>Moagem, fabricação de produtos amiláceos e de alimentos para animais</t>
  </si>
  <si>
    <t>C107</t>
  </si>
  <si>
    <t>Fabricação e refino de açúcar</t>
  </si>
  <si>
    <t>C108</t>
  </si>
  <si>
    <t>Torrefação e moagem de café</t>
  </si>
  <si>
    <t>C109</t>
  </si>
  <si>
    <t>Fabricação de outros produtos alimentícios</t>
  </si>
  <si>
    <t>C111</t>
  </si>
  <si>
    <t>Fabricação de bebidas alcoólicas</t>
  </si>
  <si>
    <t>C112</t>
  </si>
  <si>
    <t>Fabricação de bebidas não alcoólicas</t>
  </si>
  <si>
    <t>C121</t>
  </si>
  <si>
    <t>Processamento industrial do fumo</t>
  </si>
  <si>
    <t>C122</t>
  </si>
  <si>
    <t>Fabricação de produtos do fumo</t>
  </si>
  <si>
    <t>C131</t>
  </si>
  <si>
    <t>Preparação e fiação de fibras têxteis</t>
  </si>
  <si>
    <t>C132</t>
  </si>
  <si>
    <t>Tecelagem, exceto malha</t>
  </si>
  <si>
    <t>C133</t>
  </si>
  <si>
    <t>Fabricação de tecidos de malha</t>
  </si>
  <si>
    <t>C134</t>
  </si>
  <si>
    <t>Acabamentos em fios, tecidos e artefatos têxteis</t>
  </si>
  <si>
    <t>C135</t>
  </si>
  <si>
    <t>Fabricação de artefatos têxteis, exceto vestuário</t>
  </si>
  <si>
    <t>C141</t>
  </si>
  <si>
    <t>Confecção de artigos do vestuário e acessórios</t>
  </si>
  <si>
    <t>C142</t>
  </si>
  <si>
    <t>Fabricação de artigos de malharia e tricotagem</t>
  </si>
  <si>
    <t>C151</t>
  </si>
  <si>
    <t>Curtimento e outras preparações de couro</t>
  </si>
  <si>
    <t>C152</t>
  </si>
  <si>
    <t>Fabricação de artigos para viagem e de artefatos diversos de couro</t>
  </si>
  <si>
    <t>C153</t>
  </si>
  <si>
    <t>Fabricação de calçados</t>
  </si>
  <si>
    <t>C154</t>
  </si>
  <si>
    <t>Fabricação de partes para calçados, de qualquer material</t>
  </si>
  <si>
    <t>C161</t>
  </si>
  <si>
    <t>Desdobramento de madeira</t>
  </si>
  <si>
    <t>C162</t>
  </si>
  <si>
    <t>Fabricação de produtos de madeira, cortiça e material trançado, exceto móveis</t>
  </si>
  <si>
    <t>C171</t>
  </si>
  <si>
    <t>Fabricação de celulose e outras pastas para a fabricação de papel</t>
  </si>
  <si>
    <t>C172</t>
  </si>
  <si>
    <t>Fabricação de papel, cartolina e papel cartão</t>
  </si>
  <si>
    <t>C173</t>
  </si>
  <si>
    <t>Fabricação de embalagens de papel, cartolina, papel cartão e papelão ondulado</t>
  </si>
  <si>
    <t>C174</t>
  </si>
  <si>
    <t>Fabricação de produtos diversos de papel, cartolina, papel cartão e papelão ondulado</t>
  </si>
  <si>
    <t>C181</t>
  </si>
  <si>
    <t>Atividade de impressão</t>
  </si>
  <si>
    <t>Muito Baixo</t>
  </si>
  <si>
    <t>-</t>
  </si>
  <si>
    <t>C182</t>
  </si>
  <si>
    <t>Serviços de pré impressão e acabamentos gráficos</t>
  </si>
  <si>
    <t>C183</t>
  </si>
  <si>
    <t>Reprodução de materiais gravados em qualquer suporte</t>
  </si>
  <si>
    <t>C191</t>
  </si>
  <si>
    <t>Coquerias</t>
  </si>
  <si>
    <t>C192</t>
  </si>
  <si>
    <t>Fabricação de produtos derivados do petróleo</t>
  </si>
  <si>
    <t>C193</t>
  </si>
  <si>
    <t>Fabricação de biocombustíveis</t>
  </si>
  <si>
    <t>C201</t>
  </si>
  <si>
    <t>Fabricação de produtos químicos inorgânicos</t>
  </si>
  <si>
    <t>C202</t>
  </si>
  <si>
    <t>Fabricação de produtos químicos orgânicos</t>
  </si>
  <si>
    <t>C203</t>
  </si>
  <si>
    <t>Fabricação de resinas e elastômeros</t>
  </si>
  <si>
    <t>C204</t>
  </si>
  <si>
    <t>Fabricação de fibras artificiais e sintéticas</t>
  </si>
  <si>
    <t>C205</t>
  </si>
  <si>
    <t>Fabricação de defensivos agrícolas e desinfestantes domissanitários</t>
  </si>
  <si>
    <t>C206</t>
  </si>
  <si>
    <t>Fabricação de sabões, detergentes, produtos de limpeza, cosméticos, produtos de perfumaria e de
higiene pessoal</t>
  </si>
  <si>
    <t>C207</t>
  </si>
  <si>
    <t>Fabricação de tintas, vernizes, esmaltes, lacas e produtos afins</t>
  </si>
  <si>
    <t>C209</t>
  </si>
  <si>
    <t>Fabricação de produtos e preparados químicos diversos</t>
  </si>
  <si>
    <t>C211</t>
  </si>
  <si>
    <t>Fabricação de produtos farmoquímicos</t>
  </si>
  <si>
    <t>C212</t>
  </si>
  <si>
    <t>Fabricação de produtos farmacêuticos</t>
  </si>
  <si>
    <t>C221</t>
  </si>
  <si>
    <t>Fabricação de produtos de borracha</t>
  </si>
  <si>
    <t>C222</t>
  </si>
  <si>
    <t>Fabricação de produtos de material plástico</t>
  </si>
  <si>
    <t>C231</t>
  </si>
  <si>
    <t>Fabricação de vidro e de produtos do vidro</t>
  </si>
  <si>
    <t>C232</t>
  </si>
  <si>
    <t>Fabricação de cimento</t>
  </si>
  <si>
    <t>C233</t>
  </si>
  <si>
    <t>Fabricação de artefatos de concreto, cimento, fibrocimento, gesso e materiais semelhantes</t>
  </si>
  <si>
    <t>C234</t>
  </si>
  <si>
    <t>Fabricação de produtos cerâmicos</t>
  </si>
  <si>
    <t>C239</t>
  </si>
  <si>
    <t>Aparelhamento de pedras e fabricação de outros produtos de minerais não metálicos</t>
  </si>
  <si>
    <t>C241</t>
  </si>
  <si>
    <t>Produção de ferro gusa e de ferroligas</t>
  </si>
  <si>
    <t>C242</t>
  </si>
  <si>
    <t>Siderurgia</t>
  </si>
  <si>
    <t>C243</t>
  </si>
  <si>
    <t>Produção de tubos de aço, exceto tubos sem costura</t>
  </si>
  <si>
    <t>C244</t>
  </si>
  <si>
    <t>Metalurgia dos metais não ferrosos</t>
  </si>
  <si>
    <t>C245</t>
  </si>
  <si>
    <t>Fundição</t>
  </si>
  <si>
    <t>C251</t>
  </si>
  <si>
    <t>Fabricação de estruturas metálicas e obras de caldeiraria pesada</t>
  </si>
  <si>
    <t>C252</t>
  </si>
  <si>
    <t>Fabricação de tanques, reservatórios metálicos e caldeiras</t>
  </si>
  <si>
    <t>C253</t>
  </si>
  <si>
    <t>Forjaria, estamparia, metalurgia do pó e serviços de tratamento de metais</t>
  </si>
  <si>
    <t>C254</t>
  </si>
  <si>
    <t>Fabricação de artigos de cutelaria, de serralheria e ferramentas</t>
  </si>
  <si>
    <t>C255</t>
  </si>
  <si>
    <t>Fabricação de equipamento bélico pesado, armas de fogo e munições</t>
  </si>
  <si>
    <t>C259</t>
  </si>
  <si>
    <t>Fabricação de produtos de metal não especificados anteriormente</t>
  </si>
  <si>
    <t>C261</t>
  </si>
  <si>
    <t>Fabricação de componentes eletrônicos</t>
  </si>
  <si>
    <t>C262</t>
  </si>
  <si>
    <t>Fabricação de equipamentos de informática e periféricos</t>
  </si>
  <si>
    <t>C263</t>
  </si>
  <si>
    <t>Fabricação de equipamentos de comunicação</t>
  </si>
  <si>
    <t>C264</t>
  </si>
  <si>
    <t>Fabricação de aparelhos de recepção, reprodução, gravação e amplificação de áudio e vídeo</t>
  </si>
  <si>
    <t>C265</t>
  </si>
  <si>
    <t>Fabricação de aparelhos e instrumentos de medida, teste e controle; cronômetros e relógios</t>
  </si>
  <si>
    <t>C266</t>
  </si>
  <si>
    <t>Fabricação de aparelhos eletromédicos e eletroterapêuticos e equipamentos de irradiação</t>
  </si>
  <si>
    <t>C267</t>
  </si>
  <si>
    <t>Fabricação de equipamentos e instrumentos ópticos, fotográficos e cinematográficos</t>
  </si>
  <si>
    <t>C268</t>
  </si>
  <si>
    <t>Fabricação de mídias virgens, magnéticas e ópticas</t>
  </si>
  <si>
    <t>C271</t>
  </si>
  <si>
    <t>Fabricação de geradores, transformadores e motores elétricos</t>
  </si>
  <si>
    <t>C272</t>
  </si>
  <si>
    <t>Fabricação de pilhas, baterias e acumuladores elétricos</t>
  </si>
  <si>
    <t>C273</t>
  </si>
  <si>
    <t>Fabricação de equipamentos para distribuição e controle de energia elétrica</t>
  </si>
  <si>
    <t>C274</t>
  </si>
  <si>
    <t>Fabricação de lâmpadas e outros equipamentos de iluminação</t>
  </si>
  <si>
    <t>C275</t>
  </si>
  <si>
    <t>Fabricação de eletrodomésticos</t>
  </si>
  <si>
    <t>C279</t>
  </si>
  <si>
    <t>Fabricação de equipamentos e aparelhos elétricos não especificados anteriormente</t>
  </si>
  <si>
    <t>C281</t>
  </si>
  <si>
    <t>Fabricação de motores, bombas, compressores e equipamentos de transmissão</t>
  </si>
  <si>
    <t>C282</t>
  </si>
  <si>
    <t>Fabricação de máquinas e equipamentos de uso geral</t>
  </si>
  <si>
    <t>C283</t>
  </si>
  <si>
    <t>Fabricação de tratores e de máquinas e equipamentos para a agricultura e pecuária</t>
  </si>
  <si>
    <t>C284</t>
  </si>
  <si>
    <t>Fabricação de máquinas-ferramenta</t>
  </si>
  <si>
    <t>C285</t>
  </si>
  <si>
    <t>Fabricação de máquinas e equipamentos de uso na extração mineral e na construção</t>
  </si>
  <si>
    <t>C286</t>
  </si>
  <si>
    <t>Fabricação de máquinas e equipamentos de uso industrial específico</t>
  </si>
  <si>
    <t>C291</t>
  </si>
  <si>
    <t>Fabricação de automóveis, camionetas e utilitários</t>
  </si>
  <si>
    <t>C292</t>
  </si>
  <si>
    <t>Fabricação de caminhões e ônibus</t>
  </si>
  <si>
    <t>C293</t>
  </si>
  <si>
    <t>Fabricação de cabines, carrocerias e reboques para veículos automotores</t>
  </si>
  <si>
    <t>C294</t>
  </si>
  <si>
    <t>Fabricação de peças e acessórios para veículos automotores</t>
  </si>
  <si>
    <t>C295</t>
  </si>
  <si>
    <t>Recondicionamento e recuperação de motores para veículos automotores</t>
  </si>
  <si>
    <t>C301</t>
  </si>
  <si>
    <t>Construção de embarcações</t>
  </si>
  <si>
    <t>C303</t>
  </si>
  <si>
    <t>Fabricação de veículos ferroviários</t>
  </si>
  <si>
    <t>C304</t>
  </si>
  <si>
    <t>Fabricação de aeronaves</t>
  </si>
  <si>
    <t>C305</t>
  </si>
  <si>
    <t>Fabricação de veículos militares de combate</t>
  </si>
  <si>
    <t>C309</t>
  </si>
  <si>
    <t>Fabricação de equipamentos de transporte não especificados anteriormente</t>
  </si>
  <si>
    <t>C310</t>
  </si>
  <si>
    <t>Fabricação de móveis</t>
  </si>
  <si>
    <t>C321</t>
  </si>
  <si>
    <t>Fabricação de artigos de joalheria, bijuteria e semelhantes</t>
  </si>
  <si>
    <t>C322</t>
  </si>
  <si>
    <t>Fabricação de instrumentos musicais</t>
  </si>
  <si>
    <t>C323</t>
  </si>
  <si>
    <t>Fabricação de artefatos para pesca e esporte</t>
  </si>
  <si>
    <t>C324</t>
  </si>
  <si>
    <t>Fabricação de brinquedos e jogos recreativos</t>
  </si>
  <si>
    <t>C325</t>
  </si>
  <si>
    <t>Fabricação de instrumentos e materiais para uso médico e odontológico e de artigos ópticos</t>
  </si>
  <si>
    <t>C329</t>
  </si>
  <si>
    <t>Fabricação de produtos diversos</t>
  </si>
  <si>
    <t>C331</t>
  </si>
  <si>
    <t>Manutenção e reparação de máquinas e equipamentos</t>
  </si>
  <si>
    <t>C332</t>
  </si>
  <si>
    <t>Instalação de máquinas e equipamentos</t>
  </si>
  <si>
    <t>D351</t>
  </si>
  <si>
    <t>Geração, transmissão e distribuição de energia elétrica</t>
  </si>
  <si>
    <t>D352</t>
  </si>
  <si>
    <t>Produção e distribuição de combustíveis gasosos por redes urbanas</t>
  </si>
  <si>
    <t>D353</t>
  </si>
  <si>
    <t>Produção e distribuição de vapor, água quente e ar condicionado</t>
  </si>
  <si>
    <t>E360</t>
  </si>
  <si>
    <t>Captação, tratamento e distribuição de água</t>
  </si>
  <si>
    <t>E370</t>
  </si>
  <si>
    <t>Esgoto e atividades relacionadas</t>
  </si>
  <si>
    <t>E381</t>
  </si>
  <si>
    <t>Coleta de resíduos</t>
  </si>
  <si>
    <t>E382</t>
  </si>
  <si>
    <t>Tratamento e disposição de resíduos</t>
  </si>
  <si>
    <t>E383</t>
  </si>
  <si>
    <t>Recuperação de materiais</t>
  </si>
  <si>
    <t>E390</t>
  </si>
  <si>
    <t>Descontaminação e outros serviços de gestão de resíduos</t>
  </si>
  <si>
    <t>F411</t>
  </si>
  <si>
    <t>Incorporação de empreendimentos imobiliários</t>
  </si>
  <si>
    <t>F412</t>
  </si>
  <si>
    <t>Construção de edifícios</t>
  </si>
  <si>
    <t>F421</t>
  </si>
  <si>
    <t>Construção de rodovias, ferrovias, obras urbanas e obras-de-arte especiais</t>
  </si>
  <si>
    <t>F422</t>
  </si>
  <si>
    <t>Obras de infraestrutura para energia elétrica, telecomunicações, água, esgoto e transporte por dutos</t>
  </si>
  <si>
    <t>F429</t>
  </si>
  <si>
    <t>Construção de outras obras de infraestrutura</t>
  </si>
  <si>
    <t>F431</t>
  </si>
  <si>
    <t>Demolição e preparação do terreno</t>
  </si>
  <si>
    <t>F432</t>
  </si>
  <si>
    <t>Instalações elétricas, hidráulicas e outras instalações em construções</t>
  </si>
  <si>
    <t>F433</t>
  </si>
  <si>
    <t>Obras de acabamento</t>
  </si>
  <si>
    <t>F439</t>
  </si>
  <si>
    <t>Outros serviços especializados para construção</t>
  </si>
  <si>
    <t>G451</t>
  </si>
  <si>
    <t>Comércio de veículos automotores</t>
  </si>
  <si>
    <t>G452</t>
  </si>
  <si>
    <t>Manutenção e reparação de veículos automotores</t>
  </si>
  <si>
    <t>G453</t>
  </si>
  <si>
    <t>Comércio de peças e acessórios para veículos automotores</t>
  </si>
  <si>
    <t>G454</t>
  </si>
  <si>
    <t>Comércio, manutenção e reparação de motocicletas, peças e acessórios</t>
  </si>
  <si>
    <t>G461</t>
  </si>
  <si>
    <t>Representantes comerciais e agentes do comércio, exceto de veículos automotores e motocicletas</t>
  </si>
  <si>
    <t>G462</t>
  </si>
  <si>
    <t>Comércio atacadista de matérias-primas agrícolas e animais vivos</t>
  </si>
  <si>
    <t>G463</t>
  </si>
  <si>
    <t>Comércio atacadista especializado em produtos alimentícios, bebidas e fumo</t>
  </si>
  <si>
    <t>G464</t>
  </si>
  <si>
    <t>Comércio atacadista de produtos de consumo não-alimentar</t>
  </si>
  <si>
    <t>G465</t>
  </si>
  <si>
    <t>Comércio atacadista de equipamentos e produtos de tecnologias de informação e comunicação</t>
  </si>
  <si>
    <t>G466</t>
  </si>
  <si>
    <t>Comércio atacadista de máquinas, aparelhos e equipamentos, exceto de tecnologias de informação e
comunicação</t>
  </si>
  <si>
    <t>G467</t>
  </si>
  <si>
    <t>Comércio atacadista de madeira, ferragens, ferramentas, material elétrico e material de construção</t>
  </si>
  <si>
    <t>G468</t>
  </si>
  <si>
    <t>Comércio atacadista especializado em outros produtos</t>
  </si>
  <si>
    <t>G469</t>
  </si>
  <si>
    <t>Comércio atacadista não especializado</t>
  </si>
  <si>
    <t>G471</t>
  </si>
  <si>
    <t>Comércio varejista não especializado</t>
  </si>
  <si>
    <t>G472</t>
  </si>
  <si>
    <t>Comércio varejista de produtos alimentícios, bebidas e fumo</t>
  </si>
  <si>
    <t>G473</t>
  </si>
  <si>
    <t>Comércio varejista de combustíveis para veículos automotores</t>
  </si>
  <si>
    <t>G474</t>
  </si>
  <si>
    <t>Comércio varejista de material de construção
Comércio varejista de equipamentos de informática e comunicação; equipamentos e artigos de uso</t>
  </si>
  <si>
    <t>G475</t>
  </si>
  <si>
    <t>doméstico</t>
  </si>
  <si>
    <t>G476</t>
  </si>
  <si>
    <t>Comércio varejista de artigos culturais, recreativos e esportivos</t>
  </si>
  <si>
    <t>G477</t>
  </si>
  <si>
    <t>Comércio varejista de produtos farmacêuticos, perfumaria e cosméticos e artigos médicos, ópticos e
ortopédicos</t>
  </si>
  <si>
    <t>G478</t>
  </si>
  <si>
    <t>Comércio varejista de produtos novos não especificados anteriormente e de produtos usados</t>
  </si>
  <si>
    <t>G479</t>
  </si>
  <si>
    <t>Comércio ambulante e outros tipos de comércio varejista</t>
  </si>
  <si>
    <t>H491</t>
  </si>
  <si>
    <t>Transporte ferroviário e metroferroviário</t>
  </si>
  <si>
    <t>H492</t>
  </si>
  <si>
    <t>Transporte rodoviário de passageiros</t>
  </si>
  <si>
    <t>H493</t>
  </si>
  <si>
    <t>Transporte rodoviário de carga</t>
  </si>
  <si>
    <t>H494</t>
  </si>
  <si>
    <t>Transporte dutoviário</t>
  </si>
  <si>
    <t>H495</t>
  </si>
  <si>
    <t>Trens turísticos, teleféricos e similares</t>
  </si>
  <si>
    <t>H501</t>
  </si>
  <si>
    <t>Transporte marítimo de cabotagem e longo curso</t>
  </si>
  <si>
    <t>H502</t>
  </si>
  <si>
    <t>Transporte por navegação interior</t>
  </si>
  <si>
    <t>H503</t>
  </si>
  <si>
    <t>Navegação de apoio</t>
  </si>
  <si>
    <t>H509</t>
  </si>
  <si>
    <t>Outros transportes aquaviários</t>
  </si>
  <si>
    <t>H511</t>
  </si>
  <si>
    <t>Transporte aéreo de passageiros</t>
  </si>
  <si>
    <t>H512</t>
  </si>
  <si>
    <t>Transporte aéreo de carga</t>
  </si>
  <si>
    <t>H513</t>
  </si>
  <si>
    <t>Transporte espacial</t>
  </si>
  <si>
    <t>H521</t>
  </si>
  <si>
    <t>Armazenamento, carga e descarga</t>
  </si>
  <si>
    <t>H522</t>
  </si>
  <si>
    <t>Atividades auxiliares dos transportes terrestres</t>
  </si>
  <si>
    <t>H523</t>
  </si>
  <si>
    <t>Atividades auxiliares dos transportes aquaviários</t>
  </si>
  <si>
    <t>H524</t>
  </si>
  <si>
    <t>Atividades auxiliares dos transportes aéreos</t>
  </si>
  <si>
    <t>H525</t>
  </si>
  <si>
    <t>Atividades relacionadas à organização do transporte de carga</t>
  </si>
  <si>
    <t>H531</t>
  </si>
  <si>
    <t>Atividades de Correio</t>
  </si>
  <si>
    <t>H532</t>
  </si>
  <si>
    <t>Atividades de malote e de entrega</t>
  </si>
  <si>
    <t>I551</t>
  </si>
  <si>
    <t>Hotéis e similares</t>
  </si>
  <si>
    <t>I559</t>
  </si>
  <si>
    <t>Outros tipos de alojamento não especificados anteriormente</t>
  </si>
  <si>
    <t>I561</t>
  </si>
  <si>
    <t>Restaurantes e outros serviços de alimentação e bebidas</t>
  </si>
  <si>
    <t>I562</t>
  </si>
  <si>
    <t>Serviços de catering, bufê e outros serviços de comida preparada</t>
  </si>
  <si>
    <t>J581</t>
  </si>
  <si>
    <t>Edição de livros, jornais, revistas e outras atividades de edição</t>
  </si>
  <si>
    <t>J582</t>
  </si>
  <si>
    <t>Edição integrada à impressão de livros, jornais, revistas e outras publicações</t>
  </si>
  <si>
    <t>J591</t>
  </si>
  <si>
    <t>Atividades cinematográficas, produção de vídeos e de programas de televisão</t>
  </si>
  <si>
    <t>J592</t>
  </si>
  <si>
    <t>Atividades de gravação de som e de edição de música</t>
  </si>
  <si>
    <t>J601</t>
  </si>
  <si>
    <t>Atividades de rádio</t>
  </si>
  <si>
    <t>J602</t>
  </si>
  <si>
    <t>Atividades de televisão</t>
  </si>
  <si>
    <t>J611</t>
  </si>
  <si>
    <t>Telecomunicações por fio</t>
  </si>
  <si>
    <t>J612</t>
  </si>
  <si>
    <t>Telecomunicações sem fio</t>
  </si>
  <si>
    <t>J613</t>
  </si>
  <si>
    <t>Telecomunicações por satélite</t>
  </si>
  <si>
    <t>J614</t>
  </si>
  <si>
    <t>Operadoras de televisão por assinatura</t>
  </si>
  <si>
    <t>J619</t>
  </si>
  <si>
    <t>Outras atividades de telecomunicações</t>
  </si>
  <si>
    <t>J620</t>
  </si>
  <si>
    <t>Atividades dos serviços de tecnologia da informação</t>
  </si>
  <si>
    <t>J631</t>
  </si>
  <si>
    <t>Tratamento de dados, hospedagem na internet e outras atividades relacionadas</t>
  </si>
  <si>
    <t>J639</t>
  </si>
  <si>
    <t>Outras atividades de prestação de serviços de informação</t>
  </si>
  <si>
    <t>K655</t>
  </si>
  <si>
    <t>Planos de saúde</t>
  </si>
  <si>
    <t>K662</t>
  </si>
  <si>
    <t>Atividades auxiliares dos seguros, da previdência complementar e dos planos de saúde</t>
  </si>
  <si>
    <t>L681</t>
  </si>
  <si>
    <t>Atividades imobiliárias de imóveis próprios</t>
  </si>
  <si>
    <t>L682</t>
  </si>
  <si>
    <t>Atividades imobiliárias por contrato ou comissão</t>
  </si>
  <si>
    <t>M691</t>
  </si>
  <si>
    <t>Atividades jurídicas</t>
  </si>
  <si>
    <t>M692</t>
  </si>
  <si>
    <t>Atividades de contabilidade, consultoria e auditoria contábil e tributária</t>
  </si>
  <si>
    <t>M701</t>
  </si>
  <si>
    <t>Sedes de empresas e unidades administrativas locais</t>
  </si>
  <si>
    <t>M702</t>
  </si>
  <si>
    <t>Atividades de consultoria em gestão empresarial</t>
  </si>
  <si>
    <t>M711</t>
  </si>
  <si>
    <t>Serviços de arquitetura e engenharia e atividades técnicas relacionadas</t>
  </si>
  <si>
    <t>M712</t>
  </si>
  <si>
    <t>Testes e análises técnicas</t>
  </si>
  <si>
    <t>M721</t>
  </si>
  <si>
    <t>Pesquisa e desenvolvimento experimental em ciências físicas e naturais</t>
  </si>
  <si>
    <t>M722</t>
  </si>
  <si>
    <t>Pesquisa e desenvolvimento experimental em ciências sociais e humanas</t>
  </si>
  <si>
    <t>M731</t>
  </si>
  <si>
    <t>Publicidade</t>
  </si>
  <si>
    <t>M732</t>
  </si>
  <si>
    <t>Pesquisas de mercado e de opinião pública</t>
  </si>
  <si>
    <t>M741</t>
  </si>
  <si>
    <t>Design e decoração de interiores</t>
  </si>
  <si>
    <t>M742</t>
  </si>
  <si>
    <t>Atividades fotográficas e similares</t>
  </si>
  <si>
    <t>M749</t>
  </si>
  <si>
    <t>Atividades profissionais, científicas e técnicas não especificadas anteriormente</t>
  </si>
  <si>
    <t>M750</t>
  </si>
  <si>
    <t>Atividades veterinárias</t>
  </si>
  <si>
    <t>N771</t>
  </si>
  <si>
    <t>Locação de meios de transporte sem condutor</t>
  </si>
  <si>
    <t>N772</t>
  </si>
  <si>
    <t>Aluguel de objetos pessoais e domésticos</t>
  </si>
  <si>
    <t>N773</t>
  </si>
  <si>
    <t>Aluguel de máquinas e equipamentos sem operador</t>
  </si>
  <si>
    <t>N774</t>
  </si>
  <si>
    <t>Gestão de ativos intangíveis não-financeiros</t>
  </si>
  <si>
    <t>N781</t>
  </si>
  <si>
    <t>Seleção e agenciamento de mão de obra</t>
  </si>
  <si>
    <t>N782</t>
  </si>
  <si>
    <t>Locação de mão de obra temporária</t>
  </si>
  <si>
    <t>N783</t>
  </si>
  <si>
    <t>Fornecimento e gestão de recursos humanos para terceiros</t>
  </si>
  <si>
    <t>N791</t>
  </si>
  <si>
    <t>Agências de viagens e operadores turísticos</t>
  </si>
  <si>
    <t>N799</t>
  </si>
  <si>
    <t>Serviços de reservas e outros serviços de turismo não especificados anteriormente</t>
  </si>
  <si>
    <t>N801</t>
  </si>
  <si>
    <t>Atividades de vigilância, segurança privada e transporte de valores</t>
  </si>
  <si>
    <t>N802</t>
  </si>
  <si>
    <t>Atividades de monitoramento de sistemas de segurança</t>
  </si>
  <si>
    <t>N803</t>
  </si>
  <si>
    <t>Atividades de investigação particular</t>
  </si>
  <si>
    <t>N811</t>
  </si>
  <si>
    <t>Serviços combinados para apoio a edifícios</t>
  </si>
  <si>
    <t>N812</t>
  </si>
  <si>
    <t>Atividades de limpeza</t>
  </si>
  <si>
    <t>N813</t>
  </si>
  <si>
    <t>Atividades paisagísticas</t>
  </si>
  <si>
    <t>N821</t>
  </si>
  <si>
    <t>Serviços de escritório e apoio administrativo</t>
  </si>
  <si>
    <t>N822</t>
  </si>
  <si>
    <t>Atividades de teleatendimento</t>
  </si>
  <si>
    <t>N823</t>
  </si>
  <si>
    <t>Atividades de organização de eventos, exceto culturais e esportivos</t>
  </si>
  <si>
    <t>N829</t>
  </si>
  <si>
    <t>Outras atividades de serviços prestados principalmente às empresas</t>
  </si>
  <si>
    <t>O841</t>
  </si>
  <si>
    <t>Administração do estado e da política econômica e social</t>
  </si>
  <si>
    <t>O842</t>
  </si>
  <si>
    <t>Serviços coletivos prestados pela administração pública</t>
  </si>
  <si>
    <t>O843</t>
  </si>
  <si>
    <t>Seguridade social obrigatória</t>
  </si>
  <si>
    <t>P851</t>
  </si>
  <si>
    <t>Educação infantil e ensino fundamental</t>
  </si>
  <si>
    <t>P852</t>
  </si>
  <si>
    <t>Ensino médio</t>
  </si>
  <si>
    <t>P853</t>
  </si>
  <si>
    <t>Educação superior</t>
  </si>
  <si>
    <t>P854</t>
  </si>
  <si>
    <t>Educação profissional de nível técnico e tecnológico</t>
  </si>
  <si>
    <t>P855</t>
  </si>
  <si>
    <t>Atividades de apoio à educação</t>
  </si>
  <si>
    <t>P859</t>
  </si>
  <si>
    <t>Outras atividades de ensino</t>
  </si>
  <si>
    <t>Q861</t>
  </si>
  <si>
    <t>Atividades de atendimento hospitalar</t>
  </si>
  <si>
    <t>Q862</t>
  </si>
  <si>
    <t>Serviços móveis de atendimento a urgências e de remoção de pacientes</t>
  </si>
  <si>
    <t>Q863</t>
  </si>
  <si>
    <t>Atividades de atenção ambulatorial executadas por médicos e odontólogos</t>
  </si>
  <si>
    <t>Q864</t>
  </si>
  <si>
    <t>Atividades de serviços de complementação diagnóstica e terapêutica</t>
  </si>
  <si>
    <t>Q865</t>
  </si>
  <si>
    <t>Atividades de profissionais da área de saúde, exceto médicos e odontólogos</t>
  </si>
  <si>
    <t>Q866</t>
  </si>
  <si>
    <t>Atividades de apoio à gestão de saúde</t>
  </si>
  <si>
    <t>Q869</t>
  </si>
  <si>
    <t>Atividades de atenção à saúde humana não especificadas anteriormente</t>
  </si>
  <si>
    <t>Q871</t>
  </si>
  <si>
    <t>Atividades de assistência a idosos, deficientes físicos, imunodeprimidos e convalescentes, e de
infraestrutura e apoio a pacientes prestadas em residências coletivas e particulares</t>
  </si>
  <si>
    <t>Q872</t>
  </si>
  <si>
    <t>Atividades de assistência psicossocial e à saúde a portadores de distúrbios psíquicos, deficiência mental
e dependência química</t>
  </si>
  <si>
    <t>Q873</t>
  </si>
  <si>
    <t>Atividades de assistência social prestadas em residências coletivas e particulares</t>
  </si>
  <si>
    <t>Q880</t>
  </si>
  <si>
    <t>Serviços de assistência social sem alojamento</t>
  </si>
  <si>
    <t>R900</t>
  </si>
  <si>
    <t>Atividades artísticas, criativas e de espetáculos</t>
  </si>
  <si>
    <t>R910</t>
  </si>
  <si>
    <t>Atividades ligadas ao patrimônio cultural e ambiental</t>
  </si>
  <si>
    <t>R920</t>
  </si>
  <si>
    <t>Atividades de exploração de jogos de azar e apostas</t>
  </si>
  <si>
    <t>R931</t>
  </si>
  <si>
    <t>Atividades esportivas</t>
  </si>
  <si>
    <t>R932</t>
  </si>
  <si>
    <t>Atividades de recreação e lazer</t>
  </si>
  <si>
    <t>S941</t>
  </si>
  <si>
    <t>Atividades de organizações associativas patronais, empresariais e profissionais</t>
  </si>
  <si>
    <t>S942</t>
  </si>
  <si>
    <t>Atividades de organizações sindicais</t>
  </si>
  <si>
    <t>S943</t>
  </si>
  <si>
    <t>Atividades de associações de defesa de direitos sociais</t>
  </si>
  <si>
    <t>S949</t>
  </si>
  <si>
    <t>Atividades de organizações associativas não especificadas anteriormente</t>
  </si>
  <si>
    <t>S951</t>
  </si>
  <si>
    <t>Reparação e manutenção de equipamentos de informática e comunicação</t>
  </si>
  <si>
    <t>S952</t>
  </si>
  <si>
    <t>Reparação e manutenção de objetos e equipamentos pessoais e domésticos</t>
  </si>
  <si>
    <t>S960</t>
  </si>
  <si>
    <t>Outras atividades de serviços pessoais</t>
  </si>
  <si>
    <t>T970</t>
  </si>
  <si>
    <t>Serviços domésticos</t>
  </si>
  <si>
    <t>U990</t>
  </si>
  <si>
    <t>Organismos internacionais e outras instituições extraterritoriais</t>
  </si>
  <si>
    <t>Risco Social Ambiental e Climático (3300)</t>
  </si>
  <si>
    <t>3300 - SICOOB CENTRO OESTE BR</t>
  </si>
  <si>
    <r>
      <rPr>
        <b/>
        <sz val="10"/>
        <color rgb="FF0070C0"/>
        <rFont val="Sicoob Sans"/>
      </rPr>
      <t>Pergunta 01:</t>
    </r>
    <r>
      <rPr>
        <b/>
        <sz val="10"/>
        <color rgb="FF000000"/>
        <rFont val="Sicoob Sans"/>
      </rPr>
      <t xml:space="preserve"> </t>
    </r>
    <r>
      <rPr>
        <sz val="10"/>
        <color rgb="FF000000"/>
        <rFont val="Sicoob Sans"/>
      </rPr>
      <t>A atividade está sujeita ao licenciamento ambiental conforme Resolução CONAMA n° 237/1997 ou normativo estadual / Municipal, se houver? Se sim, declara possuir o licenciamento necessário vigente?</t>
    </r>
    <r>
      <rPr>
        <b/>
        <sz val="10"/>
        <color rgb="FF000000"/>
        <rFont val="Sicoob Sans"/>
      </rPr>
      <t xml:space="preserve">
A empresa trabalha com equipamentos e sistemas destinados ao armazenamento e a distribuição de </t>
    </r>
    <r>
      <rPr>
        <b/>
        <sz val="12"/>
        <color rgb="FF82973C"/>
        <rFont val="Sicoob Sans"/>
      </rPr>
      <t>combustíveis automotivos</t>
    </r>
    <r>
      <rPr>
        <b/>
        <sz val="10"/>
        <color rgb="FF000000"/>
        <rFont val="Sicoob Sans"/>
      </rPr>
      <t>, assim como sua montagem e instalação?</t>
    </r>
  </si>
  <si>
    <r>
      <rPr>
        <b/>
        <sz val="10"/>
        <color rgb="FF0070C0"/>
        <rFont val="Sicoob Sans"/>
      </rPr>
      <t>Pergunta 02:</t>
    </r>
    <r>
      <rPr>
        <b/>
        <sz val="10"/>
        <color rgb="FF000000"/>
        <rFont val="Sicoob Sans"/>
      </rPr>
      <t xml:space="preserve"> </t>
    </r>
    <r>
      <rPr>
        <sz val="10"/>
        <color rgb="FF000000"/>
        <rFont val="Sicoob Sans"/>
      </rPr>
      <t>Declara que há a compensação da Reserva Legal em outra Propriedade?</t>
    </r>
  </si>
  <si>
    <r>
      <rPr>
        <b/>
        <sz val="10"/>
        <color rgb="FF0070C0"/>
        <rFont val="Sicoob Sans"/>
      </rPr>
      <t xml:space="preserve">Pergunta 03: </t>
    </r>
    <r>
      <rPr>
        <sz val="10"/>
        <color rgb="FF000000"/>
        <rFont val="Sicoob Sans"/>
      </rPr>
      <t xml:space="preserve">O uso da água na área de produção e/ou construção está em conformidade com as normas de utilização de recursos hídricos (Lei n° 9.433/1997?)?
</t>
    </r>
    <r>
      <rPr>
        <b/>
        <sz val="10"/>
        <color rgb="FF000000"/>
        <rFont val="Sicoob Sans"/>
      </rPr>
      <t xml:space="preserve">
</t>
    </r>
  </si>
  <si>
    <r>
      <rPr>
        <b/>
        <sz val="10"/>
        <color rgb="FF0070C0"/>
        <rFont val="Sicoob Sans"/>
      </rPr>
      <t>Pergunta 04:</t>
    </r>
    <r>
      <rPr>
        <b/>
        <sz val="10"/>
        <color rgb="FF000000"/>
        <rFont val="Sicoob Sans"/>
      </rPr>
      <t xml:space="preserve"> </t>
    </r>
    <r>
      <rPr>
        <sz val="10"/>
        <color rgb="FF000000"/>
        <rFont val="Sicoob Sans"/>
      </rPr>
      <t>Possui débitos trabalhistas inadimplidos perante a Justiça do Trabalho?</t>
    </r>
    <r>
      <rPr>
        <b/>
        <sz val="10"/>
        <color rgb="FF000000"/>
        <rFont val="Sicoob Sans"/>
      </rPr>
      <t xml:space="preserve">
A Certidão negativa de débitos trabalhistas está anexada na Plataforma de Atendimento?</t>
    </r>
  </si>
  <si>
    <r>
      <rPr>
        <b/>
        <sz val="10"/>
        <color rgb="FF0070C0"/>
        <rFont val="Sicoob Sans"/>
      </rPr>
      <t>Pergunta 05:</t>
    </r>
    <r>
      <rPr>
        <b/>
        <sz val="10"/>
        <color rgb="FF000000"/>
        <rFont val="Sicoob Sans"/>
      </rPr>
      <t xml:space="preserve"> </t>
    </r>
    <r>
      <rPr>
        <sz val="10"/>
        <color rgb="FF000000"/>
        <rFont val="Sicoob Sans"/>
      </rPr>
      <t xml:space="preserve">Quanto há infrações ou embargos de ordem ambiental e/ou social, o infrator poderá firmar o TAC (Termo de Ajustamento de Conduta) para regularização. Nos últimos 5 anos, as atividades da empresa/produtor rural foram objeto de inquérito, multa, auto de infração ou TAC em decorrência de questões sociais ou ambientais? </t>
    </r>
  </si>
  <si>
    <r>
      <rPr>
        <b/>
        <sz val="10"/>
        <color rgb="FF0070C0"/>
        <rFont val="Sicoob Sans"/>
      </rPr>
      <t>Pergunta 06:</t>
    </r>
    <r>
      <rPr>
        <b/>
        <sz val="10"/>
        <color rgb="FF000000"/>
        <rFont val="Sicoob Sans"/>
      </rPr>
      <t xml:space="preserve"> </t>
    </r>
    <r>
      <rPr>
        <sz val="10"/>
        <color rgb="FF000000"/>
        <rFont val="Sicoob Sans"/>
      </rPr>
      <t>O questionário está datado e assinado de forma adequada e anexado na plataforma de atendimento?</t>
    </r>
  </si>
  <si>
    <r>
      <rPr>
        <b/>
        <sz val="22"/>
        <color rgb="FF0070C0"/>
        <rFont val="Sicoob Sans"/>
      </rPr>
      <t>Pergunta 07:</t>
    </r>
    <r>
      <rPr>
        <b/>
        <sz val="22"/>
        <color rgb="FF000000"/>
        <rFont val="Sicoob Sans"/>
      </rPr>
      <t xml:space="preserve"> </t>
    </r>
    <r>
      <rPr>
        <sz val="22"/>
        <color rgb="FF000000"/>
        <rFont val="Sicoob Sans"/>
      </rPr>
      <t>Verificação dos planos de ações.</t>
    </r>
  </si>
  <si>
    <t xml:space="preserve"> </t>
  </si>
  <si>
    <t>Setor Sensível</t>
  </si>
  <si>
    <t>Resultado</t>
  </si>
  <si>
    <t>Limite</t>
  </si>
  <si>
    <t>Situação</t>
  </si>
  <si>
    <t>Singular    3300 - Detalhamento do Mês</t>
  </si>
  <si>
    <t>Quantidade de fornecedores cadastrados no Sistema</t>
  </si>
  <si>
    <t>Data Base</t>
  </si>
  <si>
    <t>TOTAL DE FORNECEDORES</t>
  </si>
  <si>
    <t>CNAE</t>
  </si>
  <si>
    <t>CNPJ</t>
  </si>
  <si>
    <t>Data da avaliação</t>
  </si>
  <si>
    <t>O CNAE está sujeito?</t>
  </si>
  <si>
    <t>Colocou a evidencia?</t>
  </si>
  <si>
    <t>Resultado Pergunta 01</t>
  </si>
  <si>
    <t>Qual foi a resposta do quest.?</t>
  </si>
  <si>
    <t>Precisa de evidencia?</t>
  </si>
  <si>
    <t>Resultado Pergunta 02</t>
  </si>
  <si>
    <t>Precisa de outorga?</t>
  </si>
  <si>
    <t>Resultado Pergunta 03</t>
  </si>
  <si>
    <t>Precisa da certidão?</t>
  </si>
  <si>
    <t>Resultado Pergunta 04</t>
  </si>
  <si>
    <t>Precisa da comprovação?</t>
  </si>
  <si>
    <t>Resultado Pergunta 05</t>
  </si>
  <si>
    <t>O questionário  está  datadado e assinado e anexado?</t>
  </si>
  <si>
    <t>Resultado Pergunta 06</t>
  </si>
  <si>
    <t xml:space="preserve">A avaliação é de Alto Risco? </t>
  </si>
  <si>
    <t xml:space="preserve">Qual o motivo da avaliação de Alto Risco? </t>
  </si>
  <si>
    <t>Foi feito o cadastro do Plano de ação na PGPC?</t>
  </si>
  <si>
    <t>Resultado Pergunta 07</t>
  </si>
  <si>
    <t>Arrastar a fórmula, conforme necessário</t>
  </si>
  <si>
    <t>Perguntas que precisam ser evidenciadas do questionário dos fornecedores:</t>
  </si>
  <si>
    <t>Fornecedor</t>
  </si>
  <si>
    <t>Pergunta</t>
  </si>
  <si>
    <t>Fornecedores que se encontram na Lista Suja do MTE</t>
  </si>
  <si>
    <t>RAZÃO SOCIAL</t>
  </si>
  <si>
    <t>A Central não apresenta fornecedores cadastrados na Lista Suja do MTE</t>
  </si>
  <si>
    <t>Cooperados com respostas a serem evidenciadas.</t>
  </si>
  <si>
    <t>N° LIN</t>
  </si>
  <si>
    <t xml:space="preserve">Cooperado </t>
  </si>
  <si>
    <t>Listagem de fornecedores</t>
  </si>
  <si>
    <r>
      <rPr>
        <b/>
        <sz val="11"/>
        <color rgb="FFFF0000"/>
        <rFont val="Aptos Narrow"/>
        <family val="2"/>
        <scheme val="minor"/>
      </rPr>
      <t>ATENÇÃO:</t>
    </r>
    <r>
      <rPr>
        <sz val="11"/>
        <color theme="1"/>
        <rFont val="Aptos Narrow"/>
        <family val="2"/>
        <scheme val="minor"/>
      </rPr>
      <t xml:space="preserve"> OS QUE ESTÃO MARCADOS EM VERMELHO NA COLUNA C, APLICARAM QUESTIONÁRIOS MAIS DE UMA VEZ. VERIFICAR A DATA DE APLICAÇÃO, E CONSIDERAR O ÚLTIMO.</t>
    </r>
  </si>
  <si>
    <t>6) A empresa dispõe de todas as autorizações para funcionar (ex.: Bombeiros, Junta Comercial, Vigilância Sanitária, dentre outras) junto aos órgãos competentes?</t>
  </si>
  <si>
    <t xml:space="preserve"> 7) A empresa declara possuir a licença ambiental exigida para as atividades realizadas?</t>
  </si>
  <si>
    <t>8) A empresa possui embargos junto ao órgão ambiental competente?</t>
  </si>
  <si>
    <t>16) Quando há infrações ou embargos de ordem ambiental e/ou social, o infrator poderá firmar um TAC - Termo de Ajustamento de Conduta para regularização. Nos últimos 5 anos, as atividades da empresa foram objeto de inquérito, multa ou auto de infração em decorrência de questões sociais ou ambientais? Houve algum firmamento de TAC em decorrência de questões sociais ou ambientais?</t>
  </si>
  <si>
    <t>ANÁLISE DO QUESTIONÁRIO</t>
  </si>
  <si>
    <t>CNPJs dos Fornecedores</t>
  </si>
  <si>
    <t>Risco do questionário</t>
  </si>
  <si>
    <t>Quantidade</t>
  </si>
  <si>
    <t>Razão Social</t>
  </si>
  <si>
    <t>Nível de Risco</t>
  </si>
  <si>
    <r>
      <t>Data de</t>
    </r>
    <r>
      <rPr>
        <b/>
        <sz val="18"/>
        <color theme="0"/>
        <rFont val="Sicoob Sans"/>
      </rPr>
      <t xml:space="preserve"> </t>
    </r>
    <r>
      <rPr>
        <b/>
        <sz val="18"/>
        <color rgb="FFC9D200"/>
        <rFont val="Sicoob Sans"/>
      </rPr>
      <t>aplicação</t>
    </r>
    <r>
      <rPr>
        <b/>
        <sz val="10"/>
        <color theme="0"/>
        <rFont val="Sicoob Sans"/>
      </rPr>
      <t xml:space="preserve"> do QUESTIONÁRIO</t>
    </r>
  </si>
  <si>
    <t>Data</t>
  </si>
  <si>
    <t>Risco vigente</t>
  </si>
  <si>
    <t>Está na lista suja do (MTE)?</t>
  </si>
  <si>
    <r>
      <t xml:space="preserve">Se </t>
    </r>
    <r>
      <rPr>
        <b/>
        <sz val="10"/>
        <color rgb="FFFF0000"/>
        <rFont val="Sicoob Sans"/>
      </rPr>
      <t>Alto Risco</t>
    </r>
    <r>
      <rPr>
        <b/>
        <sz val="10"/>
        <color rgb="FF003641"/>
        <rFont val="Sicoob Sans"/>
      </rPr>
      <t>, foi emitido parecer ou plano de ação pela Unidade de Riscos da Singular?</t>
    </r>
  </si>
  <si>
    <t>Colocou a evidência?</t>
  </si>
  <si>
    <t>Resultado Pergunta 08</t>
  </si>
  <si>
    <t>Resultado Pergunta 16</t>
  </si>
  <si>
    <t>Está anexado, datado e assinado?</t>
  </si>
  <si>
    <t>Risco Social Ambiental e Climático (3056)</t>
  </si>
  <si>
    <t>Singular    3056 - Detalhamento do Mês</t>
  </si>
  <si>
    <t>3056 - SICOOB MINEIROS</t>
  </si>
  <si>
    <t>Risco Social Ambiental e Climático (5014)</t>
  </si>
  <si>
    <t>5014 - SICOOB UNICIDADES</t>
  </si>
  <si>
    <t>Singular    5014 - Detalhamento do Mês</t>
  </si>
  <si>
    <t>Risco Social Ambiental e Climático (3055)</t>
  </si>
  <si>
    <t>Singular    3055 - Detalhamento do Mês</t>
  </si>
  <si>
    <t>3055 - SICOOB COOPERCRED</t>
  </si>
  <si>
    <t>Risco Social Ambiental e Climático (3058)</t>
  </si>
  <si>
    <t>Singular    3058 - Detalhamento do Mês</t>
  </si>
  <si>
    <t>3058 - SICOOB CREDIGOIAS</t>
  </si>
  <si>
    <t>Risco Social Ambiental e Climático (3336)</t>
  </si>
  <si>
    <t>3336 - SICOOB CREDI-COMIGO</t>
  </si>
  <si>
    <t>Singular    3336 - Detalhamento do Mês</t>
  </si>
  <si>
    <t>Risco Social Ambiental e Climático (3350)</t>
  </si>
  <si>
    <t>3350 - SICOOB COOPREM</t>
  </si>
  <si>
    <t>Singular    3350 - Detalhamento do Mês</t>
  </si>
  <si>
    <t>Risco Social Ambiental e Climático (3343)</t>
  </si>
  <si>
    <t>Singular    3343 - Detalhamento do Mês</t>
  </si>
  <si>
    <t>3343 - SICOOB EMPRESARIAL</t>
  </si>
  <si>
    <t>Risco Social Ambiental e Climático (1004)</t>
  </si>
  <si>
    <t>Singular    1004 - Detalhamento do Mês</t>
  </si>
  <si>
    <t>1004 - SICOOB NOVA CENTRAL</t>
  </si>
  <si>
    <t>Risco Social Ambiental e Climático (3042)</t>
  </si>
  <si>
    <t>Singular    3042 - Detalhamento do Mês</t>
  </si>
  <si>
    <t>A cooperativa não apresenta fornecedores cadastrados na Lista Suja do MTE</t>
  </si>
  <si>
    <t>3042 - SICOOB AGRORURAL</t>
  </si>
  <si>
    <t>Risco Social Ambiental e Climático (3043)</t>
  </si>
  <si>
    <t>Singular    3043 - Detalhamento do Mês</t>
  </si>
  <si>
    <t>3043 - SICOOB CENTRO-SUL</t>
  </si>
  <si>
    <t>Risco Social Ambiental e Climático (3054)</t>
  </si>
  <si>
    <t>Singular    3054 - Detalhamento do Mês</t>
  </si>
  <si>
    <t>3054 - SICOOB CREDI-RURAL</t>
  </si>
  <si>
    <t>Risco Social Ambiental e Climático (3059)</t>
  </si>
  <si>
    <t>Singular    3059 - Detalhamento do Mês</t>
  </si>
  <si>
    <t>3059 - SICOOB DO VALE</t>
  </si>
  <si>
    <t>Risco Social Ambiental e Climático (3060)</t>
  </si>
  <si>
    <t>Singular    3060 - Detalhamento do Mês</t>
  </si>
  <si>
    <t>3060 - SICOOB PALMEIRAS</t>
  </si>
  <si>
    <t>Risco Social Ambiental e Climático (3233)</t>
  </si>
  <si>
    <t>Singular    3233 - Detalhamento do Mês</t>
  </si>
  <si>
    <t>3233 - SICOOB CREDIJUR</t>
  </si>
  <si>
    <t>Risco Social Ambiental e Climático (3261)</t>
  </si>
  <si>
    <t>Singular    3261 - Detalhamento do Mês</t>
  </si>
  <si>
    <t>3261 - SICOOB CREDICAPA</t>
  </si>
  <si>
    <t>Risco Social Ambiental e Climático (3263)</t>
  </si>
  <si>
    <t>Singular    3263 - Detalhamento do Mês</t>
  </si>
  <si>
    <t>3263 - SICOOB TOCANTINS</t>
  </si>
  <si>
    <t>Risco Social Ambiental e Climático (3320)</t>
  </si>
  <si>
    <t>Singular    3320 - Detalhamento do Mês</t>
  </si>
  <si>
    <t>3320 - SICOOB CERRADO</t>
  </si>
  <si>
    <t>Risco Social Ambiental e Climático (3332)</t>
  </si>
  <si>
    <t>Singular    3332 - Detalhamento do Mês</t>
  </si>
  <si>
    <t>3332 - SICOOB EMPRECRED</t>
  </si>
  <si>
    <t>Risco Social Ambiental e Climático (3333)</t>
  </si>
  <si>
    <t>Singular    3333 - Detalhamento do Mês</t>
  </si>
  <si>
    <t>3333 - SICOOB SECOVICRED</t>
  </si>
  <si>
    <t>Risco Social Ambiental e Climático (3348)</t>
  </si>
  <si>
    <t>Singular    3348 - Detalhamento do Mês</t>
  </si>
  <si>
    <t>3348 - SICOOB JURISCREDCELG</t>
  </si>
  <si>
    <t>Risco Social Ambiental e Climático (3349)</t>
  </si>
  <si>
    <t>Singular    3349 - Detalhamento do Mês</t>
  </si>
  <si>
    <t>3349 - SICOOB CREDICER</t>
  </si>
  <si>
    <t>Risco Social Ambiental e Climático (3351)</t>
  </si>
  <si>
    <t>Singular    3351 - Detalhamento do Mês</t>
  </si>
  <si>
    <t>3351 - SICOOB CREDIADAG</t>
  </si>
  <si>
    <t>Risco Social Ambiental e Climático (4001)</t>
  </si>
  <si>
    <t>Singular    4001 - Detalhamento do Mês</t>
  </si>
  <si>
    <t>4001 - SICOOB EXECUTIVO</t>
  </si>
  <si>
    <t>Risco Social Ambiental e Climático (4002)</t>
  </si>
  <si>
    <t>Singular    4002 - Detalhamento do Mês</t>
  </si>
  <si>
    <t>4002 - SICOOB JUDICIÁRIO</t>
  </si>
  <si>
    <t>Risco Social Ambiental e Climático (4041)</t>
  </si>
  <si>
    <t>Singular    4041 - Detalhamento do Mês</t>
  </si>
  <si>
    <t>4041 - SICOOB CREDIJUSTRA</t>
  </si>
  <si>
    <t>Risco Social Ambiental e Climático (4155)</t>
  </si>
  <si>
    <t>Singular    4155 - Detalhamento do Mês</t>
  </si>
  <si>
    <t>4155 - SICOOB CREDIBRASÍLIA</t>
  </si>
  <si>
    <t>Risco Social Ambiental e Climático (4198)</t>
  </si>
  <si>
    <t>Singular    4198 - Detalhamento do Mês</t>
  </si>
  <si>
    <t xml:space="preserve">4198 -   SICOOB </t>
  </si>
  <si>
    <t>Risco Social Ambiental e Climático (4221)</t>
  </si>
  <si>
    <t>Singular    4221 - Detalhamento do Mês</t>
  </si>
  <si>
    <t>4221 - SICOOB CREDFAZ</t>
  </si>
  <si>
    <t>Risco Social Ambiental e Climático (4278)</t>
  </si>
  <si>
    <t>Singular    4278 - Detalhamento do Mês</t>
  </si>
  <si>
    <t>4278 - SICOOB COOPERPLAN CREDSEF</t>
  </si>
  <si>
    <t>Risco Social Ambiental e Climático (4332)</t>
  </si>
  <si>
    <t>Singular    4332 - Detalhamento do Mês</t>
  </si>
  <si>
    <t>4332 - SICOOB DFMIL</t>
  </si>
  <si>
    <t>Risco Social Ambiental e Climático (4364)</t>
  </si>
  <si>
    <t>Singular    4364 - Detalhamento do Mês</t>
  </si>
  <si>
    <t>4364 - SICOOB EMPRESARIAL</t>
  </si>
  <si>
    <t>SISBR - RISCOS SOCIAL, AMBIENTAL E CLIMÁTICO</t>
  </si>
  <si>
    <t>DATA DE EMISSÃO</t>
  </si>
  <si>
    <t>04/02/2026 09:26</t>
  </si>
  <si>
    <t>CRITÉRIOS</t>
  </si>
  <si>
    <t>DATABASE: 012026, CENTRAL: 1004, SINGULAR: 3042</t>
  </si>
  <si>
    <t>Central</t>
  </si>
  <si>
    <t>Singular</t>
  </si>
  <si>
    <t>CPF/CNPJ</t>
  </si>
  <si>
    <t>Nome/Razão Social</t>
  </si>
  <si>
    <t>Data-base</t>
  </si>
  <si>
    <t>Classificação de RSAC vigente</t>
  </si>
  <si>
    <t>Classificação por avaliação</t>
  </si>
  <si>
    <t>Tipo da avaliação</t>
  </si>
  <si>
    <t>QRSAC Mobile</t>
  </si>
  <si>
    <t>Usuário</t>
  </si>
  <si>
    <t>008.288.548-66</t>
  </si>
  <si>
    <t>JOSE VICENTE VOLPE AGUIAR</t>
  </si>
  <si>
    <t>01/2026</t>
  </si>
  <si>
    <t>BAIXO</t>
  </si>
  <si>
    <t>Automática (Consulta externa)</t>
  </si>
  <si>
    <t>NÃO</t>
  </si>
  <si>
    <t>SISBR</t>
  </si>
  <si>
    <t>01.262.898/0001-39</t>
  </si>
  <si>
    <t>CELIO PARANAIBA DOS REIS E CIA LTDA</t>
  </si>
  <si>
    <t>Manual (QRSAC declaratório)</t>
  </si>
  <si>
    <t>KELLEG3042_03</t>
  </si>
  <si>
    <t>032.734.178-54</t>
  </si>
  <si>
    <t>GERSON LUIZ DE SOUZA</t>
  </si>
  <si>
    <t>03.696.796/0001-57</t>
  </si>
  <si>
    <t>JOAOZINHO H ALVES MAT CONSTRUCAO LTDA</t>
  </si>
  <si>
    <t>041.053.431-57</t>
  </si>
  <si>
    <t>RAFAEL OLIVEIRA CINTRA</t>
  </si>
  <si>
    <t>08.281.702/0001-00</t>
  </si>
  <si>
    <t>COOPERATIVA MISTA DOS AGROPECUARISTAS DA REGIAO DE PANAMA - COPERPAN</t>
  </si>
  <si>
    <t>MARIAE3042_14</t>
  </si>
  <si>
    <t>08.686.745/0001-68</t>
  </si>
  <si>
    <t>100 LIMITES TRANSPORTES LTDA EM RECUPERACAO JUDICIAL</t>
  </si>
  <si>
    <t>153.392.558-59</t>
  </si>
  <si>
    <t>FREDERICO DE OLIVEIRA FERREIRA</t>
  </si>
  <si>
    <t>170.089.131-68</t>
  </si>
  <si>
    <t>JOAOZINHO HONORIO ALVES</t>
  </si>
  <si>
    <t>216.603.378-44</t>
  </si>
  <si>
    <t>RAFAEL FAYAD MARCONDES</t>
  </si>
  <si>
    <t>23.626.019/0001-43</t>
  </si>
  <si>
    <t>CAMINHO DO CAMPO RACOES LTDA</t>
  </si>
  <si>
    <t>26.754.637/0001-67</t>
  </si>
  <si>
    <t>CARVAO MIRANTE LTDA</t>
  </si>
  <si>
    <t>324.332.551-04</t>
  </si>
  <si>
    <t>DULCESIO MARTINS FERREIRA</t>
  </si>
  <si>
    <t>394.413.856-20</t>
  </si>
  <si>
    <t>CASSIO ROMEU DE REZENDE</t>
  </si>
  <si>
    <t>395.011.591-91</t>
  </si>
  <si>
    <t>CELIO BATISTA NUNES</t>
  </si>
  <si>
    <t>NILZANGELAC3042_05</t>
  </si>
  <si>
    <t>422.200.091-49</t>
  </si>
  <si>
    <t>LUZIA GONÇALVES DE ARAUJO</t>
  </si>
  <si>
    <t>ALTO</t>
  </si>
  <si>
    <t>499.776.011-00</t>
  </si>
  <si>
    <t>SINEIS PINTO DA COSTA</t>
  </si>
  <si>
    <t>860.429.801-06</t>
  </si>
  <si>
    <t>ROGERIO BERTO DA SILVA</t>
  </si>
  <si>
    <t>935.836.726-15</t>
  </si>
  <si>
    <t>IVONALDO RIBEIRO DO NASCIMENTO</t>
  </si>
  <si>
    <t>ISABELLAC3042_00</t>
  </si>
  <si>
    <t>969.096.171-34</t>
  </si>
  <si>
    <t>VALCINEIA CABRAL MESSIAS</t>
  </si>
  <si>
    <t>04/02/2026 09:28</t>
  </si>
  <si>
    <t>DATABASE: 012026, CENTRAL: 1004, SINGULAR: 3043</t>
  </si>
  <si>
    <t>000.858.951-80</t>
  </si>
  <si>
    <t>LADEAN BATISTA DA CRUZ</t>
  </si>
  <si>
    <t>RICHARDL3043_06</t>
  </si>
  <si>
    <t>001.442.201-80</t>
  </si>
  <si>
    <t>ANTONIO CARLOS AVELINO DE SOUZA</t>
  </si>
  <si>
    <t>01.638.832/0001-09</t>
  </si>
  <si>
    <t>CIA. MELHORAMENTOS DE CALDAS NOVAS</t>
  </si>
  <si>
    <t>FERNANDAA3043_10</t>
  </si>
  <si>
    <t>025.413.841-14</t>
  </si>
  <si>
    <t>DOUGLAS DOURADO SILVA LUCIO</t>
  </si>
  <si>
    <t>04.999.982/0001-28</t>
  </si>
  <si>
    <t>RIZZO PARTICIPACOES IMOBILIARIAS LTDA</t>
  </si>
  <si>
    <t>12.377.868/0001-94</t>
  </si>
  <si>
    <t>ALTO PADRAO LABORATORIO DE ANALISES CLINICAS E PATOLOGICAS LTDA.</t>
  </si>
  <si>
    <t>CAROLINEO3043_00</t>
  </si>
  <si>
    <t>144.539.618-12</t>
  </si>
  <si>
    <t>CIRO CESAR OLIVEIRA</t>
  </si>
  <si>
    <t>218.674.451-15</t>
  </si>
  <si>
    <t>GILSANI NAUFEL GUIMARAES</t>
  </si>
  <si>
    <t>26.024.634/0001-78</t>
  </si>
  <si>
    <t>NOSSA TRIBO RESTAURANTE LTDA</t>
  </si>
  <si>
    <t>268.189.678-92</t>
  </si>
  <si>
    <t>PAULA LOCATTI BORTOLATO</t>
  </si>
  <si>
    <t>319.446.568-63</t>
  </si>
  <si>
    <t>FERNANDO LUIS TEIXEIRA</t>
  </si>
  <si>
    <t>MÉDIO</t>
  </si>
  <si>
    <t>RODRIGOP3043_03</t>
  </si>
  <si>
    <t>478.315.611-53</t>
  </si>
  <si>
    <t>RUBENS VIEIRA DE OLIVEIRA</t>
  </si>
  <si>
    <t>600.034.211-04</t>
  </si>
  <si>
    <t>ALEXANDRE ALCIDES SARAN</t>
  </si>
  <si>
    <t>RANDERR3043_00</t>
  </si>
  <si>
    <t>601.417.271-87</t>
  </si>
  <si>
    <t>RICARDO PEREIRA COSTA</t>
  </si>
  <si>
    <t>601.421.891-20</t>
  </si>
  <si>
    <t>IGOR DE SOUZA CANDIDO</t>
  </si>
  <si>
    <t>VINICIUSJ3043_00</t>
  </si>
  <si>
    <t>793.350.631-34</t>
  </si>
  <si>
    <t>RODRIGO MENDONCA FERREIRA</t>
  </si>
  <si>
    <t>892.688.651-49</t>
  </si>
  <si>
    <t>ALAN LEANDRO MARTINS</t>
  </si>
  <si>
    <t>917.752.561-20</t>
  </si>
  <si>
    <t>MICHELLY RAQUEL PONTES QUEIROZ</t>
  </si>
  <si>
    <t>04/02/2026 09:33</t>
  </si>
  <si>
    <t>DATABASE: 012026, CENTRAL: 1004, SINGULAR: 3054</t>
  </si>
  <si>
    <t>007.055.211-84</t>
  </si>
  <si>
    <t>WANDERSON RIBEIRO TIZZO</t>
  </si>
  <si>
    <t>008.167.161-02</t>
  </si>
  <si>
    <t>RENI SOUZA BRAGA JUNIOR</t>
  </si>
  <si>
    <t>010.009.231-42</t>
  </si>
  <si>
    <t>MAXIMILIANO GOMES DA ROCHA</t>
  </si>
  <si>
    <t>ISAACD3054_26</t>
  </si>
  <si>
    <t>011.971.321-71</t>
  </si>
  <si>
    <t>FABIANA CRUVINEL BORGES RODRIGUES</t>
  </si>
  <si>
    <t>012.706.661-69</t>
  </si>
  <si>
    <t>ANDRIA DE OLIVEIRA SILVA</t>
  </si>
  <si>
    <t>013.191.221-67</t>
  </si>
  <si>
    <t>AFONSO BALBINO VILELA DE SOUSA NETO</t>
  </si>
  <si>
    <t>014.510.811-20</t>
  </si>
  <si>
    <t>SEBASTIAO FERRO DE MORAES</t>
  </si>
  <si>
    <t>016.304.821-53</t>
  </si>
  <si>
    <t>FRANCELINO MILHOMENS VILELA</t>
  </si>
  <si>
    <t>017.086.271-20</t>
  </si>
  <si>
    <t>ELIAS FERREIRA FERNANDES</t>
  </si>
  <si>
    <t>018.333.831-68</t>
  </si>
  <si>
    <t>AILTON DE AZEVEDO MELO</t>
  </si>
  <si>
    <t>023.867.341-37</t>
  </si>
  <si>
    <t>ARYELLE CRUVINEL GUIMARAES RIBEIRO</t>
  </si>
  <si>
    <t>025.683.301-04</t>
  </si>
  <si>
    <t>JOSE GERALDO OLIVEIRA DE SOUSA</t>
  </si>
  <si>
    <t>026.326.218-95</t>
  </si>
  <si>
    <t>LUIZ FLAVIO ROCHA SACCARDO</t>
  </si>
  <si>
    <t>030.308.911-35</t>
  </si>
  <si>
    <t>MONATA CAROLINE GORGEN BARROS</t>
  </si>
  <si>
    <t>032.902.451-52</t>
  </si>
  <si>
    <t>LEANDRO SARDINHA DE MORAIS</t>
  </si>
  <si>
    <t>036.888.261-67</t>
  </si>
  <si>
    <t>EDMUNDO CARVALHO DE OLIVEIRA</t>
  </si>
  <si>
    <t>037.022.021-88</t>
  </si>
  <si>
    <t>TIAGO CADORE</t>
  </si>
  <si>
    <t>039.061.461-03</t>
  </si>
  <si>
    <t>ARIOVALDO CARVALHO VILELA</t>
  </si>
  <si>
    <t>041.814.411-72</t>
  </si>
  <si>
    <t>VALDIVINO PEREIRA DA COSTA</t>
  </si>
  <si>
    <t>043.423.721-34</t>
  </si>
  <si>
    <t>ANTONIO GONCALVES MENDONCA</t>
  </si>
  <si>
    <t>044.205.941-87</t>
  </si>
  <si>
    <t>SEBASTIÃO MARQUES DOS SANTOS</t>
  </si>
  <si>
    <t>044.541.141-45</t>
  </si>
  <si>
    <t>ADILSON SILVERIO TEODORO JUNIOR</t>
  </si>
  <si>
    <t>046.386.181-70</t>
  </si>
  <si>
    <t>JOAO PAULO MOREIRA RIBEIRO</t>
  </si>
  <si>
    <t>101.328.131-49</t>
  </si>
  <si>
    <t>ARMANDO CHAVES DE MORAIS</t>
  </si>
  <si>
    <t>10.481.105/0001-63</t>
  </si>
  <si>
    <t>TRATAR AMBIENTAL CUNHA DA CAMARA SANEAMENTO LTDA</t>
  </si>
  <si>
    <t>10.481.105/0002-44</t>
  </si>
  <si>
    <t>130.984.028-81</t>
  </si>
  <si>
    <t>ANDRE LUIS BEOZZO JUNQUEIRA DE ANDRADE</t>
  </si>
  <si>
    <t>149.628.148-93</t>
  </si>
  <si>
    <t>RICARDO DA ROCHA REZENDE</t>
  </si>
  <si>
    <t>TALITAM3054_09</t>
  </si>
  <si>
    <t>159.060.519-53</t>
  </si>
  <si>
    <t>UBIRACI PEDRO LOPES</t>
  </si>
  <si>
    <t>17.209.329/0001-60</t>
  </si>
  <si>
    <t>SOLOARTE CONSTRUTORA E INCORPORADORA LTDA</t>
  </si>
  <si>
    <t>LUNAM3054_25</t>
  </si>
  <si>
    <t>175.368.308-40</t>
  </si>
  <si>
    <t>RAFAEL ALVES SALOMAO ANTONELLI</t>
  </si>
  <si>
    <t>18.370.832/0001-65</t>
  </si>
  <si>
    <t>SUMMER IND E COMERCIO  DE CALCADOS E ACESSORIOS LTDA</t>
  </si>
  <si>
    <t>196.608.981-34</t>
  </si>
  <si>
    <t>ALTAIR PEREIRA ROSA</t>
  </si>
  <si>
    <t>197.167.961-53</t>
  </si>
  <si>
    <t>TONINHO DE MOURA BRANQUINHO</t>
  </si>
  <si>
    <t>21.331.961/0001-59</t>
  </si>
  <si>
    <t>DANIELLE B VITRO ATELIE DA CONSTRUCAO LTDA</t>
  </si>
  <si>
    <t>231.030.940-00</t>
  </si>
  <si>
    <t>LIRIO BRIGNONI</t>
  </si>
  <si>
    <t>236.247.601-49</t>
  </si>
  <si>
    <t>DANILO AIMI</t>
  </si>
  <si>
    <t>26.621.050/0001-80</t>
  </si>
  <si>
    <t>EVOLUCAO TRANSPORTES E TURISMO LTDA</t>
  </si>
  <si>
    <t>MARLLUSR3054_26</t>
  </si>
  <si>
    <t>27.025.233/0001-03</t>
  </si>
  <si>
    <t>HYDRORGEN BRASIL LTDA</t>
  </si>
  <si>
    <t>276.066.601-82</t>
  </si>
  <si>
    <t>FRANCISCO SIJAVAN CUNHA</t>
  </si>
  <si>
    <t>BYANKAL3054_21</t>
  </si>
  <si>
    <t>283.099.601-15</t>
  </si>
  <si>
    <t>PAULO MESSIAS NOGUEIRA DA CUNHA</t>
  </si>
  <si>
    <t>29.662.466/0001-34</t>
  </si>
  <si>
    <t>NAIR DA SILVA FERNANDES 60750294191</t>
  </si>
  <si>
    <t>30.116.716/0001-10</t>
  </si>
  <si>
    <t>POSTO ROMARIA LTDA</t>
  </si>
  <si>
    <t>309.539.101-30</t>
  </si>
  <si>
    <t>JOAO BATISTA MACHADO NETO</t>
  </si>
  <si>
    <t>310.502.711-49</t>
  </si>
  <si>
    <t>CELSO SOUZA E SILVA</t>
  </si>
  <si>
    <t>NAYARAO3054_06</t>
  </si>
  <si>
    <t>32.754.827/0001-87</t>
  </si>
  <si>
    <t>PROFILME INDUSTRIA DE EMBALAGENS LTDA</t>
  </si>
  <si>
    <t>336.109.750-91</t>
  </si>
  <si>
    <t>JOAO LUIZ GIRALDI</t>
  </si>
  <si>
    <t>371.216.851-91</t>
  </si>
  <si>
    <t>JOSE ROSA DOS SANTOS</t>
  </si>
  <si>
    <t>38.823.263/0001-73</t>
  </si>
  <si>
    <t>GLOBAL INDUSTRIA E COMERCIOS DE ACESSORIOS LTDA</t>
  </si>
  <si>
    <t>397.734.001-82</t>
  </si>
  <si>
    <t>REINALDO DA SILVA ALVES</t>
  </si>
  <si>
    <t>410.321.508-90</t>
  </si>
  <si>
    <t>HUGO HENRIQUE DE PAULA CUNHA</t>
  </si>
  <si>
    <t>41.069.548/0001-75</t>
  </si>
  <si>
    <t>ALLIANCE SERVICES LTDA</t>
  </si>
  <si>
    <t>425.717.581-87</t>
  </si>
  <si>
    <t>JOAO PEREIRA MATOS</t>
  </si>
  <si>
    <t>426.478.781-53</t>
  </si>
  <si>
    <t>DIVINO DE ALMEIDA</t>
  </si>
  <si>
    <t>435.521.291-20</t>
  </si>
  <si>
    <t>JAINA GOMES SANTIAGO</t>
  </si>
  <si>
    <t>440.709.261-00</t>
  </si>
  <si>
    <t>WESLEY GONCALVES DE OLIVEIRA RODRIGUES</t>
  </si>
  <si>
    <t>LISANDRAE3054_07</t>
  </si>
  <si>
    <t>451.613.641-49</t>
  </si>
  <si>
    <t>SARA CUNHA DA CAMARA</t>
  </si>
  <si>
    <t>457.180.671-04</t>
  </si>
  <si>
    <t>ALVACIR ALVES DE LIMA</t>
  </si>
  <si>
    <t>493.648.121-15</t>
  </si>
  <si>
    <t>CARLOS ALBERTO GOMES ROCHA</t>
  </si>
  <si>
    <t>494.328.501-53</t>
  </si>
  <si>
    <t>ERLI AIMI</t>
  </si>
  <si>
    <t>500.234.201-97</t>
  </si>
  <si>
    <t>JAIBAS CARLOS ARANTES</t>
  </si>
  <si>
    <t>529.713.501-00</t>
  </si>
  <si>
    <t>EDER ARANTES DA SILVA</t>
  </si>
  <si>
    <t>547.142.221-04</t>
  </si>
  <si>
    <t>JONNY CHAPARINI</t>
  </si>
  <si>
    <t>547.340.451-00</t>
  </si>
  <si>
    <t>RAMIRO PEDRO DE ALMEIDA FILHO</t>
  </si>
  <si>
    <t>587.552.091-49</t>
  </si>
  <si>
    <t>ALEXANDRE SILVA OLIVEIRA</t>
  </si>
  <si>
    <t>588.962.951-49</t>
  </si>
  <si>
    <t>ADELSON NASSER SOUSA MARTINS</t>
  </si>
  <si>
    <t>597.861.081-91</t>
  </si>
  <si>
    <t>JOSE FERREIRA FILHO</t>
  </si>
  <si>
    <t>CARLAS3054_11</t>
  </si>
  <si>
    <t>634.490.991-91</t>
  </si>
  <si>
    <t>ALAOR PROCOPIO DE AVILA FILHO</t>
  </si>
  <si>
    <t>642.322.986-49</t>
  </si>
  <si>
    <t>CARLOS EDUARDO FERREIRA</t>
  </si>
  <si>
    <t>689.838.671-91</t>
  </si>
  <si>
    <t>ORLANDO BATISTA VILELA FILHO</t>
  </si>
  <si>
    <t>703.668.431-33</t>
  </si>
  <si>
    <t>CAIO FELLIPE MARTINS PRADO</t>
  </si>
  <si>
    <t>710.597.331-53</t>
  </si>
  <si>
    <t>HEULER ABREU CRUVINEL</t>
  </si>
  <si>
    <t>729.260.071-91</t>
  </si>
  <si>
    <t>JORDANA PEDROSO CABRAL ROSA</t>
  </si>
  <si>
    <t>774.913.001-20</t>
  </si>
  <si>
    <t>TANIA NEVES CARVALHO DE ALMEIDA</t>
  </si>
  <si>
    <t>782.651.691-91</t>
  </si>
  <si>
    <t>UBIRATAN PERES CRUVINEL</t>
  </si>
  <si>
    <t>783.786.806-49</t>
  </si>
  <si>
    <t>THYRONE FERNANDES DA SILVA</t>
  </si>
  <si>
    <t>793.181.421-53</t>
  </si>
  <si>
    <t>FLAVIO AUGUSTO NEGRAO DE MORAES</t>
  </si>
  <si>
    <t>806.914.201-49</t>
  </si>
  <si>
    <t>HANDINELLI DE ALMEIDA CARVALHO</t>
  </si>
  <si>
    <t>832.905.751-87</t>
  </si>
  <si>
    <t>RAFAEL CARVALHO MIRANDA MARTINS</t>
  </si>
  <si>
    <t>INARAQ3054_01</t>
  </si>
  <si>
    <t>866.982.731-04</t>
  </si>
  <si>
    <t>ALEX FERREIRA ARANTES</t>
  </si>
  <si>
    <t>888.190.351-20</t>
  </si>
  <si>
    <t>CLEBER LUIZ MEDEIROS DE LIMA</t>
  </si>
  <si>
    <t>899.983.751-34</t>
  </si>
  <si>
    <t>ALEX SILVA OLIVEIRA</t>
  </si>
  <si>
    <t>917.177.791-15</t>
  </si>
  <si>
    <t>BRUCE WHAYNE GOMES DE SOUZA</t>
  </si>
  <si>
    <t>930.741.071-20</t>
  </si>
  <si>
    <t>PEDRO VAZ DE SOUZA</t>
  </si>
  <si>
    <t>955.585.190-53</t>
  </si>
  <si>
    <t>ALEX SANDRO FERRARI</t>
  </si>
  <si>
    <t>974.754.081-91</t>
  </si>
  <si>
    <t>GUILHERME OLIVEIRA GOMIDE</t>
  </si>
  <si>
    <t>985.338.781-68</t>
  </si>
  <si>
    <t>DAN MARTINS DA COSTA</t>
  </si>
  <si>
    <t>993.431.421-53</t>
  </si>
  <si>
    <t>DIVINO MARQUES DE SOUSA JUNIOR</t>
  </si>
  <si>
    <t>04/02/2026 09:41</t>
  </si>
  <si>
    <t>DATABASE: 012026, CENTRAL: 1004, SINGULAR: 3055</t>
  </si>
  <si>
    <t>013.372.541-34</t>
  </si>
  <si>
    <t>ADECIO PIRES LEAO</t>
  </si>
  <si>
    <t>112.156.348-11</t>
  </si>
  <si>
    <t>TERESA MARCIA NASCIMENTO DE MORAIS</t>
  </si>
  <si>
    <t>167.636.881-72</t>
  </si>
  <si>
    <t>LUIZ CESAR VAZ DE MELO</t>
  </si>
  <si>
    <t>300.302.421-34</t>
  </si>
  <si>
    <t>ANTONIO FERNANDO ABRAHAO DE MORAIS</t>
  </si>
  <si>
    <t>32.293.039/0001-30</t>
  </si>
  <si>
    <t>32.293.039 RENATO SIQUEIRA DE FRANCA</t>
  </si>
  <si>
    <t>ALEXANDREO3055_00</t>
  </si>
  <si>
    <t>51.498.299/0001-97</t>
  </si>
  <si>
    <t>COSTA GUINDASTES LOCACOES LTDA</t>
  </si>
  <si>
    <t>918.311.301-06</t>
  </si>
  <si>
    <t>MARIA EMILIA GONCALVES CURY PEREIRA</t>
  </si>
  <si>
    <t>04/02/2026 09:44</t>
  </si>
  <si>
    <t>DATABASE: 012026, CENTRAL: 1004, SINGULAR: 3056</t>
  </si>
  <si>
    <t>009.817.641-26</t>
  </si>
  <si>
    <t>BRUNA OTILIA GUARESCHI BARION</t>
  </si>
  <si>
    <t>SIM</t>
  </si>
  <si>
    <t>INTERNET-BANKING</t>
  </si>
  <si>
    <t>015.678.951-58</t>
  </si>
  <si>
    <t>THIAGO VINICIUS DE BRITO MIRANDA</t>
  </si>
  <si>
    <t>05.597.933/0001-21</t>
  </si>
  <si>
    <t>PONTO FORTE COMERCIO E REPRESENTACAO DE INSUMOS AGROPECUARIOS LTDA</t>
  </si>
  <si>
    <t>134.426.781-53</t>
  </si>
  <si>
    <t>ODEIR GUINUAR DE CARVALHO</t>
  </si>
  <si>
    <t>234.262.501-44</t>
  </si>
  <si>
    <t>MARCOS REZENDE SOUZA</t>
  </si>
  <si>
    <t>GERMANOM3056_00</t>
  </si>
  <si>
    <t>26.941.265/0001-88</t>
  </si>
  <si>
    <t>S B NAVES</t>
  </si>
  <si>
    <t>275.850.180-53</t>
  </si>
  <si>
    <t>DELSO CARAFFINI</t>
  </si>
  <si>
    <t>311.401.141-15</t>
  </si>
  <si>
    <t>MARGARETH SANTOS BORGES</t>
  </si>
  <si>
    <t>433.597.601-15</t>
  </si>
  <si>
    <t>ORACILDA PEREIRA DE SOUZA</t>
  </si>
  <si>
    <t>MAYARAA3056_00</t>
  </si>
  <si>
    <t>BIANCAB3056_00</t>
  </si>
  <si>
    <t>819.963.141-49</t>
  </si>
  <si>
    <t>SILVANIA BARBOSA NAVES</t>
  </si>
  <si>
    <t>904.062.061-04</t>
  </si>
  <si>
    <t>GUILHERME CARVALHO DE CASTRO</t>
  </si>
  <si>
    <t>952.096.621-87</t>
  </si>
  <si>
    <t>FERNANDO MORAIS DE ASSIS</t>
  </si>
  <si>
    <t>961.471.051-91</t>
  </si>
  <si>
    <t>ROBSON CARAFFINI</t>
  </si>
  <si>
    <t>968.347.731-34</t>
  </si>
  <si>
    <t>GUSTAVO CARVALHO DE CASTRO</t>
  </si>
  <si>
    <t>LEONARDOS3056_00</t>
  </si>
  <si>
    <t>993.081.261-04</t>
  </si>
  <si>
    <t>GABRIELA CARVALHO DE CASTRO ASSIS</t>
  </si>
  <si>
    <t>04/02/2026 10:00</t>
  </si>
  <si>
    <t>DATABASE: 012026, CENTRAL: 1004, SINGULAR: 3058</t>
  </si>
  <si>
    <t>3058 - SICOOB CREDIGOIÁS</t>
  </si>
  <si>
    <t>07.929.010/0001-55</t>
  </si>
  <si>
    <t>OXEN CURRAIS LTDA</t>
  </si>
  <si>
    <t>128.445.548-30</t>
  </si>
  <si>
    <t>JOAO VICENTE RODRIGUES BORGES</t>
  </si>
  <si>
    <t>348.746.151-04</t>
  </si>
  <si>
    <t>IEDA ROSA DA SILVA PEDREIRA</t>
  </si>
  <si>
    <t>49.594.754/0001-06</t>
  </si>
  <si>
    <t>INTEGRACAO  AGROPECUARIA  LTDA</t>
  </si>
  <si>
    <t>NATANAELS3058_00</t>
  </si>
  <si>
    <t>759.670.651-72</t>
  </si>
  <si>
    <t>ROGERIO TOLEDO DE SOUSA</t>
  </si>
  <si>
    <t>766.533.401-63</t>
  </si>
  <si>
    <t>LEONARDO COUTO PIMENTA</t>
  </si>
  <si>
    <t>04/02/2026 10:04</t>
  </si>
  <si>
    <t>DATABASE: 012026, CENTRAL: 1004, SINGULAR: 3059</t>
  </si>
  <si>
    <t>003.171.811-65</t>
  </si>
  <si>
    <t>VALDOMIRO ESPINDOLA MOTA NETO</t>
  </si>
  <si>
    <t>THAISL3059_03</t>
  </si>
  <si>
    <t>013.279.121-80</t>
  </si>
  <si>
    <t>RODRIGO RIBEIRO RAMOS</t>
  </si>
  <si>
    <t>PATRICIAR3059_06</t>
  </si>
  <si>
    <t>014.306.141-02</t>
  </si>
  <si>
    <t>MARGARIDA FERNANDES DA SILVA</t>
  </si>
  <si>
    <t>ANDREIAC3059_10</t>
  </si>
  <si>
    <t>020.555.785-61</t>
  </si>
  <si>
    <t>ELSON FRANCISCO GOMES</t>
  </si>
  <si>
    <t>02.966.979/0002-63</t>
  </si>
  <si>
    <t>COOPERATIVA DE AGRICULTURA FAMILIAR DE ITAPURANGA - COOPERAFI</t>
  </si>
  <si>
    <t>CATIAMARF3059_05</t>
  </si>
  <si>
    <t>031.966.861-40</t>
  </si>
  <si>
    <t>PAULO ENRYK JANUARIO SILVA</t>
  </si>
  <si>
    <t>032.570.231-46</t>
  </si>
  <si>
    <t>BEATRIZ TAINARA SILVA RAMOS</t>
  </si>
  <si>
    <t>GLEIBERA3059_05</t>
  </si>
  <si>
    <t>038.912.691-88</t>
  </si>
  <si>
    <t>DOUGLAS VINICIOS MORAIS FERNANDES</t>
  </si>
  <si>
    <t>ARIELM3059_07</t>
  </si>
  <si>
    <t>044.811.485-27</t>
  </si>
  <si>
    <t>PAULO VICTOR CHAVES REBOUCAS</t>
  </si>
  <si>
    <t>05.202.886/0001-70</t>
  </si>
  <si>
    <t>POSTO TERRA SANTA DE JUSSARA LTDA</t>
  </si>
  <si>
    <t>052.245.711-89</t>
  </si>
  <si>
    <t>WESLEY BARBOSA LEOPOLDINO</t>
  </si>
  <si>
    <t>CLEOMARC3059_11</t>
  </si>
  <si>
    <t>062.640.261-15</t>
  </si>
  <si>
    <t>JOSE ARI SALDANHA PIMENTA</t>
  </si>
  <si>
    <t>133.969.191-49</t>
  </si>
  <si>
    <t>PEDRO PEREIRA ARAUJO</t>
  </si>
  <si>
    <t>137.287.091-15</t>
  </si>
  <si>
    <t>ROSULINO LEANDRO MACHADO</t>
  </si>
  <si>
    <t>147.940.201-04</t>
  </si>
  <si>
    <t>IVAN MOREIRA DE MORAIS</t>
  </si>
  <si>
    <t>166.263.701-20</t>
  </si>
  <si>
    <t>DIVINO BARBOSA CINTRA</t>
  </si>
  <si>
    <t>ROBSONC3059_12</t>
  </si>
  <si>
    <t>191.210.081-91</t>
  </si>
  <si>
    <t>JOAQUIM SOARES NETO</t>
  </si>
  <si>
    <t>202.648.078-80</t>
  </si>
  <si>
    <t>ANDRE HENRIQUE BONADIO</t>
  </si>
  <si>
    <t>22.620.408/0001-07</t>
  </si>
  <si>
    <t>REMAF LOGISTICA LTDA</t>
  </si>
  <si>
    <t>228.426.911-72</t>
  </si>
  <si>
    <t>JALISMAR FERREIRA DA SILVA</t>
  </si>
  <si>
    <t>235.426.401-15</t>
  </si>
  <si>
    <t>JOSE DA SILVA MAIA</t>
  </si>
  <si>
    <t>246.287.781-91</t>
  </si>
  <si>
    <t>FLORIANO FERRAZ DE LIMA</t>
  </si>
  <si>
    <t>ANAP3059_09</t>
  </si>
  <si>
    <t>25.333.924/0001-30</t>
  </si>
  <si>
    <t>SUPER TOP 10 LTDA</t>
  </si>
  <si>
    <t>253.851.511-49</t>
  </si>
  <si>
    <t>ODORICO PEREIRA DE ASSUNCAO FILHO</t>
  </si>
  <si>
    <t>26.899.864/0001-80</t>
  </si>
  <si>
    <t>NUTRIR INDUSTRIA E COMERCIO DE RACOES LTDA</t>
  </si>
  <si>
    <t>348.192.401-10</t>
  </si>
  <si>
    <t>VALDEMIR RIBEIRO DE CASTRO</t>
  </si>
  <si>
    <t>GABRIELEM3059_12</t>
  </si>
  <si>
    <t>359.958.741-87</t>
  </si>
  <si>
    <t>ANTONIO RODRIGUES MAREGA</t>
  </si>
  <si>
    <t>426.400.321-00</t>
  </si>
  <si>
    <t>VALDIVINO DODO</t>
  </si>
  <si>
    <t>456.011.861-20</t>
  </si>
  <si>
    <t>MORIVAL BELCHIOR DE OLIVEIRA</t>
  </si>
  <si>
    <t>51.055.469/0001-69</t>
  </si>
  <si>
    <t>M2 INTELIGENCIA TRIBUTARIA LTDA</t>
  </si>
  <si>
    <t>PATRICKF3059_02</t>
  </si>
  <si>
    <t>515.739.381-49</t>
  </si>
  <si>
    <t>RILDO FIDELIS NOGUEIRA</t>
  </si>
  <si>
    <t>RUBINELIC3059_11</t>
  </si>
  <si>
    <t>759.950.181-91</t>
  </si>
  <si>
    <t>SILVONE GARCIA</t>
  </si>
  <si>
    <t>04/02/2026 10:07</t>
  </si>
  <si>
    <t>DATABASE: 012026, CENTRAL: 1004, SINGULAR: 3060</t>
  </si>
  <si>
    <t>008.488.191-79</t>
  </si>
  <si>
    <t>MARIA JULIA FONSECA MACHADO</t>
  </si>
  <si>
    <t>JORDANAF3060_00</t>
  </si>
  <si>
    <t>017.039.781-53</t>
  </si>
  <si>
    <t>ATAIDES DE PAULA MACEDO</t>
  </si>
  <si>
    <t>180.421.201-68</t>
  </si>
  <si>
    <t>ADEMIR GOMES LIMA</t>
  </si>
  <si>
    <t>215.051.361-72</t>
  </si>
  <si>
    <t>CELIO ROBERTO DA COSTA VIEIRA</t>
  </si>
  <si>
    <t>233.153.001-78</t>
  </si>
  <si>
    <t>CELINA GOMES LOPES DIAS</t>
  </si>
  <si>
    <t>289.459.481-04</t>
  </si>
  <si>
    <t>ADARCINO GONCALVES DE SOUSA FILHO</t>
  </si>
  <si>
    <t>301.740.231-20</t>
  </si>
  <si>
    <t>JOSE RENNER DE SOUZA RATES</t>
  </si>
  <si>
    <t>307.808.961-49</t>
  </si>
  <si>
    <t>SILVANIO LOPES VIEIRA</t>
  </si>
  <si>
    <t>371.221.691-20</t>
  </si>
  <si>
    <t>ARNOLDO DE SOUSA RATES</t>
  </si>
  <si>
    <t>423.531.301-00</t>
  </si>
  <si>
    <t>MARIA CRISTINA DE PAULA</t>
  </si>
  <si>
    <t>466.552.121-20</t>
  </si>
  <si>
    <t>ORLANDO VICENTE DE PAULA NETO</t>
  </si>
  <si>
    <t>497.732.241-04</t>
  </si>
  <si>
    <t>FRANK MACEDO</t>
  </si>
  <si>
    <t>507.216.821-20</t>
  </si>
  <si>
    <t>CLAYTON CESAR DE OLIVEIRA</t>
  </si>
  <si>
    <t>509.215.171-49</t>
  </si>
  <si>
    <t>NAGILA RUBIA BEZERRA DE SOUZA RATES</t>
  </si>
  <si>
    <t>753.778.611-91</t>
  </si>
  <si>
    <t>KAMILLA ARANTES DE OLIVEIRA</t>
  </si>
  <si>
    <t>782.176.441-87</t>
  </si>
  <si>
    <t>FERNANDO RODRIGUES NOGUEIRA</t>
  </si>
  <si>
    <t>812.400.311-49</t>
  </si>
  <si>
    <t>LEONARDO DANILO CARVALHO DOS SANTOS</t>
  </si>
  <si>
    <t>04/02/2026 10:09</t>
  </si>
  <si>
    <t>DATABASE: 012026, CENTRAL: 1004, SINGULAR: 3233</t>
  </si>
  <si>
    <t>23.111.436/0001-53</t>
  </si>
  <si>
    <t>COMPRA PROGRAMADA LTDA</t>
  </si>
  <si>
    <t>29.275.571/0001-10</t>
  </si>
  <si>
    <t>T&amp;F INVESTIMENTOS LTDA</t>
  </si>
  <si>
    <t>04/02/2026 10:15</t>
  </si>
  <si>
    <t>DATABASE: 012026, CENTRAL: 1004, SINGULAR: 3261</t>
  </si>
  <si>
    <t>005.397.931-16</t>
  </si>
  <si>
    <t>GRACILENY FERREIRA DOS SANTOS VALIM</t>
  </si>
  <si>
    <t>LUISAD3261_04</t>
  </si>
  <si>
    <t>295.185.201-00</t>
  </si>
  <si>
    <t>EDLEY BAQUIAO</t>
  </si>
  <si>
    <t>37.299.462/0001-61</t>
  </si>
  <si>
    <t>MINERACAO 2M LTDA</t>
  </si>
  <si>
    <t>47.134.227/0001-93</t>
  </si>
  <si>
    <t>POSTO ANTONELLI NOTA 10 LTDA</t>
  </si>
  <si>
    <t>590.260.491-53</t>
  </si>
  <si>
    <t>TALMO MAGALHAES MAIA</t>
  </si>
  <si>
    <t>SIMONEC3261_04</t>
  </si>
  <si>
    <t>755.920.021-49</t>
  </si>
  <si>
    <t>JEAN CARLOS DA SILVA ALVES ARAUJO</t>
  </si>
  <si>
    <t>RENANV3261_05</t>
  </si>
  <si>
    <t>798.597.631-00</t>
  </si>
  <si>
    <t>JACQUELINE ALVES SILVA TOMAZ NETTO</t>
  </si>
  <si>
    <t>866.384.161-20</t>
  </si>
  <si>
    <t>LUSINEI GUILIANE</t>
  </si>
  <si>
    <t>04/02/2026 10:17</t>
  </si>
  <si>
    <t>DATABASE: 012026, CENTRAL: 1004, SINGULAR: 3263</t>
  </si>
  <si>
    <t>159.356.168-74</t>
  </si>
  <si>
    <t>ROBERTA APARECIDA BRAGA MARCOLIN</t>
  </si>
  <si>
    <t>172.546.698-80</t>
  </si>
  <si>
    <t>KLEBER HENRIQUE POLIZELI FRANCO</t>
  </si>
  <si>
    <t>DAMARISF3263_00</t>
  </si>
  <si>
    <t>192.521.101-00</t>
  </si>
  <si>
    <t>CASLUI DINOEL DE OLIVEIRA</t>
  </si>
  <si>
    <t>196.476.701-68</t>
  </si>
  <si>
    <t>EDSON NUNES LUSTOSA</t>
  </si>
  <si>
    <t>20.980.555/0001-54</t>
  </si>
  <si>
    <t>ASG TRANSPORTES E LOGISTICA LTDA</t>
  </si>
  <si>
    <t>227.689.391-53</t>
  </si>
  <si>
    <t>OVIDIO FRANCISCO FERREIRA</t>
  </si>
  <si>
    <t>CARLOSE3263_00</t>
  </si>
  <si>
    <t>26.890.806/0001-96</t>
  </si>
  <si>
    <t>PEDREIRAS PARAISO LTDA</t>
  </si>
  <si>
    <t>RYANR3263_00</t>
  </si>
  <si>
    <t>35.161.606/0001-93</t>
  </si>
  <si>
    <t>A S G SERVICOS DE ENGENHARIA LTDA</t>
  </si>
  <si>
    <t>355.658.701-78</t>
  </si>
  <si>
    <t>PAULO WAGNER MACIEL MILHOMEM</t>
  </si>
  <si>
    <t>472.728.211-91</t>
  </si>
  <si>
    <t>ERONDINO ALVES MILHOMEM</t>
  </si>
  <si>
    <t>LUCELIAS3263_03</t>
  </si>
  <si>
    <t>589.265.181-91</t>
  </si>
  <si>
    <t>GEORTHON BANDEIRA FRANCO</t>
  </si>
  <si>
    <t>MARIAE3263_02</t>
  </si>
  <si>
    <t>778.107.241-34</t>
  </si>
  <si>
    <t>ADALTON RODRIGUES COELHO FILHO</t>
  </si>
  <si>
    <t>LORENNAK3263_00</t>
  </si>
  <si>
    <t>04/02/2026 10:21</t>
  </si>
  <si>
    <t>DATABASE: 012026, CENTRAL: 1004, SINGULAR: 3300</t>
  </si>
  <si>
    <t>3300 - SICOOB CENTRO-OESTE BR</t>
  </si>
  <si>
    <t>14.229.475/0001-69</t>
  </si>
  <si>
    <t>SUMMUS ENGENHARIA LTDA</t>
  </si>
  <si>
    <t>ANDREL3300_14</t>
  </si>
  <si>
    <t>22.896.197/0001-21</t>
  </si>
  <si>
    <t>CORUMBA EMPREENDIMENTOS E PARTICIPACOES LTDA</t>
  </si>
  <si>
    <t>34.906.478/0001-05</t>
  </si>
  <si>
    <t>AGPETRO COMERCIO DE PETROLEO LTDA</t>
  </si>
  <si>
    <t>735.051.961-34</t>
  </si>
  <si>
    <t>JOSE FELIPE FERREIRA LINS</t>
  </si>
  <si>
    <t>899.421.751-72</t>
  </si>
  <si>
    <t>DERMEVAL LUIS ALVES FERRO</t>
  </si>
  <si>
    <t>04/02/2026 10:33</t>
  </si>
  <si>
    <t>DATABASE: 012026, CENTRAL: 1004, SINGULAR: 3320</t>
  </si>
  <si>
    <t>010.443.771-51</t>
  </si>
  <si>
    <t>ELSONIO ROBERTO DA SILVA JUNIOR</t>
  </si>
  <si>
    <t>MARCELOG3320_00</t>
  </si>
  <si>
    <t>028.201.351-29</t>
  </si>
  <si>
    <t>GUILHERME MORAIS VALADAO</t>
  </si>
  <si>
    <t>054.748.228-04</t>
  </si>
  <si>
    <t>JOSE CLAUDIO CARDOSO CURTO</t>
  </si>
  <si>
    <t>143.841.708-07</t>
  </si>
  <si>
    <t>LUCIANE CARDOSO CURTO DONEGA</t>
  </si>
  <si>
    <t>253.888.108-01</t>
  </si>
  <si>
    <t>DIORANDES FIRMINO CARLOS NETTO</t>
  </si>
  <si>
    <t>332.489.071-34</t>
  </si>
  <si>
    <t>NORON APARECIDO RIBEIRO</t>
  </si>
  <si>
    <t>42.034.325/0001-35</t>
  </si>
  <si>
    <t>ALIANCA ARMAZENAMENTO DE GRAOS EM GERAL LTDA</t>
  </si>
  <si>
    <t>763.300.951-91</t>
  </si>
  <si>
    <t>ELIBERTO PEREIRA NUNES</t>
  </si>
  <si>
    <t>881.433.761-68</t>
  </si>
  <si>
    <t>RODRIGO DE SOUZA CRUZ</t>
  </si>
  <si>
    <t>905.796.741-34</t>
  </si>
  <si>
    <t>FRANCISCO OTAVIO DE ASSIS NETO</t>
  </si>
  <si>
    <t>967.285.071-91</t>
  </si>
  <si>
    <t>PAULO ALVES FORTES JUNIOR</t>
  </si>
  <si>
    <t>04/02/2026 10:42</t>
  </si>
  <si>
    <t>DATABASE: 012026, CENTRAL: 1004, SINGULAR: 3332</t>
  </si>
  <si>
    <t>010.433.751-63</t>
  </si>
  <si>
    <t>RODRIGO PADUA SANTOS</t>
  </si>
  <si>
    <t>030.012.731-60</t>
  </si>
  <si>
    <t>CLAUDINEIA DA CONCEICAO MONTEIRO</t>
  </si>
  <si>
    <t>081.617.551-91</t>
  </si>
  <si>
    <t>JOAO DA CONCEICAO MACEDO</t>
  </si>
  <si>
    <t>121.830.081-72</t>
  </si>
  <si>
    <t>JOSE EUSTAQUIO DA SILVA</t>
  </si>
  <si>
    <t>159.060.511-04</t>
  </si>
  <si>
    <t>WALDERCY RIBEIRO DA CUNHA</t>
  </si>
  <si>
    <t>281.273.661-53</t>
  </si>
  <si>
    <t>JOSE ALMEIDA DE JESUS</t>
  </si>
  <si>
    <t>BRENDAK3332_05</t>
  </si>
  <si>
    <t>35.472.921/0001-31</t>
  </si>
  <si>
    <t>JC MATERIAIS E LOGISTICA LTDA</t>
  </si>
  <si>
    <t>52.848.803/0001-02</t>
  </si>
  <si>
    <t>TOPS MASSAS COMERCIAL DE ALIMENTOS LTDA</t>
  </si>
  <si>
    <t>547.372.811-15</t>
  </si>
  <si>
    <t>EDICARLOS RODRIGUES BARBOSA</t>
  </si>
  <si>
    <t>547.494.331-87</t>
  </si>
  <si>
    <t>NILTON BARBOSA DE CASTRO</t>
  </si>
  <si>
    <t>560.724.061-49</t>
  </si>
  <si>
    <t>VALDIR BORGES FERREIRA</t>
  </si>
  <si>
    <t>871.293.371-68</t>
  </si>
  <si>
    <t>MATHEUS MATIAS ARRUDA</t>
  </si>
  <si>
    <t>04/02/2026 10:48</t>
  </si>
  <si>
    <t>DATABASE: 012026, CENTRAL: 1004, SINGULAR: 3333</t>
  </si>
  <si>
    <t>00.122.473/0001-61</t>
  </si>
  <si>
    <t>CEPALGO EMBALAGENS FLEXIVEIS LTDA.</t>
  </si>
  <si>
    <t>020.432.201-44</t>
  </si>
  <si>
    <t>WOLNEY WAGNER DE SIQUEIRA</t>
  </si>
  <si>
    <t>ERICKR3333_12</t>
  </si>
  <si>
    <t>033.407.811-33</t>
  </si>
  <si>
    <t>ANDRE DUQUE DE CASTRO FONSECA</t>
  </si>
  <si>
    <t>038.703.761-63</t>
  </si>
  <si>
    <t>IAGO CESAR CAIXETA</t>
  </si>
  <si>
    <t>039.655.111-49</t>
  </si>
  <si>
    <t>SAID VIEIRA BORGES</t>
  </si>
  <si>
    <t>070.934.311-60</t>
  </si>
  <si>
    <t>JULLIA RODRIGUES OLIVEIRA</t>
  </si>
  <si>
    <t>DEBORAHC3333_13</t>
  </si>
  <si>
    <t>081.730.361-87</t>
  </si>
  <si>
    <t>SEBASTIAO ROSA DA SILVA</t>
  </si>
  <si>
    <t>KELMAN3333_08</t>
  </si>
  <si>
    <t>09.001.787/0001-80</t>
  </si>
  <si>
    <t>R C TRANSPORTES LTDA</t>
  </si>
  <si>
    <t>10.777.405/0001-94</t>
  </si>
  <si>
    <t>FLOR DO IPE EMPREENDIMENTOS IMOBILIARIOS LTDA</t>
  </si>
  <si>
    <t>WALINTHONS3333_01</t>
  </si>
  <si>
    <t>10.871.039/0001-38</t>
  </si>
  <si>
    <t>BAMBUI EMPREENDIMENTOS LTDA</t>
  </si>
  <si>
    <t>ALECIAB3333_00</t>
  </si>
  <si>
    <t>11.052.797/0001-97</t>
  </si>
  <si>
    <t>ZION PARTICIPACOES E EMPREENDIMENTOS S/A</t>
  </si>
  <si>
    <t>13.059.848/0001-38</t>
  </si>
  <si>
    <t>PARK IMPERIAL EMPREENDIMENTOS IMOBILIARIOS LTDA</t>
  </si>
  <si>
    <t>FRANCIELLEF3333_00</t>
  </si>
  <si>
    <t>148.769.651-53</t>
  </si>
  <si>
    <t>PAULO OLIVEIRA LIMA</t>
  </si>
  <si>
    <t>17.120.918/0001-77</t>
  </si>
  <si>
    <t>LD INDUSTRIA E COMERCIO DE ARTEFATOS DE METAIS LTDA</t>
  </si>
  <si>
    <t>20.059.373/0001-45</t>
  </si>
  <si>
    <t>ACERVO - OBJETO DE DECORACAO E PRESENTE LTDA</t>
  </si>
  <si>
    <t>23.779.898/0001-43</t>
  </si>
  <si>
    <t>CONCERTINA LIDER DISTRIBUIDORA LTDA</t>
  </si>
  <si>
    <t>25.312.363/0001-93</t>
  </si>
  <si>
    <t>CONCERTINA MUNDIAL COMERCIO E INDUSTRIA LTDA</t>
  </si>
  <si>
    <t>311.088.571-91</t>
  </si>
  <si>
    <t>CELIO VEROLLA FILHO</t>
  </si>
  <si>
    <t>396.823.311-53</t>
  </si>
  <si>
    <t>TEREZINHA IRIS CARNEIRO BORGES</t>
  </si>
  <si>
    <t>FELIPEA3333_00</t>
  </si>
  <si>
    <t>413.236.291-49</t>
  </si>
  <si>
    <t>ELISIO DANELLA FILHO</t>
  </si>
  <si>
    <t>530.340.401-30</t>
  </si>
  <si>
    <t>ANTONIO JOSE DE CARVALHO</t>
  </si>
  <si>
    <t>717.818.541-49</t>
  </si>
  <si>
    <t>SUEYDE APARECIDA CAIXETA PEREIRA</t>
  </si>
  <si>
    <t>721.647.191-15</t>
  </si>
  <si>
    <t>RENATO OLIVEIRA XIMENES</t>
  </si>
  <si>
    <t>759.988.071-20</t>
  </si>
  <si>
    <t>LEONARDO GUIMARAES E SILVA</t>
  </si>
  <si>
    <t>762.940.481-68</t>
  </si>
  <si>
    <t>MARCO ANTONIO DE SOUZA</t>
  </si>
  <si>
    <t>800.557.021-04</t>
  </si>
  <si>
    <t>GEYSON JOSE DE FREITAS</t>
  </si>
  <si>
    <t>EDSONL3333_08</t>
  </si>
  <si>
    <t>864.933.881-04</t>
  </si>
  <si>
    <t>SIRLON FRANCO CHAGAS</t>
  </si>
  <si>
    <t>04/02/2026 10:52</t>
  </si>
  <si>
    <t>DATABASE: 012026, CENTRAL: 1004, SINGULAR: 3343</t>
  </si>
  <si>
    <t>004.863.949-48</t>
  </si>
  <si>
    <t>CARLOS ALEXANDRE FETZ</t>
  </si>
  <si>
    <t>ARTHURV3343_01</t>
  </si>
  <si>
    <t>014.627.361-30</t>
  </si>
  <si>
    <t>RENAN OLIVEIRA TOMASI</t>
  </si>
  <si>
    <t>RUDIM3343_00</t>
  </si>
  <si>
    <t>079.209.776-90</t>
  </si>
  <si>
    <t>LEONARDO RODRIGUES MARTINS</t>
  </si>
  <si>
    <t>331.588.431-53</t>
  </si>
  <si>
    <t>MYRNA ALMEIDA RODRIGUES</t>
  </si>
  <si>
    <t>38.252.358/0001-84</t>
  </si>
  <si>
    <t>PRESTIGE EMPREENDIMENTOS LTDA</t>
  </si>
  <si>
    <t>PABLOH3343_00</t>
  </si>
  <si>
    <t>664.471.431-53</t>
  </si>
  <si>
    <t>RAQUEL PEREIRA SANTA CRUZ MENESES</t>
  </si>
  <si>
    <t>77.649.283/0001-21</t>
  </si>
  <si>
    <t>RODOJUNIOR TRANSPORTES LTDA</t>
  </si>
  <si>
    <t>834.723.201-68</t>
  </si>
  <si>
    <t>LILIAN XAVIER RODRIGUES</t>
  </si>
  <si>
    <t>901.557.001-97</t>
  </si>
  <si>
    <t>ANDRÉIA VILELA DE SOUZA</t>
  </si>
  <si>
    <t>935.732.431-34</t>
  </si>
  <si>
    <t>EDUARDO DO PRADO LOBO</t>
  </si>
  <si>
    <t>04/02/2026 11:03</t>
  </si>
  <si>
    <t>DATABASE: 012026, CENTRAL: 1004, SINGULAR: 3348</t>
  </si>
  <si>
    <t>3348 - SICOOB JURISCRED</t>
  </si>
  <si>
    <t>04.650.186/0001-85</t>
  </si>
  <si>
    <t>LONA CONSTRUTORA LTDA</t>
  </si>
  <si>
    <t>PAMELAR3348_00</t>
  </si>
  <si>
    <t>17.284.046/0001-82</t>
  </si>
  <si>
    <t>DOLP ENGENHARIA LTDA</t>
  </si>
  <si>
    <t>04/02/2026 11:09</t>
  </si>
  <si>
    <t>DATABASE: 012026, CENTRAL: 1004, SINGULAR: 3349</t>
  </si>
  <si>
    <t>027.732.981-79</t>
  </si>
  <si>
    <t>JOAO MARIO GOULART CORREIA</t>
  </si>
  <si>
    <t>ANDRESSAR3349_00</t>
  </si>
  <si>
    <t>08.109.587/0001-83</t>
  </si>
  <si>
    <t>JOAO EUSTAQUIO CORDEIRO O GOIANO</t>
  </si>
  <si>
    <t>449.844.481-72</t>
  </si>
  <si>
    <t>ROMILSON FERREIRA PAIVA</t>
  </si>
  <si>
    <t>MATHEUSF3349_01</t>
  </si>
  <si>
    <t>62.467.054/0001-19</t>
  </si>
  <si>
    <t>JOAO EUSTAQUIO CORDEIRO  LTDA</t>
  </si>
  <si>
    <t>04/02/2026 11:12</t>
  </si>
  <si>
    <t>DATABASE: 012026, CENTRAL: 1004, SINGULAR: 3350</t>
  </si>
  <si>
    <t>01.859.604/0001-50</t>
  </si>
  <si>
    <t>CAMPO DIESEL COM. DE PETROLEO LTDA</t>
  </si>
  <si>
    <t>019.620.121-74</t>
  </si>
  <si>
    <t>BETHANIA BRIGNONI</t>
  </si>
  <si>
    <t>RENATHAK3350_00</t>
  </si>
  <si>
    <t>028.473.011-43</t>
  </si>
  <si>
    <t>SABLINE CARVALHO COLU MOHAMAD SALAMA</t>
  </si>
  <si>
    <t>038.011.211-60</t>
  </si>
  <si>
    <t>LIRIO HENRIQUE HENKES BRIGNONI</t>
  </si>
  <si>
    <t>05.929.196/0001-17</t>
  </si>
  <si>
    <t>CAIAPO INDUSTRIA E COMERCIO DE AGUA MINERAL LTDA</t>
  </si>
  <si>
    <t>122.527.861-91</t>
  </si>
  <si>
    <t>VOLNAN VIEIRA DE FREITAS</t>
  </si>
  <si>
    <t>231.358.321-04</t>
  </si>
  <si>
    <t>OLAVO SERVULO DE LIMA NETO</t>
  </si>
  <si>
    <t>24.304.845/0003-09</t>
  </si>
  <si>
    <t>MARCOS SOUZA BORGES  LTDA</t>
  </si>
  <si>
    <t>304.859.401-91</t>
  </si>
  <si>
    <t>WANDER DE CARVALHO</t>
  </si>
  <si>
    <t>364.489.741-72</t>
  </si>
  <si>
    <t>PAULO CEZAR PAZZINATO</t>
  </si>
  <si>
    <t>414.835.881-49</t>
  </si>
  <si>
    <t>WELLSON GOMES OLIVEIRA</t>
  </si>
  <si>
    <t>43.313.916/0001-04</t>
  </si>
  <si>
    <t>HIDRAUMAQUINAS LTDA</t>
  </si>
  <si>
    <t>04/02/2026 11:17</t>
  </si>
  <si>
    <t>DATABASE: 012026, CENTRAL: 1004, SINGULAR: 3351</t>
  </si>
  <si>
    <t>14.025.932/0001-01</t>
  </si>
  <si>
    <t>MFX INVESTIMENTOS E PARTICIPACOES LTDA</t>
  </si>
  <si>
    <t>20.314.582/0001-98</t>
  </si>
  <si>
    <t>A &amp; L TRANSPORTES LTDA</t>
  </si>
  <si>
    <t>23.009.902/0001-94</t>
  </si>
  <si>
    <t>RESIDENCIAL GRAN POEME SPE LTDA</t>
  </si>
  <si>
    <t>43.371.478/0001-30</t>
  </si>
  <si>
    <t>IMPERIO PREMOLDADOS LTDA</t>
  </si>
  <si>
    <t>563.896.121-68</t>
  </si>
  <si>
    <t>EMIVALDO GOMES DOS SANTOS</t>
  </si>
  <si>
    <t>LUCIENEC3351_09</t>
  </si>
  <si>
    <t>566.554.441-87</t>
  </si>
  <si>
    <t>ELIZABETH CARVALHO</t>
  </si>
  <si>
    <t>FERNANDAC3351_02</t>
  </si>
  <si>
    <t>04/02/2026 13:05</t>
  </si>
  <si>
    <t>DATABASE: 012026, CENTRAL: 1004, SINGULAR: 4155</t>
  </si>
  <si>
    <t>000.743.561-43</t>
  </si>
  <si>
    <t>LEANDRO HENRIQUE MARQUES PAULINO</t>
  </si>
  <si>
    <t>VERONICAB4155_00</t>
  </si>
  <si>
    <t>011.772.911-69</t>
  </si>
  <si>
    <t>DJONAS KOGLER</t>
  </si>
  <si>
    <t>035.226.491-84</t>
  </si>
  <si>
    <t>RAFAEL ALVARENGA MELLER</t>
  </si>
  <si>
    <t>WELLINGTONL4155_02</t>
  </si>
  <si>
    <t>041.372.611-80</t>
  </si>
  <si>
    <t>JOVIANO TARLETON CORDEIRO HONORATO</t>
  </si>
  <si>
    <t>043.176.819-60</t>
  </si>
  <si>
    <t>GLAUBER ZANINI</t>
  </si>
  <si>
    <t>JOICED4155_02</t>
  </si>
  <si>
    <t>046.893.521-51</t>
  </si>
  <si>
    <t>FANNY RAMOS DUTRA ETCHEVERRIA</t>
  </si>
  <si>
    <t>261.039.661-91</t>
  </si>
  <si>
    <t>LEONIDAS ALVES TEIXEIRA FILHO</t>
  </si>
  <si>
    <t>288.978.890-34</t>
  </si>
  <si>
    <t>SYLVIO GOMES RIBAS</t>
  </si>
  <si>
    <t>395.273.600-72</t>
  </si>
  <si>
    <t>EDELMIRO MOTTA DA SILVA</t>
  </si>
  <si>
    <t>803.364.421-49</t>
  </si>
  <si>
    <t>CLAYTON BERNARDI RODRIGUES BORGES</t>
  </si>
  <si>
    <t>DIRCEUH4155_10</t>
  </si>
  <si>
    <t>943.982.406-91</t>
  </si>
  <si>
    <t>LUCIANO MARTINS DE SOUZA</t>
  </si>
  <si>
    <t>04/02/2026 13:09</t>
  </si>
  <si>
    <t>DATABASE: 012026, CENTRAL: 1004, SINGULAR: 4198</t>
  </si>
  <si>
    <t>019.501.441-35</t>
  </si>
  <si>
    <t>DELMINA ALVES DE SOUSA LIMA</t>
  </si>
  <si>
    <t>022.277.571-83</t>
  </si>
  <si>
    <t>WILLIAN MENDES REZENDE</t>
  </si>
  <si>
    <t>09.248.423/0001-08</t>
  </si>
  <si>
    <t>CLINICA ODONTOLOGICA DENTE MAIS LTDA</t>
  </si>
  <si>
    <t>20.944.589/0001-93</t>
  </si>
  <si>
    <t>DANIEL ASSIS AZEVEDO LTDA</t>
  </si>
  <si>
    <t>24.991.009/0001-70</t>
  </si>
  <si>
    <t>BRILLIANCE DERMATOLOGIA LTDA</t>
  </si>
  <si>
    <t>25.499.655/0001-87</t>
  </si>
  <si>
    <t>CLARICE VALENTE ARAGAO LTDA</t>
  </si>
  <si>
    <t>33.570.120/0001-83</t>
  </si>
  <si>
    <t>RAYANE CARVALHO DA SILVA 71438165153</t>
  </si>
  <si>
    <t>40.938.930/0001-05</t>
  </si>
  <si>
    <t>COMARCA AUTO PECAS LTDA</t>
  </si>
  <si>
    <t>461.196.391-87</t>
  </si>
  <si>
    <t>MARIA ANITA DA SILVA GITIRANA DOURADO</t>
  </si>
  <si>
    <t>640.575.776-53</t>
  </si>
  <si>
    <t>FERNANDO JOSE DA SILVA JUNIOR</t>
  </si>
  <si>
    <t>ALINEA4198_01</t>
  </si>
  <si>
    <t>784.266.346-72</t>
  </si>
  <si>
    <t>ADEMILSON SANTANA DA ROCHA</t>
  </si>
  <si>
    <t>04/02/2026 13:11</t>
  </si>
  <si>
    <t>DATABASE: 012026, CENTRAL: 1004, SINGULAR: 4221</t>
  </si>
  <si>
    <t>10.733.941/0001-98</t>
  </si>
  <si>
    <t>GLOBAL LOGISTICA COMERCIO E EQUIPAMENTOS LTDA</t>
  </si>
  <si>
    <t>22.702.770/0001-19</t>
  </si>
  <si>
    <t>LHP IMOVEIS ASSESSORIA IMOBILIARIA LTDA</t>
  </si>
  <si>
    <t>04/02/2026 13:13</t>
  </si>
  <si>
    <t>DATABASE: 012026, CENTRAL: 1004, SINGULAR: 4278</t>
  </si>
  <si>
    <t>4278 - SICOOB CREDSEF</t>
  </si>
  <si>
    <t>169.714.421-72</t>
  </si>
  <si>
    <t>LIRANDO DE AZEVEDO JACUNDA</t>
  </si>
  <si>
    <t>04/02/2026 13:16</t>
  </si>
  <si>
    <t>DATABASE: 012026, CENTRAL: 1004, SINGULAR: 4332</t>
  </si>
  <si>
    <t>4332 - SICOOB BRMIL</t>
  </si>
  <si>
    <t>37.997.871/0001-31</t>
  </si>
  <si>
    <t>RESCON - ADMINISTRACAO DE CONDOMINIOS LTDA</t>
  </si>
  <si>
    <t>04/02/2026 13:19</t>
  </si>
  <si>
    <t>DATABASE: 012026, CENTRAL: 1004, SINGULAR: 5014</t>
  </si>
  <si>
    <t>000.105.481-30</t>
  </si>
  <si>
    <t>BRUNO VILELA SANDOVAL MOREIRA</t>
  </si>
  <si>
    <t>KEROLAYNEC5014_02</t>
  </si>
  <si>
    <t>004.176.501-08</t>
  </si>
  <si>
    <t>VALDINEY PRINS PEREIRA</t>
  </si>
  <si>
    <t>ISADORAD5014_04</t>
  </si>
  <si>
    <t>011.833.801-35</t>
  </si>
  <si>
    <t>BOAZ FILGUEIRAS CARVALHO</t>
  </si>
  <si>
    <t>013.903.731-42</t>
  </si>
  <si>
    <t>CAIO CESAR VIANA OLIVEIRA</t>
  </si>
  <si>
    <t>016.315.371-05</t>
  </si>
  <si>
    <t>MONIZE MENDONCA ANDRADE DE FREITAS</t>
  </si>
  <si>
    <t>RUTES5014_02</t>
  </si>
  <si>
    <t>019.294.951-96</t>
  </si>
  <si>
    <t>ALEX FERREIRA CARDOSO</t>
  </si>
  <si>
    <t>031.084.311-10</t>
  </si>
  <si>
    <t>ROQUE VIEIRA DE FREITAS FILHO</t>
  </si>
  <si>
    <t>031.648.241-22</t>
  </si>
  <si>
    <t>FERNANDO BARBOSA GOULART</t>
  </si>
  <si>
    <t>213.762.980-15</t>
  </si>
  <si>
    <t>DORIS KREUZ SPECHT</t>
  </si>
  <si>
    <t>33.745.763/0001-10</t>
  </si>
  <si>
    <t>LAINER TELECOMUNICACOES LTDA</t>
  </si>
  <si>
    <t>BIANCAP5014_02</t>
  </si>
  <si>
    <t>394.124.821-91</t>
  </si>
  <si>
    <t>MARLEI SANTOS BORGES DE SOUZA</t>
  </si>
  <si>
    <t>465.015.687-49</t>
  </si>
  <si>
    <t>MARIA ISABEL DE ALMEIDA MONTEIRO</t>
  </si>
  <si>
    <t>LUDIMILAG5014_01</t>
  </si>
  <si>
    <t>478.201.361-20</t>
  </si>
  <si>
    <t>VERA NILZA REZENDE OLIVEIRA</t>
  </si>
  <si>
    <t>496.621.981-72</t>
  </si>
  <si>
    <t>ALENCAR LIBANO DE PAULA</t>
  </si>
  <si>
    <t>577.320.941-15</t>
  </si>
  <si>
    <t>MARCIA DA CONCEICAO VILELA</t>
  </si>
  <si>
    <t>590.568.941-53</t>
  </si>
  <si>
    <t>SANDRA PEREIRA CARVALHO MORAES</t>
  </si>
  <si>
    <t>608.736.046-87</t>
  </si>
  <si>
    <t>MIGUEL DE CARVALHO MUNIZ</t>
  </si>
  <si>
    <t>706.776.386-04</t>
  </si>
  <si>
    <t>MARIA DAS GRACAS CARVALHO OLIVEIRA</t>
  </si>
  <si>
    <t>719.302.641-00</t>
  </si>
  <si>
    <t>PEDRO MARQUES AVELINO CAMPOS</t>
  </si>
  <si>
    <t>760.485.601-25</t>
  </si>
  <si>
    <t>JACIOLY VILELA REZENDE</t>
  </si>
  <si>
    <t>819.511.321-49</t>
  </si>
  <si>
    <t>ANDRESLEY REZENDE</t>
  </si>
  <si>
    <t>840.824.961-49</t>
  </si>
  <si>
    <t>DIMAIR CANDIDA DA SILVA</t>
  </si>
  <si>
    <t>JOAOM5014_00</t>
  </si>
  <si>
    <t>845.355.041-72</t>
  </si>
  <si>
    <t>CASSIO TEODORO CARRIJO</t>
  </si>
  <si>
    <t>872.537.391-91</t>
  </si>
  <si>
    <t>ANTONIONI ESPOSITO BORGES</t>
  </si>
  <si>
    <t>MALUC5014_03</t>
  </si>
  <si>
    <t>904.960.001-87</t>
  </si>
  <si>
    <t>RODRIGO DE ALMEIDA MONTEIRO</t>
  </si>
  <si>
    <t>946.064.551-87</t>
  </si>
  <si>
    <t>ELZA MARIA SOUSA RESENDE</t>
  </si>
  <si>
    <t>974.874.571-68</t>
  </si>
  <si>
    <t>ELISMAR MOREIRA FERNANDES</t>
  </si>
  <si>
    <t>F4120400 - Construção de edifícios</t>
  </si>
  <si>
    <t>F4110700 - Incorporação de empreendimentos imobiliários</t>
  </si>
  <si>
    <t>Sim</t>
  </si>
  <si>
    <t>G4731800 - Comércio varejista de combustíveis para veículos automotores</t>
  </si>
  <si>
    <t>Sem CNAE</t>
  </si>
  <si>
    <t>A0115600 - Cultivo de soja</t>
  </si>
  <si>
    <t>Não</t>
  </si>
  <si>
    <t>A0151201 - Criação de bovinos para corte</t>
  </si>
  <si>
    <t>G4683400 - Comércio atacadista de defensivos agrícolas, adubos, fertilizantes e corretivo</t>
  </si>
  <si>
    <t>A0133404 - Cultivo de cítricos, exceto laranja</t>
  </si>
  <si>
    <t>G4789002 - Comércio varejista de plantas e flores naturais</t>
  </si>
  <si>
    <t>A0210101 - Cultivo de eucalipto</t>
  </si>
  <si>
    <t>Q8630504 - Atividade odontológica</t>
  </si>
  <si>
    <t>A0151202 - Criação de bovinos para leite</t>
  </si>
  <si>
    <t>J6110803 - Serviços de comunicação multimídia SCM</t>
  </si>
  <si>
    <t>M7500100 - Atividades veterinárias</t>
  </si>
  <si>
    <t>A0161099 - Atividades de apoio a agricultura não especificadas anteriormente</t>
  </si>
  <si>
    <t>A0139306 - Cultivo de seringueira</t>
  </si>
  <si>
    <t>C3101200 - Fabricação de móveis com predominância de madeira</t>
  </si>
  <si>
    <t>F4399104 - Serviços de operação e fornecimento de equipamentos para transporte e eleva</t>
  </si>
  <si>
    <t>A0162899 - Atividades de apoio a pecuária não especificados anteriormente</t>
  </si>
  <si>
    <t>G4619200 - Representantes comerciais e agentes do comércio de mercadorias em geral</t>
  </si>
  <si>
    <t>Q8630503 - Atividade médica ambulatorial restrita e consultas</t>
  </si>
  <si>
    <t>G4681802 - Comércio atacadista de combustíveis realizado por transportador retalhista</t>
  </si>
  <si>
    <t>C1121600 - Fabricação de águas envassadas</t>
  </si>
  <si>
    <t>G4784900 - Comércio varejista de gás liquefeito de petróleo</t>
  </si>
  <si>
    <t>C3314702 - Manutenção e reparação de equipamentos hidráulicos</t>
  </si>
  <si>
    <t>A0154700 - Criação de suínos</t>
  </si>
  <si>
    <t>H4930203 - Transporte rodoviário perigosos</t>
  </si>
  <si>
    <t>G4744099 - Comércio varejista de materiais de construção em geral</t>
  </si>
  <si>
    <t>G4631100 - Comércio atacadista de leite e laticínios</t>
  </si>
  <si>
    <t>H4930202 - Transporte rodoviário de carga, exceto produtos perigosos e mudanças</t>
  </si>
  <si>
    <t>C1066000 - Fabricação de alimentos para animais</t>
  </si>
  <si>
    <t>G4681803 - Comércio atacadista de combustíveis de origem vegetal, exceto álcool</t>
  </si>
  <si>
    <t>B0990403 - Atividades de apoio a extração de minerais não metálicos</t>
  </si>
  <si>
    <t>F4110700 - Incorporação de empreendimento imobiliários</t>
  </si>
  <si>
    <t>Q8640202 - Laboratórios clínicos</t>
  </si>
  <si>
    <t>I5611201 - Restaurante e similares</t>
  </si>
  <si>
    <t>A0111302 - Cultivo de milho</t>
  </si>
  <si>
    <t>J6399200 - Outras atividades de prestação de serviços de informação não especificadas anteriormente</t>
  </si>
  <si>
    <t>C1011205 - Matadouro abate reses sob contrato, exceto abate de suínos</t>
  </si>
  <si>
    <t>E3600601 - Captação, tratamento e distribuição de água</t>
  </si>
  <si>
    <t>retirar duplicado</t>
  </si>
  <si>
    <t>A0210105 - Cultivo de espécies madeireiras, exceto eucalipto, acácianegra, pinus e teca</t>
  </si>
  <si>
    <t>C1531901 - Fabricação de calçados de couro</t>
  </si>
  <si>
    <t>G4679699 - Comércio atacadista de materiais de construção em geral</t>
  </si>
  <si>
    <t>H4922102 - Transporte rodoviário coletivo de passageiros, com itinerário fixo, interestadual</t>
  </si>
  <si>
    <t>G4789005 - Comércio varejista de produtos seneantes domissanitários</t>
  </si>
  <si>
    <t>C2222600 - Fabricação de embalagens de material plástico</t>
  </si>
  <si>
    <t>F4399101 - Administração de obras</t>
  </si>
  <si>
    <t>K6499999 - Outras atividades de serviços financeiros não especificados anteriormente</t>
  </si>
  <si>
    <t>A0161099 - Atividades de apoio a agricultura não especificados anteriormente</t>
  </si>
  <si>
    <t>A0113000 - Cultivo de cana de açúcar</t>
  </si>
  <si>
    <t>Q8630503 - Atividade médica ambulatorial restrita a consultas</t>
  </si>
  <si>
    <t>S9609299 - Outras atividades de serviços pessoais não especificados anteriormente</t>
  </si>
  <si>
    <t>Q8610101 - Atividades de atendimento hospitalar, exceto prontosocorro e unidades</t>
  </si>
  <si>
    <t>C1051100 - Preparação do leite</t>
  </si>
  <si>
    <t>F4330402 - Instalação de portas, janelas, tetos, divisórias e armários embutidos</t>
  </si>
  <si>
    <t>G4712100 - Comércio varejista de mercadorias em geral, com predominância de produtos</t>
  </si>
  <si>
    <t>N8211300 - Serviços combinado de escritório e apoio administrativo</t>
  </si>
  <si>
    <t>A0155501 - Criação de frangos para corte</t>
  </si>
  <si>
    <t>G4511102 - Comércio a varejo de automóveis, camionetas e utilitários usados</t>
  </si>
  <si>
    <t>B0810006 - Extração de areia, cascalho ou pedregulho e beneficiamento associado</t>
  </si>
  <si>
    <t>A0121101 - Horticultura, exceto morango</t>
  </si>
  <si>
    <t>I5620101 - Fornecimento de alimentos preparados preponderantemente para empresas</t>
  </si>
  <si>
    <t>H4930201 - Transporte rodoviário de carga, exceto produtos perigosos e mudanças</t>
  </si>
  <si>
    <t>B0810099 - Extração e britamento de pedras e outros materiais para construção e beneficia</t>
  </si>
  <si>
    <t>M7112000 - Serviços de engenharia</t>
  </si>
  <si>
    <t>H5211701 - Armazéns gerais emissão de warrant</t>
  </si>
  <si>
    <t>C1094500 - Fabricação de massas alimentícias</t>
  </si>
  <si>
    <t>L6810201 - Compra e venda de imóveis próprios</t>
  </si>
  <si>
    <t>K6462000 - Holdings de Instituições não financeiros</t>
  </si>
  <si>
    <t>L6822600 - Gestão e administração de propriedade imobiliária</t>
  </si>
  <si>
    <t>C2599399 - Fabricação de outros produtos de metal não especificados anteriormente</t>
  </si>
  <si>
    <t>G4789099 - Comércio varejista de outros produtos não especificados anteriormente</t>
  </si>
  <si>
    <t>C2532201 - Produção de artefatos estampados de metal</t>
  </si>
  <si>
    <t>A0162899 - Atividades de apoio a pecuária não especificadas anteriormente</t>
  </si>
  <si>
    <t>C2029100 - Fabricação de produtos químicos orgânicos não especeficados anteriormente</t>
  </si>
  <si>
    <t>F4221902 - Construção de estações e redes de distrbuição de energia elétrica</t>
  </si>
  <si>
    <t>M7020400 - Atividades de consultoria em gestão empresarial, exceto consultoria técnica</t>
  </si>
  <si>
    <t>C2330399 - Fabricação de outros artefatos e produtos de concreto, cimento, fibrocimento</t>
  </si>
  <si>
    <t>A0151203 - Criação de bovinos, exceto para corte e leite</t>
  </si>
  <si>
    <t>G4724500 - Comércio varejista de hortifrutigranjeiros</t>
  </si>
  <si>
    <t>Q8630599 - Atividades de atenção ambulatorial não especificadas anteriormente</t>
  </si>
  <si>
    <t>E3702900 - Atividades relacionadas a esgoto, exceto a gestão de redes</t>
  </si>
  <si>
    <t>G4530701 - Comércio por atacado de peças e acessórios novos para veículos automotores</t>
  </si>
  <si>
    <t>E3839499 - Recuperação de materiais não especificados anteriormente</t>
  </si>
  <si>
    <t>L6821801 - Corretagem na compra e venda e avaliação de imóveis</t>
  </si>
  <si>
    <t>M6920601 - Atividades de contabilidade</t>
  </si>
  <si>
    <t>Ano-Mês Movimento</t>
  </si>
  <si>
    <t>Cooperativa</t>
  </si>
  <si>
    <t>PA</t>
  </si>
  <si>
    <t>Descrição Setor Sensível</t>
  </si>
  <si>
    <t>Modalidade Bacen</t>
  </si>
  <si>
    <t>Submodalidade Bacen</t>
  </si>
  <si>
    <t>Contrato Crédito</t>
  </si>
  <si>
    <t>Saldo Setor Sensível</t>
  </si>
  <si>
    <t>Saldo Cooperativa</t>
  </si>
  <si>
    <t>Repres. Saldo (%)</t>
  </si>
  <si>
    <t>Valor Saldo Devedor INAD 90</t>
  </si>
  <si>
    <t>INAD 90 Cooperativa</t>
  </si>
  <si>
    <t>Repres. INAD90 (%)</t>
  </si>
  <si>
    <t>2026-01</t>
  </si>
  <si>
    <t>0 - CCLA DO VALE DO PARANAIBA LTDA</t>
  </si>
  <si>
    <t>S9491000 - Atividades de organizações religiosas</t>
  </si>
  <si>
    <t>02077741000104</t>
  </si>
  <si>
    <t>COOBRIGAÇÕES</t>
  </si>
  <si>
    <t>1513 BENEFICIARIOS DE OUTRAS COOBRIGACOES</t>
  </si>
  <si>
    <t>75630421484100300</t>
  </si>
  <si>
    <t>R9312300 - Clubes sociais, esportivos e similares</t>
  </si>
  <si>
    <t>01177518000168</t>
  </si>
  <si>
    <t>FINANCIAMENTOS</t>
  </si>
  <si>
    <t>AQUISIÇÃO DE BENS – OUTROS BENS</t>
  </si>
  <si>
    <t>1017804</t>
  </si>
  <si>
    <t>02253813001190</t>
  </si>
  <si>
    <t>1026755</t>
  </si>
  <si>
    <t>2 - SICOOB - PA CACHOEIRA ALTA</t>
  </si>
  <si>
    <t>30233212000180</t>
  </si>
  <si>
    <t>75630421463920300</t>
  </si>
  <si>
    <t>0 - CCLA DO SUDOESTE GOIANO</t>
  </si>
  <si>
    <t>30625070000104</t>
  </si>
  <si>
    <t>75630541546820300</t>
  </si>
  <si>
    <t>23 - SICOOB PA - DOVERLANDIA</t>
  </si>
  <si>
    <t>S9492800 - Atividades de organizações políticas</t>
  </si>
  <si>
    <t>00648208150</t>
  </si>
  <si>
    <t>EMPRESTIMOS</t>
  </si>
  <si>
    <t>CRÉDITO PESSOAL - SEM CONSIGNAÇÃO EM FOLHA DE PAGAM.</t>
  </si>
  <si>
    <t>1476436</t>
  </si>
  <si>
    <t>CHEQUE ESPECIAL</t>
  </si>
  <si>
    <t>LM-656801</t>
  </si>
  <si>
    <t>25 - SICOOB - PA GOIÂNIA MARISTA</t>
  </si>
  <si>
    <t>01284769000141</t>
  </si>
  <si>
    <t>75630541333500300</t>
  </si>
  <si>
    <t>CAPITAL DE GIRO COM PRAZO VENCIMENTO SUPERIOR 365 DIAS</t>
  </si>
  <si>
    <t>415995</t>
  </si>
  <si>
    <t>26 - SICOOB - PA GOIÂNIA CAMPINAS</t>
  </si>
  <si>
    <t>01669316000133</t>
  </si>
  <si>
    <t>CONTA GARANTIDA</t>
  </si>
  <si>
    <t>LM-3196968</t>
  </si>
  <si>
    <t>01569466001732</t>
  </si>
  <si>
    <t>75630541514020300</t>
  </si>
  <si>
    <t>LM-3237656</t>
  </si>
  <si>
    <t>27 - SICOOB - PA ABADIA DE GOIÁS</t>
  </si>
  <si>
    <t>07144572000193</t>
  </si>
  <si>
    <t>75630541353590300</t>
  </si>
  <si>
    <t>89625030182</t>
  </si>
  <si>
    <t>75630541551300300</t>
  </si>
  <si>
    <t>22 - SICOOB - PA IVOLANDIA</t>
  </si>
  <si>
    <t>01226927001502</t>
  </si>
  <si>
    <t>75630541521080300</t>
  </si>
  <si>
    <t>20 - SICOOB PA - PJ RIO VERDE</t>
  </si>
  <si>
    <t>02057826000112</t>
  </si>
  <si>
    <t>AQUISIÇÃO DE BENS – VEÍCULOS AUTOMOTORES</t>
  </si>
  <si>
    <t>984227</t>
  </si>
  <si>
    <t>1362597</t>
  </si>
  <si>
    <t>1497512</t>
  </si>
  <si>
    <t>79454542168</t>
  </si>
  <si>
    <t>75630541236380300</t>
  </si>
  <si>
    <t>LM-235822</t>
  </si>
  <si>
    <t>1052820</t>
  </si>
  <si>
    <t>21 - SICOOB - PA SANCLERLÂNDIA</t>
  </si>
  <si>
    <t>03416047000129</t>
  </si>
  <si>
    <t>995397</t>
  </si>
  <si>
    <t>01226927003475</t>
  </si>
  <si>
    <t>75630541531100300</t>
  </si>
  <si>
    <t>29 - SICOOB - PA GOIÂNIA CIDADE JARDIM</t>
  </si>
  <si>
    <t>01299226000106</t>
  </si>
  <si>
    <t>75630541415750300</t>
  </si>
  <si>
    <t>LM-104329</t>
  </si>
  <si>
    <t>8 - SICOOB - PA IPORÁ</t>
  </si>
  <si>
    <t>01158211000110</t>
  </si>
  <si>
    <t>75630541238140300</t>
  </si>
  <si>
    <t>1268325</t>
  </si>
  <si>
    <t>1413285</t>
  </si>
  <si>
    <t>1076523</t>
  </si>
  <si>
    <t>9 - SICOOB - PA SÃO LUIS DE MONTES BELOS</t>
  </si>
  <si>
    <t>30848685000191</t>
  </si>
  <si>
    <t>75630540948360300</t>
  </si>
  <si>
    <t>1301496</t>
  </si>
  <si>
    <t>01227420000178</t>
  </si>
  <si>
    <t>1138984</t>
  </si>
  <si>
    <t>1221711</t>
  </si>
  <si>
    <t>22062925000280</t>
  </si>
  <si>
    <t>75630541409530418</t>
  </si>
  <si>
    <t>75630541409530300</t>
  </si>
  <si>
    <t>3 - SICOOB - PA ACREÚNA</t>
  </si>
  <si>
    <t>10371600000110</t>
  </si>
  <si>
    <t>1265434</t>
  </si>
  <si>
    <t>34 - SICOOB - PA BOM JARDIM DE GO</t>
  </si>
  <si>
    <t>27066431000107</t>
  </si>
  <si>
    <t>75630541477640100</t>
  </si>
  <si>
    <t>75630541477640300</t>
  </si>
  <si>
    <t>75630541477640400</t>
  </si>
  <si>
    <t>75630541477640418</t>
  </si>
  <si>
    <t>LM-365483</t>
  </si>
  <si>
    <t>1300827</t>
  </si>
  <si>
    <t>6 - SICOOB - PA INDIARA</t>
  </si>
  <si>
    <t>01178474000867</t>
  </si>
  <si>
    <t>75630540852240300</t>
  </si>
  <si>
    <t>04377781421</t>
  </si>
  <si>
    <t>75630540868530300</t>
  </si>
  <si>
    <t>35985828115</t>
  </si>
  <si>
    <t>75630540964590418</t>
  </si>
  <si>
    <t>75630540964590300</t>
  </si>
  <si>
    <t>11 - SICOOB - PA EDÉIA</t>
  </si>
  <si>
    <t>01002322138</t>
  </si>
  <si>
    <t>75630540670980300</t>
  </si>
  <si>
    <t>1484289</t>
  </si>
  <si>
    <t>12 - SICOOB - PA CATALÃO</t>
  </si>
  <si>
    <t>17699629000174</t>
  </si>
  <si>
    <t>75630541209250300</t>
  </si>
  <si>
    <t>13 - SICOOB - PA JANDAIA</t>
  </si>
  <si>
    <t>01178474001081</t>
  </si>
  <si>
    <t>1509579</t>
  </si>
  <si>
    <t>47908505104</t>
  </si>
  <si>
    <t>75630541215190300</t>
  </si>
  <si>
    <t>75630541215190400</t>
  </si>
  <si>
    <t>1014549</t>
  </si>
  <si>
    <t>LM-225037</t>
  </si>
  <si>
    <t>24853947000103</t>
  </si>
  <si>
    <t>1433810</t>
  </si>
  <si>
    <t>52901375000126</t>
  </si>
  <si>
    <t>1497745</t>
  </si>
  <si>
    <t>LM-563536</t>
  </si>
  <si>
    <t>CAPITAL DE GIRO COM TETO ROTATIVO</t>
  </si>
  <si>
    <t>1430027</t>
  </si>
  <si>
    <t>1526216</t>
  </si>
  <si>
    <t>1 - SICOOB - PA JATAÍ</t>
  </si>
  <si>
    <t>02253813000119</t>
  </si>
  <si>
    <t>75630540937370300</t>
  </si>
  <si>
    <t>24858433000140</t>
  </si>
  <si>
    <t>75630541448800300</t>
  </si>
  <si>
    <t>61034320653</t>
  </si>
  <si>
    <t>ADIANTAMENTOS A DEPOSITANTES</t>
  </si>
  <si>
    <t>AD-268739</t>
  </si>
  <si>
    <t>1331049</t>
  </si>
  <si>
    <t>LM-268739</t>
  </si>
  <si>
    <t>03136039106</t>
  </si>
  <si>
    <t>LM-187518</t>
  </si>
  <si>
    <t>14 - SICOOB - PA ANICUNS</t>
  </si>
  <si>
    <t>82276153172</t>
  </si>
  <si>
    <t>75630541116120300</t>
  </si>
  <si>
    <t>17 - SICOOB PA - PALMEIRAS DE GOIÁS</t>
  </si>
  <si>
    <t>52959469000156</t>
  </si>
  <si>
    <t>1323154</t>
  </si>
  <si>
    <t>01178474000190</t>
  </si>
  <si>
    <t>75630541433780300</t>
  </si>
  <si>
    <t>36223686000127</t>
  </si>
  <si>
    <t>75630541225840300</t>
  </si>
  <si>
    <t>DIREITOS CREDITÓRIOS DESCONTADOS</t>
  </si>
  <si>
    <t>DESCONTO DE CHEQUES</t>
  </si>
  <si>
    <t>21</t>
  </si>
  <si>
    <t>LM-232645</t>
  </si>
  <si>
    <t>1239428</t>
  </si>
  <si>
    <t>86919412000307</t>
  </si>
  <si>
    <t>75630540930900300</t>
  </si>
  <si>
    <t>50770713149</t>
  </si>
  <si>
    <t>75630541405320300</t>
  </si>
  <si>
    <t>75630541471020300</t>
  </si>
  <si>
    <t>42179675000190</t>
  </si>
  <si>
    <t>LM-197068</t>
  </si>
  <si>
    <t>01226927000530</t>
  </si>
  <si>
    <t>75630541187600300</t>
  </si>
  <si>
    <t>15 - SICOOB - PA MONTES CLAROS DE GOIÁS</t>
  </si>
  <si>
    <t>27081357000106</t>
  </si>
  <si>
    <t>1075058</t>
  </si>
  <si>
    <t>1527378</t>
  </si>
  <si>
    <t>22062925000108</t>
  </si>
  <si>
    <t>75630541395890300</t>
  </si>
  <si>
    <t>LM-171743</t>
  </si>
  <si>
    <t>1179040</t>
  </si>
  <si>
    <t>1214510</t>
  </si>
  <si>
    <t>75630541155040300</t>
  </si>
  <si>
    <t>1247600</t>
  </si>
  <si>
    <t>2 - SICOOB - PA BARREIRAS</t>
  </si>
  <si>
    <t>16257081000140</t>
  </si>
  <si>
    <t>75630550169280300</t>
  </si>
  <si>
    <t>5 - SICOOB PA - FORMOSA R PRETO</t>
  </si>
  <si>
    <t>55574390000103</t>
  </si>
  <si>
    <t>75630550210460300</t>
  </si>
  <si>
    <t>75630550210460100</t>
  </si>
  <si>
    <t>75630550210460418</t>
  </si>
  <si>
    <t>0 - COOP CRÉDITO LIVRE ADMISSÃO VALE DO ARAGUAIA LTDA</t>
  </si>
  <si>
    <t>33288491000177</t>
  </si>
  <si>
    <t>482550</t>
  </si>
  <si>
    <t>02253813000895</t>
  </si>
  <si>
    <t>75630560332230300</t>
  </si>
  <si>
    <t>12273642000143</t>
  </si>
  <si>
    <t>LM-79855</t>
  </si>
  <si>
    <t>75630560327880400</t>
  </si>
  <si>
    <t>75630560327880300</t>
  </si>
  <si>
    <t>75630560327880100</t>
  </si>
  <si>
    <t>529588</t>
  </si>
  <si>
    <t>02251932000132</t>
  </si>
  <si>
    <t>75630560330680300</t>
  </si>
  <si>
    <t>0 - CCLA DE RUBIATABA E REGIAO LTDA</t>
  </si>
  <si>
    <t>85048372115</t>
  </si>
  <si>
    <t>75630590461300300</t>
  </si>
  <si>
    <t>3 - SICOOB - PA ITABERAÍ</t>
  </si>
  <si>
    <t>04582537154</t>
  </si>
  <si>
    <t>LM-92673</t>
  </si>
  <si>
    <t>56776456000100</t>
  </si>
  <si>
    <t>AD-187844</t>
  </si>
  <si>
    <t>415501</t>
  </si>
  <si>
    <t>09102947000188</t>
  </si>
  <si>
    <t>344643</t>
  </si>
  <si>
    <t>465292</t>
  </si>
  <si>
    <t>488454</t>
  </si>
  <si>
    <t>4 - SICOOB - PA FAINA</t>
  </si>
  <si>
    <t>59128798104</t>
  </si>
  <si>
    <t>75630590357320300</t>
  </si>
  <si>
    <t>75630590515030300</t>
  </si>
  <si>
    <t>19769195000167</t>
  </si>
  <si>
    <t>323364</t>
  </si>
  <si>
    <t>2 - SICOOB - PA DO VALE PORANGATU</t>
  </si>
  <si>
    <t>24218472149</t>
  </si>
  <si>
    <t>75630590758150300</t>
  </si>
  <si>
    <t>01432426002201</t>
  </si>
  <si>
    <t>75630590763590300</t>
  </si>
  <si>
    <t>01432426000772</t>
  </si>
  <si>
    <t>75630590773260300</t>
  </si>
  <si>
    <t>01185743000146</t>
  </si>
  <si>
    <t>75630590730900300</t>
  </si>
  <si>
    <t>291082</t>
  </si>
  <si>
    <t>AD-83674</t>
  </si>
  <si>
    <t>LM-83674</t>
  </si>
  <si>
    <t>57575878149</t>
  </si>
  <si>
    <t>75630590362370300</t>
  </si>
  <si>
    <t>LM-102750</t>
  </si>
  <si>
    <t>6 - SICOOB PA - JUSSARA</t>
  </si>
  <si>
    <t>54104648000137</t>
  </si>
  <si>
    <t>75630590816520300</t>
  </si>
  <si>
    <t>75630590816520418</t>
  </si>
  <si>
    <t>93434316191</t>
  </si>
  <si>
    <t>269996</t>
  </si>
  <si>
    <t>02692218000180</t>
  </si>
  <si>
    <t>310360</t>
  </si>
  <si>
    <t>7 - SICOOB PA - SÃO LUIZ DO NORTE</t>
  </si>
  <si>
    <t>54745047134</t>
  </si>
  <si>
    <t>75630590514040300</t>
  </si>
  <si>
    <t>458795</t>
  </si>
  <si>
    <t>01219658001980</t>
  </si>
  <si>
    <t>75630590567570300</t>
  </si>
  <si>
    <t>5 - SICOOB - PA ITAPURANGA</t>
  </si>
  <si>
    <t>01388867000471</t>
  </si>
  <si>
    <t>75630590348150300</t>
  </si>
  <si>
    <t>01636082106</t>
  </si>
  <si>
    <t>75630590787730300</t>
  </si>
  <si>
    <t>96996730104</t>
  </si>
  <si>
    <t>AD-160504</t>
  </si>
  <si>
    <t>454971</t>
  </si>
  <si>
    <t>38075881168</t>
  </si>
  <si>
    <t>75630590510550300</t>
  </si>
  <si>
    <t>LM-169420</t>
  </si>
  <si>
    <t>396590</t>
  </si>
  <si>
    <t>20174147000105</t>
  </si>
  <si>
    <t>LM-168556</t>
  </si>
  <si>
    <t>434842</t>
  </si>
  <si>
    <t>12 - SICOOB - PA SANTA TEREZINHA DE GOIÁS</t>
  </si>
  <si>
    <t>01493758000171</t>
  </si>
  <si>
    <t>75630590788060300</t>
  </si>
  <si>
    <t>33330689000171</t>
  </si>
  <si>
    <t>123687</t>
  </si>
  <si>
    <t>22803009153</t>
  </si>
  <si>
    <t>75630590358390300</t>
  </si>
  <si>
    <t>13298372000198</t>
  </si>
  <si>
    <t>75630590726180300</t>
  </si>
  <si>
    <t>13287043000141</t>
  </si>
  <si>
    <t>75630590422610300</t>
  </si>
  <si>
    <t>10518042000172</t>
  </si>
  <si>
    <t>75630590356640300</t>
  </si>
  <si>
    <t>03782365000456</t>
  </si>
  <si>
    <t>75630590703170300</t>
  </si>
  <si>
    <t>02716792000120</t>
  </si>
  <si>
    <t>75630590512890300</t>
  </si>
  <si>
    <t>LM-23850</t>
  </si>
  <si>
    <t>25044314000117</t>
  </si>
  <si>
    <t>LM-187224</t>
  </si>
  <si>
    <t>75630590765180300</t>
  </si>
  <si>
    <t>476982</t>
  </si>
  <si>
    <t>39883470000186</t>
  </si>
  <si>
    <t>75630590669910300</t>
  </si>
  <si>
    <t>325362</t>
  </si>
  <si>
    <t>29794978191</t>
  </si>
  <si>
    <t>75630590325210300</t>
  </si>
  <si>
    <t>75630590325210400</t>
  </si>
  <si>
    <t>LM-11444</t>
  </si>
  <si>
    <t>28471194856</t>
  </si>
  <si>
    <t>75630590327990300</t>
  </si>
  <si>
    <t>02258200000174</t>
  </si>
  <si>
    <t>75630590603610300</t>
  </si>
  <si>
    <t>01820074137</t>
  </si>
  <si>
    <t>75630590361590300</t>
  </si>
  <si>
    <t>11 - SICOOB PA - CRIXÁS</t>
  </si>
  <si>
    <t>48165793000125</t>
  </si>
  <si>
    <t>467083</t>
  </si>
  <si>
    <t>45835797000185</t>
  </si>
  <si>
    <t>75630590849430300</t>
  </si>
  <si>
    <t>05607038000140</t>
  </si>
  <si>
    <t>75630590779600300</t>
  </si>
  <si>
    <t>LM-225460</t>
  </si>
  <si>
    <t>01388867000200</t>
  </si>
  <si>
    <t>75630590693960300</t>
  </si>
  <si>
    <t>B0724301 - Extração de minério de metais preciosos</t>
  </si>
  <si>
    <t>28877196000116</t>
  </si>
  <si>
    <t>75630590719180300</t>
  </si>
  <si>
    <t>75630590847700300</t>
  </si>
  <si>
    <t>LM-266418</t>
  </si>
  <si>
    <t>75630590815050300</t>
  </si>
  <si>
    <t>01388867001605</t>
  </si>
  <si>
    <t>75630590318030300</t>
  </si>
  <si>
    <t>01388867001281</t>
  </si>
  <si>
    <t>75630590527150300</t>
  </si>
  <si>
    <t>01388867000714</t>
  </si>
  <si>
    <t>75630590736070300</t>
  </si>
  <si>
    <t>01388867000129</t>
  </si>
  <si>
    <t>75630590325730300</t>
  </si>
  <si>
    <t>31938744187</t>
  </si>
  <si>
    <t>75630590173190300</t>
  </si>
  <si>
    <t>1 - SICOOB - PA CARMO DO RIO VERDE</t>
  </si>
  <si>
    <t>04982878000120</t>
  </si>
  <si>
    <t>75630590807210300</t>
  </si>
  <si>
    <t>75630590815050100</t>
  </si>
  <si>
    <t>8 - SICOOB PA - TAQUARAL DE GOIÁS</t>
  </si>
  <si>
    <t>62204331000109</t>
  </si>
  <si>
    <t>75630590850160300</t>
  </si>
  <si>
    <t>0 - CCLA DE PALMEIRAS E REGIAO LTDA</t>
  </si>
  <si>
    <t>01178474001758</t>
  </si>
  <si>
    <t>93017</t>
  </si>
  <si>
    <t>4 - SICOOB PA - CEZARINA</t>
  </si>
  <si>
    <t>92936423104</t>
  </si>
  <si>
    <t>75630600294350300</t>
  </si>
  <si>
    <t>LM-43001</t>
  </si>
  <si>
    <t>01226927002584</t>
  </si>
  <si>
    <t>75630600327480300</t>
  </si>
  <si>
    <t>01178474000603</t>
  </si>
  <si>
    <t>150935</t>
  </si>
  <si>
    <t>96040</t>
  </si>
  <si>
    <t>3 - SICOOB PALMEIRAS - PA NAZARIO</t>
  </si>
  <si>
    <t>01178474001839</t>
  </si>
  <si>
    <t>136874</t>
  </si>
  <si>
    <t>01178474001910</t>
  </si>
  <si>
    <t>75630600333390300</t>
  </si>
  <si>
    <t>75630600330520300</t>
  </si>
  <si>
    <t>01178474001243</t>
  </si>
  <si>
    <t>75630600325790100</t>
  </si>
  <si>
    <t>75630600325790300</t>
  </si>
  <si>
    <t>75630600325790418</t>
  </si>
  <si>
    <t>130959</t>
  </si>
  <si>
    <t>75630600309830300</t>
  </si>
  <si>
    <t>6 - SICOOB - PA SANTA BÁRBARA GO</t>
  </si>
  <si>
    <t>01178474002134</t>
  </si>
  <si>
    <t>75630600332160300</t>
  </si>
  <si>
    <t>4 - SICOOB PA - SANTO IVO</t>
  </si>
  <si>
    <t>23281979000119</t>
  </si>
  <si>
    <t>75632330408990300</t>
  </si>
  <si>
    <t xml:space="preserve">0 - CCLA E DOS ADVOGADOS LTDA. - SICOOB CREDIJUR </t>
  </si>
  <si>
    <t>01613058000173</t>
  </si>
  <si>
    <t>396610</t>
  </si>
  <si>
    <t>56032141000140</t>
  </si>
  <si>
    <t>75632330396250300</t>
  </si>
  <si>
    <t>30731789000111</t>
  </si>
  <si>
    <t>75632330388740300</t>
  </si>
  <si>
    <t>29098626000164</t>
  </si>
  <si>
    <t>75632330335990300</t>
  </si>
  <si>
    <t>7 - SICOOB - PA PARQUE BRASÍLIA</t>
  </si>
  <si>
    <t>00044909004058</t>
  </si>
  <si>
    <t>269553</t>
  </si>
  <si>
    <t>3 - SICOOB - PA CAMPO LIMPO</t>
  </si>
  <si>
    <t>24053398000192</t>
  </si>
  <si>
    <t>75632610178430400</t>
  </si>
  <si>
    <t>02551652000492</t>
  </si>
  <si>
    <t>CAPITAL DE GIRO COM PRAZO DE VENCIMENTO ATÉ 365 DIAS</t>
  </si>
  <si>
    <t>272210</t>
  </si>
  <si>
    <t>75632610178430300</t>
  </si>
  <si>
    <t>0 - CCLA DE ANAPOLIS E REGIAO LTDA</t>
  </si>
  <si>
    <t>26642884000252</t>
  </si>
  <si>
    <t>75632610257690300</t>
  </si>
  <si>
    <t>40143267000152</t>
  </si>
  <si>
    <t>75632610221830418</t>
  </si>
  <si>
    <t>75632610370790300</t>
  </si>
  <si>
    <t>75632610221830300</t>
  </si>
  <si>
    <t>00044909004139</t>
  </si>
  <si>
    <t>75632610215520300</t>
  </si>
  <si>
    <t>222613</t>
  </si>
  <si>
    <t>LM-508209</t>
  </si>
  <si>
    <t>55288779000184</t>
  </si>
  <si>
    <t>75632610332970300</t>
  </si>
  <si>
    <t>0 - COOPERATIVA DE CRÉDITO DE LIVRE ADMISSÃO DO TOCANTINS LTDA</t>
  </si>
  <si>
    <t>53912305000136</t>
  </si>
  <si>
    <t>75632630761430300</t>
  </si>
  <si>
    <t>15 - SICOOB - PA POUSO ALEGRE</t>
  </si>
  <si>
    <t>01432426001744</t>
  </si>
  <si>
    <t>75632630757110300</t>
  </si>
  <si>
    <t>656940</t>
  </si>
  <si>
    <t>16 - SICOOB - PA AURENY</t>
  </si>
  <si>
    <t>50150279000168</t>
  </si>
  <si>
    <t>75632630777810300</t>
  </si>
  <si>
    <t>29443317000184</t>
  </si>
  <si>
    <t>75632630797000100</t>
  </si>
  <si>
    <t>75632630797000300</t>
  </si>
  <si>
    <t>25241674000109</t>
  </si>
  <si>
    <t>75632630799160300</t>
  </si>
  <si>
    <t>42458568000109</t>
  </si>
  <si>
    <t>75632630659710100</t>
  </si>
  <si>
    <t>14 - SICOOB - PA LAGOA DA CONFUSÃO</t>
  </si>
  <si>
    <t>45798096000113</t>
  </si>
  <si>
    <t>LM-1501062</t>
  </si>
  <si>
    <t>955169</t>
  </si>
  <si>
    <t>10702577000107</t>
  </si>
  <si>
    <t>968101</t>
  </si>
  <si>
    <t>959784</t>
  </si>
  <si>
    <t>922641</t>
  </si>
  <si>
    <t>75632630806900100</t>
  </si>
  <si>
    <t>75632630806900300</t>
  </si>
  <si>
    <t>3 - SICOOB - PA MARIANOPOLIS</t>
  </si>
  <si>
    <t>98282050172</t>
  </si>
  <si>
    <t>CRÉDITO PESSOAL - COM CONSIGNAÇÃO EM FOLHA DE PAGAM.</t>
  </si>
  <si>
    <t>909544</t>
  </si>
  <si>
    <t>5 - SICOOB - PA DIVINÓPOLIS - TO</t>
  </si>
  <si>
    <t>48954264000100</t>
  </si>
  <si>
    <t>75632630756060300</t>
  </si>
  <si>
    <t>7 - SICOOB - PA CRISTALÂNDIA</t>
  </si>
  <si>
    <t>03211218130</t>
  </si>
  <si>
    <t>LM-802654</t>
  </si>
  <si>
    <t>01432426000268</t>
  </si>
  <si>
    <t>75632630695540300</t>
  </si>
  <si>
    <t>8 - SICOOB - PA GURUPI</t>
  </si>
  <si>
    <t>00278838000141</t>
  </si>
  <si>
    <t>675551</t>
  </si>
  <si>
    <t>75632630430850300</t>
  </si>
  <si>
    <t>01432426002040</t>
  </si>
  <si>
    <t>75632630872990300</t>
  </si>
  <si>
    <t>03875090000152</t>
  </si>
  <si>
    <t>896406</t>
  </si>
  <si>
    <t>01186545194</t>
  </si>
  <si>
    <t>75632630837870300</t>
  </si>
  <si>
    <t>952393</t>
  </si>
  <si>
    <t>2 - SICOOB - PA PIUM</t>
  </si>
  <si>
    <t>01432426001078</t>
  </si>
  <si>
    <t>75632630686210300</t>
  </si>
  <si>
    <t>01432426002392</t>
  </si>
  <si>
    <t>75632630873070300</t>
  </si>
  <si>
    <t>75632630669800300</t>
  </si>
  <si>
    <t>13 - SICOOB - PA LUZIMANGUES</t>
  </si>
  <si>
    <t>58650261000137</t>
  </si>
  <si>
    <t>75632630872500300</t>
  </si>
  <si>
    <t>75632630872500100</t>
  </si>
  <si>
    <t>12377101000165</t>
  </si>
  <si>
    <t>75632630293470300</t>
  </si>
  <si>
    <t>LM-11185</t>
  </si>
  <si>
    <t>05581030000152</t>
  </si>
  <si>
    <t>75632630659580300</t>
  </si>
  <si>
    <t>01432426000691</t>
  </si>
  <si>
    <t>920280</t>
  </si>
  <si>
    <t>1 - SICOOB - PA BARROLÂNDIA</t>
  </si>
  <si>
    <t>43304241000137</t>
  </si>
  <si>
    <t>75632630866090300</t>
  </si>
  <si>
    <t>26753244000139</t>
  </si>
  <si>
    <t>784229</t>
  </si>
  <si>
    <t>75632630809670300</t>
  </si>
  <si>
    <t>44567629000193</t>
  </si>
  <si>
    <t>75632630619630300</t>
  </si>
  <si>
    <t>925754</t>
  </si>
  <si>
    <t>75632630683050300</t>
  </si>
  <si>
    <t>75632630762070300</t>
  </si>
  <si>
    <t>75632630768580300</t>
  </si>
  <si>
    <t>10 - SICOOB - PA ARAGUAÍNA</t>
  </si>
  <si>
    <t>19369105000140</t>
  </si>
  <si>
    <t>75632630700400300</t>
  </si>
  <si>
    <t>75632630846740300</t>
  </si>
  <si>
    <t>11 - SICOOB - PA PORTO NACIONAL</t>
  </si>
  <si>
    <t>24441815000174</t>
  </si>
  <si>
    <t>585713</t>
  </si>
  <si>
    <t>773310</t>
  </si>
  <si>
    <t>12 - SICOOB - PA FÁTIMA</t>
  </si>
  <si>
    <t>02065357000183</t>
  </si>
  <si>
    <t>75632630578350300</t>
  </si>
  <si>
    <t>651567</t>
  </si>
  <si>
    <t>01432459002847</t>
  </si>
  <si>
    <t>75632630631620300</t>
  </si>
  <si>
    <t>57382889001884</t>
  </si>
  <si>
    <t>588628</t>
  </si>
  <si>
    <t>LM-1204300</t>
  </si>
  <si>
    <t>75632630854120300</t>
  </si>
  <si>
    <t>963274</t>
  </si>
  <si>
    <t>07726622000140</t>
  </si>
  <si>
    <t>935460</t>
  </si>
  <si>
    <t>05010456001047</t>
  </si>
  <si>
    <t>75632630750770300</t>
  </si>
  <si>
    <t>75632630562130300</t>
  </si>
  <si>
    <t>9 - SICOOB - PA PALMAS</t>
  </si>
  <si>
    <t>26752105000190</t>
  </si>
  <si>
    <t>996634</t>
  </si>
  <si>
    <t>97 - PA-ATENDIMENTO DIGITAL</t>
  </si>
  <si>
    <t>27348232000191</t>
  </si>
  <si>
    <t>75633000418930300</t>
  </si>
  <si>
    <t>01496660002979</t>
  </si>
  <si>
    <t>75633000376560300</t>
  </si>
  <si>
    <t>1 - SICOOB - PA CAMPINAS</t>
  </si>
  <si>
    <t>22850333115</t>
  </si>
  <si>
    <t>LM-4812</t>
  </si>
  <si>
    <t>75633000407090300</t>
  </si>
  <si>
    <t>8 - SICOOB - PA GOIÁS</t>
  </si>
  <si>
    <t>26872838000169</t>
  </si>
  <si>
    <t>320839</t>
  </si>
  <si>
    <t>4 - SICOOB - PA TRINDADE</t>
  </si>
  <si>
    <t>01841923000139</t>
  </si>
  <si>
    <t>75633000342020300</t>
  </si>
  <si>
    <t>40664627153</t>
  </si>
  <si>
    <t>75633000256730300</t>
  </si>
  <si>
    <t>75633000071620300</t>
  </si>
  <si>
    <t>14396132000199</t>
  </si>
  <si>
    <t>75633000394460300</t>
  </si>
  <si>
    <t>7 - SICOOB PA - GALLO 44</t>
  </si>
  <si>
    <t>49933875000135</t>
  </si>
  <si>
    <t>75633000372350300</t>
  </si>
  <si>
    <t>10954384000135</t>
  </si>
  <si>
    <t>75633000411710100</t>
  </si>
  <si>
    <t>18670207000139</t>
  </si>
  <si>
    <t>75633000414160400</t>
  </si>
  <si>
    <t>75633000411710300</t>
  </si>
  <si>
    <t>75633000414160300</t>
  </si>
  <si>
    <t>59110057000196</t>
  </si>
  <si>
    <t>75633000416340300</t>
  </si>
  <si>
    <t>55590919000174</t>
  </si>
  <si>
    <t>75633000412330300</t>
  </si>
  <si>
    <t>75633000379360300</t>
  </si>
  <si>
    <t>01496660004599</t>
  </si>
  <si>
    <t>75633000378310300</t>
  </si>
  <si>
    <t>0 - CCLA DE PIRACANJUBA LTDA</t>
  </si>
  <si>
    <t>41994134000152</t>
  </si>
  <si>
    <t>95029</t>
  </si>
  <si>
    <t>112913</t>
  </si>
  <si>
    <t>75633200148640300</t>
  </si>
  <si>
    <t>7 - SICOOB - PA PALMEIRÓPOLIS</t>
  </si>
  <si>
    <t>00886978000100</t>
  </si>
  <si>
    <t>315563</t>
  </si>
  <si>
    <t>6 - SICOOB - PA PADRE BERNARDO</t>
  </si>
  <si>
    <t>06981172000170</t>
  </si>
  <si>
    <t>75633320385160300</t>
  </si>
  <si>
    <t>0 - CCLA CENTRO OESTE LTDA</t>
  </si>
  <si>
    <t>16978568000111</t>
  </si>
  <si>
    <t>327867</t>
  </si>
  <si>
    <t>02685071000109</t>
  </si>
  <si>
    <t>LM-4004027</t>
  </si>
  <si>
    <t>01219658003681</t>
  </si>
  <si>
    <t>75633320443230300</t>
  </si>
  <si>
    <t>01992304000145</t>
  </si>
  <si>
    <t>356801</t>
  </si>
  <si>
    <t>02301849000120</t>
  </si>
  <si>
    <t>75633320435990418</t>
  </si>
  <si>
    <t>5 - SICOOB-PA MINAÇU</t>
  </si>
  <si>
    <t>17825755000128</t>
  </si>
  <si>
    <t>75633320310550300</t>
  </si>
  <si>
    <t>284213</t>
  </si>
  <si>
    <t>366968</t>
  </si>
  <si>
    <t>32060982000101</t>
  </si>
  <si>
    <t>75633320567900300</t>
  </si>
  <si>
    <t>75633320435990100</t>
  </si>
  <si>
    <t>8 - SICOOB -PA FORMOSO</t>
  </si>
  <si>
    <t>01219658001042</t>
  </si>
  <si>
    <t>186555</t>
  </si>
  <si>
    <t>30933671000176</t>
  </si>
  <si>
    <t>75633320418340300</t>
  </si>
  <si>
    <t>75633320435990300</t>
  </si>
  <si>
    <t>41761243000120</t>
  </si>
  <si>
    <t>LM-74926</t>
  </si>
  <si>
    <t>208744</t>
  </si>
  <si>
    <t>2 - SICOOB - PA URUAÇU</t>
  </si>
  <si>
    <t>33330697000118</t>
  </si>
  <si>
    <t>LM-77178</t>
  </si>
  <si>
    <t>327157</t>
  </si>
  <si>
    <t>01219658002871</t>
  </si>
  <si>
    <t>75633320236700300</t>
  </si>
  <si>
    <t>302593</t>
  </si>
  <si>
    <t>40086817000149</t>
  </si>
  <si>
    <t>75633320451250300</t>
  </si>
  <si>
    <t>LM-16209</t>
  </si>
  <si>
    <t>01219658004149</t>
  </si>
  <si>
    <t>340014</t>
  </si>
  <si>
    <t>75633320331110300</t>
  </si>
  <si>
    <t>0 - CCLA DA REGIAO METROPOLITANA DE GOIANIA LTDA.</t>
  </si>
  <si>
    <t>50900734000103</t>
  </si>
  <si>
    <t>75633330895360100</t>
  </si>
  <si>
    <t>4 - SICOOB - PA SECOVI-GO</t>
  </si>
  <si>
    <t>25042078000108</t>
  </si>
  <si>
    <t>75633330425740300</t>
  </si>
  <si>
    <t>10672138000190</t>
  </si>
  <si>
    <t>75633330725780300</t>
  </si>
  <si>
    <t>LM-225088</t>
  </si>
  <si>
    <t>00770560000125</t>
  </si>
  <si>
    <t>75633330707160300</t>
  </si>
  <si>
    <t>6 - SICOOB - PA BURITIS</t>
  </si>
  <si>
    <t>32633641000170</t>
  </si>
  <si>
    <t>75633330473020300</t>
  </si>
  <si>
    <t>03500481000192</t>
  </si>
  <si>
    <t>366452</t>
  </si>
  <si>
    <t>7 - SICOOB - PA NOVA SUIÇA</t>
  </si>
  <si>
    <t>35393233000186</t>
  </si>
  <si>
    <t>75633330598860300</t>
  </si>
  <si>
    <t>50472154</t>
  </si>
  <si>
    <t>05154621000143</t>
  </si>
  <si>
    <t>75633330883710300</t>
  </si>
  <si>
    <t>30189347000195</t>
  </si>
  <si>
    <t>75633330411340300</t>
  </si>
  <si>
    <t>13 - SICOOB - PA PARQUE SGPA</t>
  </si>
  <si>
    <t>01670066000151</t>
  </si>
  <si>
    <t>75633330688070300</t>
  </si>
  <si>
    <t>75633330895360300</t>
  </si>
  <si>
    <t>44355941000113</t>
  </si>
  <si>
    <t>75633330821230300</t>
  </si>
  <si>
    <t>382302</t>
  </si>
  <si>
    <t>37261674000150</t>
  </si>
  <si>
    <t>280492</t>
  </si>
  <si>
    <t>1 - SICOOB - PA BUENA VISTA</t>
  </si>
  <si>
    <t>22305929000161</t>
  </si>
  <si>
    <t>75633330805470300</t>
  </si>
  <si>
    <t>22196753000157</t>
  </si>
  <si>
    <t>75633330393470300</t>
  </si>
  <si>
    <t>10808126000140</t>
  </si>
  <si>
    <t>75633330724030300</t>
  </si>
  <si>
    <t>02418057000130</t>
  </si>
  <si>
    <t>280207</t>
  </si>
  <si>
    <t>12 - SICOOB - PA EDUCAÇÃO</t>
  </si>
  <si>
    <t>06209861000160</t>
  </si>
  <si>
    <t>75633330819620300</t>
  </si>
  <si>
    <t>9 - SICOOB - PA BELA VISTA DE GOIÁS</t>
  </si>
  <si>
    <t>07325411000104</t>
  </si>
  <si>
    <t>75633330644160300</t>
  </si>
  <si>
    <t>3336 - SICOOB CREDI COMIGO</t>
  </si>
  <si>
    <t>0 - CECM DOS FUNCIONÁRIOS DA COMIGO</t>
  </si>
  <si>
    <t>02846509000185</t>
  </si>
  <si>
    <t>75633360319920300</t>
  </si>
  <si>
    <t>0 - CCLA DE RIO VERDE E REGIÃO</t>
  </si>
  <si>
    <t>09135027000166</t>
  </si>
  <si>
    <t>75633430201440300</t>
  </si>
  <si>
    <t>1 - SICOOB PA - CIDADE EMPRESARIAL</t>
  </si>
  <si>
    <t>41196062000106</t>
  </si>
  <si>
    <t>75633430333260300</t>
  </si>
  <si>
    <t>201581</t>
  </si>
  <si>
    <t>218537</t>
  </si>
  <si>
    <t>75633430353410300</t>
  </si>
  <si>
    <t>0 - CCMS JUSTIÇA DO ESTADO GOIÁS E EMPREGADOS CELG LTD</t>
  </si>
  <si>
    <t>00146068000183</t>
  </si>
  <si>
    <t>163512</t>
  </si>
  <si>
    <t>37428494000110</t>
  </si>
  <si>
    <t>168662</t>
  </si>
  <si>
    <t>3 - SICOOB - PA TRIBUNAL</t>
  </si>
  <si>
    <t>40891840000106</t>
  </si>
  <si>
    <t>LM-46167</t>
  </si>
  <si>
    <t>75633480178500300</t>
  </si>
  <si>
    <t>75633480178500418</t>
  </si>
  <si>
    <t>26943795000165</t>
  </si>
  <si>
    <t>75633480067360100</t>
  </si>
  <si>
    <t>75633480173250300</t>
  </si>
  <si>
    <t>OUTROS CREDITOS</t>
  </si>
  <si>
    <t>AVAIS E FIANÇAS HONRADOS</t>
  </si>
  <si>
    <t>760110</t>
  </si>
  <si>
    <t>AD-46167</t>
  </si>
  <si>
    <t>37798004000177</t>
  </si>
  <si>
    <t>75633480180470300</t>
  </si>
  <si>
    <t>0 - CCLA DE CERES E RIALMA LTDA</t>
  </si>
  <si>
    <t>01387950000183</t>
  </si>
  <si>
    <t>63336</t>
  </si>
  <si>
    <t>03782365000103</t>
  </si>
  <si>
    <t>75633490227880300</t>
  </si>
  <si>
    <t>01882632000199</t>
  </si>
  <si>
    <t>75633490203300300</t>
  </si>
  <si>
    <t>0 - CCLA JATAÍ E REGIÃO LTDA</t>
  </si>
  <si>
    <t>28391338000130</t>
  </si>
  <si>
    <t>75633500328560300</t>
  </si>
  <si>
    <t>4 - SICOOB PA - SELVÍRIA</t>
  </si>
  <si>
    <t>34590429000106</t>
  </si>
  <si>
    <t>158289</t>
  </si>
  <si>
    <t>75633500364790300</t>
  </si>
  <si>
    <t>01918549000122</t>
  </si>
  <si>
    <t>164585</t>
  </si>
  <si>
    <t>176251</t>
  </si>
  <si>
    <t>0 - CCLA DA GRANDE GOIANIA LTDA</t>
  </si>
  <si>
    <t>30371665000172</t>
  </si>
  <si>
    <t>75633510055480100</t>
  </si>
  <si>
    <t>18858287000150</t>
  </si>
  <si>
    <t>75633510057810300</t>
  </si>
  <si>
    <t>01658145000147</t>
  </si>
  <si>
    <t>LM-235318</t>
  </si>
  <si>
    <t>LM-24996</t>
  </si>
  <si>
    <t>5 - SICOOB PA CASTELO BRANCO</t>
  </si>
  <si>
    <t>55940275000105</t>
  </si>
  <si>
    <t>75633510334900300</t>
  </si>
  <si>
    <t>30686235000140</t>
  </si>
  <si>
    <t>LM-23345</t>
  </si>
  <si>
    <t>15721321000152</t>
  </si>
  <si>
    <t>170588</t>
  </si>
  <si>
    <t>LM-2024594</t>
  </si>
  <si>
    <t>1 - SICOOB - PA MAPA</t>
  </si>
  <si>
    <t>08240083000106</t>
  </si>
  <si>
    <t>LM-1164511</t>
  </si>
  <si>
    <t>40703618</t>
  </si>
  <si>
    <t>6 - SICOOB PA - 509 SUL</t>
  </si>
  <si>
    <t>00353219000174</t>
  </si>
  <si>
    <t>1084297</t>
  </si>
  <si>
    <t>00506865000124</t>
  </si>
  <si>
    <t>LM-529540</t>
  </si>
  <si>
    <t>07964726000193</t>
  </si>
  <si>
    <t>75640011127320300</t>
  </si>
  <si>
    <t>75640011089200300</t>
  </si>
  <si>
    <t>75640011211150300</t>
  </si>
  <si>
    <t>75640011211170300</t>
  </si>
  <si>
    <t>AD-529540</t>
  </si>
  <si>
    <t>1075813</t>
  </si>
  <si>
    <t>13 - SICOOB - PA TCU</t>
  </si>
  <si>
    <t>00679365000194</t>
  </si>
  <si>
    <t>1215415</t>
  </si>
  <si>
    <t>1356965</t>
  </si>
  <si>
    <t>75640020467630418</t>
  </si>
  <si>
    <t>LM-867837</t>
  </si>
  <si>
    <t>75640020467630300</t>
  </si>
  <si>
    <t>3 - SICOOB - PA OCB</t>
  </si>
  <si>
    <t>00703296000107</t>
  </si>
  <si>
    <t>75640020350660300</t>
  </si>
  <si>
    <t>5 - SICOOB - PA NATAL</t>
  </si>
  <si>
    <t>27654491000140</t>
  </si>
  <si>
    <t>75640020584470300</t>
  </si>
  <si>
    <t>75640020467630100</t>
  </si>
  <si>
    <t>46455136000197</t>
  </si>
  <si>
    <t>75640020495210300</t>
  </si>
  <si>
    <t>5 - SICOOB - PA BRASIL 21</t>
  </si>
  <si>
    <t>00096867003965</t>
  </si>
  <si>
    <t>LM-52345</t>
  </si>
  <si>
    <t>75640410346040300</t>
  </si>
  <si>
    <t>3 - SICOOB - PA TRT 12º REGIÃO</t>
  </si>
  <si>
    <t>80674211000149</t>
  </si>
  <si>
    <t>75640410410630300</t>
  </si>
  <si>
    <t>46022209000157</t>
  </si>
  <si>
    <t>75640410452760300</t>
  </si>
  <si>
    <t>11 - SICOOB PA - QG BOMBEIROS</t>
  </si>
  <si>
    <t>34817650000146</t>
  </si>
  <si>
    <t>91936524</t>
  </si>
  <si>
    <t>00096867003027</t>
  </si>
  <si>
    <t>75640410300910300</t>
  </si>
  <si>
    <t>1 - SICOOB - PA TST</t>
  </si>
  <si>
    <t>02195777000184</t>
  </si>
  <si>
    <t>75640410534880300</t>
  </si>
  <si>
    <t>LM-41599</t>
  </si>
  <si>
    <t>81840175000109</t>
  </si>
  <si>
    <t>75640410418060300</t>
  </si>
  <si>
    <t>7 - SICOOB - PA BELÉM</t>
  </si>
  <si>
    <t>83366088000197</t>
  </si>
  <si>
    <t>91926670</t>
  </si>
  <si>
    <t>2 - SICOOB - PA FORMOSA</t>
  </si>
  <si>
    <t>01496660000925</t>
  </si>
  <si>
    <t>75641550372690300</t>
  </si>
  <si>
    <t>1 - SICOOB - PADF</t>
  </si>
  <si>
    <t>62676664000122</t>
  </si>
  <si>
    <t>75641550681940100</t>
  </si>
  <si>
    <t>3 - SICOOB - PA SÃO JOÃO DA ALIANÇA</t>
  </si>
  <si>
    <t>09095020000168</t>
  </si>
  <si>
    <t>75641550685290300</t>
  </si>
  <si>
    <t>01496660004408</t>
  </si>
  <si>
    <t>75641550681350300</t>
  </si>
  <si>
    <t>46908006000162</t>
  </si>
  <si>
    <t>391234</t>
  </si>
  <si>
    <t>75641550681940300</t>
  </si>
  <si>
    <t>339353</t>
  </si>
  <si>
    <t>01496660004246</t>
  </si>
  <si>
    <t>75641550681680300</t>
  </si>
  <si>
    <t>0 - CCLA DE BRASÍLIA LTDA</t>
  </si>
  <si>
    <t>37174216000183</t>
  </si>
  <si>
    <t>75641550627870300</t>
  </si>
  <si>
    <t>75641550685290400</t>
  </si>
  <si>
    <t>75641550372690100</t>
  </si>
  <si>
    <t>4 - SICOOB - PA AGÊNCIA ALEXÂNIA</t>
  </si>
  <si>
    <t>47064683000104</t>
  </si>
  <si>
    <t>AD-209481</t>
  </si>
  <si>
    <t>1219856</t>
  </si>
  <si>
    <t>2 - SICOOB - PA AGENCIA 116 NORTE</t>
  </si>
  <si>
    <t>16873006000103</t>
  </si>
  <si>
    <t>75641980603800300</t>
  </si>
  <si>
    <t>06287532000138</t>
  </si>
  <si>
    <t>75641980562110300</t>
  </si>
  <si>
    <t>75641980603800100</t>
  </si>
  <si>
    <t>LM-209481</t>
  </si>
  <si>
    <t>00044909003400</t>
  </si>
  <si>
    <t>75641980676400300</t>
  </si>
  <si>
    <t>8512374</t>
  </si>
  <si>
    <t>06287532000480</t>
  </si>
  <si>
    <t>75641980639540300</t>
  </si>
  <si>
    <t>0 - CCLA CREDIEMBRAPA LTDA - SICOOB</t>
  </si>
  <si>
    <t>02900348000160</t>
  </si>
  <si>
    <t>1244310</t>
  </si>
  <si>
    <t>24940236000176</t>
  </si>
  <si>
    <t>75641980602080300</t>
  </si>
  <si>
    <t>07372193000150</t>
  </si>
  <si>
    <t>75641980564810300</t>
  </si>
  <si>
    <t>0 - CCLA CREDFAZ LTDA</t>
  </si>
  <si>
    <t>26509992000170</t>
  </si>
  <si>
    <t>75642210224050300</t>
  </si>
  <si>
    <t>46204752000175</t>
  </si>
  <si>
    <t>75642210331430300</t>
  </si>
  <si>
    <t>75642210331430100</t>
  </si>
  <si>
    <t>75642210331430418</t>
  </si>
  <si>
    <t>0 - CCLA BRMIL LTDA. -SICOOB BRMIL</t>
  </si>
  <si>
    <t>58490886000189</t>
  </si>
  <si>
    <t>75643320060710300</t>
  </si>
  <si>
    <t>09304242000143</t>
  </si>
  <si>
    <t>75643320020280300</t>
  </si>
  <si>
    <t>08676111000124</t>
  </si>
  <si>
    <t>75643320019010300</t>
  </si>
  <si>
    <t>06161997000148</t>
  </si>
  <si>
    <t>75643320063080300</t>
  </si>
  <si>
    <t>140915</t>
  </si>
  <si>
    <t>03097293000165</t>
  </si>
  <si>
    <t>75643320052710300</t>
  </si>
  <si>
    <t>00108217015060</t>
  </si>
  <si>
    <t>75643320018600300</t>
  </si>
  <si>
    <t>75643320018600418</t>
  </si>
  <si>
    <t>26266712003913</t>
  </si>
  <si>
    <t>75643320047640300</t>
  </si>
  <si>
    <t>26359755000170</t>
  </si>
  <si>
    <t>75643320018790300</t>
  </si>
  <si>
    <t>53700155000105</t>
  </si>
  <si>
    <t>75643320055560300</t>
  </si>
  <si>
    <t>33485616000159</t>
  </si>
  <si>
    <t>128430</t>
  </si>
  <si>
    <t>33413053000193</t>
  </si>
  <si>
    <t>75643320044760300</t>
  </si>
  <si>
    <t>29117096000154</t>
  </si>
  <si>
    <t>75643320027220300</t>
  </si>
  <si>
    <t>26881514000197</t>
  </si>
  <si>
    <t>75643320024370100</t>
  </si>
  <si>
    <t>75643320024370300</t>
  </si>
  <si>
    <t>LM-40940</t>
  </si>
  <si>
    <t>00108217012711</t>
  </si>
  <si>
    <t>173129</t>
  </si>
  <si>
    <t>6 - SICOOB - PA SIA</t>
  </si>
  <si>
    <t>27466786000193</t>
  </si>
  <si>
    <t>LM-309729</t>
  </si>
  <si>
    <t>1 - SICOOB - PA SAMAMBAIA</t>
  </si>
  <si>
    <t>00108217006070</t>
  </si>
  <si>
    <t>75643640498160300</t>
  </si>
  <si>
    <t>3 - SICOOB - PA CEILÂNDIA</t>
  </si>
  <si>
    <t>47195361000102</t>
  </si>
  <si>
    <t>75643640539800300</t>
  </si>
  <si>
    <t>75643640377010300</t>
  </si>
  <si>
    <t>00317131000105</t>
  </si>
  <si>
    <t>75643640429540300</t>
  </si>
  <si>
    <t>75643640377010418</t>
  </si>
  <si>
    <t>35843509000180</t>
  </si>
  <si>
    <t>LM-361917</t>
  </si>
  <si>
    <t>32487835000104</t>
  </si>
  <si>
    <t>75643640457720300</t>
  </si>
  <si>
    <t>1 - SICOOB PA - RV PÇ. 5 DE AGOSTO</t>
  </si>
  <si>
    <t>40390377000119</t>
  </si>
  <si>
    <t>75650140280680300</t>
  </si>
  <si>
    <t>10 - SICOOB PA - RV BURITI SHOPPING</t>
  </si>
  <si>
    <t>57928833000134</t>
  </si>
  <si>
    <t>566192</t>
  </si>
  <si>
    <t>3 - SICOOB PA - JATAI</t>
  </si>
  <si>
    <t>24859142000177</t>
  </si>
  <si>
    <t>LM-31984</t>
  </si>
  <si>
    <t>5 - SICOOB PA - RV AV. JOÃO BELO</t>
  </si>
  <si>
    <t>23039190000156</t>
  </si>
  <si>
    <t>75650140349200300</t>
  </si>
  <si>
    <t>LM-304395</t>
  </si>
  <si>
    <t>15278995000124</t>
  </si>
  <si>
    <t>75650140058600300</t>
  </si>
  <si>
    <t>75650140341770300</t>
  </si>
  <si>
    <t>460695</t>
  </si>
  <si>
    <t>75650140380420300</t>
  </si>
  <si>
    <t>51747971000130</t>
  </si>
  <si>
    <t>75650140303370300</t>
  </si>
  <si>
    <t>24284492000152</t>
  </si>
  <si>
    <t>75650140293890300</t>
  </si>
  <si>
    <t>LM-152269</t>
  </si>
  <si>
    <t>495600</t>
  </si>
  <si>
    <t>02607570000170</t>
  </si>
  <si>
    <t>75650140279500300</t>
  </si>
  <si>
    <t>LM-197904</t>
  </si>
  <si>
    <t>579240</t>
  </si>
  <si>
    <t>415842</t>
  </si>
  <si>
    <t>60392770172</t>
  </si>
  <si>
    <t>75650140027760300</t>
  </si>
  <si>
    <t>6 - SICOOB PA - GOIATUBA</t>
  </si>
  <si>
    <t>02364479000170</t>
  </si>
  <si>
    <t>577641</t>
  </si>
  <si>
    <t/>
  </si>
  <si>
    <t>RELATÓRIO DE FORNECEDORES E PRESTADORES DE SERVIÇOS TERCEIRIZADOS</t>
  </si>
  <si>
    <t>DATA DE EMISSÃO:</t>
  </si>
  <si>
    <t>Área Solicitante</t>
  </si>
  <si>
    <t>Nível de risco</t>
  </si>
  <si>
    <t>Data/Hora</t>
  </si>
  <si>
    <t>Unidade Administrativa/Suprimentos</t>
  </si>
  <si>
    <t>02.033.677/0001-51</t>
  </si>
  <si>
    <t xml:space="preserve">UNIODONTO SUDOESTE GOIANO COOPERATIVA DE TRABALHO </t>
  </si>
  <si>
    <t>28/01/2026 08:51:33</t>
  </si>
  <si>
    <t>--</t>
  </si>
  <si>
    <t>20.376.444/0001-33</t>
  </si>
  <si>
    <t>ATHENAS TURISMO LTDA</t>
  </si>
  <si>
    <t>16/01/2026 13:44:45</t>
  </si>
  <si>
    <t>26.160.445/0001-22</t>
  </si>
  <si>
    <t>ELETRICOM TECNOLOGIA E CONSTRUCOES LTDA</t>
  </si>
  <si>
    <t>13/01/2026 09:47:29</t>
  </si>
  <si>
    <t>07.858.131/0001-53</t>
  </si>
  <si>
    <t>ESTEVES &amp; PIRES LTDA</t>
  </si>
  <si>
    <t>05/01/2026 15:31:30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</si>
</sst>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R$&quot;\ * #,##0.00_-;\-&quot;R$&quot;\ * #,##0.00_-;_-&quot;R$&quot;\ * &quot;-&quot;??_-;_-@_-"/>
    <numFmt numFmtId="43" formatCode="_-* #,##0.00_-;\-* #,##0.00_-;_-* &quot;-&quot;??_-;_-@_-"/>
    <numFmt numFmtId="164" formatCode="#,#00;[Red]\-#,#00;[Color15]0"/>
    <numFmt numFmtId="165" formatCode="mmmm\ \-\ yyyy"/>
    <numFmt numFmtId="166" formatCode="00"/>
    <numFmt numFmtId="167" formatCode="#,##0.00000000%"/>
    <numFmt numFmtId="168" formatCode="#,#00%;[Red]\-#,#00%;[Color15]0%"/>
    <numFmt numFmtId="169" formatCode="[Red]#,#00;\-#,#00;[Color15]0"/>
    <numFmt numFmtId="170" formatCode="#,##0.00%"/>
    <numFmt numFmtId="171" formatCode="#,##0.##"/>
  </numFmts>
  <fonts count="71">
    <font>
      <sz val="11"/>
      <color theme="1"/>
      <name val="Aptos Narrow"/>
      <family val="2"/>
      <scheme val="minor"/>
    </font>
    <font>
      <sz val="11"/>
      <color theme="1"/>
      <name val="Aptos Narrow"/>
      <family val="2"/>
      <scheme val="minor"/>
    </font>
    <font>
      <b/>
      <sz val="10"/>
      <color rgb="FF000000"/>
      <name val="Arial"/>
      <family val="2"/>
    </font>
    <font>
      <sz val="10"/>
      <color rgb="FF000000"/>
      <name val="Arial"/>
      <family val="2"/>
    </font>
    <font>
      <sz val="9"/>
      <color rgb="FF000000"/>
      <name val="Arial"/>
      <family val="2"/>
    </font>
    <font>
      <sz val="10"/>
      <name val="Arial"/>
      <family val="2"/>
    </font>
    <font>
      <sz val="8"/>
      <name val="Aptos Narrow"/>
      <family val="2"/>
      <scheme val="minor"/>
    </font>
    <font>
      <sz val="11"/>
      <color theme="1"/>
      <name val="Sicoob Sans"/>
    </font>
    <font>
      <sz val="10"/>
      <color theme="1"/>
      <name val="Sicoob Sans"/>
    </font>
    <font>
      <b/>
      <sz val="10"/>
      <color theme="1"/>
      <name val="Sicoob Sans"/>
    </font>
    <font>
      <b/>
      <sz val="10"/>
      <color rgb="FF82973C"/>
      <name val="Sicoob Sans"/>
    </font>
    <font>
      <b/>
      <sz val="10"/>
      <color rgb="FFC9D200"/>
      <name val="Sicoob Sans"/>
    </font>
    <font>
      <sz val="10"/>
      <color rgb="FFC9D200"/>
      <name val="Sicoob Sans"/>
    </font>
    <font>
      <b/>
      <sz val="10"/>
      <color theme="0"/>
      <name val="Sicoob Sans"/>
    </font>
    <font>
      <b/>
      <sz val="10"/>
      <color rgb="FFBBC58E"/>
      <name val="Sicoob Sans"/>
    </font>
    <font>
      <b/>
      <sz val="10"/>
      <color rgb="FFFFFF99"/>
      <name val="Sicoob Sans"/>
    </font>
    <font>
      <b/>
      <sz val="10"/>
      <color rgb="FFFFC9C9"/>
      <name val="Sicoob Sans"/>
    </font>
    <font>
      <b/>
      <sz val="18"/>
      <color theme="1"/>
      <name val="Sicoob Sans"/>
    </font>
    <font>
      <b/>
      <sz val="10"/>
      <color rgb="FF009999"/>
      <name val="Sicoob Sans"/>
    </font>
    <font>
      <u/>
      <sz val="10"/>
      <color theme="1"/>
      <name val="Sicoob Sans"/>
    </font>
    <font>
      <b/>
      <sz val="22"/>
      <color theme="1"/>
      <name val="Sicoob Sans"/>
    </font>
    <font>
      <sz val="12"/>
      <color theme="1"/>
      <name val="Sicoob Sans"/>
    </font>
    <font>
      <b/>
      <sz val="12"/>
      <color rgb="FFFFFF99"/>
      <name val="Sicoob Sans"/>
    </font>
    <font>
      <u/>
      <sz val="12"/>
      <color theme="1"/>
      <name val="Sicoob Sans"/>
    </font>
    <font>
      <sz val="8"/>
      <color theme="1"/>
      <name val="Sicoob Sans"/>
    </font>
    <font>
      <b/>
      <sz val="9"/>
      <color rgb="FF82973C"/>
      <name val="Sicoob Sans"/>
    </font>
    <font>
      <b/>
      <sz val="11"/>
      <color rgb="FF009999"/>
      <name val="Sicoob Sans"/>
    </font>
    <font>
      <b/>
      <sz val="10"/>
      <color rgb="FF000000"/>
      <name val="Sicoob Sans"/>
    </font>
    <font>
      <sz val="9"/>
      <color rgb="FF000000"/>
      <name val="Sicoob Sans"/>
    </font>
    <font>
      <b/>
      <sz val="10"/>
      <color rgb="FF0070C0"/>
      <name val="Sicoob Sans"/>
    </font>
    <font>
      <sz val="10"/>
      <color rgb="FF000000"/>
      <name val="Sicoob Sans"/>
    </font>
    <font>
      <b/>
      <sz val="12"/>
      <color rgb="FF82973C"/>
      <name val="Sicoob Sans"/>
    </font>
    <font>
      <b/>
      <sz val="9"/>
      <color rgb="FF000000"/>
      <name val="Sicoob Sans"/>
    </font>
    <font>
      <b/>
      <sz val="10.5"/>
      <color rgb="FFFFFFFF"/>
      <name val="IBM Plex Sans"/>
      <family val="2"/>
    </font>
    <font>
      <sz val="10.5"/>
      <color rgb="FF343334"/>
      <name val="IBM Plex Sans"/>
      <family val="2"/>
    </font>
    <font>
      <b/>
      <sz val="9"/>
      <color theme="0"/>
      <name val="Sicoob Sans"/>
    </font>
    <font>
      <b/>
      <sz val="10"/>
      <name val="Sicoob Sans"/>
    </font>
    <font>
      <b/>
      <sz val="18"/>
      <color rgb="FFC9D200"/>
      <name val="Sicoob Sans"/>
    </font>
    <font>
      <b/>
      <sz val="18"/>
      <color theme="0"/>
      <name val="Sicoob Sans"/>
    </font>
    <font>
      <sz val="20"/>
      <color theme="0"/>
      <name val="Aptos Narrow"/>
      <family val="2"/>
      <scheme val="minor"/>
    </font>
    <font>
      <b/>
      <sz val="8"/>
      <color theme="1"/>
      <name val="Sicoob Sans"/>
    </font>
    <font>
      <sz val="14"/>
      <color theme="1"/>
      <name val="Aptos Narrow"/>
      <family val="2"/>
      <scheme val="minor"/>
    </font>
    <font>
      <u/>
      <sz val="11"/>
      <color theme="1"/>
      <name val="Aptos Narrow"/>
      <family val="2"/>
      <scheme val="minor"/>
    </font>
    <font>
      <sz val="11"/>
      <color theme="0"/>
      <name val="Sicoob Sans"/>
    </font>
    <font>
      <sz val="12"/>
      <color rgb="FF404040"/>
      <name val="Sicoob Sans"/>
    </font>
    <font>
      <b/>
      <sz val="16"/>
      <color theme="0"/>
      <name val="Sicoob Sans"/>
    </font>
    <font>
      <sz val="14"/>
      <color theme="0"/>
      <name val="Sicoob Sans"/>
    </font>
    <font>
      <sz val="10"/>
      <color theme="0"/>
      <name val="Sicoob Sans"/>
    </font>
    <font>
      <sz val="11"/>
      <color theme="1"/>
      <name val="Alasassy Caps"/>
    </font>
    <font>
      <b/>
      <sz val="22"/>
      <color rgb="FF000000"/>
      <name val="Sicoob Sans"/>
    </font>
    <font>
      <b/>
      <sz val="22"/>
      <color rgb="FF0070C0"/>
      <name val="Sicoob Sans"/>
    </font>
    <font>
      <sz val="22"/>
      <color rgb="FF000000"/>
      <name val="Sicoob Sans"/>
    </font>
    <font>
      <b/>
      <sz val="8"/>
      <color theme="0"/>
      <name val="Sicoob Sans"/>
    </font>
    <font>
      <b/>
      <sz val="11"/>
      <color theme="1"/>
      <name val="Aptos Narrow"/>
      <family val="2"/>
      <scheme val="minor"/>
    </font>
    <font>
      <sz val="11"/>
      <color theme="0"/>
      <name val="Aptos Narrow"/>
      <family val="2"/>
      <scheme val="minor"/>
    </font>
    <font>
      <sz val="10"/>
      <color rgb="FF000000"/>
      <name val="SansSerif"/>
      <family val="2"/>
    </font>
    <font>
      <b/>
      <sz val="9"/>
      <color rgb="FF000000"/>
      <name val="Arial"/>
      <family val="2"/>
    </font>
    <font>
      <b/>
      <sz val="10"/>
      <color rgb="FF333333"/>
      <name val="Arial"/>
      <family val="2"/>
    </font>
    <font>
      <b/>
      <sz val="20"/>
      <color theme="1"/>
      <name val="Aptos Narrow"/>
      <family val="2"/>
      <scheme val="minor"/>
    </font>
    <font>
      <b/>
      <sz val="10"/>
      <color rgb="FFFF0000"/>
      <name val="Sicoob Sans"/>
    </font>
    <font>
      <b/>
      <sz val="10"/>
      <color rgb="FF003641"/>
      <name val="Sicoob Sans"/>
    </font>
    <font>
      <b/>
      <sz val="11"/>
      <color rgb="FFFF0000"/>
      <name val="Aptos Narrow"/>
      <family val="2"/>
      <scheme val="minor"/>
    </font>
    <font>
      <b/>
      <sz val="11"/>
      <color theme="1"/>
      <name val="Sicoob Sans"/>
    </font>
    <font>
      <b/>
      <u/>
      <sz val="11"/>
      <color theme="1"/>
      <name val="Sicoob Sans"/>
    </font>
    <font>
      <sz val="9"/>
      <color theme="1"/>
      <name val="Sicoob Sans"/>
    </font>
    <font>
      <sz val="8"/>
      <color theme="0"/>
      <name val="Sicoob Sans"/>
    </font>
    <font>
      <b/>
      <sz val="8"/>
      <color rgb="FFFFFF99"/>
      <name val="Sicoob Sans"/>
    </font>
    <font>
      <sz val="11"/>
      <color rgb="FF000000"/>
      <name val="Sicoob Sans"/>
    </font>
    <font>
      <sz val="11"/>
      <name val="Sicoob Sans"/>
    </font>
    <font>
      <b/>
      <sz val="9"/>
      <color rgb="FFFF0000"/>
      <name val="Sicoob Sans"/>
    </font>
    <font>
      <b/>
      <sz val="11"/>
      <color rgb="FFFF0000"/>
      <name val="Sicoob Sans"/>
    </font>
  </fonts>
  <fills count="24">
    <fill>
      <patternFill patternType="none"/>
    </fill>
    <fill>
      <patternFill patternType="gray125"/>
    </fill>
    <fill>
      <patternFill patternType="solid">
        <fgColor rgb="FFFFFFFF"/>
      </patternFill>
    </fill>
    <fill>
      <patternFill patternType="solid">
        <fgColor rgb="FFEBEBEB"/>
      </patternFill>
    </fill>
    <fill>
      <patternFill patternType="solid">
        <fgColor rgb="FF003641"/>
        <bgColor indexed="64"/>
      </patternFill>
    </fill>
    <fill>
      <patternFill patternType="solid">
        <fgColor rgb="FFBBC58E"/>
        <bgColor indexed="64"/>
      </patternFill>
    </fill>
    <fill>
      <patternFill patternType="solid">
        <fgColor rgb="FFFFFF99"/>
        <bgColor indexed="64"/>
      </patternFill>
    </fill>
    <fill>
      <patternFill patternType="solid">
        <fgColor rgb="FFFFC9C9"/>
        <bgColor indexed="64"/>
      </patternFill>
    </fill>
    <fill>
      <patternFill patternType="solid">
        <fgColor rgb="FF7DB61C"/>
        <bgColor indexed="64"/>
      </patternFill>
    </fill>
    <fill>
      <patternFill patternType="solid">
        <fgColor theme="1"/>
        <bgColor indexed="64"/>
      </patternFill>
    </fill>
    <fill>
      <patternFill patternType="solid">
        <fgColor rgb="FF263802"/>
        <bgColor indexed="64"/>
      </patternFill>
    </fill>
    <fill>
      <patternFill patternType="solid">
        <fgColor theme="0" tint="-4.9989318521683403E-2"/>
        <bgColor indexed="64"/>
      </patternFill>
    </fill>
    <fill>
      <patternFill patternType="solid">
        <fgColor rgb="FFEBEBEB"/>
        <bgColor indexed="64"/>
      </patternFill>
    </fill>
    <fill>
      <patternFill patternType="solid">
        <fgColor theme="0"/>
        <bgColor indexed="64"/>
      </patternFill>
    </fill>
    <fill>
      <patternFill patternType="solid">
        <fgColor rgb="FF00A091"/>
      </patternFill>
    </fill>
    <fill>
      <patternFill patternType="solid">
        <fgColor rgb="FF003641"/>
      </patternFill>
    </fill>
    <fill>
      <patternFill patternType="solid">
        <fgColor rgb="FF82973C"/>
        <bgColor indexed="64"/>
      </patternFill>
    </fill>
    <fill>
      <patternFill patternType="solid">
        <fgColor rgb="FFEFEFEF"/>
        <bgColor indexed="64"/>
      </patternFill>
    </fill>
    <fill>
      <patternFill patternType="solid">
        <fgColor rgb="FF009691"/>
        <bgColor indexed="64"/>
      </patternFill>
    </fill>
    <fill>
      <patternFill patternType="solid">
        <fgColor theme="9" tint="0.79998168889431442"/>
        <bgColor indexed="64"/>
      </patternFill>
    </fill>
    <fill>
      <patternFill patternType="solid">
        <fgColor rgb="FFF9F9F9"/>
      </patternFill>
    </fill>
    <fill>
      <patternFill patternType="solid">
        <fgColor theme="9" tint="0.59999389629810485"/>
        <bgColor indexed="64"/>
      </patternFill>
    </fill>
    <fill>
      <patternFill patternType="solid">
        <fgColor theme="9" tint="-0.249977111117893"/>
        <bgColor indexed="64"/>
      </patternFill>
    </fill>
    <fill>
      <patternFill patternType="solid">
        <fgColor rgb="FFFFFF00"/>
        <bgColor indexed="64"/>
      </patternFill>
    </fill>
  </fills>
  <borders count="117">
    <border>
      <left/>
      <right/>
      <top/>
      <bottom/>
      <diagonal/>
    </border>
    <border>
      <left/>
      <right/>
      <top style="thin">
        <color rgb="FFCCCCCC"/>
      </top>
      <bottom style="thin">
        <color rgb="FFCCCCCC"/>
      </bottom>
      <diagonal/>
    </border>
    <border>
      <left style="thin">
        <color rgb="FFEFEFEF"/>
      </left>
      <right/>
      <top style="thin">
        <color rgb="FFEFEFEF"/>
      </top>
      <bottom style="thin">
        <color rgb="FFEFEFE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double">
        <color indexed="64"/>
      </top>
      <bottom/>
      <diagonal/>
    </border>
    <border>
      <left style="thin">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rgb="FFCCCCCC"/>
      </bottom>
      <diagonal/>
    </border>
    <border>
      <left style="medium">
        <color rgb="FFCCCCCC"/>
      </left>
      <right/>
      <top/>
      <bottom/>
      <diagonal/>
    </border>
    <border>
      <left/>
      <right style="medium">
        <color rgb="FFCCCCCC"/>
      </right>
      <top style="thin">
        <color rgb="FFCCCCCC"/>
      </top>
      <bottom style="thin">
        <color rgb="FFCCCCCC"/>
      </bottom>
      <diagonal/>
    </border>
    <border>
      <left style="thin">
        <color rgb="FFEBEBEB"/>
      </left>
      <right/>
      <top style="thin">
        <color rgb="FFEBEBEB"/>
      </top>
      <bottom style="thin">
        <color rgb="FFEBEBEB"/>
      </bottom>
      <diagonal/>
    </border>
    <border>
      <left/>
      <right/>
      <top style="thin">
        <color rgb="FFEBEBEB"/>
      </top>
      <bottom style="thin">
        <color rgb="FFEBEBEB"/>
      </bottom>
      <diagonal/>
    </border>
    <border>
      <left/>
      <right style="thin">
        <color rgb="FFEBEBEB"/>
      </right>
      <top style="thin">
        <color rgb="FFEBEBEB"/>
      </top>
      <bottom style="thin">
        <color rgb="FFEBEBEB"/>
      </bottom>
      <diagonal/>
    </border>
    <border>
      <left style="medium">
        <color rgb="FF00A091"/>
      </left>
      <right style="medium">
        <color rgb="FFC0BFC0"/>
      </right>
      <top style="medium">
        <color rgb="FF00A091"/>
      </top>
      <bottom style="medium">
        <color rgb="FFC0BFC0"/>
      </bottom>
      <diagonal/>
    </border>
    <border>
      <left style="medium">
        <color rgb="FFC0BFC0"/>
      </left>
      <right style="medium">
        <color rgb="FFC0BFC0"/>
      </right>
      <top style="medium">
        <color rgb="FF00A091"/>
      </top>
      <bottom style="medium">
        <color rgb="FFC0BFC0"/>
      </bottom>
      <diagonal/>
    </border>
    <border>
      <left style="medium">
        <color rgb="FFC0BFC0"/>
      </left>
      <right style="medium">
        <color rgb="FF00A091"/>
      </right>
      <top style="medium">
        <color rgb="FF00A091"/>
      </top>
      <bottom style="medium">
        <color rgb="FFC0BFC0"/>
      </bottom>
      <diagonal/>
    </border>
    <border>
      <left style="medium">
        <color rgb="FF00A091"/>
      </left>
      <right style="medium">
        <color rgb="FFC0BFC0"/>
      </right>
      <top/>
      <bottom style="medium">
        <color rgb="FFC0BFC0"/>
      </bottom>
      <diagonal/>
    </border>
    <border>
      <left style="medium">
        <color rgb="FFC0BFC0"/>
      </left>
      <right style="medium">
        <color rgb="FFC0BFC0"/>
      </right>
      <top/>
      <bottom style="medium">
        <color rgb="FFC0BFC0"/>
      </bottom>
      <diagonal/>
    </border>
    <border>
      <left style="medium">
        <color rgb="FFC0BFC0"/>
      </left>
      <right style="medium">
        <color rgb="FF00A091"/>
      </right>
      <top/>
      <bottom style="medium">
        <color rgb="FFC0BFC0"/>
      </bottom>
      <diagonal/>
    </border>
    <border>
      <left style="medium">
        <color rgb="FF00A091"/>
      </left>
      <right style="medium">
        <color rgb="FFC0BFC0"/>
      </right>
      <top/>
      <bottom style="medium">
        <color rgb="FF00A091"/>
      </bottom>
      <diagonal/>
    </border>
    <border>
      <left style="medium">
        <color rgb="FFC0BFC0"/>
      </left>
      <right style="medium">
        <color rgb="FFC0BFC0"/>
      </right>
      <top/>
      <bottom style="medium">
        <color rgb="FF00A091"/>
      </bottom>
      <diagonal/>
    </border>
    <border>
      <left style="medium">
        <color rgb="FFC0BFC0"/>
      </left>
      <right style="medium">
        <color rgb="FF00A091"/>
      </right>
      <top/>
      <bottom style="medium">
        <color rgb="FF00A091"/>
      </bottom>
      <diagonal/>
    </border>
    <border>
      <left/>
      <right style="thin">
        <color indexed="64"/>
      </right>
      <top/>
      <bottom style="thin">
        <color indexed="64"/>
      </bottom>
      <diagonal/>
    </border>
    <border>
      <left style="thin">
        <color rgb="FFEBEBEB"/>
      </left>
      <right style="thin">
        <color rgb="FFEBEBEB"/>
      </right>
      <top style="thin">
        <color rgb="FFEBEBEB"/>
      </top>
      <bottom style="thin">
        <color rgb="FFEBEBEB"/>
      </bottom>
      <diagonal/>
    </border>
    <border>
      <left style="thin">
        <color rgb="FFEBEBEB"/>
      </left>
      <right style="thin">
        <color rgb="FFEBEBEB"/>
      </right>
      <top/>
      <bottom/>
      <diagonal/>
    </border>
    <border>
      <left style="thin">
        <color rgb="FFEBEBEB"/>
      </left>
      <right/>
      <top style="thin">
        <color rgb="FFEBEBEB"/>
      </top>
      <bottom/>
      <diagonal/>
    </border>
    <border>
      <left style="thin">
        <color rgb="FFEBEBEB"/>
      </left>
      <right/>
      <top/>
      <bottom style="thin">
        <color rgb="FFEBEBEB"/>
      </bottom>
      <diagonal/>
    </border>
    <border>
      <left/>
      <right style="thin">
        <color rgb="FFEBEBEB"/>
      </right>
      <top style="thin">
        <color rgb="FFEBEBEB"/>
      </top>
      <bottom/>
      <diagonal/>
    </border>
    <border>
      <left/>
      <right style="thin">
        <color rgb="FFEBEBEB"/>
      </right>
      <top/>
      <bottom style="thin">
        <color rgb="FFEBEBEB"/>
      </bottom>
      <diagonal/>
    </border>
    <border>
      <left style="thin">
        <color rgb="FFEBEBEB"/>
      </left>
      <right style="thin">
        <color rgb="FFEBEBEB"/>
      </right>
      <top/>
      <bottom style="thin">
        <color rgb="FFEBEBEB"/>
      </bottom>
      <diagonal/>
    </border>
    <border>
      <left style="medium">
        <color rgb="FF263802"/>
      </left>
      <right/>
      <top style="medium">
        <color rgb="FF263802"/>
      </top>
      <bottom style="medium">
        <color rgb="FF263802"/>
      </bottom>
      <diagonal/>
    </border>
    <border>
      <left/>
      <right/>
      <top style="medium">
        <color rgb="FF263802"/>
      </top>
      <bottom style="medium">
        <color rgb="FF263802"/>
      </bottom>
      <diagonal/>
    </border>
    <border>
      <left/>
      <right style="medium">
        <color rgb="FF263802"/>
      </right>
      <top style="medium">
        <color rgb="FF263802"/>
      </top>
      <bottom style="medium">
        <color rgb="FF26380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rgb="FFCCCCCC"/>
      </left>
      <right style="thick">
        <color rgb="FFCCCCCC"/>
      </right>
      <top style="thick">
        <color rgb="FFCCCCCC"/>
      </top>
      <bottom/>
      <diagonal/>
    </border>
    <border>
      <left style="thick">
        <color rgb="FFCCCCCC"/>
      </left>
      <right style="thick">
        <color rgb="FFCCCCCC"/>
      </right>
      <top/>
      <bottom style="thin">
        <color rgb="FFCCCCCC"/>
      </bottom>
      <diagonal/>
    </border>
    <border>
      <left/>
      <right style="thick">
        <color rgb="FFCCCCCC"/>
      </right>
      <top style="thick">
        <color rgb="FFCCCCCC"/>
      </top>
      <bottom/>
      <diagonal/>
    </border>
    <border>
      <left style="thick">
        <color rgb="FFCCCCCC"/>
      </left>
      <right/>
      <top style="thick">
        <color rgb="FFCCCCCC"/>
      </top>
      <bottom/>
      <diagonal/>
    </border>
    <border>
      <left/>
      <right/>
      <top style="thick">
        <color rgb="FFCCCCCC"/>
      </top>
      <bottom/>
      <diagonal/>
    </border>
    <border>
      <left style="thick">
        <color rgb="FFCCCCCC"/>
      </left>
      <right/>
      <top/>
      <bottom/>
      <diagonal/>
    </border>
    <border>
      <left style="thick">
        <color rgb="FFCCCCCC"/>
      </left>
      <right/>
      <top/>
      <bottom style="thin">
        <color rgb="FFCCCCCC"/>
      </bottom>
      <diagonal/>
    </border>
    <border>
      <left style="thick">
        <color rgb="FFCCCCCC"/>
      </left>
      <right/>
      <top style="thin">
        <color rgb="FFCCCCCC"/>
      </top>
      <bottom style="thin">
        <color rgb="FFCCCCCC"/>
      </bottom>
      <diagonal/>
    </border>
    <border>
      <left/>
      <right style="thick">
        <color rgb="FFCCCCCC"/>
      </right>
      <top/>
      <bottom/>
      <diagonal/>
    </border>
    <border>
      <left/>
      <right/>
      <top style="double">
        <color rgb="FF009691"/>
      </top>
      <bottom/>
      <diagonal/>
    </border>
    <border>
      <left/>
      <right/>
      <top/>
      <bottom style="double">
        <color rgb="FF009691"/>
      </bottom>
      <diagonal/>
    </border>
    <border>
      <left/>
      <right style="thick">
        <color rgb="FFCCCCCC"/>
      </right>
      <top/>
      <bottom style="thin">
        <color rgb="FFCCCCCC"/>
      </bottom>
      <diagonal/>
    </border>
    <border>
      <left style="thin">
        <color indexed="64"/>
      </left>
      <right style="thick">
        <color rgb="FFCCCCCC"/>
      </right>
      <top/>
      <bottom/>
      <diagonal/>
    </border>
    <border>
      <left style="thin">
        <color indexed="64"/>
      </left>
      <right style="thick">
        <color rgb="FFCCCCCC"/>
      </right>
      <top/>
      <bottom style="thin">
        <color indexed="64"/>
      </bottom>
      <diagonal/>
    </border>
    <border>
      <left style="double">
        <color theme="2"/>
      </left>
      <right/>
      <top style="double">
        <color theme="2"/>
      </top>
      <bottom/>
      <diagonal/>
    </border>
    <border>
      <left/>
      <right/>
      <top style="double">
        <color theme="2"/>
      </top>
      <bottom/>
      <diagonal/>
    </border>
    <border>
      <left/>
      <right style="double">
        <color theme="2"/>
      </right>
      <top style="double">
        <color theme="2"/>
      </top>
      <bottom/>
      <diagonal/>
    </border>
    <border>
      <left style="double">
        <color theme="2"/>
      </left>
      <right/>
      <top/>
      <bottom/>
      <diagonal/>
    </border>
    <border>
      <left/>
      <right style="double">
        <color theme="2"/>
      </right>
      <top/>
      <bottom/>
      <diagonal/>
    </border>
    <border>
      <left style="double">
        <color theme="2"/>
      </left>
      <right/>
      <top/>
      <bottom style="double">
        <color theme="2"/>
      </bottom>
      <diagonal/>
    </border>
    <border>
      <left/>
      <right/>
      <top/>
      <bottom style="double">
        <color theme="2"/>
      </bottom>
      <diagonal/>
    </border>
    <border>
      <left/>
      <right style="double">
        <color theme="2"/>
      </right>
      <top/>
      <bottom style="double">
        <color theme="2"/>
      </bottom>
      <diagonal/>
    </border>
    <border>
      <left/>
      <right/>
      <top/>
      <bottom style="medium">
        <color theme="2"/>
      </bottom>
      <diagonal/>
    </border>
    <border>
      <left/>
      <right/>
      <top style="double">
        <color rgb="FF009691"/>
      </top>
      <bottom style="thin">
        <color rgb="FFCCCCCC"/>
      </bottom>
      <diagonal/>
    </border>
    <border>
      <left style="thick">
        <color rgb="FFCCCCCC"/>
      </left>
      <right/>
      <top style="thick">
        <color rgb="FFCCCCCC"/>
      </top>
      <bottom style="thick">
        <color rgb="FFCCCCCC"/>
      </bottom>
      <diagonal/>
    </border>
    <border>
      <left/>
      <right/>
      <top style="thick">
        <color rgb="FFCCCCCC"/>
      </top>
      <bottom style="thick">
        <color rgb="FFCCCCCC"/>
      </bottom>
      <diagonal/>
    </border>
    <border>
      <left/>
      <right style="thick">
        <color rgb="FFCCCCCC"/>
      </right>
      <top style="thick">
        <color rgb="FFCCCCCC"/>
      </top>
      <bottom style="thick">
        <color rgb="FFCCCCCC"/>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0" tint="-4.9989318521683403E-2"/>
      </right>
      <top/>
      <bottom/>
      <diagonal/>
    </border>
    <border>
      <left/>
      <right/>
      <top/>
      <bottom style="thin">
        <color auto="1"/>
      </bottom>
      <diagonal/>
    </border>
    <border>
      <left/>
      <right/>
      <top/>
      <bottom style="slantDashDot">
        <color theme="2"/>
      </bottom>
      <diagonal/>
    </border>
    <border>
      <left/>
      <right/>
      <top style="slantDashDot">
        <color theme="2"/>
      </top>
      <bottom style="slantDashDot">
        <color theme="2"/>
      </bottom>
      <diagonal/>
    </border>
    <border>
      <left/>
      <right/>
      <top style="slantDashDot">
        <color theme="2"/>
      </top>
      <bottom/>
      <diagonal/>
    </border>
    <border>
      <left/>
      <right style="medium">
        <color indexed="64"/>
      </right>
      <top style="medium">
        <color indexed="64"/>
      </top>
      <bottom style="medium">
        <color indexed="64"/>
      </bottom>
      <diagonal/>
    </border>
    <border>
      <left style="thin">
        <color rgb="FFEBEBEB"/>
      </left>
      <right/>
      <top/>
      <bottom/>
      <diagonal/>
    </border>
    <border>
      <left/>
      <right style="thin">
        <color rgb="FFEBEBEB"/>
      </right>
      <top/>
      <bottom/>
      <diagonal/>
    </border>
    <border>
      <left/>
      <right/>
      <top/>
      <bottom style="thin">
        <color rgb="FF008A76"/>
      </bottom>
      <diagonal/>
    </border>
    <border>
      <left/>
      <right/>
      <top/>
      <bottom style="medium">
        <color rgb="FF263802"/>
      </bottom>
      <diagonal/>
    </border>
    <border>
      <left style="thick">
        <color theme="9" tint="0.59996337778862885"/>
      </left>
      <right/>
      <top style="thick">
        <color theme="9" tint="0.59996337778862885"/>
      </top>
      <bottom/>
      <diagonal/>
    </border>
    <border>
      <left style="thick">
        <color theme="9" tint="0.59996337778862885"/>
      </left>
      <right/>
      <top style="thin">
        <color theme="9" tint="0.59996337778862885"/>
      </top>
      <bottom style="thick">
        <color theme="9" tint="0.59996337778862885"/>
      </bottom>
      <diagonal/>
    </border>
    <border>
      <left/>
      <right/>
      <top style="thick">
        <color theme="9" tint="0.59996337778862885"/>
      </top>
      <bottom/>
      <diagonal/>
    </border>
    <border>
      <left/>
      <right/>
      <top style="thin">
        <color theme="9" tint="0.59996337778862885"/>
      </top>
      <bottom style="thick">
        <color theme="9" tint="0.59996337778862885"/>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style="thick">
        <color theme="9" tint="0.59996337778862885"/>
      </top>
      <bottom/>
      <diagonal/>
    </border>
    <border>
      <left/>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ck">
        <color rgb="FFCCCCCC"/>
      </left>
      <right style="thick">
        <color rgb="FFCCCCCC"/>
      </right>
      <top/>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right/>
      <top style="thick">
        <color rgb="FFCCCCCC"/>
      </top>
      <bottom style="thin">
        <color rgb="FFCCCCCC"/>
      </bottom>
      <diagonal/>
    </border>
    <border>
      <left/>
      <right/>
      <top style="thin">
        <color rgb="FFCCCCCC"/>
      </top>
      <bottom style="double">
        <color theme="2"/>
      </bottom>
      <diagonal/>
    </border>
  </borders>
  <cellStyleXfs count="21">
    <xf numFmtId="0" fontId="0"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0" fontId="1"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9"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364">
    <xf numFmtId="0" fontId="0" fillId="0" borderId="0" xfId="0"/>
    <xf numFmtId="0" fontId="2" fillId="2" borderId="0" xfId="0" applyFont="1" applyFill="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14" fontId="4" fillId="3" borderId="2" xfId="0" applyNumberFormat="1" applyFont="1" applyFill="1" applyBorder="1" applyAlignment="1">
      <alignment horizontal="center" vertical="center" wrapText="1"/>
    </xf>
    <xf numFmtId="14" fontId="4" fillId="2" borderId="2" xfId="0" applyNumberFormat="1" applyFont="1" applyFill="1" applyBorder="1" applyAlignment="1">
      <alignment horizontal="center" vertical="center" wrapText="1"/>
    </xf>
    <xf numFmtId="0" fontId="8" fillId="0" borderId="0" xfId="0" applyFont="1"/>
    <xf numFmtId="0" fontId="8" fillId="0" borderId="26" xfId="0" applyFont="1" applyBorder="1"/>
    <xf numFmtId="0" fontId="8" fillId="0" borderId="27" xfId="0" applyFont="1" applyBorder="1"/>
    <xf numFmtId="0" fontId="8" fillId="0" borderId="28" xfId="0" applyFont="1" applyBorder="1"/>
    <xf numFmtId="0" fontId="8" fillId="0" borderId="29" xfId="0" applyFont="1" applyBorder="1"/>
    <xf numFmtId="0" fontId="8" fillId="0" borderId="6" xfId="0" applyFont="1" applyBorder="1"/>
    <xf numFmtId="0" fontId="8" fillId="0" borderId="13" xfId="0" applyFont="1" applyBorder="1"/>
    <xf numFmtId="0" fontId="8" fillId="0" borderId="14" xfId="0" applyFont="1" applyBorder="1"/>
    <xf numFmtId="0" fontId="8" fillId="0" borderId="30" xfId="0" applyFont="1" applyBorder="1"/>
    <xf numFmtId="0" fontId="8" fillId="0" borderId="15" xfId="0" applyFont="1" applyBorder="1"/>
    <xf numFmtId="0" fontId="8" fillId="0" borderId="16" xfId="0" applyFont="1" applyBorder="1"/>
    <xf numFmtId="0" fontId="8" fillId="0" borderId="18" xfId="0" applyFont="1" applyBorder="1"/>
    <xf numFmtId="0" fontId="8" fillId="0" borderId="19" xfId="0" applyFont="1" applyBorder="1"/>
    <xf numFmtId="0" fontId="8" fillId="0" borderId="17" xfId="0" applyFont="1" applyBorder="1"/>
    <xf numFmtId="0" fontId="8" fillId="0" borderId="20" xfId="0" applyFont="1" applyBorder="1"/>
    <xf numFmtId="0" fontId="9" fillId="0" borderId="21" xfId="0" applyFont="1" applyBorder="1"/>
    <xf numFmtId="0" fontId="9" fillId="0" borderId="0" xfId="0" applyFont="1" applyAlignment="1">
      <alignment horizontal="right"/>
    </xf>
    <xf numFmtId="165" fontId="11" fillId="10" borderId="0" xfId="0" applyNumberFormat="1" applyFont="1" applyFill="1" applyAlignment="1">
      <alignment horizontal="left"/>
    </xf>
    <xf numFmtId="0" fontId="8" fillId="0" borderId="0" xfId="0" applyFont="1" applyAlignment="1">
      <alignment horizontal="right"/>
    </xf>
    <xf numFmtId="0" fontId="8" fillId="0" borderId="22" xfId="0" applyFont="1" applyBorder="1"/>
    <xf numFmtId="0" fontId="8" fillId="0" borderId="23" xfId="0" applyFont="1" applyBorder="1"/>
    <xf numFmtId="0" fontId="8" fillId="0" borderId="24" xfId="0" applyFont="1" applyBorder="1"/>
    <xf numFmtId="0" fontId="8" fillId="0" borderId="25" xfId="0" applyFont="1" applyBorder="1"/>
    <xf numFmtId="0" fontId="8" fillId="0" borderId="31" xfId="0" applyFont="1" applyBorder="1"/>
    <xf numFmtId="0" fontId="8" fillId="0" borderId="32" xfId="0" applyFont="1" applyBorder="1"/>
    <xf numFmtId="0" fontId="8" fillId="0" borderId="33" xfId="0" applyFont="1" applyBorder="1"/>
    <xf numFmtId="0" fontId="11" fillId="10" borderId="0" xfId="0" applyFont="1" applyFill="1" applyAlignment="1">
      <alignment vertical="center"/>
    </xf>
    <xf numFmtId="14" fontId="12" fillId="10" borderId="0" xfId="0" applyNumberFormat="1" applyFont="1" applyFill="1" applyAlignment="1">
      <alignment horizontal="right" vertical="center"/>
    </xf>
    <xf numFmtId="0" fontId="12" fillId="10" borderId="0" xfId="0" applyFont="1" applyFill="1" applyAlignment="1">
      <alignment horizontal="center" vertical="center"/>
    </xf>
    <xf numFmtId="14" fontId="12" fillId="10" borderId="0" xfId="0" applyNumberFormat="1" applyFont="1" applyFill="1" applyAlignment="1">
      <alignment horizontal="left" vertical="center"/>
    </xf>
    <xf numFmtId="0" fontId="12" fillId="10" borderId="0" xfId="0" applyFont="1" applyFill="1"/>
    <xf numFmtId="0" fontId="8" fillId="0" borderId="0" xfId="0" applyFont="1" applyAlignment="1">
      <alignment horizontal="center" vertical="center" wrapText="1"/>
    </xf>
    <xf numFmtId="0" fontId="13" fillId="10" borderId="0" xfId="0" applyFont="1" applyFill="1" applyAlignment="1">
      <alignment horizontal="center" vertical="center" wrapText="1"/>
    </xf>
    <xf numFmtId="0" fontId="14" fillId="10" borderId="0" xfId="0" applyFont="1" applyFill="1" applyAlignment="1">
      <alignment horizontal="center" vertical="center" wrapText="1"/>
    </xf>
    <xf numFmtId="0" fontId="15" fillId="10" borderId="0" xfId="0" applyFont="1" applyFill="1" applyAlignment="1">
      <alignment horizontal="center" vertical="center" wrapText="1"/>
    </xf>
    <xf numFmtId="0" fontId="16" fillId="10" borderId="0" xfId="0" applyFont="1" applyFill="1" applyAlignment="1">
      <alignment horizontal="center" vertical="center" wrapText="1"/>
    </xf>
    <xf numFmtId="164" fontId="8" fillId="0" borderId="8" xfId="0" applyNumberFormat="1" applyFont="1" applyBorder="1" applyAlignment="1">
      <alignment horizontal="center" vertical="center"/>
    </xf>
    <xf numFmtId="0" fontId="8" fillId="11" borderId="9" xfId="0" applyFont="1" applyFill="1" applyBorder="1" applyAlignment="1">
      <alignment horizontal="center" vertical="center"/>
    </xf>
    <xf numFmtId="0" fontId="8" fillId="0" borderId="10" xfId="0" applyFont="1" applyBorder="1"/>
    <xf numFmtId="0" fontId="8" fillId="0" borderId="11" xfId="0" applyFont="1" applyBorder="1"/>
    <xf numFmtId="0" fontId="8" fillId="0" borderId="12" xfId="0" applyFont="1" applyBorder="1" applyAlignment="1">
      <alignment horizontal="center" vertical="center"/>
    </xf>
    <xf numFmtId="164" fontId="8" fillId="0" borderId="12" xfId="0" applyNumberFormat="1" applyFont="1" applyBorder="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justify" vertical="center" wrapText="1"/>
    </xf>
    <xf numFmtId="0" fontId="9" fillId="0" borderId="0" xfId="0" applyFont="1"/>
    <xf numFmtId="0" fontId="19" fillId="0" borderId="0" xfId="0" applyFont="1"/>
    <xf numFmtId="0" fontId="9" fillId="0" borderId="32" xfId="0" applyFont="1" applyBorder="1"/>
    <xf numFmtId="0" fontId="21" fillId="0" borderId="0" xfId="0" applyFont="1" applyAlignment="1">
      <alignment horizontal="left" vertical="center"/>
    </xf>
    <xf numFmtId="0" fontId="22" fillId="10" borderId="0" xfId="0" applyFont="1" applyFill="1" applyAlignment="1">
      <alignment horizontal="left" vertical="center"/>
    </xf>
    <xf numFmtId="0" fontId="21" fillId="0" borderId="13" xfId="0" applyFont="1" applyBorder="1" applyAlignment="1">
      <alignment horizontal="left" vertical="center"/>
    </xf>
    <xf numFmtId="0" fontId="21" fillId="0" borderId="29" xfId="0" applyFont="1" applyBorder="1" applyAlignment="1">
      <alignment horizontal="left" vertical="center"/>
    </xf>
    <xf numFmtId="0" fontId="21" fillId="0" borderId="13" xfId="0" applyFont="1" applyBorder="1" applyAlignment="1">
      <alignment horizontal="left" vertical="center" wrapText="1"/>
    </xf>
    <xf numFmtId="0" fontId="23" fillId="0" borderId="13" xfId="0" applyFont="1" applyBorder="1" applyAlignment="1">
      <alignment horizontal="left" vertical="center"/>
    </xf>
    <xf numFmtId="0" fontId="21" fillId="0" borderId="0" xfId="0" applyFont="1" applyAlignment="1">
      <alignment horizontal="left" vertical="center" wrapText="1"/>
    </xf>
    <xf numFmtId="0" fontId="21" fillId="0" borderId="30" xfId="0" applyFont="1" applyBorder="1" applyAlignment="1">
      <alignment horizontal="left" vertical="center"/>
    </xf>
    <xf numFmtId="0" fontId="7" fillId="0" borderId="0" xfId="0" applyFont="1"/>
    <xf numFmtId="0" fontId="7" fillId="0" borderId="36" xfId="0" applyFont="1" applyBorder="1"/>
    <xf numFmtId="0" fontId="33" fillId="14" borderId="40" xfId="0" applyFont="1" applyFill="1" applyBorder="1" applyAlignment="1">
      <alignment horizontal="center" vertical="top"/>
    </xf>
    <xf numFmtId="0" fontId="33" fillId="14" borderId="41" xfId="0" applyFont="1" applyFill="1" applyBorder="1" applyAlignment="1">
      <alignment horizontal="center" vertical="top"/>
    </xf>
    <xf numFmtId="0" fontId="33" fillId="15" borderId="41" xfId="0" applyFont="1" applyFill="1" applyBorder="1" applyAlignment="1">
      <alignment horizontal="center" vertical="top"/>
    </xf>
    <xf numFmtId="0" fontId="33" fillId="15" borderId="42" xfId="0" applyFont="1" applyFill="1" applyBorder="1" applyAlignment="1">
      <alignment horizontal="center" vertical="top"/>
    </xf>
    <xf numFmtId="0" fontId="34" fillId="0" borderId="43" xfId="0" applyFont="1" applyBorder="1" applyAlignment="1">
      <alignment horizontal="left" vertical="top"/>
    </xf>
    <xf numFmtId="0" fontId="34" fillId="0" borderId="44" xfId="0" applyFont="1" applyBorder="1" applyAlignment="1">
      <alignment horizontal="right" vertical="top"/>
    </xf>
    <xf numFmtId="0" fontId="34" fillId="0" borderId="44" xfId="0" applyFont="1" applyBorder="1" applyAlignment="1">
      <alignment horizontal="left" vertical="top"/>
    </xf>
    <xf numFmtId="4" fontId="34" fillId="0" borderId="44" xfId="0" applyNumberFormat="1" applyFont="1" applyBorder="1" applyAlignment="1">
      <alignment horizontal="right" vertical="top"/>
    </xf>
    <xf numFmtId="167" fontId="34" fillId="0" borderId="44" xfId="0" applyNumberFormat="1" applyFont="1" applyBorder="1" applyAlignment="1">
      <alignment horizontal="right" vertical="top"/>
    </xf>
    <xf numFmtId="167" fontId="34" fillId="0" borderId="45" xfId="0" applyNumberFormat="1" applyFont="1" applyBorder="1" applyAlignment="1">
      <alignment horizontal="right" vertical="top"/>
    </xf>
    <xf numFmtId="0" fontId="34" fillId="0" borderId="46" xfId="0" applyFont="1" applyBorder="1" applyAlignment="1">
      <alignment horizontal="left" vertical="top"/>
    </xf>
    <xf numFmtId="0" fontId="34" fillId="0" borderId="47" xfId="0" applyFont="1" applyBorder="1" applyAlignment="1">
      <alignment horizontal="right" vertical="top"/>
    </xf>
    <xf numFmtId="0" fontId="34" fillId="0" borderId="47" xfId="0" applyFont="1" applyBorder="1" applyAlignment="1">
      <alignment horizontal="left" vertical="top"/>
    </xf>
    <xf numFmtId="4" fontId="34" fillId="0" borderId="47" xfId="0" applyNumberFormat="1" applyFont="1" applyBorder="1" applyAlignment="1">
      <alignment horizontal="right" vertical="top"/>
    </xf>
    <xf numFmtId="167" fontId="34" fillId="0" borderId="47" xfId="0" applyNumberFormat="1" applyFont="1" applyBorder="1" applyAlignment="1">
      <alignment horizontal="right" vertical="top"/>
    </xf>
    <xf numFmtId="167" fontId="34" fillId="0" borderId="48" xfId="0" applyNumberFormat="1" applyFont="1" applyBorder="1" applyAlignment="1">
      <alignment horizontal="right" vertical="top"/>
    </xf>
    <xf numFmtId="0" fontId="7" fillId="13" borderId="38" xfId="0" applyFont="1" applyFill="1" applyBorder="1" applyAlignment="1">
      <alignment horizontal="justify" vertical="center" wrapText="1"/>
    </xf>
    <xf numFmtId="0" fontId="11" fillId="10" borderId="0" xfId="0" applyFont="1" applyFill="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0" fontId="24" fillId="0" borderId="0" xfId="0" applyFont="1"/>
    <xf numFmtId="0" fontId="21" fillId="0" borderId="26" xfId="0" applyFont="1" applyBorder="1" applyAlignment="1">
      <alignment horizontal="left" vertical="center"/>
    </xf>
    <xf numFmtId="0" fontId="22" fillId="10" borderId="27" xfId="0" applyFont="1" applyFill="1" applyBorder="1" applyAlignment="1">
      <alignment horizontal="left" vertical="center"/>
    </xf>
    <xf numFmtId="0" fontId="21" fillId="0" borderId="27" xfId="0" applyFont="1" applyBorder="1" applyAlignment="1">
      <alignment horizontal="left" vertical="center"/>
    </xf>
    <xf numFmtId="0" fontId="21" fillId="0" borderId="28" xfId="0" applyFont="1" applyBorder="1" applyAlignment="1">
      <alignment horizontal="left" vertical="center"/>
    </xf>
    <xf numFmtId="0" fontId="35" fillId="10" borderId="0" xfId="0" applyFont="1" applyFill="1" applyAlignment="1">
      <alignment horizontal="center" vertical="center" wrapText="1"/>
    </xf>
    <xf numFmtId="0" fontId="7" fillId="13" borderId="52" xfId="0" applyFont="1" applyFill="1" applyBorder="1" applyAlignment="1">
      <alignment horizontal="justify" vertical="center" wrapText="1"/>
    </xf>
    <xf numFmtId="0" fontId="7" fillId="13" borderId="53" xfId="0" applyFont="1" applyFill="1" applyBorder="1" applyAlignment="1">
      <alignment horizontal="justify" vertical="center" wrapText="1"/>
    </xf>
    <xf numFmtId="0" fontId="7" fillId="13" borderId="51" xfId="0" applyFont="1" applyFill="1" applyBorder="1" applyAlignment="1">
      <alignment horizontal="justify" vertical="center" wrapText="1"/>
    </xf>
    <xf numFmtId="0" fontId="7" fillId="13" borderId="54" xfId="0" applyFont="1" applyFill="1" applyBorder="1" applyAlignment="1">
      <alignment horizontal="justify" vertical="center" wrapText="1"/>
    </xf>
    <xf numFmtId="0" fontId="7" fillId="13" borderId="55" xfId="0" applyFont="1" applyFill="1" applyBorder="1" applyAlignment="1">
      <alignment horizontal="justify" vertical="center" wrapText="1"/>
    </xf>
    <xf numFmtId="164" fontId="8" fillId="0" borderId="0" xfId="0" applyNumberFormat="1" applyFont="1"/>
    <xf numFmtId="9" fontId="8" fillId="0" borderId="0" xfId="15" applyFont="1" applyBorder="1"/>
    <xf numFmtId="0" fontId="0" fillId="0" borderId="0" xfId="0" applyAlignment="1">
      <alignment wrapText="1"/>
    </xf>
    <xf numFmtId="0" fontId="0" fillId="0" borderId="56" xfId="0" applyBorder="1"/>
    <xf numFmtId="0" fontId="0" fillId="0" borderId="50" xfId="0" applyBorder="1"/>
    <xf numFmtId="166" fontId="0" fillId="0" borderId="50" xfId="0" applyNumberFormat="1" applyBorder="1" applyAlignment="1">
      <alignment horizontal="center" vertical="center"/>
    </xf>
    <xf numFmtId="0" fontId="41" fillId="17" borderId="0" xfId="0" applyFont="1" applyFill="1"/>
    <xf numFmtId="0" fontId="8" fillId="10" borderId="0" xfId="0" applyFont="1" applyFill="1"/>
    <xf numFmtId="166" fontId="0" fillId="0" borderId="56" xfId="0" applyNumberFormat="1" applyBorder="1" applyAlignment="1">
      <alignment horizontal="center" vertical="center"/>
    </xf>
    <xf numFmtId="0" fontId="14" fillId="10" borderId="58" xfId="0" applyFont="1" applyFill="1" applyBorder="1" applyAlignment="1">
      <alignment horizontal="center" vertical="center" wrapText="1"/>
    </xf>
    <xf numFmtId="0" fontId="14" fillId="10" borderId="59" xfId="0" applyFont="1" applyFill="1" applyBorder="1" applyAlignment="1">
      <alignment horizontal="center" vertical="center" wrapText="1"/>
    </xf>
    <xf numFmtId="164" fontId="8" fillId="0" borderId="32" xfId="0" applyNumberFormat="1" applyFont="1" applyBorder="1"/>
    <xf numFmtId="10" fontId="8" fillId="0" borderId="0" xfId="0" applyNumberFormat="1" applyFont="1"/>
    <xf numFmtId="10" fontId="8" fillId="0" borderId="32" xfId="0" applyNumberFormat="1" applyFont="1" applyBorder="1"/>
    <xf numFmtId="0" fontId="42" fillId="0" borderId="0" xfId="0" applyFont="1"/>
    <xf numFmtId="0" fontId="27" fillId="3" borderId="0" xfId="0" applyFont="1" applyFill="1" applyAlignment="1">
      <alignment horizontal="center" vertical="center" wrapText="1"/>
    </xf>
    <xf numFmtId="165" fontId="13" fillId="18" borderId="0" xfId="0" applyNumberFormat="1" applyFont="1" applyFill="1" applyAlignment="1">
      <alignment horizontal="center" vertical="center"/>
    </xf>
    <xf numFmtId="0" fontId="7" fillId="0" borderId="1" xfId="0" applyFont="1" applyBorder="1"/>
    <xf numFmtId="0" fontId="27" fillId="3" borderId="68" xfId="0" applyFont="1" applyFill="1" applyBorder="1" applyAlignment="1">
      <alignment horizontal="center" vertical="center" wrapText="1"/>
    </xf>
    <xf numFmtId="0" fontId="7" fillId="0" borderId="69" xfId="0" applyFont="1" applyBorder="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center"/>
    </xf>
    <xf numFmtId="0" fontId="7" fillId="0" borderId="0" xfId="0" applyFont="1" applyAlignment="1">
      <alignment horizontal="center" vertical="center"/>
    </xf>
    <xf numFmtId="0" fontId="27" fillId="3" borderId="34" xfId="0" applyFont="1" applyFill="1" applyBorder="1" applyAlignment="1">
      <alignment horizontal="center" vertical="center" wrapText="1"/>
    </xf>
    <xf numFmtId="10" fontId="7" fillId="0" borderId="0" xfId="15" applyNumberFormat="1" applyFont="1" applyFill="1" applyBorder="1" applyAlignment="1">
      <alignment horizontal="center" vertical="center"/>
    </xf>
    <xf numFmtId="0" fontId="29" fillId="3" borderId="62" xfId="0" applyFont="1" applyFill="1" applyBorder="1" applyAlignment="1">
      <alignment horizontal="center" vertical="center" wrapText="1"/>
    </xf>
    <xf numFmtId="0" fontId="32" fillId="3" borderId="35" xfId="0" applyFont="1" applyFill="1" applyBorder="1" applyAlignment="1">
      <alignment horizontal="center" vertical="center" wrapText="1"/>
    </xf>
    <xf numFmtId="0" fontId="7" fillId="0" borderId="0" xfId="0" applyFont="1" applyAlignment="1">
      <alignment horizontal="center" vertical="center" wrapText="1"/>
    </xf>
    <xf numFmtId="0" fontId="7" fillId="5"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28" fillId="2" borderId="0" xfId="0" applyFont="1" applyFill="1" applyAlignment="1">
      <alignment horizontal="center" vertical="center" wrapText="1"/>
    </xf>
    <xf numFmtId="0" fontId="44" fillId="0" borderId="0" xfId="0" applyFont="1"/>
    <xf numFmtId="0" fontId="7" fillId="9" borderId="49" xfId="0" applyFont="1" applyFill="1" applyBorder="1" applyAlignment="1">
      <alignment horizontal="center" vertical="center" wrapText="1"/>
    </xf>
    <xf numFmtId="0" fontId="46" fillId="9" borderId="5" xfId="0" applyFont="1" applyFill="1" applyBorder="1" applyAlignment="1">
      <alignment horizontal="center" vertical="center" wrapText="1"/>
    </xf>
    <xf numFmtId="0" fontId="7" fillId="12" borderId="63" xfId="0" applyFont="1" applyFill="1" applyBorder="1" applyAlignment="1">
      <alignment horizontal="center" vertical="center"/>
    </xf>
    <xf numFmtId="0" fontId="7" fillId="0" borderId="1" xfId="0" applyFont="1" applyBorder="1" applyAlignment="1">
      <alignment horizontal="left" vertical="center"/>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left" vertical="center"/>
    </xf>
    <xf numFmtId="14" fontId="7" fillId="0" borderId="0" xfId="0" applyNumberFormat="1" applyFont="1" applyAlignment="1">
      <alignment horizontal="center" vertical="center" wrapText="1"/>
    </xf>
    <xf numFmtId="0" fontId="7" fillId="5" borderId="5" xfId="0" applyFont="1" applyFill="1" applyBorder="1" applyAlignment="1">
      <alignment horizontal="center" vertical="top" wrapText="1"/>
    </xf>
    <xf numFmtId="0" fontId="7" fillId="6" borderId="5" xfId="0" applyFont="1" applyFill="1" applyBorder="1" applyAlignment="1">
      <alignment horizontal="center" vertical="top" wrapText="1"/>
    </xf>
    <xf numFmtId="0" fontId="7" fillId="7" borderId="6" xfId="0" applyFont="1" applyFill="1" applyBorder="1" applyAlignment="1">
      <alignment horizontal="center" vertical="top" wrapText="1"/>
    </xf>
    <xf numFmtId="0" fontId="7" fillId="0" borderId="34" xfId="0" applyFont="1" applyBorder="1"/>
    <xf numFmtId="0" fontId="7" fillId="0" borderId="34" xfId="0" applyFont="1" applyBorder="1" applyAlignment="1">
      <alignment horizontal="left" vertical="center"/>
    </xf>
    <xf numFmtId="14" fontId="7" fillId="0" borderId="34" xfId="0" applyNumberFormat="1" applyFont="1" applyBorder="1" applyAlignment="1">
      <alignment horizontal="center" vertical="center" wrapText="1"/>
    </xf>
    <xf numFmtId="0" fontId="7" fillId="0" borderId="34" xfId="0" applyFont="1" applyBorder="1" applyAlignment="1">
      <alignment horizontal="center" vertical="center" wrapText="1"/>
    </xf>
    <xf numFmtId="0" fontId="7" fillId="0" borderId="73" xfId="0" applyFont="1" applyBorder="1" applyAlignment="1">
      <alignment horizontal="center" vertical="center" wrapText="1"/>
    </xf>
    <xf numFmtId="0" fontId="46" fillId="9" borderId="4" xfId="0" applyFont="1" applyFill="1" applyBorder="1" applyAlignment="1">
      <alignment horizontal="center"/>
    </xf>
    <xf numFmtId="0" fontId="46" fillId="9" borderId="3" xfId="0" applyFont="1" applyFill="1" applyBorder="1" applyAlignment="1">
      <alignment horizontal="center"/>
    </xf>
    <xf numFmtId="0" fontId="46" fillId="9" borderId="3" xfId="0" applyFont="1" applyFill="1" applyBorder="1" applyAlignment="1">
      <alignment horizontal="center" vertical="center" wrapText="1"/>
    </xf>
    <xf numFmtId="0" fontId="7" fillId="0" borderId="76" xfId="0" applyFont="1" applyBorder="1" applyAlignment="1">
      <alignment horizontal="center" vertical="center"/>
    </xf>
    <xf numFmtId="0" fontId="7" fillId="0" borderId="77" xfId="0" applyFont="1" applyBorder="1" applyAlignment="1">
      <alignment horizontal="center" vertical="center"/>
    </xf>
    <xf numFmtId="0" fontId="48" fillId="0" borderId="0" xfId="0" applyFont="1"/>
    <xf numFmtId="0" fontId="7" fillId="0" borderId="0" xfId="0" quotePrefix="1" applyFont="1" applyAlignment="1">
      <alignment horizontal="left" vertical="center"/>
    </xf>
    <xf numFmtId="164" fontId="7" fillId="0" borderId="0" xfId="0" applyNumberFormat="1" applyFont="1" applyAlignment="1">
      <alignment horizontal="center" vertical="center"/>
    </xf>
    <xf numFmtId="10" fontId="8" fillId="0" borderId="0" xfId="15" applyNumberFormat="1" applyFont="1" applyBorder="1" applyAlignment="1">
      <alignment horizontal="center" vertical="center"/>
    </xf>
    <xf numFmtId="10" fontId="8" fillId="0" borderId="32" xfId="15" applyNumberFormat="1" applyFont="1" applyBorder="1" applyAlignment="1">
      <alignment horizontal="center" vertical="center"/>
    </xf>
    <xf numFmtId="10" fontId="7" fillId="0" borderId="79" xfId="15" applyNumberFormat="1" applyFont="1" applyFill="1" applyBorder="1" applyAlignment="1">
      <alignment horizontal="center" vertical="center" wrapText="1"/>
    </xf>
    <xf numFmtId="0" fontId="7" fillId="0" borderId="80" xfId="0" applyFont="1" applyBorder="1" applyAlignment="1">
      <alignment horizontal="center" vertical="center"/>
    </xf>
    <xf numFmtId="0" fontId="7" fillId="0" borderId="79" xfId="0" applyFont="1" applyBorder="1" applyAlignment="1">
      <alignment horizontal="center" vertical="center" wrapText="1"/>
    </xf>
    <xf numFmtId="0" fontId="43" fillId="0" borderId="79" xfId="0" applyFont="1" applyBorder="1" applyAlignment="1">
      <alignment horizontal="center" vertical="center"/>
    </xf>
    <xf numFmtId="0" fontId="7" fillId="0" borderId="79" xfId="0" applyFont="1" applyBorder="1" applyAlignment="1">
      <alignment horizontal="center" vertical="center"/>
    </xf>
    <xf numFmtId="0" fontId="7" fillId="0" borderId="81" xfId="0" applyFont="1" applyBorder="1" applyAlignment="1">
      <alignment horizontal="center" vertical="center"/>
    </xf>
    <xf numFmtId="0" fontId="7" fillId="0" borderId="84" xfId="0" applyFont="1" applyBorder="1" applyAlignment="1">
      <alignment horizontal="center" vertical="center"/>
    </xf>
    <xf numFmtId="0" fontId="7" fillId="0" borderId="82" xfId="0" applyFont="1" applyBorder="1" applyAlignment="1">
      <alignment horizontal="center" vertical="center"/>
    </xf>
    <xf numFmtId="0" fontId="7" fillId="0" borderId="83" xfId="0" applyFont="1" applyBorder="1" applyAlignment="1">
      <alignment horizontal="center" vertical="center"/>
    </xf>
    <xf numFmtId="0" fontId="8" fillId="0" borderId="89" xfId="0" applyFont="1" applyBorder="1"/>
    <xf numFmtId="0" fontId="8" fillId="0" borderId="90" xfId="0" applyFont="1" applyBorder="1" applyAlignment="1">
      <alignment horizontal="center" vertical="center"/>
    </xf>
    <xf numFmtId="164" fontId="8" fillId="0" borderId="90" xfId="0" applyNumberFormat="1" applyFont="1" applyBorder="1" applyAlignment="1">
      <alignment horizontal="center" vertical="center"/>
    </xf>
    <xf numFmtId="168" fontId="8" fillId="0" borderId="90" xfId="0" applyNumberFormat="1" applyFont="1" applyBorder="1" applyAlignment="1">
      <alignment horizontal="center" vertical="center"/>
    </xf>
    <xf numFmtId="9" fontId="8" fillId="0" borderId="0" xfId="15" applyFont="1" applyBorder="1" applyAlignment="1">
      <alignment horizontal="center" vertical="center"/>
    </xf>
    <xf numFmtId="168" fontId="8" fillId="0" borderId="12" xfId="0" applyNumberFormat="1" applyFont="1" applyBorder="1" applyAlignment="1">
      <alignment horizontal="center" vertical="center"/>
    </xf>
    <xf numFmtId="0" fontId="11" fillId="10" borderId="13" xfId="0" applyFont="1" applyFill="1" applyBorder="1" applyAlignment="1">
      <alignment vertical="center"/>
    </xf>
    <xf numFmtId="0" fontId="13" fillId="10" borderId="13" xfId="0" applyFont="1" applyFill="1" applyBorder="1" applyAlignment="1">
      <alignment horizontal="center" vertical="center" wrapText="1"/>
    </xf>
    <xf numFmtId="0" fontId="14" fillId="10" borderId="13" xfId="0" applyFont="1" applyFill="1" applyBorder="1" applyAlignment="1">
      <alignment horizontal="center" vertical="center"/>
    </xf>
    <xf numFmtId="0" fontId="14" fillId="10" borderId="0" xfId="0" applyFont="1" applyFill="1" applyAlignment="1">
      <alignment horizontal="center" vertical="center"/>
    </xf>
    <xf numFmtId="0" fontId="14" fillId="10" borderId="0" xfId="0" applyFont="1" applyFill="1" applyAlignment="1">
      <alignment horizontal="left" vertical="center"/>
    </xf>
    <xf numFmtId="0" fontId="13" fillId="10" borderId="7" xfId="0" applyFont="1" applyFill="1" applyBorder="1" applyAlignment="1">
      <alignment horizontal="center" vertical="center" wrapText="1"/>
    </xf>
    <xf numFmtId="0" fontId="13" fillId="10" borderId="92" xfId="0" applyFont="1" applyFill="1" applyBorder="1" applyAlignment="1">
      <alignment horizontal="center" vertical="center" wrapText="1"/>
    </xf>
    <xf numFmtId="0" fontId="16" fillId="10" borderId="92" xfId="0" applyFont="1" applyFill="1" applyBorder="1" applyAlignment="1">
      <alignment horizontal="center" vertical="center" wrapText="1"/>
    </xf>
    <xf numFmtId="0" fontId="52" fillId="10" borderId="92" xfId="0" applyFont="1" applyFill="1" applyBorder="1" applyAlignment="1">
      <alignment horizontal="center" vertical="center" wrapText="1"/>
    </xf>
    <xf numFmtId="0" fontId="14" fillId="10" borderId="92" xfId="0" applyFont="1" applyFill="1" applyBorder="1" applyAlignment="1">
      <alignment horizontal="center" vertical="center"/>
    </xf>
    <xf numFmtId="0" fontId="14" fillId="10" borderId="92" xfId="0" applyFont="1" applyFill="1" applyBorder="1" applyAlignment="1">
      <alignment horizontal="left" vertical="center"/>
    </xf>
    <xf numFmtId="0" fontId="14" fillId="10" borderId="49" xfId="0" applyFont="1" applyFill="1" applyBorder="1" applyAlignment="1">
      <alignment horizontal="center" vertical="center"/>
    </xf>
    <xf numFmtId="0" fontId="8" fillId="10" borderId="0" xfId="0" applyFont="1" applyFill="1" applyAlignment="1">
      <alignment horizontal="center" vertical="center" wrapText="1"/>
    </xf>
    <xf numFmtId="0" fontId="0" fillId="0" borderId="93" xfId="0" applyBorder="1"/>
    <xf numFmtId="0" fontId="0" fillId="0" borderId="94" xfId="0" applyBorder="1"/>
    <xf numFmtId="164" fontId="53" fillId="19" borderId="0" xfId="0" applyNumberFormat="1" applyFont="1" applyFill="1" applyAlignment="1">
      <alignment horizontal="center" vertical="center"/>
    </xf>
    <xf numFmtId="0" fontId="0" fillId="0" borderId="95" xfId="0" applyBorder="1"/>
    <xf numFmtId="0" fontId="54" fillId="10" borderId="60" xfId="0" applyFont="1" applyFill="1" applyBorder="1"/>
    <xf numFmtId="0" fontId="54" fillId="10" borderId="61" xfId="0" applyFont="1" applyFill="1" applyBorder="1"/>
    <xf numFmtId="164" fontId="47" fillId="10" borderId="96" xfId="0" applyNumberFormat="1" applyFont="1" applyFill="1" applyBorder="1" applyAlignment="1">
      <alignment horizontal="center" vertical="center"/>
    </xf>
    <xf numFmtId="0" fontId="47" fillId="10" borderId="0" xfId="0" applyFont="1" applyFill="1"/>
    <xf numFmtId="0" fontId="7" fillId="13" borderId="38" xfId="0" applyFont="1" applyFill="1" applyBorder="1" applyAlignment="1">
      <alignment horizontal="justify" vertical="center"/>
    </xf>
    <xf numFmtId="0" fontId="7" fillId="13" borderId="97" xfId="0" applyFont="1" applyFill="1" applyBorder="1" applyAlignment="1">
      <alignment horizontal="justify" vertical="center" wrapText="1"/>
    </xf>
    <xf numFmtId="0" fontId="7" fillId="13" borderId="98" xfId="0" applyFont="1" applyFill="1" applyBorder="1" applyAlignment="1">
      <alignment horizontal="justify" vertical="center" wrapText="1"/>
    </xf>
    <xf numFmtId="169" fontId="8" fillId="11" borderId="91" xfId="0" applyNumberFormat="1" applyFont="1" applyFill="1" applyBorder="1" applyAlignment="1">
      <alignment horizontal="center" vertical="center"/>
    </xf>
    <xf numFmtId="0" fontId="9" fillId="0" borderId="0" xfId="0" applyFont="1" applyAlignment="1">
      <alignment wrapText="1"/>
    </xf>
    <xf numFmtId="164" fontId="9" fillId="0" borderId="0" xfId="0" applyNumberFormat="1" applyFont="1" applyAlignment="1">
      <alignment horizontal="center" vertical="center"/>
    </xf>
    <xf numFmtId="9" fontId="9" fillId="0" borderId="0" xfId="15" applyFont="1" applyBorder="1" applyAlignment="1">
      <alignment horizontal="center" vertical="center"/>
    </xf>
    <xf numFmtId="169" fontId="9" fillId="11" borderId="91" xfId="0" applyNumberFormat="1" applyFont="1" applyFill="1" applyBorder="1" applyAlignment="1">
      <alignment horizontal="center" vertical="center"/>
    </xf>
    <xf numFmtId="0" fontId="9" fillId="11" borderId="9" xfId="0" applyFont="1" applyFill="1" applyBorder="1" applyAlignment="1">
      <alignment horizontal="center" vertical="center"/>
    </xf>
    <xf numFmtId="0" fontId="9" fillId="0" borderId="0" xfId="0" applyFont="1" applyAlignment="1">
      <alignment horizontal="center"/>
    </xf>
    <xf numFmtId="0" fontId="8" fillId="11" borderId="91" xfId="0" applyFont="1" applyFill="1" applyBorder="1" applyAlignment="1">
      <alignment horizontal="center" vertical="center"/>
    </xf>
    <xf numFmtId="0" fontId="3" fillId="2" borderId="0" xfId="0" applyFont="1" applyFill="1" applyAlignment="1">
      <alignment horizontal="left" vertical="center" wrapText="1"/>
    </xf>
    <xf numFmtId="14" fontId="36" fillId="5" borderId="0" xfId="0" applyNumberFormat="1" applyFont="1" applyFill="1" applyAlignment="1">
      <alignment horizontal="center" vertical="center"/>
    </xf>
    <xf numFmtId="0" fontId="0" fillId="2" borderId="0" xfId="0" applyFill="1" applyAlignment="1" applyProtection="1">
      <alignment wrapText="1"/>
      <protection locked="0"/>
    </xf>
    <xf numFmtId="0" fontId="0" fillId="2" borderId="0" xfId="0" applyFill="1" applyAlignment="1" applyProtection="1">
      <alignment horizontal="left" vertical="top" wrapText="1"/>
      <protection locked="0"/>
    </xf>
    <xf numFmtId="0" fontId="55" fillId="20" borderId="0" xfId="0" applyFont="1" applyFill="1" applyAlignment="1">
      <alignment horizontal="left" vertical="top" wrapText="1"/>
    </xf>
    <xf numFmtId="0" fontId="57" fillId="20" borderId="99" xfId="0" applyFont="1" applyFill="1" applyBorder="1" applyAlignment="1">
      <alignment horizontal="left" vertical="center" wrapText="1"/>
    </xf>
    <xf numFmtId="0" fontId="57" fillId="20" borderId="99" xfId="0" applyFont="1" applyFill="1" applyBorder="1" applyAlignment="1">
      <alignment horizontal="center" vertical="center" wrapText="1"/>
    </xf>
    <xf numFmtId="0" fontId="55" fillId="2" borderId="0" xfId="0" applyFont="1" applyFill="1" applyAlignment="1">
      <alignment horizontal="left" vertical="center" wrapText="1"/>
    </xf>
    <xf numFmtId="0" fontId="3" fillId="2" borderId="0" xfId="0" applyFont="1" applyFill="1" applyAlignment="1">
      <alignment horizontal="center" vertical="center" wrapText="1"/>
    </xf>
    <xf numFmtId="0" fontId="0" fillId="0" borderId="0" xfId="0" applyAlignment="1">
      <alignment horizontal="justify" vertical="center"/>
    </xf>
    <xf numFmtId="0" fontId="0" fillId="19" borderId="102" xfId="0" applyFill="1" applyBorder="1" applyAlignment="1">
      <alignment horizontal="justify" vertical="center" wrapText="1"/>
    </xf>
    <xf numFmtId="0" fontId="0" fillId="19" borderId="104" xfId="0" applyFill="1" applyBorder="1" applyAlignment="1">
      <alignment horizontal="justify" vertical="center" wrapText="1"/>
    </xf>
    <xf numFmtId="0" fontId="41" fillId="17" borderId="0" xfId="0" applyFont="1" applyFill="1" applyAlignment="1">
      <alignment vertical="center"/>
    </xf>
    <xf numFmtId="0" fontId="60" fillId="19" borderId="0" xfId="0" applyFont="1" applyFill="1" applyAlignment="1">
      <alignment horizontal="justify" vertical="center" wrapText="1"/>
    </xf>
    <xf numFmtId="164" fontId="9" fillId="19" borderId="0" xfId="0" applyNumberFormat="1" applyFont="1" applyFill="1"/>
    <xf numFmtId="0" fontId="8" fillId="19" borderId="0" xfId="0" applyFont="1" applyFill="1"/>
    <xf numFmtId="0" fontId="63" fillId="5" borderId="5" xfId="0" applyFont="1" applyFill="1" applyBorder="1" applyAlignment="1">
      <alignment horizontal="center" vertical="center" wrapText="1"/>
    </xf>
    <xf numFmtId="14" fontId="0" fillId="0" borderId="56" xfId="0" applyNumberFormat="1" applyBorder="1" applyAlignment="1">
      <alignment horizontal="center" vertical="center"/>
    </xf>
    <xf numFmtId="2" fontId="0" fillId="0" borderId="56" xfId="0" applyNumberFormat="1" applyBorder="1" applyAlignment="1">
      <alignment horizontal="center" vertical="center"/>
    </xf>
    <xf numFmtId="0" fontId="0" fillId="0" borderId="0" xfId="0" applyAlignment="1">
      <alignment horizontal="center" vertical="center"/>
    </xf>
    <xf numFmtId="0" fontId="41" fillId="17" borderId="0" xfId="0" applyFont="1" applyFill="1" applyAlignment="1">
      <alignment horizontal="center" vertical="center"/>
    </xf>
    <xf numFmtId="0" fontId="0" fillId="0" borderId="56" xfId="0" applyBorder="1" applyAlignment="1">
      <alignment horizontal="center" vertical="center"/>
    </xf>
    <xf numFmtId="0" fontId="62" fillId="0" borderId="34" xfId="0" applyFont="1" applyBorder="1" applyAlignment="1">
      <alignment horizontal="center" vertical="center"/>
    </xf>
    <xf numFmtId="0" fontId="43" fillId="18" borderId="71" xfId="0" applyFont="1" applyFill="1" applyBorder="1" applyAlignment="1">
      <alignment horizontal="center" vertical="center"/>
    </xf>
    <xf numFmtId="0" fontId="13" fillId="18" borderId="71" xfId="0" applyFont="1" applyFill="1" applyBorder="1" applyAlignment="1">
      <alignment horizontal="center" wrapText="1"/>
    </xf>
    <xf numFmtId="0" fontId="64" fillId="0" borderId="1" xfId="0" applyFont="1" applyBorder="1" applyAlignment="1">
      <alignment horizontal="center" vertical="center"/>
    </xf>
    <xf numFmtId="0" fontId="64" fillId="0" borderId="1" xfId="0" applyFont="1" applyBorder="1" applyAlignment="1">
      <alignment horizontal="left" vertical="center"/>
    </xf>
    <xf numFmtId="0" fontId="47" fillId="18" borderId="85" xfId="0" applyFont="1" applyFill="1" applyBorder="1" applyAlignment="1">
      <alignment horizontal="center" vertical="center" wrapText="1"/>
    </xf>
    <xf numFmtId="0" fontId="47" fillId="18" borderId="85" xfId="0" applyFont="1" applyFill="1" applyBorder="1" applyAlignment="1">
      <alignment horizontal="centerContinuous" vertical="center" wrapText="1"/>
    </xf>
    <xf numFmtId="0" fontId="65" fillId="18" borderId="71" xfId="0" applyFont="1" applyFill="1" applyBorder="1" applyAlignment="1">
      <alignment horizontal="centerContinuous" vertical="center" wrapText="1"/>
    </xf>
    <xf numFmtId="0" fontId="13" fillId="18" borderId="57" xfId="0" applyFont="1" applyFill="1" applyBorder="1" applyAlignment="1">
      <alignment horizontal="center" vertical="center" wrapText="1"/>
    </xf>
    <xf numFmtId="0" fontId="13" fillId="18" borderId="58" xfId="0" applyFont="1" applyFill="1" applyBorder="1" applyAlignment="1">
      <alignment horizontal="center" vertical="center" wrapText="1"/>
    </xf>
    <xf numFmtId="0" fontId="7" fillId="0" borderId="34" xfId="0" applyFont="1" applyBorder="1" applyAlignment="1">
      <alignment vertical="center"/>
    </xf>
    <xf numFmtId="0" fontId="46" fillId="9" borderId="4" xfId="0" applyFont="1" applyFill="1" applyBorder="1" applyAlignment="1">
      <alignment horizontal="center" vertical="center"/>
    </xf>
    <xf numFmtId="0" fontId="46" fillId="9" borderId="3" xfId="0" applyFont="1" applyFill="1" applyBorder="1" applyAlignment="1">
      <alignment horizontal="center" vertical="center"/>
    </xf>
    <xf numFmtId="0" fontId="54" fillId="22" borderId="109" xfId="0" applyFont="1" applyFill="1" applyBorder="1" applyAlignment="1">
      <alignment horizontal="justify" vertical="center" wrapText="1"/>
    </xf>
    <xf numFmtId="0" fontId="54" fillId="22" borderId="110" xfId="0" applyFont="1" applyFill="1" applyBorder="1" applyAlignment="1">
      <alignment horizontal="justify" vertical="center" wrapText="1"/>
    </xf>
    <xf numFmtId="0" fontId="29" fillId="3" borderId="111" xfId="0" applyFont="1" applyFill="1" applyBorder="1" applyAlignment="1">
      <alignment horizontal="center" vertical="center" wrapText="1"/>
    </xf>
    <xf numFmtId="0" fontId="43" fillId="18" borderId="76" xfId="0" applyFont="1" applyFill="1" applyBorder="1" applyAlignment="1">
      <alignment horizontal="center" vertical="center"/>
    </xf>
    <xf numFmtId="0" fontId="43" fillId="18" borderId="77" xfId="0" applyFont="1" applyFill="1" applyBorder="1" applyAlignment="1">
      <alignment horizontal="center" vertical="center"/>
    </xf>
    <xf numFmtId="0" fontId="58" fillId="21" borderId="107" xfId="0" applyFont="1" applyFill="1" applyBorder="1" applyAlignment="1">
      <alignment horizontal="center" vertical="center" wrapText="1"/>
    </xf>
    <xf numFmtId="0" fontId="66" fillId="10" borderId="0" xfId="0" applyFont="1" applyFill="1" applyAlignment="1">
      <alignment horizontal="center" vertical="center" wrapText="1"/>
    </xf>
    <xf numFmtId="0" fontId="39" fillId="8" borderId="100" xfId="0" applyFont="1" applyFill="1" applyBorder="1" applyAlignment="1">
      <alignment horizontal="centerContinuous" vertical="center" wrapText="1"/>
    </xf>
    <xf numFmtId="0" fontId="46" fillId="18" borderId="0" xfId="0" applyFont="1" applyFill="1" applyAlignment="1">
      <alignment horizontal="center" vertical="center"/>
    </xf>
    <xf numFmtId="0" fontId="7" fillId="0" borderId="115" xfId="0" applyFont="1" applyBorder="1"/>
    <xf numFmtId="0" fontId="0" fillId="0" borderId="1" xfId="0" applyBorder="1"/>
    <xf numFmtId="0" fontId="67" fillId="0" borderId="34" xfId="0" applyFont="1" applyBorder="1"/>
    <xf numFmtId="0" fontId="7" fillId="0" borderId="1" xfId="0" applyFont="1" applyBorder="1" applyAlignment="1">
      <alignment horizontal="left"/>
    </xf>
    <xf numFmtId="0" fontId="7" fillId="0" borderId="34" xfId="0" applyFont="1" applyBorder="1" applyAlignment="1">
      <alignment horizontal="left"/>
    </xf>
    <xf numFmtId="0" fontId="7" fillId="13" borderId="0" xfId="0" applyFont="1" applyFill="1"/>
    <xf numFmtId="0" fontId="7" fillId="13" borderId="0" xfId="0" applyFont="1" applyFill="1" applyAlignment="1">
      <alignment horizontal="center" vertical="center"/>
    </xf>
    <xf numFmtId="0" fontId="7" fillId="13" borderId="0" xfId="0" applyFont="1" applyFill="1" applyAlignment="1">
      <alignment horizontal="center"/>
    </xf>
    <xf numFmtId="0" fontId="68" fillId="0" borderId="79" xfId="0" applyFont="1" applyBorder="1" applyAlignment="1">
      <alignment horizontal="center" vertical="center" wrapText="1"/>
    </xf>
    <xf numFmtId="0" fontId="68" fillId="0" borderId="79" xfId="0" applyFont="1" applyBorder="1" applyAlignment="1">
      <alignment horizontal="center" vertical="center"/>
    </xf>
    <xf numFmtId="0" fontId="68" fillId="0" borderId="0" xfId="0" applyFont="1" applyAlignment="1">
      <alignment horizontal="center" vertical="center"/>
    </xf>
    <xf numFmtId="170" fontId="34" fillId="0" borderId="47" xfId="0" applyNumberFormat="1" applyFont="1" applyBorder="1" applyAlignment="1">
      <alignment horizontal="right" vertical="top"/>
    </xf>
    <xf numFmtId="170" fontId="34" fillId="0" borderId="48" xfId="0" applyNumberFormat="1" applyFont="1" applyBorder="1" applyAlignment="1">
      <alignment horizontal="right" vertical="top"/>
    </xf>
    <xf numFmtId="0" fontId="68" fillId="0" borderId="1" xfId="0" applyFont="1" applyBorder="1" applyAlignment="1">
      <alignment horizontal="left" vertical="center"/>
    </xf>
    <xf numFmtId="0" fontId="67" fillId="0" borderId="1" xfId="0" applyFont="1" applyBorder="1"/>
    <xf numFmtId="0" fontId="7" fillId="0" borderId="34" xfId="0" quotePrefix="1" applyFont="1" applyBorder="1" applyAlignment="1">
      <alignment vertical="center"/>
    </xf>
    <xf numFmtId="0" fontId="67" fillId="0" borderId="34" xfId="0" quotePrefix="1" applyFont="1" applyBorder="1"/>
    <xf numFmtId="0" fontId="7" fillId="0" borderId="34" xfId="0" applyFont="1" applyBorder="1" applyAlignment="1">
      <alignment horizontal="center"/>
    </xf>
    <xf numFmtId="0" fontId="7" fillId="0" borderId="1" xfId="0" quotePrefix="1" applyFont="1" applyBorder="1"/>
    <xf numFmtId="0" fontId="67" fillId="0" borderId="34" xfId="0" quotePrefix="1" applyFont="1" applyBorder="1" applyAlignment="1">
      <alignment horizontal="center"/>
    </xf>
    <xf numFmtId="0" fontId="7" fillId="13" borderId="79" xfId="0" applyFont="1" applyFill="1" applyBorder="1" applyAlignment="1">
      <alignment horizontal="center" vertical="center" wrapText="1"/>
    </xf>
    <xf numFmtId="0" fontId="41" fillId="23" borderId="0" xfId="0" applyFont="1" applyFill="1" applyAlignment="1">
      <alignment vertical="center"/>
    </xf>
    <xf numFmtId="0" fontId="41" fillId="23" borderId="0" xfId="0" applyFont="1" applyFill="1"/>
    <xf numFmtId="0" fontId="41" fillId="23" borderId="0" xfId="0" applyFont="1" applyFill="1" applyAlignment="1">
      <alignment horizontal="center" vertical="center"/>
    </xf>
    <xf numFmtId="0" fontId="8" fillId="23" borderId="89" xfId="0" applyFont="1" applyFill="1" applyBorder="1"/>
    <xf numFmtId="0" fontId="8" fillId="23" borderId="90" xfId="0" applyFont="1" applyFill="1" applyBorder="1" applyAlignment="1">
      <alignment horizontal="center" vertical="center"/>
    </xf>
    <xf numFmtId="0" fontId="8" fillId="23" borderId="90" xfId="0" applyFont="1" applyFill="1" applyBorder="1" applyAlignment="1">
      <alignment horizontal="right" vertical="center"/>
    </xf>
    <xf numFmtId="0" fontId="7" fillId="11" borderId="0" xfId="0" applyFont="1" applyFill="1"/>
    <xf numFmtId="0" fontId="0" fillId="11" borderId="0" xfId="0" applyFill="1"/>
    <xf numFmtId="0" fontId="42" fillId="11" borderId="0" xfId="0" applyFont="1" applyFill="1"/>
    <xf numFmtId="0" fontId="67" fillId="0" borderId="34" xfId="0" applyFont="1" applyBorder="1" applyAlignment="1">
      <alignment horizontal="left"/>
    </xf>
    <xf numFmtId="171" fontId="34" fillId="0" borderId="44" xfId="0" applyNumberFormat="1" applyFont="1" applyBorder="1" applyAlignment="1">
      <alignment horizontal="right" vertical="top"/>
    </xf>
    <xf numFmtId="170" fontId="34" fillId="0" borderId="44" xfId="0" applyNumberFormat="1" applyFont="1" applyBorder="1" applyAlignment="1">
      <alignment horizontal="right" vertical="top"/>
    </xf>
    <xf numFmtId="170" fontId="34" fillId="0" borderId="45" xfId="0" applyNumberFormat="1" applyFont="1" applyBorder="1" applyAlignment="1">
      <alignment horizontal="right" vertical="top"/>
    </xf>
    <xf numFmtId="171" fontId="34" fillId="0" borderId="47" xfId="0" applyNumberFormat="1" applyFont="1" applyBorder="1" applyAlignment="1">
      <alignment horizontal="right" vertical="top"/>
    </xf>
    <xf numFmtId="3" fontId="34" fillId="0" borderId="44" xfId="0" applyNumberFormat="1" applyFont="1" applyBorder="1" applyAlignment="1">
      <alignment horizontal="right" vertical="top"/>
    </xf>
    <xf numFmtId="0" fontId="7" fillId="0" borderId="1" xfId="0" applyFont="1" applyBorder="1" applyAlignment="1">
      <alignment horizontal="center"/>
    </xf>
    <xf numFmtId="0" fontId="69" fillId="0" borderId="1" xfId="0" applyFont="1" applyBorder="1" applyAlignment="1">
      <alignment horizontal="center" vertical="center"/>
    </xf>
    <xf numFmtId="0" fontId="70" fillId="0" borderId="0" xfId="0" applyFont="1"/>
    <xf numFmtId="3" fontId="34" fillId="0" borderId="47" xfId="0" applyNumberFormat="1" applyFont="1" applyBorder="1" applyAlignment="1">
      <alignment horizontal="right" vertical="top"/>
    </xf>
    <xf numFmtId="0" fontId="7" fillId="5" borderId="0" xfId="0" applyFont="1" applyFill="1" applyAlignment="1">
      <alignment horizontal="center" vertical="top" wrapText="1"/>
    </xf>
    <xf numFmtId="0" fontId="11" fillId="10" borderId="0" xfId="0" applyFont="1" applyFill="1" applyAlignment="1">
      <alignment horizontal="center" vertical="center" wrapText="1"/>
    </xf>
    <xf numFmtId="0" fontId="11" fillId="10" borderId="0" xfId="0" applyFont="1" applyFill="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center" vertical="center"/>
    </xf>
    <xf numFmtId="0" fontId="7" fillId="13" borderId="37" xfId="0" applyFont="1" applyFill="1" applyBorder="1" applyAlignment="1">
      <alignment horizontal="justify" vertical="center" wrapText="1"/>
    </xf>
    <xf numFmtId="0" fontId="7" fillId="13" borderId="38" xfId="0" applyFont="1" applyFill="1" applyBorder="1" applyAlignment="1">
      <alignment horizontal="justify" vertical="center" wrapText="1"/>
    </xf>
    <xf numFmtId="0" fontId="8" fillId="19" borderId="0" xfId="0" applyFont="1" applyFill="1" applyAlignment="1">
      <alignment horizontal="center"/>
    </xf>
    <xf numFmtId="0" fontId="8" fillId="0" borderId="0" xfId="0" applyFont="1" applyAlignment="1">
      <alignment horizontal="justify" vertical="center" wrapText="1"/>
    </xf>
    <xf numFmtId="0" fontId="8" fillId="0" borderId="0" xfId="0" applyFont="1" applyAlignment="1">
      <alignment horizontal="justify" vertical="center"/>
    </xf>
    <xf numFmtId="0" fontId="7" fillId="13" borderId="37" xfId="0" applyFont="1" applyFill="1" applyBorder="1" applyAlignment="1">
      <alignment horizontal="justify" vertical="center"/>
    </xf>
    <xf numFmtId="0" fontId="7" fillId="13" borderId="38" xfId="0" applyFont="1" applyFill="1" applyBorder="1" applyAlignment="1">
      <alignment horizontal="justify" vertical="center"/>
    </xf>
    <xf numFmtId="0" fontId="7" fillId="13" borderId="39" xfId="0" applyFont="1" applyFill="1" applyBorder="1" applyAlignment="1">
      <alignment horizontal="justify" vertical="center"/>
    </xf>
    <xf numFmtId="165" fontId="11" fillId="10" borderId="0" xfId="0" applyNumberFormat="1" applyFont="1" applyFill="1" applyAlignment="1">
      <alignment horizontal="left"/>
    </xf>
    <xf numFmtId="0" fontId="35" fillId="10" borderId="0" xfId="0" applyFont="1" applyFill="1" applyAlignment="1">
      <alignment horizontal="center" vertical="center" wrapText="1"/>
    </xf>
    <xf numFmtId="14" fontId="13" fillId="10" borderId="0" xfId="0" applyNumberFormat="1" applyFont="1" applyFill="1" applyAlignment="1">
      <alignment horizontal="center" vertical="center"/>
    </xf>
    <xf numFmtId="14" fontId="36" fillId="16" borderId="0" xfId="0" applyNumberFormat="1" applyFont="1" applyFill="1" applyAlignment="1">
      <alignment horizontal="center" vertical="center" wrapText="1"/>
    </xf>
    <xf numFmtId="14" fontId="36" fillId="5" borderId="0" xfId="0" applyNumberFormat="1" applyFont="1" applyFill="1" applyAlignment="1">
      <alignment horizontal="center" vertical="center"/>
    </xf>
    <xf numFmtId="0" fontId="52" fillId="10" borderId="92" xfId="0" applyFont="1" applyFill="1" applyBorder="1" applyAlignment="1">
      <alignment horizontal="center" vertical="center" wrapText="1"/>
    </xf>
    <xf numFmtId="0" fontId="24" fillId="0" borderId="0" xfId="0" applyFont="1" applyAlignment="1">
      <alignment horizontal="center" vertical="center" wrapText="1"/>
    </xf>
    <xf numFmtId="0" fontId="11" fillId="10" borderId="6" xfId="0" applyFont="1" applyFill="1" applyBorder="1" applyAlignment="1">
      <alignment horizontal="center" vertical="center" wrapText="1"/>
    </xf>
    <xf numFmtId="0" fontId="11" fillId="10" borderId="13" xfId="0" applyFont="1" applyFill="1" applyBorder="1" applyAlignment="1">
      <alignment horizontal="center" vertical="center"/>
    </xf>
    <xf numFmtId="0" fontId="11" fillId="10" borderId="15" xfId="0" applyFont="1" applyFill="1" applyBorder="1" applyAlignment="1">
      <alignment horizontal="center" vertical="center"/>
    </xf>
    <xf numFmtId="0" fontId="8" fillId="0" borderId="32" xfId="0" applyFont="1" applyBorder="1" applyAlignment="1">
      <alignment horizontal="justify" vertical="center" wrapText="1"/>
    </xf>
    <xf numFmtId="0" fontId="8" fillId="0" borderId="0" xfId="0" applyFont="1" applyAlignment="1">
      <alignment horizontal="justify" vertical="top" wrapText="1"/>
    </xf>
    <xf numFmtId="0" fontId="55" fillId="2" borderId="0" xfId="0" applyFont="1" applyFill="1" applyAlignment="1">
      <alignment horizontal="left" vertical="center" wrapText="1"/>
    </xf>
    <xf numFmtId="0" fontId="55" fillId="2" borderId="0" xfId="0" applyFont="1" applyFill="1" applyAlignment="1" applyProtection="1">
      <alignment horizontal="left" vertical="center" wrapText="1"/>
      <protection locked="0"/>
    </xf>
    <xf numFmtId="22" fontId="4" fillId="20" borderId="0" xfId="0" applyNumberFormat="1" applyFont="1" applyFill="1" applyAlignment="1">
      <alignment horizontal="left" vertical="center" wrapText="1"/>
    </xf>
    <xf numFmtId="0" fontId="4" fillId="20" borderId="0" xfId="0" applyFont="1" applyFill="1" applyAlignment="1" applyProtection="1">
      <alignment horizontal="left" vertical="center" wrapText="1"/>
      <protection locked="0"/>
    </xf>
    <xf numFmtId="0" fontId="56" fillId="20" borderId="0" xfId="0" applyFont="1" applyFill="1" applyAlignment="1">
      <alignment horizontal="left" vertical="center" wrapText="1"/>
    </xf>
    <xf numFmtId="0" fontId="56" fillId="20" borderId="0" xfId="0" applyFont="1" applyFill="1" applyAlignment="1" applyProtection="1">
      <alignment horizontal="left" vertical="center" wrapText="1"/>
      <protection locked="0"/>
    </xf>
    <xf numFmtId="0" fontId="57" fillId="20" borderId="99" xfId="0" applyFont="1" applyFill="1" applyBorder="1" applyAlignment="1">
      <alignment horizontal="left" vertical="center" wrapText="1"/>
    </xf>
    <xf numFmtId="0" fontId="57" fillId="20" borderId="99" xfId="0" applyFont="1" applyFill="1" applyBorder="1" applyAlignment="1" applyProtection="1">
      <alignment horizontal="left" vertical="center" wrapText="1"/>
      <protection locked="0"/>
    </xf>
    <xf numFmtId="0" fontId="29" fillId="3" borderId="86" xfId="0" applyFont="1" applyFill="1" applyBorder="1" applyAlignment="1">
      <alignment horizontal="center" vertical="center" wrapText="1"/>
    </xf>
    <xf numFmtId="0" fontId="29" fillId="3" borderId="87" xfId="0" applyFont="1" applyFill="1" applyBorder="1" applyAlignment="1">
      <alignment horizontal="center" vertical="center" wrapText="1"/>
    </xf>
    <xf numFmtId="0" fontId="29" fillId="3" borderId="88" xfId="0" applyFont="1" applyFill="1" applyBorder="1" applyAlignment="1">
      <alignment horizontal="center" vertical="center" wrapText="1"/>
    </xf>
    <xf numFmtId="0" fontId="47" fillId="4" borderId="0" xfId="0" applyFont="1" applyFill="1" applyAlignment="1">
      <alignment horizontal="center" vertical="center"/>
    </xf>
    <xf numFmtId="0" fontId="43" fillId="18" borderId="77" xfId="0" applyFont="1" applyFill="1" applyBorder="1" applyAlignment="1">
      <alignment horizontal="center" vertical="center"/>
    </xf>
    <xf numFmtId="0" fontId="43" fillId="18" borderId="78" xfId="0" applyFont="1" applyFill="1" applyBorder="1" applyAlignment="1">
      <alignment horizontal="center" vertical="center"/>
    </xf>
    <xf numFmtId="0" fontId="43" fillId="4" borderId="72" xfId="0" applyFont="1" applyFill="1" applyBorder="1" applyAlignment="1">
      <alignment horizontal="center" vertical="center" wrapText="1"/>
    </xf>
    <xf numFmtId="0" fontId="7" fillId="0" borderId="77" xfId="0" applyFont="1" applyBorder="1" applyAlignment="1">
      <alignment horizontal="center" vertical="center"/>
    </xf>
    <xf numFmtId="0" fontId="7" fillId="0" borderId="78" xfId="0" applyFont="1" applyBorder="1" applyAlignment="1">
      <alignment horizontal="center" vertical="center"/>
    </xf>
    <xf numFmtId="0" fontId="27" fillId="3" borderId="65" xfId="0" applyFont="1" applyFill="1" applyBorder="1" applyAlignment="1">
      <alignment horizontal="justify" vertical="center" wrapText="1"/>
    </xf>
    <xf numFmtId="0" fontId="27" fillId="3" borderId="64" xfId="0" applyFont="1" applyFill="1" applyBorder="1" applyAlignment="1">
      <alignment horizontal="justify" vertical="center" wrapText="1"/>
    </xf>
    <xf numFmtId="0" fontId="27" fillId="3" borderId="67" xfId="0" applyFont="1" applyFill="1" applyBorder="1" applyAlignment="1">
      <alignment horizontal="justify" vertical="center" wrapText="1"/>
    </xf>
    <xf numFmtId="0" fontId="27" fillId="3" borderId="70" xfId="0" applyFont="1" applyFill="1" applyBorder="1" applyAlignment="1">
      <alignment horizontal="justify" vertical="center" wrapText="1"/>
    </xf>
    <xf numFmtId="0" fontId="49" fillId="3" borderId="65" xfId="0" applyFont="1" applyFill="1" applyBorder="1" applyAlignment="1">
      <alignment horizontal="justify" vertical="center" wrapText="1"/>
    </xf>
    <xf numFmtId="0" fontId="49" fillId="3" borderId="66" xfId="0" applyFont="1" applyFill="1" applyBorder="1" applyAlignment="1">
      <alignment horizontal="justify" vertical="center" wrapText="1"/>
    </xf>
    <xf numFmtId="0" fontId="49" fillId="3" borderId="67" xfId="0" applyFont="1" applyFill="1" applyBorder="1" applyAlignment="1">
      <alignment horizontal="justify" vertical="center" wrapText="1"/>
    </xf>
    <xf numFmtId="0" fontId="49" fillId="3" borderId="0" xfId="0" applyFont="1" applyFill="1" applyAlignment="1">
      <alignment horizontal="justify" vertical="center" wrapText="1"/>
    </xf>
    <xf numFmtId="0" fontId="43" fillId="4" borderId="0" xfId="0" applyFont="1" applyFill="1" applyAlignment="1">
      <alignment horizontal="center" vertical="center"/>
    </xf>
    <xf numFmtId="0" fontId="43" fillId="18" borderId="71" xfId="0" applyFont="1" applyFill="1" applyBorder="1" applyAlignment="1">
      <alignment horizontal="center" vertical="center"/>
    </xf>
    <xf numFmtId="10" fontId="7" fillId="0" borderId="0" xfId="15" applyNumberFormat="1" applyFont="1" applyFill="1" applyBorder="1" applyAlignment="1">
      <alignment horizontal="center" vertical="center"/>
    </xf>
    <xf numFmtId="0" fontId="45" fillId="4" borderId="0" xfId="0" applyFont="1" applyFill="1" applyAlignment="1">
      <alignment horizontal="center" vertical="center" wrapText="1"/>
    </xf>
    <xf numFmtId="0" fontId="45" fillId="4" borderId="16" xfId="0" applyFont="1" applyFill="1" applyBorder="1" applyAlignment="1">
      <alignment horizontal="center" vertical="center" wrapText="1"/>
    </xf>
    <xf numFmtId="0" fontId="7" fillId="9" borderId="15" xfId="0" applyFont="1" applyFill="1" applyBorder="1" applyAlignment="1">
      <alignment horizontal="center"/>
    </xf>
    <xf numFmtId="0" fontId="7" fillId="9" borderId="7" xfId="0" applyFont="1" applyFill="1" applyBorder="1" applyAlignment="1">
      <alignment horizontal="center"/>
    </xf>
    <xf numFmtId="0" fontId="7" fillId="9" borderId="74" xfId="0" applyFont="1" applyFill="1" applyBorder="1" applyAlignment="1">
      <alignment horizontal="center"/>
    </xf>
    <xf numFmtId="0" fontId="7" fillId="9" borderId="75" xfId="0" applyFont="1" applyFill="1" applyBorder="1" applyAlignment="1">
      <alignment horizontal="center"/>
    </xf>
    <xf numFmtId="0" fontId="27" fillId="3" borderId="66" xfId="0" applyFont="1" applyFill="1" applyBorder="1" applyAlignment="1">
      <alignment horizontal="justify" vertical="center" wrapText="1"/>
    </xf>
    <xf numFmtId="0" fontId="27" fillId="3" borderId="0" xfId="0" applyFont="1" applyFill="1" applyAlignment="1">
      <alignment horizontal="justify" vertical="center" wrapText="1"/>
    </xf>
    <xf numFmtId="0" fontId="2" fillId="2" borderId="0" xfId="0" applyFont="1" applyFill="1" applyAlignment="1">
      <alignment horizontal="left" vertical="center" wrapText="1"/>
    </xf>
    <xf numFmtId="0" fontId="2" fillId="2" borderId="0" xfId="0" applyFont="1" applyFill="1" applyAlignment="1" applyProtection="1">
      <alignment horizontal="left" vertical="center" wrapText="1"/>
      <protection locked="0"/>
    </xf>
    <xf numFmtId="0" fontId="3" fillId="2" borderId="0" xfId="0" applyFont="1" applyFill="1" applyAlignment="1">
      <alignment horizontal="left" vertical="center" wrapText="1"/>
    </xf>
    <xf numFmtId="0" fontId="3" fillId="2" borderId="0" xfId="0" applyFont="1" applyFill="1" applyAlignment="1" applyProtection="1">
      <alignment horizontal="left" vertical="center" wrapText="1"/>
      <protection locked="0"/>
    </xf>
    <xf numFmtId="0" fontId="0" fillId="19" borderId="0" xfId="0" applyFill="1" applyAlignment="1">
      <alignment horizontal="justify" vertical="center" wrapText="1"/>
    </xf>
    <xf numFmtId="0" fontId="0" fillId="21" borderId="101" xfId="0" applyFill="1" applyBorder="1" applyAlignment="1">
      <alignment horizontal="justify" vertical="center" wrapText="1"/>
    </xf>
    <xf numFmtId="0" fontId="0" fillId="21" borderId="103" xfId="0" applyFill="1" applyBorder="1" applyAlignment="1">
      <alignment horizontal="justify" vertical="center" wrapText="1"/>
    </xf>
    <xf numFmtId="0" fontId="54" fillId="22" borderId="112" xfId="0" applyFont="1" applyFill="1" applyBorder="1" applyAlignment="1">
      <alignment horizontal="justify" vertical="center" wrapText="1"/>
    </xf>
    <xf numFmtId="0" fontId="54" fillId="22" borderId="113" xfId="0" applyFont="1" applyFill="1" applyBorder="1" applyAlignment="1">
      <alignment horizontal="justify" vertical="center" wrapText="1"/>
    </xf>
    <xf numFmtId="0" fontId="54" fillId="22" borderId="114" xfId="0" applyFont="1" applyFill="1" applyBorder="1" applyAlignment="1">
      <alignment horizontal="justify" vertical="center" wrapText="1"/>
    </xf>
    <xf numFmtId="0" fontId="54" fillId="22" borderId="105" xfId="0" applyFont="1" applyFill="1" applyBorder="1" applyAlignment="1">
      <alignment horizontal="justify" vertical="center" wrapText="1"/>
    </xf>
    <xf numFmtId="0" fontId="54" fillId="22" borderId="108" xfId="0" applyFont="1" applyFill="1" applyBorder="1" applyAlignment="1">
      <alignment horizontal="justify" vertical="center" wrapText="1"/>
    </xf>
    <xf numFmtId="0" fontId="54" fillId="22" borderId="106" xfId="0" applyFont="1" applyFill="1" applyBorder="1" applyAlignment="1">
      <alignment horizontal="justify" vertical="center" wrapText="1"/>
    </xf>
    <xf numFmtId="0" fontId="3" fillId="2" borderId="34" xfId="0" applyFont="1" applyFill="1" applyBorder="1" applyAlignment="1">
      <alignment horizontal="left" vertical="center" wrapText="1"/>
    </xf>
    <xf numFmtId="0" fontId="47" fillId="4" borderId="116" xfId="0" applyFont="1" applyFill="1" applyBorder="1" applyAlignment="1">
      <alignment horizontal="center" vertical="center"/>
    </xf>
  </cellXfs>
  <cellStyles count="21">
    <cellStyle name="Moeda 2" xfId="7" xr:uid="{30E1F5D6-9E9C-4A50-A65C-25C581781D7B}"/>
    <cellStyle name="Moeda 2 2" xfId="18" xr:uid="{C81DBEA8-EEA8-4BFB-8475-563F1C5BAAD1}"/>
    <cellStyle name="Normal" xfId="0" builtinId="0"/>
    <cellStyle name="Normal 11" xfId="4" xr:uid="{854C835C-B448-4DED-8005-05B9EFD58EDE}"/>
    <cellStyle name="Normal 2" xfId="5" xr:uid="{A49B22B3-5330-4C72-B2E2-E1D2F8E773DD}"/>
    <cellStyle name="Normal 2 2" xfId="11" xr:uid="{F6BB8979-9759-4D59-8EA8-87EED37F9C23}"/>
    <cellStyle name="Normal 3" xfId="9" xr:uid="{0D0BFF70-82E1-4521-B2CC-A3874A284EB1}"/>
    <cellStyle name="Normal 4" xfId="14" xr:uid="{104DE2F6-E8F7-4BBB-BD03-B606637166BC}"/>
    <cellStyle name="Normal 5" xfId="12" xr:uid="{30DC2F93-B226-4E3D-ACA5-7F58095E08A8}"/>
    <cellStyle name="Normal 5 2" xfId="13" xr:uid="{10B320D6-C42F-4EED-AF49-CBD74D7FA900}"/>
    <cellStyle name="Normal 6" xfId="1" xr:uid="{CA7F01B5-5DB3-479F-8C0C-EA06F37E0A60}"/>
    <cellStyle name="Porcentagem" xfId="15" builtinId="5"/>
    <cellStyle name="Porcentagem 2" xfId="3" xr:uid="{2E0CD302-1920-4817-90EE-0E403F316EB7}"/>
    <cellStyle name="Vírgula 2" xfId="6" xr:uid="{0587BDBD-2DE6-42A3-B6C1-FC6866081A4C}"/>
    <cellStyle name="Vírgula 2 2" xfId="10" xr:uid="{5C745B00-7294-4F47-9F13-EDFBDC29D5F6}"/>
    <cellStyle name="Vírgula 2 2 2" xfId="8" xr:uid="{35C50709-82DE-46C0-904D-BDDD6E84B7AC}"/>
    <cellStyle name="Vírgula 2 2 2 2" xfId="19" xr:uid="{31863B19-F1C9-43CF-96E4-FC8174C42B45}"/>
    <cellStyle name="Vírgula 2 2 3" xfId="20" xr:uid="{B8610587-0616-4891-B71C-1074378B1728}"/>
    <cellStyle name="Vírgula 2 3" xfId="17" xr:uid="{75E1A590-6A6E-4E58-BB27-1822B305910E}"/>
    <cellStyle name="Vírgula 3" xfId="2" xr:uid="{BC54B50E-0291-4379-9F11-95AC35F91A37}"/>
    <cellStyle name="Vírgula 3 2" xfId="16" xr:uid="{758C2A44-BA0E-4372-9C91-56A0B3B8E3D9}"/>
  </cellStyles>
  <dxfs count="231">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tint="-0.34998626667073579"/>
      </font>
    </dxf>
    <dxf>
      <font>
        <color theme="0" tint="-0.34998626667073579"/>
      </font>
    </dxf>
    <dxf>
      <font>
        <color theme="0" tint="-0.34998626667073579"/>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color rgb="FFFFC9C9"/>
      </font>
      <fill>
        <patternFill>
          <bgColor rgb="FFFFC9C9"/>
        </patternFill>
      </fill>
      <border>
        <left style="thin">
          <color rgb="FFFFC9C9"/>
        </left>
        <right style="thin">
          <color rgb="FFFFC9C9"/>
        </right>
        <top style="thin">
          <color rgb="FFFFC9C9"/>
        </top>
        <bottom style="thin">
          <color rgb="FFFFC9C9"/>
        </bottom>
      </border>
    </dxf>
    <dxf>
      <font>
        <color rgb="FFFFFF99"/>
      </font>
      <fill>
        <patternFill>
          <bgColor rgb="FFFFFF99"/>
        </patternFill>
      </fill>
      <border>
        <left style="thin">
          <color rgb="FFFFFF99"/>
        </left>
        <right style="thin">
          <color rgb="FFFFFF99"/>
        </right>
        <top style="thin">
          <color rgb="FFFFFF99"/>
        </top>
        <bottom style="thin">
          <color rgb="FFFFFF99"/>
        </bottom>
      </border>
    </dxf>
    <dxf>
      <font>
        <color theme="0"/>
      </font>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rgb="FFBBC58E"/>
      </font>
      <fill>
        <patternFill>
          <bgColor rgb="FFBBC58E"/>
        </patternFill>
      </fill>
      <border>
        <left style="thin">
          <color rgb="FFBBC58E"/>
        </left>
        <right style="thin">
          <color rgb="FFBBC58E"/>
        </right>
        <top style="thin">
          <color rgb="FFBBC58E"/>
        </top>
        <bottom style="thin">
          <color rgb="FFBBC58E"/>
        </bottom>
      </border>
    </dxf>
    <dxf>
      <font>
        <color theme="0"/>
      </font>
    </dxf>
    <dxf>
      <font>
        <color rgb="FF9C0006"/>
      </font>
      <fill>
        <patternFill>
          <bgColor rgb="FFFFC7CE"/>
        </patternFill>
      </fill>
    </dxf>
    <dxf>
      <font>
        <b/>
        <color theme="1"/>
      </font>
      <border>
        <bottom style="thin">
          <color theme="4"/>
        </bottom>
        <vertical/>
        <horizontal/>
      </border>
    </dxf>
    <dxf>
      <font>
        <b/>
        <i val="0"/>
        <color theme="0"/>
      </font>
      <fill>
        <patternFill>
          <bgColor rgb="FFC9D200"/>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icoob" pivot="0" table="0" count="2" xr9:uid="{253C2D8B-F05E-4EF6-8446-CB6E5427DDE0}">
      <tableStyleElement type="wholeTable" dxfId="230"/>
      <tableStyleElement type="headerRow" dxfId="229"/>
    </tableStyle>
  </tableStyles>
  <colors>
    <mruColors>
      <color rgb="FF39AB47"/>
      <color rgb="FF49479D"/>
      <color rgb="FF009691"/>
      <color rgb="FFC9D200"/>
      <color rgb="FFFFC9C9"/>
      <color rgb="FFFFFF99"/>
      <color rgb="FF263802"/>
      <color rgb="FF003641"/>
      <color rgb="FF66FFFF"/>
      <color rgb="FF0707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styles" Target="style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sheetMetadata" Target="metadata.xml"/><Relationship Id="rId14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microsoft.com/office/2017/06/relationships/rdRichValue" Target="richData/rdrichvalue.xml"/><Relationship Id="rId14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microsoft.com/office/2017/06/relationships/rdRichValueStructure" Target="richData/rdrichvaluestructure.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microsoft.com/office/2017/06/relationships/rdRichValueTypes" Target="richData/rdRichValueTypes.xml"/><Relationship Id="rId14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869641294838144E-2"/>
          <c:y val="0.23911070500274745"/>
          <c:w val="0.29982449411473255"/>
          <c:h val="0.68908528893032295"/>
        </c:manualLayout>
      </c:layout>
      <c:doughnutChart>
        <c:varyColors val="1"/>
        <c:ser>
          <c:idx val="0"/>
          <c:order val="0"/>
          <c:tx>
            <c:strRef>
              <c:f>'Cooperados Alto Risco'!$S$18</c:f>
              <c:strCache>
                <c:ptCount val="1"/>
                <c:pt idx="0">
                  <c:v>TODAS 
as singulares</c:v>
                </c:pt>
              </c:strCache>
            </c:strRef>
          </c:tx>
          <c:spPr>
            <a:ln>
              <a:solidFill>
                <a:schemeClr val="tx1"/>
              </a:solidFill>
            </a:ln>
          </c:spPr>
          <c:dPt>
            <c:idx val="0"/>
            <c:bubble3D val="0"/>
            <c:spPr>
              <a:solidFill>
                <a:srgbClr val="003641"/>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95-4563-B980-B25BB32BB850}"/>
              </c:ext>
            </c:extLst>
          </c:dPt>
          <c:dPt>
            <c:idx val="1"/>
            <c:bubble3D val="0"/>
            <c:spPr>
              <a:solidFill>
                <a:srgbClr val="009691"/>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95-4563-B980-B25BB32BB850}"/>
              </c:ext>
            </c:extLst>
          </c:dPt>
          <c:dPt>
            <c:idx val="2"/>
            <c:bubble3D val="0"/>
            <c:spPr>
              <a:solidFill>
                <a:srgbClr val="49479D"/>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95-4563-B980-B25BB32BB850}"/>
              </c:ext>
            </c:extLst>
          </c:dPt>
          <c:dPt>
            <c:idx val="3"/>
            <c:bubble3D val="0"/>
            <c:spPr>
              <a:solidFill>
                <a:srgbClr val="C9D2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95-4563-B980-B25BB32BB85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'Cooperados Alto Risco'!$N$20:$N$23</c:f>
              <c:strCache>
                <c:ptCount val="4"/>
                <c:pt idx="0">
                  <c:v>Embargo</c:v>
                </c:pt>
                <c:pt idx="1">
                  <c:v>Contraparte Conectada</c:v>
                </c:pt>
                <c:pt idx="2">
                  <c:v>Licenciamento Ambiental</c:v>
                </c:pt>
                <c:pt idx="3">
                  <c:v>Trabalho Escravo</c:v>
                </c:pt>
              </c:strCache>
            </c:strRef>
          </c:cat>
          <c:val>
            <c:numRef>
              <c:f>'Cooperados Alto Risco'!$S$20:$S$23</c:f>
              <c:numCache>
                <c:formatCode>#,#00;[Red]\-#,#00;[Color15]0</c:formatCode>
                <c:ptCount val="4"/>
                <c:pt idx="0">
                  <c:v>0</c:v>
                </c:pt>
                <c:pt idx="1">
                  <c:v>0</c:v>
                </c:pt>
                <c:pt idx="2">
                  <c:v>0</c:v>
                </c:pt>
                <c:pt idx="3">
                  <c:v>0</c:v>
                </c:pt>
              </c:numCache>
            </c:numRef>
          </c:val>
          <c:extLst>
            <c:ext xmlns:c16="http://schemas.microsoft.com/office/drawing/2014/chart" uri="{C3380CC4-5D6E-409C-BE32-E72D297353CC}">
              <c16:uniqueId val="{00000008-DA95-4563-B980-B25BB32BB85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5457456985387942"/>
          <c:y val="0.42267888833323386"/>
          <c:w val="0.29099607051874227"/>
          <c:h val="0.4203619440791526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6" Type="http://schemas.openxmlformats.org/officeDocument/2006/relationships/hyperlink" Target="#'4364'!A1"/><Relationship Id="rId21" Type="http://schemas.openxmlformats.org/officeDocument/2006/relationships/hyperlink" Target="#'3060'!A1"/><Relationship Id="rId42" Type="http://schemas.openxmlformats.org/officeDocument/2006/relationships/hyperlink" Target="#'Setor_S 4278'!A1"/><Relationship Id="rId47" Type="http://schemas.openxmlformats.org/officeDocument/2006/relationships/hyperlink" Target="#'Setor_S 4332'!A1"/><Relationship Id="rId63" Type="http://schemas.openxmlformats.org/officeDocument/2006/relationships/hyperlink" Target="#For_4155!A1"/><Relationship Id="rId68" Type="http://schemas.openxmlformats.org/officeDocument/2006/relationships/hyperlink" Target="#For_3233!A1"/><Relationship Id="rId84" Type="http://schemas.openxmlformats.org/officeDocument/2006/relationships/hyperlink" Target="#'A3349'!A1"/><Relationship Id="rId89" Type="http://schemas.openxmlformats.org/officeDocument/2006/relationships/hyperlink" Target="#'A4221'!A1"/><Relationship Id="rId16" Type="http://schemas.openxmlformats.org/officeDocument/2006/relationships/hyperlink" Target="#'4041'!A1"/><Relationship Id="rId11" Type="http://schemas.openxmlformats.org/officeDocument/2006/relationships/hyperlink" Target="#'3332'!A1"/><Relationship Id="rId32" Type="http://schemas.openxmlformats.org/officeDocument/2006/relationships/hyperlink" Target="#'Setor_S 3263'!A1"/><Relationship Id="rId37" Type="http://schemas.openxmlformats.org/officeDocument/2006/relationships/hyperlink" Target="#'Setor_S 3351'!A1"/><Relationship Id="rId53" Type="http://schemas.openxmlformats.org/officeDocument/2006/relationships/hyperlink" Target="#For_3261!A1"/><Relationship Id="rId58" Type="http://schemas.openxmlformats.org/officeDocument/2006/relationships/hyperlink" Target="#For_3349!A1"/><Relationship Id="rId74" Type="http://schemas.microsoft.com/office/2007/relationships/hdphoto" Target="../media/hdphoto1.wdp"/><Relationship Id="rId79" Type="http://schemas.openxmlformats.org/officeDocument/2006/relationships/hyperlink" Target="#'A3261'!A1"/><Relationship Id="rId5" Type="http://schemas.openxmlformats.org/officeDocument/2006/relationships/hyperlink" Target="#'3054'!A1"/><Relationship Id="rId90" Type="http://schemas.openxmlformats.org/officeDocument/2006/relationships/hyperlink" Target="#'A4278'!A1"/><Relationship Id="rId95" Type="http://schemas.openxmlformats.org/officeDocument/2006/relationships/hyperlink" Target="#'A4332'!A1"/><Relationship Id="rId22" Type="http://schemas.openxmlformats.org/officeDocument/2006/relationships/hyperlink" Target="#'3233'!A1"/><Relationship Id="rId27" Type="http://schemas.openxmlformats.org/officeDocument/2006/relationships/hyperlink" Target="#'Setor_S 3042'!A1"/><Relationship Id="rId43" Type="http://schemas.openxmlformats.org/officeDocument/2006/relationships/hyperlink" Target="#'Setor_S 4198'!A1"/><Relationship Id="rId48" Type="http://schemas.openxmlformats.org/officeDocument/2006/relationships/hyperlink" Target="#'Setor_S 4364'!A1"/><Relationship Id="rId64" Type="http://schemas.openxmlformats.org/officeDocument/2006/relationships/hyperlink" Target="#For_4221!A1"/><Relationship Id="rId69" Type="http://schemas.openxmlformats.org/officeDocument/2006/relationships/hyperlink" Target="#For_3320!A1"/><Relationship Id="rId8" Type="http://schemas.openxmlformats.org/officeDocument/2006/relationships/hyperlink" Target="#'3263'!A1"/><Relationship Id="rId51" Type="http://schemas.openxmlformats.org/officeDocument/2006/relationships/hyperlink" Target="#For_3054!A1"/><Relationship Id="rId72" Type="http://schemas.openxmlformats.org/officeDocument/2006/relationships/hyperlink" Target="#CNAEs!A1"/><Relationship Id="rId80" Type="http://schemas.openxmlformats.org/officeDocument/2006/relationships/hyperlink" Target="#'A3263'!A1"/><Relationship Id="rId85" Type="http://schemas.openxmlformats.org/officeDocument/2006/relationships/hyperlink" Target="#'A3351'!A1"/><Relationship Id="rId93" Type="http://schemas.openxmlformats.org/officeDocument/2006/relationships/hyperlink" Target="#'A3233'!A1"/><Relationship Id="rId3" Type="http://schemas.openxmlformats.org/officeDocument/2006/relationships/hyperlink" Target="#'An&#225;lise Geral'!A1"/><Relationship Id="rId12" Type="http://schemas.openxmlformats.org/officeDocument/2006/relationships/hyperlink" Target="#'3349'!A1"/><Relationship Id="rId17" Type="http://schemas.openxmlformats.org/officeDocument/2006/relationships/hyperlink" Target="#'4155'!A1"/><Relationship Id="rId25" Type="http://schemas.openxmlformats.org/officeDocument/2006/relationships/hyperlink" Target="#'4332'!A1"/><Relationship Id="rId33" Type="http://schemas.openxmlformats.org/officeDocument/2006/relationships/hyperlink" Target="#'Setor_S 3333'!A1"/><Relationship Id="rId38" Type="http://schemas.openxmlformats.org/officeDocument/2006/relationships/hyperlink" Target="#'Setor_S 4041'!A1"/><Relationship Id="rId46" Type="http://schemas.openxmlformats.org/officeDocument/2006/relationships/hyperlink" Target="#'Setor_S 3320'!A1"/><Relationship Id="rId59" Type="http://schemas.openxmlformats.org/officeDocument/2006/relationships/hyperlink" Target="#For_3351!A1"/><Relationship Id="rId67" Type="http://schemas.openxmlformats.org/officeDocument/2006/relationships/hyperlink" Target="#For_3060!A1"/><Relationship Id="rId20" Type="http://schemas.openxmlformats.org/officeDocument/2006/relationships/hyperlink" Target="#'4198'!A1"/><Relationship Id="rId41" Type="http://schemas.openxmlformats.org/officeDocument/2006/relationships/hyperlink" Target="#'Setor_S 4221'!A1"/><Relationship Id="rId54" Type="http://schemas.openxmlformats.org/officeDocument/2006/relationships/hyperlink" Target="#For_3263!A1"/><Relationship Id="rId62" Type="http://schemas.openxmlformats.org/officeDocument/2006/relationships/hyperlink" Target="#For_4041!A1"/><Relationship Id="rId70" Type="http://schemas.openxmlformats.org/officeDocument/2006/relationships/hyperlink" Target="#For_4332!A1"/><Relationship Id="rId75" Type="http://schemas.openxmlformats.org/officeDocument/2006/relationships/hyperlink" Target="#'A3042'!A1"/><Relationship Id="rId83" Type="http://schemas.openxmlformats.org/officeDocument/2006/relationships/hyperlink" Target="#'A3332'!A1"/><Relationship Id="rId88" Type="http://schemas.openxmlformats.org/officeDocument/2006/relationships/hyperlink" Target="#'A4155'!A1"/><Relationship Id="rId91" Type="http://schemas.openxmlformats.org/officeDocument/2006/relationships/hyperlink" Target="#'A4198'!A1"/><Relationship Id="rId96" Type="http://schemas.openxmlformats.org/officeDocument/2006/relationships/hyperlink" Target="#'A4364'!A1"/><Relationship Id="rId1" Type="http://schemas.openxmlformats.org/officeDocument/2006/relationships/image" Target="../media/image1.jpeg"/><Relationship Id="rId6" Type="http://schemas.openxmlformats.org/officeDocument/2006/relationships/hyperlink" Target="#'3059'!A1"/><Relationship Id="rId15" Type="http://schemas.openxmlformats.org/officeDocument/2006/relationships/hyperlink" Target="#'4002'!A1"/><Relationship Id="rId23" Type="http://schemas.openxmlformats.org/officeDocument/2006/relationships/hyperlink" Target="#'3320'!A1"/><Relationship Id="rId28" Type="http://schemas.openxmlformats.org/officeDocument/2006/relationships/hyperlink" Target="#'Setor_S 3043'!A1"/><Relationship Id="rId36" Type="http://schemas.openxmlformats.org/officeDocument/2006/relationships/hyperlink" Target="#'Setor_S 3349'!A1"/><Relationship Id="rId49" Type="http://schemas.openxmlformats.org/officeDocument/2006/relationships/hyperlink" Target="#For_3042!A1"/><Relationship Id="rId57" Type="http://schemas.openxmlformats.org/officeDocument/2006/relationships/hyperlink" Target="#For_3332!A1"/><Relationship Id="rId10" Type="http://schemas.openxmlformats.org/officeDocument/2006/relationships/hyperlink" Target="#'3348'!A1"/><Relationship Id="rId31" Type="http://schemas.openxmlformats.org/officeDocument/2006/relationships/hyperlink" Target="#'Setor_S 3261'!A1"/><Relationship Id="rId44" Type="http://schemas.openxmlformats.org/officeDocument/2006/relationships/hyperlink" Target="#'Setor_S 3060'!A1"/><Relationship Id="rId52" Type="http://schemas.openxmlformats.org/officeDocument/2006/relationships/hyperlink" Target="#For_3059!A1"/><Relationship Id="rId60" Type="http://schemas.openxmlformats.org/officeDocument/2006/relationships/hyperlink" Target="#For_4001!A1"/><Relationship Id="rId65" Type="http://schemas.openxmlformats.org/officeDocument/2006/relationships/hyperlink" Target="#For_4278!A1"/><Relationship Id="rId73" Type="http://schemas.openxmlformats.org/officeDocument/2006/relationships/image" Target="../media/image3.png"/><Relationship Id="rId78" Type="http://schemas.openxmlformats.org/officeDocument/2006/relationships/hyperlink" Target="#'A3059'!A1"/><Relationship Id="rId81" Type="http://schemas.openxmlformats.org/officeDocument/2006/relationships/hyperlink" Target="#'A3333'!A1"/><Relationship Id="rId86" Type="http://schemas.openxmlformats.org/officeDocument/2006/relationships/hyperlink" Target="#'A4001'!A1"/><Relationship Id="rId94" Type="http://schemas.openxmlformats.org/officeDocument/2006/relationships/hyperlink" Target="#'A3320'!A1"/><Relationship Id="rId4" Type="http://schemas.openxmlformats.org/officeDocument/2006/relationships/hyperlink" Target="#'3043'!A1"/><Relationship Id="rId9" Type="http://schemas.openxmlformats.org/officeDocument/2006/relationships/hyperlink" Target="#'3333'!A1"/><Relationship Id="rId13" Type="http://schemas.openxmlformats.org/officeDocument/2006/relationships/hyperlink" Target="#'3351'!A1"/><Relationship Id="rId18" Type="http://schemas.openxmlformats.org/officeDocument/2006/relationships/hyperlink" Target="#'4221'!A1"/><Relationship Id="rId39" Type="http://schemas.openxmlformats.org/officeDocument/2006/relationships/hyperlink" Target="#'Setor_S 4002'!A1"/><Relationship Id="rId34" Type="http://schemas.openxmlformats.org/officeDocument/2006/relationships/hyperlink" Target="#'Setor_S 3348'!A1"/><Relationship Id="rId50" Type="http://schemas.openxmlformats.org/officeDocument/2006/relationships/hyperlink" Target="#For_3043!A1"/><Relationship Id="rId55" Type="http://schemas.openxmlformats.org/officeDocument/2006/relationships/hyperlink" Target="#For_3333!A1"/><Relationship Id="rId76" Type="http://schemas.openxmlformats.org/officeDocument/2006/relationships/hyperlink" Target="#'A3043'!A1"/><Relationship Id="rId7" Type="http://schemas.openxmlformats.org/officeDocument/2006/relationships/hyperlink" Target="#'3261'!A1"/><Relationship Id="rId71" Type="http://schemas.openxmlformats.org/officeDocument/2006/relationships/hyperlink" Target="#For_4364!A1"/><Relationship Id="rId92" Type="http://schemas.openxmlformats.org/officeDocument/2006/relationships/hyperlink" Target="#'A3060'!A1"/><Relationship Id="rId2" Type="http://schemas.openxmlformats.org/officeDocument/2006/relationships/hyperlink" Target="#'3042'!A1"/><Relationship Id="rId29" Type="http://schemas.openxmlformats.org/officeDocument/2006/relationships/hyperlink" Target="#'Setor_S 3054'!A1"/><Relationship Id="rId24" Type="http://schemas.openxmlformats.org/officeDocument/2006/relationships/image" Target="../media/image2.png"/><Relationship Id="rId40" Type="http://schemas.openxmlformats.org/officeDocument/2006/relationships/hyperlink" Target="#'Setor_S 4155'!A1"/><Relationship Id="rId45" Type="http://schemas.openxmlformats.org/officeDocument/2006/relationships/hyperlink" Target="#'Setor_S 3233'!A1"/><Relationship Id="rId66" Type="http://schemas.openxmlformats.org/officeDocument/2006/relationships/hyperlink" Target="#For_4198!A1"/><Relationship Id="rId87" Type="http://schemas.openxmlformats.org/officeDocument/2006/relationships/hyperlink" Target="#'A4002'!A1"/><Relationship Id="rId61" Type="http://schemas.openxmlformats.org/officeDocument/2006/relationships/hyperlink" Target="#For_4002!A1"/><Relationship Id="rId82" Type="http://schemas.openxmlformats.org/officeDocument/2006/relationships/hyperlink" Target="#'A3348'!A1"/><Relationship Id="rId19" Type="http://schemas.openxmlformats.org/officeDocument/2006/relationships/hyperlink" Target="#'4278'!A1"/><Relationship Id="rId14" Type="http://schemas.openxmlformats.org/officeDocument/2006/relationships/hyperlink" Target="#'4001'!A1"/><Relationship Id="rId30" Type="http://schemas.openxmlformats.org/officeDocument/2006/relationships/hyperlink" Target="#'Setor_S 3059'!A1"/><Relationship Id="rId35" Type="http://schemas.openxmlformats.org/officeDocument/2006/relationships/hyperlink" Target="#'Setor_S 3332'!A1"/><Relationship Id="rId56" Type="http://schemas.openxmlformats.org/officeDocument/2006/relationships/hyperlink" Target="#For_3348!A1"/><Relationship Id="rId77" Type="http://schemas.openxmlformats.org/officeDocument/2006/relationships/hyperlink" Target="#'A3054'!A1"/></Relationships>
</file>

<file path=xl/drawings/_rels/drawing2.xml.rels><?xml version="1.0" encoding="UTF-8" standalone="yes"?>
<Relationships xmlns="http://schemas.openxmlformats.org/package/2006/relationships"><Relationship Id="rId3" Type="http://schemas.openxmlformats.org/officeDocument/2006/relationships/hyperlink" Target="#Inicio!A1"/><Relationship Id="rId2" Type="http://schemas.openxmlformats.org/officeDocument/2006/relationships/image" Target="../media/image5.jpeg"/><Relationship Id="rId1" Type="http://schemas.openxmlformats.org/officeDocument/2006/relationships/image" Target="../media/image4.png"/><Relationship Id="rId5" Type="http://schemas.microsoft.com/office/2007/relationships/hdphoto" Target="../media/hdphoto1.wdp"/><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hyperlink" Target="#Inicio!A1"/><Relationship Id="rId2" Type="http://schemas.openxmlformats.org/officeDocument/2006/relationships/image" Target="../media/image5.jpeg"/><Relationship Id="rId1" Type="http://schemas.openxmlformats.org/officeDocument/2006/relationships/image" Target="../media/image4.png"/><Relationship Id="rId5" Type="http://schemas.microsoft.com/office/2007/relationships/hdphoto" Target="../media/hdphoto1.wdp"/><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hyperlink" Target="#Inicio!A1"/><Relationship Id="rId2" Type="http://schemas.openxmlformats.org/officeDocument/2006/relationships/image" Target="../media/image5.jpeg"/><Relationship Id="rId1" Type="http://schemas.openxmlformats.org/officeDocument/2006/relationships/image" Target="../media/image4.png"/><Relationship Id="rId5" Type="http://schemas.microsoft.com/office/2007/relationships/hdphoto" Target="../media/hdphoto1.wdp"/><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Inicio!A1"/><Relationship Id="rId7" Type="http://schemas.openxmlformats.org/officeDocument/2006/relationships/image" Target="../media/image7.svg"/><Relationship Id="rId2" Type="http://schemas.openxmlformats.org/officeDocument/2006/relationships/image" Target="../media/image5.jpeg"/><Relationship Id="rId1" Type="http://schemas.openxmlformats.org/officeDocument/2006/relationships/image" Target="../media/image4.png"/><Relationship Id="rId6" Type="http://schemas.openxmlformats.org/officeDocument/2006/relationships/image" Target="../media/image6.png"/><Relationship Id="rId5" Type="http://schemas.microsoft.com/office/2007/relationships/hdphoto" Target="../media/hdphoto1.wdp"/><Relationship Id="rId10" Type="http://schemas.openxmlformats.org/officeDocument/2006/relationships/image" Target="../media/image9.svg"/><Relationship Id="rId4" Type="http://schemas.openxmlformats.org/officeDocument/2006/relationships/image" Target="../media/image3.png"/><Relationship Id="rId9"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hyperlink" Target="#Inicio!A1"/><Relationship Id="rId2" Type="http://schemas.openxmlformats.org/officeDocument/2006/relationships/image" Target="../media/image5.jpeg"/><Relationship Id="rId1" Type="http://schemas.openxmlformats.org/officeDocument/2006/relationships/image" Target="../media/image4.png"/><Relationship Id="rId5" Type="http://schemas.microsoft.com/office/2007/relationships/hdphoto" Target="../media/hdphoto1.wdp"/><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1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11.xml.rels><?xml version="1.0" encoding="UTF-8" standalone="yes"?>
<Relationships xmlns="http://schemas.openxmlformats.org/package/2006/relationships"><Relationship Id="rId1" Type="http://schemas.openxmlformats.org/officeDocument/2006/relationships/image" Target="../media/image11.emf"/></Relationships>
</file>

<file path=xl/drawings/_rels/drawing1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13.xml.rels><?xml version="1.0" encoding="UTF-8" standalone="yes"?>
<Relationships xmlns="http://schemas.openxmlformats.org/package/2006/relationships"><Relationship Id="rId1" Type="http://schemas.openxmlformats.org/officeDocument/2006/relationships/image" Target="../media/image11.emf"/></Relationships>
</file>

<file path=xl/drawings/_rels/drawing1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15.xml.rels><?xml version="1.0" encoding="UTF-8" standalone="yes"?>
<Relationships xmlns="http://schemas.openxmlformats.org/package/2006/relationships"><Relationship Id="rId1" Type="http://schemas.openxmlformats.org/officeDocument/2006/relationships/image" Target="../media/image11.emf"/></Relationships>
</file>

<file path=xl/drawings/_rels/drawing1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17.xml.rels><?xml version="1.0" encoding="UTF-8" standalone="yes"?>
<Relationships xmlns="http://schemas.openxmlformats.org/package/2006/relationships"><Relationship Id="rId1" Type="http://schemas.openxmlformats.org/officeDocument/2006/relationships/image" Target="../media/image11.emf"/></Relationships>
</file>

<file path=xl/drawings/_rels/drawing1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19.xml.rels><?xml version="1.0" encoding="UTF-8" standalone="yes"?>
<Relationships xmlns="http://schemas.openxmlformats.org/package/2006/relationships"><Relationship Id="rId1" Type="http://schemas.openxmlformats.org/officeDocument/2006/relationships/image" Target="../media/image11.emf"/></Relationships>
</file>

<file path=xl/drawings/_rels/drawing2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21.xml.rels><?xml version="1.0" encoding="UTF-8" standalone="yes"?>
<Relationships xmlns="http://schemas.openxmlformats.org/package/2006/relationships"><Relationship Id="rId1" Type="http://schemas.openxmlformats.org/officeDocument/2006/relationships/image" Target="../media/image11.emf"/></Relationships>
</file>

<file path=xl/drawings/_rels/drawing2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23.xml.rels><?xml version="1.0" encoding="UTF-8" standalone="yes"?>
<Relationships xmlns="http://schemas.openxmlformats.org/package/2006/relationships"><Relationship Id="rId1" Type="http://schemas.openxmlformats.org/officeDocument/2006/relationships/image" Target="../media/image11.emf"/></Relationships>
</file>

<file path=xl/drawings/_rels/drawing2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25.xml.rels><?xml version="1.0" encoding="UTF-8" standalone="yes"?>
<Relationships xmlns="http://schemas.openxmlformats.org/package/2006/relationships"><Relationship Id="rId1" Type="http://schemas.openxmlformats.org/officeDocument/2006/relationships/image" Target="../media/image11.emf"/></Relationships>
</file>

<file path=xl/drawings/_rels/drawing2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27.xml.rels><?xml version="1.0" encoding="UTF-8" standalone="yes"?>
<Relationships xmlns="http://schemas.openxmlformats.org/package/2006/relationships"><Relationship Id="rId1" Type="http://schemas.openxmlformats.org/officeDocument/2006/relationships/image" Target="../media/image11.emf"/></Relationships>
</file>

<file path=xl/drawings/_rels/drawing2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29.xml.rels><?xml version="1.0" encoding="UTF-8" standalone="yes"?>
<Relationships xmlns="http://schemas.openxmlformats.org/package/2006/relationships"><Relationship Id="rId1" Type="http://schemas.openxmlformats.org/officeDocument/2006/relationships/image" Target="../media/image11.emf"/></Relationships>
</file>

<file path=xl/drawings/_rels/drawing3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31.xml.rels><?xml version="1.0" encoding="UTF-8" standalone="yes"?>
<Relationships xmlns="http://schemas.openxmlformats.org/package/2006/relationships"><Relationship Id="rId1" Type="http://schemas.openxmlformats.org/officeDocument/2006/relationships/image" Target="../media/image11.emf"/></Relationships>
</file>

<file path=xl/drawings/_rels/drawing3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33.xml.rels><?xml version="1.0" encoding="UTF-8" standalone="yes"?>
<Relationships xmlns="http://schemas.openxmlformats.org/package/2006/relationships"><Relationship Id="rId1" Type="http://schemas.openxmlformats.org/officeDocument/2006/relationships/image" Target="../media/image11.emf"/></Relationships>
</file>

<file path=xl/drawings/_rels/drawing3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35.xml.rels><?xml version="1.0" encoding="UTF-8" standalone="yes"?>
<Relationships xmlns="http://schemas.openxmlformats.org/package/2006/relationships"><Relationship Id="rId1" Type="http://schemas.openxmlformats.org/officeDocument/2006/relationships/image" Target="../media/image11.emf"/></Relationships>
</file>

<file path=xl/drawings/_rels/drawing3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37.xml.rels><?xml version="1.0" encoding="UTF-8" standalone="yes"?>
<Relationships xmlns="http://schemas.openxmlformats.org/package/2006/relationships"><Relationship Id="rId1" Type="http://schemas.openxmlformats.org/officeDocument/2006/relationships/image" Target="../media/image11.emf"/></Relationships>
</file>

<file path=xl/drawings/_rels/drawing3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39.xml.rels><?xml version="1.0" encoding="UTF-8" standalone="yes"?>
<Relationships xmlns="http://schemas.openxmlformats.org/package/2006/relationships"><Relationship Id="rId1" Type="http://schemas.openxmlformats.org/officeDocument/2006/relationships/image" Target="../media/image11.emf"/></Relationships>
</file>

<file path=xl/drawings/_rels/drawing4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41.xml.rels><?xml version="1.0" encoding="UTF-8" standalone="yes"?>
<Relationships xmlns="http://schemas.openxmlformats.org/package/2006/relationships"><Relationship Id="rId1" Type="http://schemas.openxmlformats.org/officeDocument/2006/relationships/image" Target="../media/image11.emf"/></Relationships>
</file>

<file path=xl/drawings/_rels/drawing4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43.xml.rels><?xml version="1.0" encoding="UTF-8" standalone="yes"?>
<Relationships xmlns="http://schemas.openxmlformats.org/package/2006/relationships"><Relationship Id="rId1" Type="http://schemas.openxmlformats.org/officeDocument/2006/relationships/image" Target="../media/image11.emf"/></Relationships>
</file>

<file path=xl/drawings/_rels/drawing4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45.xml.rels><?xml version="1.0" encoding="UTF-8" standalone="yes"?>
<Relationships xmlns="http://schemas.openxmlformats.org/package/2006/relationships"><Relationship Id="rId1" Type="http://schemas.openxmlformats.org/officeDocument/2006/relationships/image" Target="../media/image11.emf"/></Relationships>
</file>

<file path=xl/drawings/_rels/drawing4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47.xml.rels><?xml version="1.0" encoding="UTF-8" standalone="yes"?>
<Relationships xmlns="http://schemas.openxmlformats.org/package/2006/relationships"><Relationship Id="rId1" Type="http://schemas.openxmlformats.org/officeDocument/2006/relationships/image" Target="../media/image11.emf"/></Relationships>
</file>

<file path=xl/drawings/_rels/drawing4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49.xml.rels><?xml version="1.0" encoding="UTF-8" standalone="yes"?>
<Relationships xmlns="http://schemas.openxmlformats.org/package/2006/relationships"><Relationship Id="rId1" Type="http://schemas.openxmlformats.org/officeDocument/2006/relationships/image" Target="../media/image11.emf"/></Relationships>
</file>

<file path=xl/drawings/_rels/drawing5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51.xml.rels><?xml version="1.0" encoding="UTF-8" standalone="yes"?>
<Relationships xmlns="http://schemas.openxmlformats.org/package/2006/relationships"><Relationship Id="rId1" Type="http://schemas.openxmlformats.org/officeDocument/2006/relationships/image" Target="../media/image11.emf"/></Relationships>
</file>

<file path=xl/drawings/_rels/drawing5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53.xml.rels><?xml version="1.0" encoding="UTF-8" standalone="yes"?>
<Relationships xmlns="http://schemas.openxmlformats.org/package/2006/relationships"><Relationship Id="rId1" Type="http://schemas.openxmlformats.org/officeDocument/2006/relationships/image" Target="../media/image11.emf"/></Relationships>
</file>

<file path=xl/drawings/_rels/drawing5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55.xml.rels><?xml version="1.0" encoding="UTF-8" standalone="yes"?>
<Relationships xmlns="http://schemas.openxmlformats.org/package/2006/relationships"><Relationship Id="rId1" Type="http://schemas.openxmlformats.org/officeDocument/2006/relationships/image" Target="../media/image11.emf"/></Relationships>
</file>

<file path=xl/drawings/_rels/drawing5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57.xml.rels><?xml version="1.0" encoding="UTF-8" standalone="yes"?>
<Relationships xmlns="http://schemas.openxmlformats.org/package/2006/relationships"><Relationship Id="rId1" Type="http://schemas.openxmlformats.org/officeDocument/2006/relationships/image" Target="../media/image11.emf"/></Relationships>
</file>

<file path=xl/drawings/_rels/drawing5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59.xml.rels><?xml version="1.0" encoding="UTF-8" standalone="yes"?>
<Relationships xmlns="http://schemas.openxmlformats.org/package/2006/relationships"><Relationship Id="rId1" Type="http://schemas.openxmlformats.org/officeDocument/2006/relationships/image" Target="../media/image11.emf"/></Relationships>
</file>

<file path=xl/drawings/_rels/drawing6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61.xml.rels><?xml version="1.0" encoding="UTF-8" standalone="yes"?>
<Relationships xmlns="http://schemas.openxmlformats.org/package/2006/relationships"><Relationship Id="rId1" Type="http://schemas.openxmlformats.org/officeDocument/2006/relationships/image" Target="../media/image11.emf"/></Relationships>
</file>

<file path=xl/drawings/_rels/drawing6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63.xml.rels><?xml version="1.0" encoding="UTF-8" standalone="yes"?>
<Relationships xmlns="http://schemas.openxmlformats.org/package/2006/relationships"><Relationship Id="rId1" Type="http://schemas.openxmlformats.org/officeDocument/2006/relationships/image" Target="../media/image11.emf"/></Relationships>
</file>

<file path=xl/drawings/_rels/drawing6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65.xml.rels><?xml version="1.0" encoding="UTF-8" standalone="yes"?>
<Relationships xmlns="http://schemas.openxmlformats.org/package/2006/relationships"><Relationship Id="rId1" Type="http://schemas.openxmlformats.org/officeDocument/2006/relationships/image" Target="../media/image11.emf"/></Relationships>
</file>

<file path=xl/drawings/_rels/drawing6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67.xml.rels><?xml version="1.0" encoding="UTF-8" standalone="yes"?>
<Relationships xmlns="http://schemas.openxmlformats.org/package/2006/relationships"><Relationship Id="rId1" Type="http://schemas.openxmlformats.org/officeDocument/2006/relationships/image" Target="../media/image11.emf"/></Relationships>
</file>

<file path=xl/drawings/_rels/drawing6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69.xml.rels><?xml version="1.0" encoding="UTF-8" standalone="yes"?>
<Relationships xmlns="http://schemas.openxmlformats.org/package/2006/relationships"><Relationship Id="rId1" Type="http://schemas.openxmlformats.org/officeDocument/2006/relationships/image" Target="../media/image11.emf"/></Relationships>
</file>

<file path=xl/drawings/_rels/drawing70.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71.xml.rels><?xml version="1.0" encoding="UTF-8" standalone="yes"?>
<Relationships xmlns="http://schemas.openxmlformats.org/package/2006/relationships"><Relationship Id="rId1" Type="http://schemas.openxmlformats.org/officeDocument/2006/relationships/image" Target="../media/image11.emf"/></Relationships>
</file>

<file path=xl/drawings/_rels/drawing7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hyperlink" Target="#Inicio!A1"/></Relationships>
</file>

<file path=xl/drawings/_rels/drawing73.x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403412</xdr:colOff>
      <xdr:row>37</xdr:row>
      <xdr:rowOff>156882</xdr:rowOff>
    </xdr:to>
    <xdr:grpSp>
      <xdr:nvGrpSpPr>
        <xdr:cNvPr id="4" name="Agrupar 3">
          <a:extLst>
            <a:ext uri="{FF2B5EF4-FFF2-40B4-BE49-F238E27FC236}">
              <a16:creationId xmlns:a16="http://schemas.microsoft.com/office/drawing/2014/main" id="{00000000-0008-0000-0000-000004000000}"/>
            </a:ext>
          </a:extLst>
        </xdr:cNvPr>
        <xdr:cNvGrpSpPr/>
      </xdr:nvGrpSpPr>
      <xdr:grpSpPr>
        <a:xfrm>
          <a:off x="0" y="0"/>
          <a:ext cx="12505765" cy="7205382"/>
          <a:chOff x="0" y="0"/>
          <a:chExt cx="12192000" cy="6858000"/>
        </a:xfrm>
      </xdr:grpSpPr>
      <xdr:pic>
        <xdr:nvPicPr>
          <xdr:cNvPr id="5" name="Imagem 4" descr="grátis Foto profissional grátis de animais selvagens, animal, escalada Foto profissional">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6859" r="1462"/>
          <a:stretch/>
        </xdr:blipFill>
        <xdr:spPr bwMode="auto">
          <a:xfrm>
            <a:off x="0" y="0"/>
            <a:ext cx="12192000" cy="6858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 name="Retângulo 5">
            <a:extLst>
              <a:ext uri="{FF2B5EF4-FFF2-40B4-BE49-F238E27FC236}">
                <a16:creationId xmlns:a16="http://schemas.microsoft.com/office/drawing/2014/main" id="{00000000-0008-0000-0000-000006000000}"/>
              </a:ext>
            </a:extLst>
          </xdr:cNvPr>
          <xdr:cNvSpPr/>
        </xdr:nvSpPr>
        <xdr:spPr>
          <a:xfrm>
            <a:off x="0" y="0"/>
            <a:ext cx="12192000" cy="6858000"/>
          </a:xfrm>
          <a:prstGeom prst="rect">
            <a:avLst/>
          </a:prstGeom>
          <a:gradFill flip="none" rotWithShape="1">
            <a:gsLst>
              <a:gs pos="37000">
                <a:srgbClr val="82973C">
                  <a:alpha val="40000"/>
                </a:srgbClr>
              </a:gs>
              <a:gs pos="0">
                <a:srgbClr val="BBC58E">
                  <a:alpha val="70000"/>
                </a:srgbClr>
              </a:gs>
              <a:gs pos="58000">
                <a:srgbClr val="53671E">
                  <a:alpha val="80000"/>
                </a:srgbClr>
              </a:gs>
              <a:gs pos="100000">
                <a:srgbClr val="26380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pt-BR"/>
          </a:p>
        </xdr:txBody>
      </xdr:sp>
    </xdr:grpSp>
    <xdr:clientData/>
  </xdr:twoCellAnchor>
  <xdr:twoCellAnchor>
    <xdr:from>
      <xdr:col>0</xdr:col>
      <xdr:colOff>257735</xdr:colOff>
      <xdr:row>0</xdr:row>
      <xdr:rowOff>179295</xdr:rowOff>
    </xdr:from>
    <xdr:to>
      <xdr:col>19</xdr:col>
      <xdr:colOff>504265</xdr:colOff>
      <xdr:row>6</xdr:row>
      <xdr:rowOff>11207</xdr:rowOff>
    </xdr:to>
    <xdr:sp macro="" textlink="">
      <xdr:nvSpPr>
        <xdr:cNvPr id="2" name="Retângulo: Cantos Arredondados 1">
          <a:extLst>
            <a:ext uri="{FF2B5EF4-FFF2-40B4-BE49-F238E27FC236}">
              <a16:creationId xmlns:a16="http://schemas.microsoft.com/office/drawing/2014/main" id="{00000000-0008-0000-0000-000002000000}"/>
            </a:ext>
          </a:extLst>
        </xdr:cNvPr>
        <xdr:cNvSpPr/>
      </xdr:nvSpPr>
      <xdr:spPr>
        <a:xfrm>
          <a:off x="257735" y="179295"/>
          <a:ext cx="11743765" cy="974912"/>
        </a:xfrm>
        <a:prstGeom prst="roundRect">
          <a:avLst/>
        </a:prstGeom>
        <a:solidFill>
          <a:srgbClr val="003641"/>
        </a:solidFill>
        <a:ln>
          <a:solidFill>
            <a:srgbClr val="C9D200"/>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pt-BR" sz="4400" b="1">
              <a:solidFill>
                <a:schemeClr val="bg1"/>
              </a:solidFill>
              <a:latin typeface="Sicoob Sans"/>
            </a:rPr>
            <a:t>PAINEL DE MONITORAMENTO RSAC</a:t>
          </a:r>
        </a:p>
      </xdr:txBody>
    </xdr:sp>
    <xdr:clientData/>
  </xdr:twoCellAnchor>
  <xdr:twoCellAnchor>
    <xdr:from>
      <xdr:col>0</xdr:col>
      <xdr:colOff>470646</xdr:colOff>
      <xdr:row>20</xdr:row>
      <xdr:rowOff>16809</xdr:rowOff>
    </xdr:from>
    <xdr:to>
      <xdr:col>3</xdr:col>
      <xdr:colOff>376093</xdr:colOff>
      <xdr:row>24</xdr:row>
      <xdr:rowOff>140074</xdr:rowOff>
    </xdr:to>
    <xdr:sp macro="" textlink="">
      <xdr:nvSpPr>
        <xdr:cNvPr id="12" name="Retângulo: Único Canto Recortado 11">
          <a:extLst>
            <a:ext uri="{FF2B5EF4-FFF2-40B4-BE49-F238E27FC236}">
              <a16:creationId xmlns:a16="http://schemas.microsoft.com/office/drawing/2014/main" id="{00000000-0008-0000-0000-00000C000000}"/>
            </a:ext>
          </a:extLst>
        </xdr:cNvPr>
        <xdr:cNvSpPr/>
      </xdr:nvSpPr>
      <xdr:spPr>
        <a:xfrm>
          <a:off x="470646" y="3826809"/>
          <a:ext cx="1720800" cy="885265"/>
        </a:xfrm>
        <a:prstGeom prst="snip1Rect">
          <a:avLst/>
        </a:prstGeom>
        <a:solidFill>
          <a:srgbClr val="8DA835"/>
        </a:solidFill>
        <a:ln w="38100">
          <a:solidFill>
            <a:srgbClr val="003641"/>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pt-BR" sz="1200" b="1">
              <a:solidFill>
                <a:schemeClr val="tx1"/>
              </a:solidFill>
              <a:latin typeface="Sicoob Sans"/>
              <a:ea typeface="+mn-ea"/>
              <a:cs typeface="+mn-cs"/>
            </a:rPr>
            <a:t>ANÁLISE DAS RESPOSTAS FORNECIDAS NO QUESTIONÁRIO</a:t>
          </a:r>
        </a:p>
      </xdr:txBody>
    </xdr:sp>
    <xdr:clientData/>
  </xdr:twoCellAnchor>
  <xdr:twoCellAnchor>
    <xdr:from>
      <xdr:col>0</xdr:col>
      <xdr:colOff>470646</xdr:colOff>
      <xdr:row>26</xdr:row>
      <xdr:rowOff>53228</xdr:rowOff>
    </xdr:from>
    <xdr:to>
      <xdr:col>3</xdr:col>
      <xdr:colOff>376093</xdr:colOff>
      <xdr:row>30</xdr:row>
      <xdr:rowOff>176493</xdr:rowOff>
    </xdr:to>
    <xdr:sp macro="" textlink="">
      <xdr:nvSpPr>
        <xdr:cNvPr id="13" name="Retângulo: Único Canto Recortado 12">
          <a:extLst>
            <a:ext uri="{FF2B5EF4-FFF2-40B4-BE49-F238E27FC236}">
              <a16:creationId xmlns:a16="http://schemas.microsoft.com/office/drawing/2014/main" id="{00000000-0008-0000-0000-00000D000000}"/>
            </a:ext>
          </a:extLst>
        </xdr:cNvPr>
        <xdr:cNvSpPr/>
      </xdr:nvSpPr>
      <xdr:spPr>
        <a:xfrm>
          <a:off x="470646" y="5006228"/>
          <a:ext cx="1720800" cy="885265"/>
        </a:xfrm>
        <a:prstGeom prst="snip1Rect">
          <a:avLst/>
        </a:prstGeom>
        <a:solidFill>
          <a:srgbClr val="45551C"/>
        </a:solidFill>
        <a:ln w="38100">
          <a:solidFill>
            <a:srgbClr val="003641"/>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pt-BR" sz="1400" b="1">
              <a:solidFill>
                <a:schemeClr val="tx1"/>
              </a:solidFill>
              <a:latin typeface="Sicoob Sans"/>
              <a:ea typeface="+mn-ea"/>
              <a:cs typeface="+mn-cs"/>
            </a:rPr>
            <a:t>RELATÓRIO</a:t>
          </a:r>
          <a:r>
            <a:rPr lang="pt-BR" sz="1400" b="1" baseline="0">
              <a:solidFill>
                <a:schemeClr val="tx1"/>
              </a:solidFill>
              <a:latin typeface="Sicoob Sans"/>
              <a:ea typeface="+mn-ea"/>
              <a:cs typeface="+mn-cs"/>
            </a:rPr>
            <a:t> DE SETOR SENSÍVEL POR COOPERATIVA</a:t>
          </a:r>
          <a:endParaRPr lang="pt-BR" sz="1400" b="1">
            <a:solidFill>
              <a:schemeClr val="tx1"/>
            </a:solidFill>
            <a:latin typeface="Sicoob Sans"/>
            <a:ea typeface="+mn-ea"/>
            <a:cs typeface="+mn-cs"/>
          </a:endParaRPr>
        </a:p>
      </xdr:txBody>
    </xdr:sp>
    <xdr:clientData/>
  </xdr:twoCellAnchor>
  <xdr:twoCellAnchor>
    <xdr:from>
      <xdr:col>0</xdr:col>
      <xdr:colOff>470646</xdr:colOff>
      <xdr:row>32</xdr:row>
      <xdr:rowOff>89647</xdr:rowOff>
    </xdr:from>
    <xdr:to>
      <xdr:col>3</xdr:col>
      <xdr:colOff>376093</xdr:colOff>
      <xdr:row>37</xdr:row>
      <xdr:rowOff>22412</xdr:rowOff>
    </xdr:to>
    <xdr:sp macro="" textlink="">
      <xdr:nvSpPr>
        <xdr:cNvPr id="14" name="Retângulo: Único Canto Recortado 13">
          <a:extLst>
            <a:ext uri="{FF2B5EF4-FFF2-40B4-BE49-F238E27FC236}">
              <a16:creationId xmlns:a16="http://schemas.microsoft.com/office/drawing/2014/main" id="{00000000-0008-0000-0000-00000E000000}"/>
            </a:ext>
          </a:extLst>
        </xdr:cNvPr>
        <xdr:cNvSpPr/>
      </xdr:nvSpPr>
      <xdr:spPr>
        <a:xfrm>
          <a:off x="470646" y="6185647"/>
          <a:ext cx="1720800" cy="885265"/>
        </a:xfrm>
        <a:prstGeom prst="snip1Rect">
          <a:avLst/>
        </a:prstGeom>
        <a:solidFill>
          <a:srgbClr val="393814"/>
        </a:solidFill>
        <a:ln w="38100">
          <a:solidFill>
            <a:srgbClr val="003641"/>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pt-BR" sz="1400" b="1">
              <a:solidFill>
                <a:schemeClr val="bg1"/>
              </a:solidFill>
              <a:latin typeface="Sicoob Sans"/>
              <a:ea typeface="+mn-ea"/>
              <a:cs typeface="+mn-cs"/>
            </a:rPr>
            <a:t>LISTAGEM DOS FORNECEDORES </a:t>
          </a:r>
        </a:p>
      </xdr:txBody>
    </xdr:sp>
    <xdr:clientData/>
  </xdr:twoCellAnchor>
  <xdr:twoCellAnchor>
    <xdr:from>
      <xdr:col>3</xdr:col>
      <xdr:colOff>549088</xdr:colOff>
      <xdr:row>14</xdr:row>
      <xdr:rowOff>98612</xdr:rowOff>
    </xdr:from>
    <xdr:to>
      <xdr:col>4</xdr:col>
      <xdr:colOff>327213</xdr:colOff>
      <xdr:row>17</xdr:row>
      <xdr:rowOff>109818</xdr:rowOff>
    </xdr:to>
    <xdr:sp macro="" textlink="">
      <xdr:nvSpPr>
        <xdr:cNvPr id="15" name="Retângulo 14">
          <a:hlinkClick xmlns:r="http://schemas.openxmlformats.org/officeDocument/2006/relationships" r:id="rId2"/>
          <a:extLst>
            <a:ext uri="{FF2B5EF4-FFF2-40B4-BE49-F238E27FC236}">
              <a16:creationId xmlns:a16="http://schemas.microsoft.com/office/drawing/2014/main" id="{00000000-0008-0000-0000-00000F000000}"/>
            </a:ext>
          </a:extLst>
        </xdr:cNvPr>
        <xdr:cNvSpPr/>
      </xdr:nvSpPr>
      <xdr:spPr>
        <a:xfrm>
          <a:off x="236444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3042</a:t>
          </a:r>
        </a:p>
      </xdr:txBody>
    </xdr:sp>
    <xdr:clientData/>
  </xdr:twoCellAnchor>
  <xdr:twoCellAnchor>
    <xdr:from>
      <xdr:col>0</xdr:col>
      <xdr:colOff>470646</xdr:colOff>
      <xdr:row>7</xdr:row>
      <xdr:rowOff>134471</xdr:rowOff>
    </xdr:from>
    <xdr:to>
      <xdr:col>3</xdr:col>
      <xdr:colOff>376093</xdr:colOff>
      <xdr:row>12</xdr:row>
      <xdr:rowOff>67236</xdr:rowOff>
    </xdr:to>
    <xdr:sp macro="" textlink="">
      <xdr:nvSpPr>
        <xdr:cNvPr id="8" name="Retângulo: Único Canto Recortado 7">
          <a:hlinkClick xmlns:r="http://schemas.openxmlformats.org/officeDocument/2006/relationships" r:id="rId3"/>
          <a:extLst>
            <a:ext uri="{FF2B5EF4-FFF2-40B4-BE49-F238E27FC236}">
              <a16:creationId xmlns:a16="http://schemas.microsoft.com/office/drawing/2014/main" id="{00000000-0008-0000-0000-000008000000}"/>
            </a:ext>
          </a:extLst>
        </xdr:cNvPr>
        <xdr:cNvSpPr/>
      </xdr:nvSpPr>
      <xdr:spPr>
        <a:xfrm>
          <a:off x="470646" y="1467971"/>
          <a:ext cx="1720800" cy="885265"/>
        </a:xfrm>
        <a:prstGeom prst="snip1Rect">
          <a:avLst/>
        </a:prstGeom>
        <a:solidFill>
          <a:srgbClr val="FFFF99"/>
        </a:solidFill>
        <a:ln w="38100">
          <a:solidFill>
            <a:srgbClr val="003641"/>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2000" b="1">
              <a:solidFill>
                <a:schemeClr val="tx1"/>
              </a:solidFill>
              <a:latin typeface="Sicoob Sans"/>
              <a:ea typeface="+mn-ea"/>
              <a:cs typeface="+mn-cs"/>
            </a:rPr>
            <a:t>ANÁLISE GERAL</a:t>
          </a:r>
        </a:p>
      </xdr:txBody>
    </xdr:sp>
    <xdr:clientData/>
  </xdr:twoCellAnchor>
  <xdr:twoCellAnchor>
    <xdr:from>
      <xdr:col>0</xdr:col>
      <xdr:colOff>470646</xdr:colOff>
      <xdr:row>13</xdr:row>
      <xdr:rowOff>170890</xdr:rowOff>
    </xdr:from>
    <xdr:to>
      <xdr:col>3</xdr:col>
      <xdr:colOff>376093</xdr:colOff>
      <xdr:row>18</xdr:row>
      <xdr:rowOff>103655</xdr:rowOff>
    </xdr:to>
    <xdr:sp macro="" textlink="">
      <xdr:nvSpPr>
        <xdr:cNvPr id="10" name="Retângulo: Único Canto Recortado 9">
          <a:extLst>
            <a:ext uri="{FF2B5EF4-FFF2-40B4-BE49-F238E27FC236}">
              <a16:creationId xmlns:a16="http://schemas.microsoft.com/office/drawing/2014/main" id="{00000000-0008-0000-0000-00000A000000}"/>
            </a:ext>
          </a:extLst>
        </xdr:cNvPr>
        <xdr:cNvSpPr/>
      </xdr:nvSpPr>
      <xdr:spPr>
        <a:xfrm>
          <a:off x="470646" y="2647390"/>
          <a:ext cx="1720800" cy="885265"/>
        </a:xfrm>
        <a:prstGeom prst="snip1Rect">
          <a:avLst/>
        </a:prstGeom>
        <a:solidFill>
          <a:srgbClr val="A4B36E"/>
        </a:solidFill>
        <a:ln w="38100">
          <a:solidFill>
            <a:srgbClr val="003641"/>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pt-BR"/>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pt-BR" sz="1400" b="1">
              <a:solidFill>
                <a:schemeClr val="tx1"/>
              </a:solidFill>
              <a:latin typeface="Sicoob Sans"/>
              <a:ea typeface="+mn-ea"/>
              <a:cs typeface="+mn-cs"/>
            </a:rPr>
            <a:t>RELATÓRIO DE RISCO POR COOPERATIVA</a:t>
          </a:r>
        </a:p>
      </xdr:txBody>
    </xdr:sp>
    <xdr:clientData/>
  </xdr:twoCellAnchor>
  <xdr:twoCellAnchor>
    <xdr:from>
      <xdr:col>4</xdr:col>
      <xdr:colOff>376415</xdr:colOff>
      <xdr:row>14</xdr:row>
      <xdr:rowOff>98612</xdr:rowOff>
    </xdr:from>
    <xdr:to>
      <xdr:col>5</xdr:col>
      <xdr:colOff>154541</xdr:colOff>
      <xdr:row>17</xdr:row>
      <xdr:rowOff>109818</xdr:rowOff>
    </xdr:to>
    <xdr:sp macro="" textlink="">
      <xdr:nvSpPr>
        <xdr:cNvPr id="16" name="Retângulo 15">
          <a:hlinkClick xmlns:r="http://schemas.openxmlformats.org/officeDocument/2006/relationships" r:id="rId4"/>
          <a:extLst>
            <a:ext uri="{FF2B5EF4-FFF2-40B4-BE49-F238E27FC236}">
              <a16:creationId xmlns:a16="http://schemas.microsoft.com/office/drawing/2014/main" id="{00000000-0008-0000-0000-000010000000}"/>
            </a:ext>
          </a:extLst>
        </xdr:cNvPr>
        <xdr:cNvSpPr/>
      </xdr:nvSpPr>
      <xdr:spPr>
        <a:xfrm>
          <a:off x="279688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3043</a:t>
          </a:r>
        </a:p>
      </xdr:txBody>
    </xdr:sp>
    <xdr:clientData/>
  </xdr:twoCellAnchor>
  <xdr:twoCellAnchor>
    <xdr:from>
      <xdr:col>5</xdr:col>
      <xdr:colOff>203743</xdr:colOff>
      <xdr:row>14</xdr:row>
      <xdr:rowOff>98612</xdr:rowOff>
    </xdr:from>
    <xdr:to>
      <xdr:col>5</xdr:col>
      <xdr:colOff>586986</xdr:colOff>
      <xdr:row>17</xdr:row>
      <xdr:rowOff>109818</xdr:rowOff>
    </xdr:to>
    <xdr:sp macro="" textlink="">
      <xdr:nvSpPr>
        <xdr:cNvPr id="17" name="Retângulo 16">
          <a:hlinkClick xmlns:r="http://schemas.openxmlformats.org/officeDocument/2006/relationships" r:id="rId5"/>
          <a:extLst>
            <a:ext uri="{FF2B5EF4-FFF2-40B4-BE49-F238E27FC236}">
              <a16:creationId xmlns:a16="http://schemas.microsoft.com/office/drawing/2014/main" id="{00000000-0008-0000-0000-000011000000}"/>
            </a:ext>
          </a:extLst>
        </xdr:cNvPr>
        <xdr:cNvSpPr/>
      </xdr:nvSpPr>
      <xdr:spPr>
        <a:xfrm>
          <a:off x="322933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3054</a:t>
          </a:r>
        </a:p>
      </xdr:txBody>
    </xdr:sp>
    <xdr:clientData/>
  </xdr:twoCellAnchor>
  <xdr:twoCellAnchor>
    <xdr:from>
      <xdr:col>6</xdr:col>
      <xdr:colOff>31070</xdr:colOff>
      <xdr:row>14</xdr:row>
      <xdr:rowOff>98612</xdr:rowOff>
    </xdr:from>
    <xdr:to>
      <xdr:col>6</xdr:col>
      <xdr:colOff>414313</xdr:colOff>
      <xdr:row>17</xdr:row>
      <xdr:rowOff>109818</xdr:rowOff>
    </xdr:to>
    <xdr:sp macro="" textlink="">
      <xdr:nvSpPr>
        <xdr:cNvPr id="18" name="Retângulo 17">
          <a:hlinkClick xmlns:r="http://schemas.openxmlformats.org/officeDocument/2006/relationships" r:id="rId6"/>
          <a:extLst>
            <a:ext uri="{FF2B5EF4-FFF2-40B4-BE49-F238E27FC236}">
              <a16:creationId xmlns:a16="http://schemas.microsoft.com/office/drawing/2014/main" id="{00000000-0008-0000-0000-000012000000}"/>
            </a:ext>
          </a:extLst>
        </xdr:cNvPr>
        <xdr:cNvSpPr/>
      </xdr:nvSpPr>
      <xdr:spPr>
        <a:xfrm>
          <a:off x="366177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3059</a:t>
          </a:r>
        </a:p>
      </xdr:txBody>
    </xdr:sp>
    <xdr:clientData/>
  </xdr:twoCellAnchor>
  <xdr:twoCellAnchor>
    <xdr:from>
      <xdr:col>8</xdr:col>
      <xdr:colOff>118170</xdr:colOff>
      <xdr:row>14</xdr:row>
      <xdr:rowOff>98612</xdr:rowOff>
    </xdr:from>
    <xdr:to>
      <xdr:col>8</xdr:col>
      <xdr:colOff>501413</xdr:colOff>
      <xdr:row>17</xdr:row>
      <xdr:rowOff>109818</xdr:rowOff>
    </xdr:to>
    <xdr:sp macro="" textlink="">
      <xdr:nvSpPr>
        <xdr:cNvPr id="19" name="Retângulo 18">
          <a:hlinkClick xmlns:r="http://schemas.openxmlformats.org/officeDocument/2006/relationships" r:id="rId7"/>
          <a:extLst>
            <a:ext uri="{FF2B5EF4-FFF2-40B4-BE49-F238E27FC236}">
              <a16:creationId xmlns:a16="http://schemas.microsoft.com/office/drawing/2014/main" id="{00000000-0008-0000-0000-000013000000}"/>
            </a:ext>
          </a:extLst>
        </xdr:cNvPr>
        <xdr:cNvSpPr/>
      </xdr:nvSpPr>
      <xdr:spPr>
        <a:xfrm>
          <a:off x="495911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3261</a:t>
          </a:r>
        </a:p>
      </xdr:txBody>
    </xdr:sp>
    <xdr:clientData/>
  </xdr:twoCellAnchor>
  <xdr:twoCellAnchor>
    <xdr:from>
      <xdr:col>8</xdr:col>
      <xdr:colOff>550615</xdr:colOff>
      <xdr:row>14</xdr:row>
      <xdr:rowOff>98612</xdr:rowOff>
    </xdr:from>
    <xdr:to>
      <xdr:col>9</xdr:col>
      <xdr:colOff>328740</xdr:colOff>
      <xdr:row>17</xdr:row>
      <xdr:rowOff>109818</xdr:rowOff>
    </xdr:to>
    <xdr:sp macro="" textlink="">
      <xdr:nvSpPr>
        <xdr:cNvPr id="20" name="Retângulo 19">
          <a:hlinkClick xmlns:r="http://schemas.openxmlformats.org/officeDocument/2006/relationships" r:id="rId8"/>
          <a:extLst>
            <a:ext uri="{FF2B5EF4-FFF2-40B4-BE49-F238E27FC236}">
              <a16:creationId xmlns:a16="http://schemas.microsoft.com/office/drawing/2014/main" id="{00000000-0008-0000-0000-000014000000}"/>
            </a:ext>
          </a:extLst>
        </xdr:cNvPr>
        <xdr:cNvSpPr/>
      </xdr:nvSpPr>
      <xdr:spPr>
        <a:xfrm>
          <a:off x="539155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3263</a:t>
          </a:r>
        </a:p>
      </xdr:txBody>
    </xdr:sp>
    <xdr:clientData/>
  </xdr:twoCellAnchor>
  <xdr:twoCellAnchor>
    <xdr:from>
      <xdr:col>11</xdr:col>
      <xdr:colOff>32597</xdr:colOff>
      <xdr:row>14</xdr:row>
      <xdr:rowOff>98612</xdr:rowOff>
    </xdr:from>
    <xdr:to>
      <xdr:col>11</xdr:col>
      <xdr:colOff>415840</xdr:colOff>
      <xdr:row>17</xdr:row>
      <xdr:rowOff>109818</xdr:rowOff>
    </xdr:to>
    <xdr:sp macro="" textlink="">
      <xdr:nvSpPr>
        <xdr:cNvPr id="21" name="Retângulo 20">
          <a:hlinkClick xmlns:r="http://schemas.openxmlformats.org/officeDocument/2006/relationships" r:id="rId9"/>
          <a:extLst>
            <a:ext uri="{FF2B5EF4-FFF2-40B4-BE49-F238E27FC236}">
              <a16:creationId xmlns:a16="http://schemas.microsoft.com/office/drawing/2014/main" id="{00000000-0008-0000-0000-000015000000}"/>
            </a:ext>
          </a:extLst>
        </xdr:cNvPr>
        <xdr:cNvSpPr/>
      </xdr:nvSpPr>
      <xdr:spPr>
        <a:xfrm>
          <a:off x="668889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3333</a:t>
          </a:r>
        </a:p>
      </xdr:txBody>
    </xdr:sp>
    <xdr:clientData/>
  </xdr:twoCellAnchor>
  <xdr:twoCellAnchor>
    <xdr:from>
      <xdr:col>11</xdr:col>
      <xdr:colOff>465042</xdr:colOff>
      <xdr:row>14</xdr:row>
      <xdr:rowOff>98612</xdr:rowOff>
    </xdr:from>
    <xdr:to>
      <xdr:col>12</xdr:col>
      <xdr:colOff>243167</xdr:colOff>
      <xdr:row>17</xdr:row>
      <xdr:rowOff>109818</xdr:rowOff>
    </xdr:to>
    <xdr:sp macro="" textlink="">
      <xdr:nvSpPr>
        <xdr:cNvPr id="22" name="Retângulo 21">
          <a:hlinkClick xmlns:r="http://schemas.openxmlformats.org/officeDocument/2006/relationships" r:id="rId10"/>
          <a:extLst>
            <a:ext uri="{FF2B5EF4-FFF2-40B4-BE49-F238E27FC236}">
              <a16:creationId xmlns:a16="http://schemas.microsoft.com/office/drawing/2014/main" id="{00000000-0008-0000-0000-000016000000}"/>
            </a:ext>
          </a:extLst>
        </xdr:cNvPr>
        <xdr:cNvSpPr/>
      </xdr:nvSpPr>
      <xdr:spPr>
        <a:xfrm>
          <a:off x="712133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3348</a:t>
          </a:r>
        </a:p>
      </xdr:txBody>
    </xdr:sp>
    <xdr:clientData/>
  </xdr:twoCellAnchor>
  <xdr:twoCellAnchor>
    <xdr:from>
      <xdr:col>10</xdr:col>
      <xdr:colOff>205270</xdr:colOff>
      <xdr:row>14</xdr:row>
      <xdr:rowOff>98612</xdr:rowOff>
    </xdr:from>
    <xdr:to>
      <xdr:col>10</xdr:col>
      <xdr:colOff>588513</xdr:colOff>
      <xdr:row>17</xdr:row>
      <xdr:rowOff>109818</xdr:rowOff>
    </xdr:to>
    <xdr:sp macro="" textlink="">
      <xdr:nvSpPr>
        <xdr:cNvPr id="23" name="Retângulo 22">
          <a:hlinkClick xmlns:r="http://schemas.openxmlformats.org/officeDocument/2006/relationships" r:id="rId11"/>
          <a:extLst>
            <a:ext uri="{FF2B5EF4-FFF2-40B4-BE49-F238E27FC236}">
              <a16:creationId xmlns:a16="http://schemas.microsoft.com/office/drawing/2014/main" id="{00000000-0008-0000-0000-000017000000}"/>
            </a:ext>
          </a:extLst>
        </xdr:cNvPr>
        <xdr:cNvSpPr/>
      </xdr:nvSpPr>
      <xdr:spPr>
        <a:xfrm>
          <a:off x="625644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3332</a:t>
          </a:r>
        </a:p>
      </xdr:txBody>
    </xdr:sp>
    <xdr:clientData/>
  </xdr:twoCellAnchor>
  <xdr:twoCellAnchor>
    <xdr:from>
      <xdr:col>12</xdr:col>
      <xdr:colOff>292369</xdr:colOff>
      <xdr:row>14</xdr:row>
      <xdr:rowOff>98612</xdr:rowOff>
    </xdr:from>
    <xdr:to>
      <xdr:col>13</xdr:col>
      <xdr:colOff>70495</xdr:colOff>
      <xdr:row>17</xdr:row>
      <xdr:rowOff>109818</xdr:rowOff>
    </xdr:to>
    <xdr:sp macro="" textlink="">
      <xdr:nvSpPr>
        <xdr:cNvPr id="33" name="Retângulo 32">
          <a:hlinkClick xmlns:r="http://schemas.openxmlformats.org/officeDocument/2006/relationships" r:id="rId12"/>
          <a:extLst>
            <a:ext uri="{FF2B5EF4-FFF2-40B4-BE49-F238E27FC236}">
              <a16:creationId xmlns:a16="http://schemas.microsoft.com/office/drawing/2014/main" id="{00000000-0008-0000-0000-000021000000}"/>
            </a:ext>
          </a:extLst>
        </xdr:cNvPr>
        <xdr:cNvSpPr/>
      </xdr:nvSpPr>
      <xdr:spPr>
        <a:xfrm>
          <a:off x="755378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3349</a:t>
          </a:r>
        </a:p>
      </xdr:txBody>
    </xdr:sp>
    <xdr:clientData/>
  </xdr:twoCellAnchor>
  <xdr:twoCellAnchor>
    <xdr:from>
      <xdr:col>13</xdr:col>
      <xdr:colOff>119697</xdr:colOff>
      <xdr:row>14</xdr:row>
      <xdr:rowOff>98612</xdr:rowOff>
    </xdr:from>
    <xdr:to>
      <xdr:col>13</xdr:col>
      <xdr:colOff>502940</xdr:colOff>
      <xdr:row>17</xdr:row>
      <xdr:rowOff>109818</xdr:rowOff>
    </xdr:to>
    <xdr:sp macro="" textlink="">
      <xdr:nvSpPr>
        <xdr:cNvPr id="34" name="Retângulo 33">
          <a:hlinkClick xmlns:r="http://schemas.openxmlformats.org/officeDocument/2006/relationships" r:id="rId13"/>
          <a:extLst>
            <a:ext uri="{FF2B5EF4-FFF2-40B4-BE49-F238E27FC236}">
              <a16:creationId xmlns:a16="http://schemas.microsoft.com/office/drawing/2014/main" id="{00000000-0008-0000-0000-000022000000}"/>
            </a:ext>
          </a:extLst>
        </xdr:cNvPr>
        <xdr:cNvSpPr/>
      </xdr:nvSpPr>
      <xdr:spPr>
        <a:xfrm>
          <a:off x="798622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3351</a:t>
          </a:r>
        </a:p>
      </xdr:txBody>
    </xdr:sp>
    <xdr:clientData/>
  </xdr:twoCellAnchor>
  <xdr:twoCellAnchor>
    <xdr:from>
      <xdr:col>13</xdr:col>
      <xdr:colOff>552142</xdr:colOff>
      <xdr:row>14</xdr:row>
      <xdr:rowOff>98612</xdr:rowOff>
    </xdr:from>
    <xdr:to>
      <xdr:col>14</xdr:col>
      <xdr:colOff>330267</xdr:colOff>
      <xdr:row>17</xdr:row>
      <xdr:rowOff>100853</xdr:rowOff>
    </xdr:to>
    <xdr:sp macro="" textlink="">
      <xdr:nvSpPr>
        <xdr:cNvPr id="35" name="Retângulo 34">
          <a:hlinkClick xmlns:r="http://schemas.openxmlformats.org/officeDocument/2006/relationships" r:id="rId14"/>
          <a:extLst>
            <a:ext uri="{FF2B5EF4-FFF2-40B4-BE49-F238E27FC236}">
              <a16:creationId xmlns:a16="http://schemas.microsoft.com/office/drawing/2014/main" id="{00000000-0008-0000-0000-000023000000}"/>
            </a:ext>
          </a:extLst>
        </xdr:cNvPr>
        <xdr:cNvSpPr/>
      </xdr:nvSpPr>
      <xdr:spPr>
        <a:xfrm>
          <a:off x="8418671" y="2765612"/>
          <a:ext cx="383243" cy="573741"/>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4001</a:t>
          </a:r>
        </a:p>
      </xdr:txBody>
    </xdr:sp>
    <xdr:clientData/>
  </xdr:twoCellAnchor>
  <xdr:twoCellAnchor>
    <xdr:from>
      <xdr:col>14</xdr:col>
      <xdr:colOff>379469</xdr:colOff>
      <xdr:row>14</xdr:row>
      <xdr:rowOff>98612</xdr:rowOff>
    </xdr:from>
    <xdr:to>
      <xdr:col>15</xdr:col>
      <xdr:colOff>157594</xdr:colOff>
      <xdr:row>17</xdr:row>
      <xdr:rowOff>109818</xdr:rowOff>
    </xdr:to>
    <xdr:sp macro="" textlink="">
      <xdr:nvSpPr>
        <xdr:cNvPr id="36" name="Retângulo 35">
          <a:hlinkClick xmlns:r="http://schemas.openxmlformats.org/officeDocument/2006/relationships" r:id="rId15"/>
          <a:extLst>
            <a:ext uri="{FF2B5EF4-FFF2-40B4-BE49-F238E27FC236}">
              <a16:creationId xmlns:a16="http://schemas.microsoft.com/office/drawing/2014/main" id="{00000000-0008-0000-0000-000024000000}"/>
            </a:ext>
          </a:extLst>
        </xdr:cNvPr>
        <xdr:cNvSpPr/>
      </xdr:nvSpPr>
      <xdr:spPr>
        <a:xfrm>
          <a:off x="885111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4002</a:t>
          </a:r>
        </a:p>
      </xdr:txBody>
    </xdr:sp>
    <xdr:clientData/>
  </xdr:twoCellAnchor>
  <xdr:twoCellAnchor>
    <xdr:from>
      <xdr:col>15</xdr:col>
      <xdr:colOff>206796</xdr:colOff>
      <xdr:row>14</xdr:row>
      <xdr:rowOff>98612</xdr:rowOff>
    </xdr:from>
    <xdr:to>
      <xdr:col>15</xdr:col>
      <xdr:colOff>590039</xdr:colOff>
      <xdr:row>17</xdr:row>
      <xdr:rowOff>109818</xdr:rowOff>
    </xdr:to>
    <xdr:sp macro="" textlink="">
      <xdr:nvSpPr>
        <xdr:cNvPr id="37" name="Retângulo 36">
          <a:hlinkClick xmlns:r="http://schemas.openxmlformats.org/officeDocument/2006/relationships" r:id="rId16"/>
          <a:extLst>
            <a:ext uri="{FF2B5EF4-FFF2-40B4-BE49-F238E27FC236}">
              <a16:creationId xmlns:a16="http://schemas.microsoft.com/office/drawing/2014/main" id="{00000000-0008-0000-0000-000025000000}"/>
            </a:ext>
          </a:extLst>
        </xdr:cNvPr>
        <xdr:cNvSpPr/>
      </xdr:nvSpPr>
      <xdr:spPr>
        <a:xfrm>
          <a:off x="928356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4041</a:t>
          </a:r>
        </a:p>
      </xdr:txBody>
    </xdr:sp>
    <xdr:clientData/>
  </xdr:twoCellAnchor>
  <xdr:twoCellAnchor>
    <xdr:from>
      <xdr:col>16</xdr:col>
      <xdr:colOff>34124</xdr:colOff>
      <xdr:row>14</xdr:row>
      <xdr:rowOff>98612</xdr:rowOff>
    </xdr:from>
    <xdr:to>
      <xdr:col>16</xdr:col>
      <xdr:colOff>417367</xdr:colOff>
      <xdr:row>17</xdr:row>
      <xdr:rowOff>109818</xdr:rowOff>
    </xdr:to>
    <xdr:sp macro="" textlink="">
      <xdr:nvSpPr>
        <xdr:cNvPr id="38" name="Retângulo 37">
          <a:hlinkClick xmlns:r="http://schemas.openxmlformats.org/officeDocument/2006/relationships" r:id="rId17"/>
          <a:extLst>
            <a:ext uri="{FF2B5EF4-FFF2-40B4-BE49-F238E27FC236}">
              <a16:creationId xmlns:a16="http://schemas.microsoft.com/office/drawing/2014/main" id="{00000000-0008-0000-0000-000026000000}"/>
            </a:ext>
          </a:extLst>
        </xdr:cNvPr>
        <xdr:cNvSpPr/>
      </xdr:nvSpPr>
      <xdr:spPr>
        <a:xfrm>
          <a:off x="971600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4155</a:t>
          </a:r>
        </a:p>
      </xdr:txBody>
    </xdr:sp>
    <xdr:clientData/>
  </xdr:twoCellAnchor>
  <xdr:twoCellAnchor>
    <xdr:from>
      <xdr:col>17</xdr:col>
      <xdr:colOff>293896</xdr:colOff>
      <xdr:row>14</xdr:row>
      <xdr:rowOff>98612</xdr:rowOff>
    </xdr:from>
    <xdr:to>
      <xdr:col>18</xdr:col>
      <xdr:colOff>72021</xdr:colOff>
      <xdr:row>17</xdr:row>
      <xdr:rowOff>109818</xdr:rowOff>
    </xdr:to>
    <xdr:sp macro="" textlink="">
      <xdr:nvSpPr>
        <xdr:cNvPr id="39" name="Retângulo 38">
          <a:hlinkClick xmlns:r="http://schemas.openxmlformats.org/officeDocument/2006/relationships" r:id="rId18"/>
          <a:extLst>
            <a:ext uri="{FF2B5EF4-FFF2-40B4-BE49-F238E27FC236}">
              <a16:creationId xmlns:a16="http://schemas.microsoft.com/office/drawing/2014/main" id="{00000000-0008-0000-0000-000027000000}"/>
            </a:ext>
          </a:extLst>
        </xdr:cNvPr>
        <xdr:cNvSpPr/>
      </xdr:nvSpPr>
      <xdr:spPr>
        <a:xfrm>
          <a:off x="1058089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4221</a:t>
          </a:r>
        </a:p>
      </xdr:txBody>
    </xdr:sp>
    <xdr:clientData/>
  </xdr:twoCellAnchor>
  <xdr:twoCellAnchor>
    <xdr:from>
      <xdr:col>18</xdr:col>
      <xdr:colOff>121223</xdr:colOff>
      <xdr:row>14</xdr:row>
      <xdr:rowOff>98612</xdr:rowOff>
    </xdr:from>
    <xdr:to>
      <xdr:col>18</xdr:col>
      <xdr:colOff>504466</xdr:colOff>
      <xdr:row>17</xdr:row>
      <xdr:rowOff>109818</xdr:rowOff>
    </xdr:to>
    <xdr:sp macro="" textlink="">
      <xdr:nvSpPr>
        <xdr:cNvPr id="40" name="Retângulo 39">
          <a:hlinkClick xmlns:r="http://schemas.openxmlformats.org/officeDocument/2006/relationships" r:id="rId19"/>
          <a:extLst>
            <a:ext uri="{FF2B5EF4-FFF2-40B4-BE49-F238E27FC236}">
              <a16:creationId xmlns:a16="http://schemas.microsoft.com/office/drawing/2014/main" id="{00000000-0008-0000-0000-000028000000}"/>
            </a:ext>
          </a:extLst>
        </xdr:cNvPr>
        <xdr:cNvSpPr/>
      </xdr:nvSpPr>
      <xdr:spPr>
        <a:xfrm>
          <a:off x="1101334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4278</a:t>
          </a:r>
        </a:p>
      </xdr:txBody>
    </xdr:sp>
    <xdr:clientData/>
  </xdr:twoCellAnchor>
  <xdr:twoCellAnchor>
    <xdr:from>
      <xdr:col>16</xdr:col>
      <xdr:colOff>466569</xdr:colOff>
      <xdr:row>14</xdr:row>
      <xdr:rowOff>98612</xdr:rowOff>
    </xdr:from>
    <xdr:to>
      <xdr:col>17</xdr:col>
      <xdr:colOff>244694</xdr:colOff>
      <xdr:row>17</xdr:row>
      <xdr:rowOff>109818</xdr:rowOff>
    </xdr:to>
    <xdr:sp macro="" textlink="">
      <xdr:nvSpPr>
        <xdr:cNvPr id="41" name="Retângulo 40">
          <a:hlinkClick xmlns:r="http://schemas.openxmlformats.org/officeDocument/2006/relationships" r:id="rId20"/>
          <a:extLst>
            <a:ext uri="{FF2B5EF4-FFF2-40B4-BE49-F238E27FC236}">
              <a16:creationId xmlns:a16="http://schemas.microsoft.com/office/drawing/2014/main" id="{00000000-0008-0000-0000-000029000000}"/>
            </a:ext>
          </a:extLst>
        </xdr:cNvPr>
        <xdr:cNvSpPr/>
      </xdr:nvSpPr>
      <xdr:spPr>
        <a:xfrm>
          <a:off x="1014845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4198</a:t>
          </a:r>
        </a:p>
      </xdr:txBody>
    </xdr:sp>
    <xdr:clientData/>
  </xdr:twoCellAnchor>
  <xdr:twoCellAnchor>
    <xdr:from>
      <xdr:col>6</xdr:col>
      <xdr:colOff>463515</xdr:colOff>
      <xdr:row>14</xdr:row>
      <xdr:rowOff>98612</xdr:rowOff>
    </xdr:from>
    <xdr:to>
      <xdr:col>7</xdr:col>
      <xdr:colOff>241640</xdr:colOff>
      <xdr:row>17</xdr:row>
      <xdr:rowOff>109818</xdr:rowOff>
    </xdr:to>
    <xdr:sp macro="" textlink="">
      <xdr:nvSpPr>
        <xdr:cNvPr id="42" name="Retângulo 41">
          <a:hlinkClick xmlns:r="http://schemas.openxmlformats.org/officeDocument/2006/relationships" r:id="rId21"/>
          <a:extLst>
            <a:ext uri="{FF2B5EF4-FFF2-40B4-BE49-F238E27FC236}">
              <a16:creationId xmlns:a16="http://schemas.microsoft.com/office/drawing/2014/main" id="{00000000-0008-0000-0000-00002A000000}"/>
            </a:ext>
          </a:extLst>
        </xdr:cNvPr>
        <xdr:cNvSpPr/>
      </xdr:nvSpPr>
      <xdr:spPr>
        <a:xfrm>
          <a:off x="409422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3060</a:t>
          </a:r>
        </a:p>
      </xdr:txBody>
    </xdr:sp>
    <xdr:clientData/>
  </xdr:twoCellAnchor>
  <xdr:twoCellAnchor>
    <xdr:from>
      <xdr:col>7</xdr:col>
      <xdr:colOff>290842</xdr:colOff>
      <xdr:row>14</xdr:row>
      <xdr:rowOff>98612</xdr:rowOff>
    </xdr:from>
    <xdr:to>
      <xdr:col>8</xdr:col>
      <xdr:colOff>68968</xdr:colOff>
      <xdr:row>17</xdr:row>
      <xdr:rowOff>109818</xdr:rowOff>
    </xdr:to>
    <xdr:sp macro="" textlink="">
      <xdr:nvSpPr>
        <xdr:cNvPr id="43" name="Retângulo 42">
          <a:hlinkClick xmlns:r="http://schemas.openxmlformats.org/officeDocument/2006/relationships" r:id="rId22"/>
          <a:extLst>
            <a:ext uri="{FF2B5EF4-FFF2-40B4-BE49-F238E27FC236}">
              <a16:creationId xmlns:a16="http://schemas.microsoft.com/office/drawing/2014/main" id="{00000000-0008-0000-0000-00002B000000}"/>
            </a:ext>
          </a:extLst>
        </xdr:cNvPr>
        <xdr:cNvSpPr/>
      </xdr:nvSpPr>
      <xdr:spPr>
        <a:xfrm>
          <a:off x="452666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3233</a:t>
          </a:r>
        </a:p>
      </xdr:txBody>
    </xdr:sp>
    <xdr:clientData/>
  </xdr:twoCellAnchor>
  <xdr:twoCellAnchor>
    <xdr:from>
      <xdr:col>9</xdr:col>
      <xdr:colOff>377942</xdr:colOff>
      <xdr:row>14</xdr:row>
      <xdr:rowOff>98612</xdr:rowOff>
    </xdr:from>
    <xdr:to>
      <xdr:col>10</xdr:col>
      <xdr:colOff>156068</xdr:colOff>
      <xdr:row>17</xdr:row>
      <xdr:rowOff>109818</xdr:rowOff>
    </xdr:to>
    <xdr:sp macro="" textlink="">
      <xdr:nvSpPr>
        <xdr:cNvPr id="44" name="Retângulo 43">
          <a:hlinkClick xmlns:r="http://schemas.openxmlformats.org/officeDocument/2006/relationships" r:id="rId23"/>
          <a:extLst>
            <a:ext uri="{FF2B5EF4-FFF2-40B4-BE49-F238E27FC236}">
              <a16:creationId xmlns:a16="http://schemas.microsoft.com/office/drawing/2014/main" id="{00000000-0008-0000-0000-00002C000000}"/>
            </a:ext>
          </a:extLst>
        </xdr:cNvPr>
        <xdr:cNvSpPr/>
      </xdr:nvSpPr>
      <xdr:spPr>
        <a:xfrm>
          <a:off x="5824001"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3320</a:t>
          </a:r>
        </a:p>
      </xdr:txBody>
    </xdr:sp>
    <xdr:clientData/>
  </xdr:twoCellAnchor>
  <xdr:twoCellAnchor editAs="oneCell">
    <xdr:from>
      <xdr:col>19</xdr:col>
      <xdr:colOff>325255</xdr:colOff>
      <xdr:row>36</xdr:row>
      <xdr:rowOff>109710</xdr:rowOff>
    </xdr:from>
    <xdr:to>
      <xdr:col>20</xdr:col>
      <xdr:colOff>403413</xdr:colOff>
      <xdr:row>37</xdr:row>
      <xdr:rowOff>156883</xdr:rowOff>
    </xdr:to>
    <xdr:pic>
      <xdr:nvPicPr>
        <xdr:cNvPr id="7" name="Imagem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4"/>
        <a:stretch>
          <a:fillRect/>
        </a:stretch>
      </xdr:blipFill>
      <xdr:spPr>
        <a:xfrm>
          <a:off x="11822490" y="6967710"/>
          <a:ext cx="683276" cy="237673"/>
        </a:xfrm>
        <a:prstGeom prst="rect">
          <a:avLst/>
        </a:prstGeom>
      </xdr:spPr>
    </xdr:pic>
    <xdr:clientData/>
  </xdr:twoCellAnchor>
  <xdr:twoCellAnchor>
    <xdr:from>
      <xdr:col>18</xdr:col>
      <xdr:colOff>553668</xdr:colOff>
      <xdr:row>14</xdr:row>
      <xdr:rowOff>98612</xdr:rowOff>
    </xdr:from>
    <xdr:to>
      <xdr:col>19</xdr:col>
      <xdr:colOff>331794</xdr:colOff>
      <xdr:row>17</xdr:row>
      <xdr:rowOff>109818</xdr:rowOff>
    </xdr:to>
    <xdr:sp macro="" textlink="">
      <xdr:nvSpPr>
        <xdr:cNvPr id="45" name="Retângulo 44">
          <a:hlinkClick xmlns:r="http://schemas.openxmlformats.org/officeDocument/2006/relationships" r:id="rId25"/>
          <a:extLst>
            <a:ext uri="{FF2B5EF4-FFF2-40B4-BE49-F238E27FC236}">
              <a16:creationId xmlns:a16="http://schemas.microsoft.com/office/drawing/2014/main" id="{00000000-0008-0000-0000-00002D000000}"/>
            </a:ext>
          </a:extLst>
        </xdr:cNvPr>
        <xdr:cNvSpPr/>
      </xdr:nvSpPr>
      <xdr:spPr>
        <a:xfrm>
          <a:off x="11445786"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4332</a:t>
          </a:r>
        </a:p>
      </xdr:txBody>
    </xdr:sp>
    <xdr:clientData/>
  </xdr:twoCellAnchor>
  <xdr:twoCellAnchor>
    <xdr:from>
      <xdr:col>19</xdr:col>
      <xdr:colOff>380999</xdr:colOff>
      <xdr:row>14</xdr:row>
      <xdr:rowOff>98612</xdr:rowOff>
    </xdr:from>
    <xdr:to>
      <xdr:col>20</xdr:col>
      <xdr:colOff>159124</xdr:colOff>
      <xdr:row>17</xdr:row>
      <xdr:rowOff>109818</xdr:rowOff>
    </xdr:to>
    <xdr:sp macro="" textlink="">
      <xdr:nvSpPr>
        <xdr:cNvPr id="46" name="Retângulo 45">
          <a:hlinkClick xmlns:r="http://schemas.openxmlformats.org/officeDocument/2006/relationships" r:id="rId26"/>
          <a:extLst>
            <a:ext uri="{FF2B5EF4-FFF2-40B4-BE49-F238E27FC236}">
              <a16:creationId xmlns:a16="http://schemas.microsoft.com/office/drawing/2014/main" id="{00000000-0008-0000-0000-00002E000000}"/>
            </a:ext>
          </a:extLst>
        </xdr:cNvPr>
        <xdr:cNvSpPr/>
      </xdr:nvSpPr>
      <xdr:spPr>
        <a:xfrm>
          <a:off x="11878234" y="276561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4364</a:t>
          </a:r>
        </a:p>
      </xdr:txBody>
    </xdr:sp>
    <xdr:clientData/>
  </xdr:twoCellAnchor>
  <xdr:twoCellAnchor>
    <xdr:from>
      <xdr:col>3</xdr:col>
      <xdr:colOff>526676</xdr:colOff>
      <xdr:row>26</xdr:row>
      <xdr:rowOff>156882</xdr:rowOff>
    </xdr:from>
    <xdr:to>
      <xdr:col>4</xdr:col>
      <xdr:colOff>304801</xdr:colOff>
      <xdr:row>29</xdr:row>
      <xdr:rowOff>168088</xdr:rowOff>
    </xdr:to>
    <xdr:sp macro="" textlink="">
      <xdr:nvSpPr>
        <xdr:cNvPr id="92" name="Retângulo 91">
          <a:hlinkClick xmlns:r="http://schemas.openxmlformats.org/officeDocument/2006/relationships" r:id="rId27"/>
          <a:extLst>
            <a:ext uri="{FF2B5EF4-FFF2-40B4-BE49-F238E27FC236}">
              <a16:creationId xmlns:a16="http://schemas.microsoft.com/office/drawing/2014/main" id="{00000000-0008-0000-0000-00005C000000}"/>
            </a:ext>
          </a:extLst>
        </xdr:cNvPr>
        <xdr:cNvSpPr/>
      </xdr:nvSpPr>
      <xdr:spPr>
        <a:xfrm>
          <a:off x="234202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3042</a:t>
          </a:r>
        </a:p>
      </xdr:txBody>
    </xdr:sp>
    <xdr:clientData/>
  </xdr:twoCellAnchor>
  <xdr:twoCellAnchor>
    <xdr:from>
      <xdr:col>4</xdr:col>
      <xdr:colOff>354003</xdr:colOff>
      <xdr:row>26</xdr:row>
      <xdr:rowOff>156882</xdr:rowOff>
    </xdr:from>
    <xdr:to>
      <xdr:col>5</xdr:col>
      <xdr:colOff>132129</xdr:colOff>
      <xdr:row>29</xdr:row>
      <xdr:rowOff>168088</xdr:rowOff>
    </xdr:to>
    <xdr:sp macro="" textlink="">
      <xdr:nvSpPr>
        <xdr:cNvPr id="93" name="Retângulo 92">
          <a:hlinkClick xmlns:r="http://schemas.openxmlformats.org/officeDocument/2006/relationships" r:id="rId28"/>
          <a:extLst>
            <a:ext uri="{FF2B5EF4-FFF2-40B4-BE49-F238E27FC236}">
              <a16:creationId xmlns:a16="http://schemas.microsoft.com/office/drawing/2014/main" id="{00000000-0008-0000-0000-00005D000000}"/>
            </a:ext>
          </a:extLst>
        </xdr:cNvPr>
        <xdr:cNvSpPr/>
      </xdr:nvSpPr>
      <xdr:spPr>
        <a:xfrm>
          <a:off x="277447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3043</a:t>
          </a:r>
        </a:p>
      </xdr:txBody>
    </xdr:sp>
    <xdr:clientData/>
  </xdr:twoCellAnchor>
  <xdr:twoCellAnchor>
    <xdr:from>
      <xdr:col>5</xdr:col>
      <xdr:colOff>181331</xdr:colOff>
      <xdr:row>26</xdr:row>
      <xdr:rowOff>156882</xdr:rowOff>
    </xdr:from>
    <xdr:to>
      <xdr:col>5</xdr:col>
      <xdr:colOff>564574</xdr:colOff>
      <xdr:row>29</xdr:row>
      <xdr:rowOff>168088</xdr:rowOff>
    </xdr:to>
    <xdr:sp macro="" textlink="">
      <xdr:nvSpPr>
        <xdr:cNvPr id="94" name="Retângulo 93">
          <a:hlinkClick xmlns:r="http://schemas.openxmlformats.org/officeDocument/2006/relationships" r:id="rId29"/>
          <a:extLst>
            <a:ext uri="{FF2B5EF4-FFF2-40B4-BE49-F238E27FC236}">
              <a16:creationId xmlns:a16="http://schemas.microsoft.com/office/drawing/2014/main" id="{00000000-0008-0000-0000-00005E000000}"/>
            </a:ext>
          </a:extLst>
        </xdr:cNvPr>
        <xdr:cNvSpPr/>
      </xdr:nvSpPr>
      <xdr:spPr>
        <a:xfrm>
          <a:off x="320691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3054</a:t>
          </a:r>
        </a:p>
      </xdr:txBody>
    </xdr:sp>
    <xdr:clientData/>
  </xdr:twoCellAnchor>
  <xdr:twoCellAnchor>
    <xdr:from>
      <xdr:col>6</xdr:col>
      <xdr:colOff>8658</xdr:colOff>
      <xdr:row>26</xdr:row>
      <xdr:rowOff>156882</xdr:rowOff>
    </xdr:from>
    <xdr:to>
      <xdr:col>6</xdr:col>
      <xdr:colOff>391901</xdr:colOff>
      <xdr:row>29</xdr:row>
      <xdr:rowOff>168088</xdr:rowOff>
    </xdr:to>
    <xdr:sp macro="" textlink="">
      <xdr:nvSpPr>
        <xdr:cNvPr id="95" name="Retângulo 94">
          <a:hlinkClick xmlns:r="http://schemas.openxmlformats.org/officeDocument/2006/relationships" r:id="rId30"/>
          <a:extLst>
            <a:ext uri="{FF2B5EF4-FFF2-40B4-BE49-F238E27FC236}">
              <a16:creationId xmlns:a16="http://schemas.microsoft.com/office/drawing/2014/main" id="{00000000-0008-0000-0000-00005F000000}"/>
            </a:ext>
          </a:extLst>
        </xdr:cNvPr>
        <xdr:cNvSpPr/>
      </xdr:nvSpPr>
      <xdr:spPr>
        <a:xfrm>
          <a:off x="363936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3059</a:t>
          </a:r>
        </a:p>
      </xdr:txBody>
    </xdr:sp>
    <xdr:clientData/>
  </xdr:twoCellAnchor>
  <xdr:twoCellAnchor>
    <xdr:from>
      <xdr:col>8</xdr:col>
      <xdr:colOff>95758</xdr:colOff>
      <xdr:row>26</xdr:row>
      <xdr:rowOff>156882</xdr:rowOff>
    </xdr:from>
    <xdr:to>
      <xdr:col>8</xdr:col>
      <xdr:colOff>479001</xdr:colOff>
      <xdr:row>29</xdr:row>
      <xdr:rowOff>168088</xdr:rowOff>
    </xdr:to>
    <xdr:sp macro="" textlink="">
      <xdr:nvSpPr>
        <xdr:cNvPr id="96" name="Retângulo 95">
          <a:hlinkClick xmlns:r="http://schemas.openxmlformats.org/officeDocument/2006/relationships" r:id="rId31"/>
          <a:extLst>
            <a:ext uri="{FF2B5EF4-FFF2-40B4-BE49-F238E27FC236}">
              <a16:creationId xmlns:a16="http://schemas.microsoft.com/office/drawing/2014/main" id="{00000000-0008-0000-0000-000060000000}"/>
            </a:ext>
          </a:extLst>
        </xdr:cNvPr>
        <xdr:cNvSpPr/>
      </xdr:nvSpPr>
      <xdr:spPr>
        <a:xfrm>
          <a:off x="493669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3261</a:t>
          </a:r>
        </a:p>
      </xdr:txBody>
    </xdr:sp>
    <xdr:clientData/>
  </xdr:twoCellAnchor>
  <xdr:twoCellAnchor>
    <xdr:from>
      <xdr:col>8</xdr:col>
      <xdr:colOff>528203</xdr:colOff>
      <xdr:row>26</xdr:row>
      <xdr:rowOff>156882</xdr:rowOff>
    </xdr:from>
    <xdr:to>
      <xdr:col>9</xdr:col>
      <xdr:colOff>306328</xdr:colOff>
      <xdr:row>29</xdr:row>
      <xdr:rowOff>168088</xdr:rowOff>
    </xdr:to>
    <xdr:sp macro="" textlink="">
      <xdr:nvSpPr>
        <xdr:cNvPr id="97" name="Retângulo 96">
          <a:hlinkClick xmlns:r="http://schemas.openxmlformats.org/officeDocument/2006/relationships" r:id="rId32"/>
          <a:extLst>
            <a:ext uri="{FF2B5EF4-FFF2-40B4-BE49-F238E27FC236}">
              <a16:creationId xmlns:a16="http://schemas.microsoft.com/office/drawing/2014/main" id="{00000000-0008-0000-0000-000061000000}"/>
            </a:ext>
          </a:extLst>
        </xdr:cNvPr>
        <xdr:cNvSpPr/>
      </xdr:nvSpPr>
      <xdr:spPr>
        <a:xfrm>
          <a:off x="536914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3263</a:t>
          </a:r>
        </a:p>
      </xdr:txBody>
    </xdr:sp>
    <xdr:clientData/>
  </xdr:twoCellAnchor>
  <xdr:twoCellAnchor>
    <xdr:from>
      <xdr:col>11</xdr:col>
      <xdr:colOff>10185</xdr:colOff>
      <xdr:row>26</xdr:row>
      <xdr:rowOff>156882</xdr:rowOff>
    </xdr:from>
    <xdr:to>
      <xdr:col>11</xdr:col>
      <xdr:colOff>393428</xdr:colOff>
      <xdr:row>29</xdr:row>
      <xdr:rowOff>168088</xdr:rowOff>
    </xdr:to>
    <xdr:sp macro="" textlink="">
      <xdr:nvSpPr>
        <xdr:cNvPr id="98" name="Retângulo 97">
          <a:hlinkClick xmlns:r="http://schemas.openxmlformats.org/officeDocument/2006/relationships" r:id="rId33"/>
          <a:extLst>
            <a:ext uri="{FF2B5EF4-FFF2-40B4-BE49-F238E27FC236}">
              <a16:creationId xmlns:a16="http://schemas.microsoft.com/office/drawing/2014/main" id="{00000000-0008-0000-0000-000062000000}"/>
            </a:ext>
          </a:extLst>
        </xdr:cNvPr>
        <xdr:cNvSpPr/>
      </xdr:nvSpPr>
      <xdr:spPr>
        <a:xfrm>
          <a:off x="666647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3333</a:t>
          </a:r>
        </a:p>
      </xdr:txBody>
    </xdr:sp>
    <xdr:clientData/>
  </xdr:twoCellAnchor>
  <xdr:twoCellAnchor>
    <xdr:from>
      <xdr:col>11</xdr:col>
      <xdr:colOff>442630</xdr:colOff>
      <xdr:row>26</xdr:row>
      <xdr:rowOff>156882</xdr:rowOff>
    </xdr:from>
    <xdr:to>
      <xdr:col>12</xdr:col>
      <xdr:colOff>220755</xdr:colOff>
      <xdr:row>29</xdr:row>
      <xdr:rowOff>168088</xdr:rowOff>
    </xdr:to>
    <xdr:sp macro="" textlink="">
      <xdr:nvSpPr>
        <xdr:cNvPr id="99" name="Retângulo 98">
          <a:hlinkClick xmlns:r="http://schemas.openxmlformats.org/officeDocument/2006/relationships" r:id="rId34"/>
          <a:extLst>
            <a:ext uri="{FF2B5EF4-FFF2-40B4-BE49-F238E27FC236}">
              <a16:creationId xmlns:a16="http://schemas.microsoft.com/office/drawing/2014/main" id="{00000000-0008-0000-0000-000063000000}"/>
            </a:ext>
          </a:extLst>
        </xdr:cNvPr>
        <xdr:cNvSpPr/>
      </xdr:nvSpPr>
      <xdr:spPr>
        <a:xfrm>
          <a:off x="709892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3348</a:t>
          </a:r>
        </a:p>
      </xdr:txBody>
    </xdr:sp>
    <xdr:clientData/>
  </xdr:twoCellAnchor>
  <xdr:twoCellAnchor>
    <xdr:from>
      <xdr:col>10</xdr:col>
      <xdr:colOff>182858</xdr:colOff>
      <xdr:row>26</xdr:row>
      <xdr:rowOff>156882</xdr:rowOff>
    </xdr:from>
    <xdr:to>
      <xdr:col>10</xdr:col>
      <xdr:colOff>566101</xdr:colOff>
      <xdr:row>29</xdr:row>
      <xdr:rowOff>168088</xdr:rowOff>
    </xdr:to>
    <xdr:sp macro="" textlink="">
      <xdr:nvSpPr>
        <xdr:cNvPr id="100" name="Retângulo 99">
          <a:hlinkClick xmlns:r="http://schemas.openxmlformats.org/officeDocument/2006/relationships" r:id="rId35"/>
          <a:extLst>
            <a:ext uri="{FF2B5EF4-FFF2-40B4-BE49-F238E27FC236}">
              <a16:creationId xmlns:a16="http://schemas.microsoft.com/office/drawing/2014/main" id="{00000000-0008-0000-0000-000064000000}"/>
            </a:ext>
          </a:extLst>
        </xdr:cNvPr>
        <xdr:cNvSpPr/>
      </xdr:nvSpPr>
      <xdr:spPr>
        <a:xfrm>
          <a:off x="623403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3332</a:t>
          </a:r>
        </a:p>
      </xdr:txBody>
    </xdr:sp>
    <xdr:clientData/>
  </xdr:twoCellAnchor>
  <xdr:twoCellAnchor>
    <xdr:from>
      <xdr:col>12</xdr:col>
      <xdr:colOff>269957</xdr:colOff>
      <xdr:row>26</xdr:row>
      <xdr:rowOff>156882</xdr:rowOff>
    </xdr:from>
    <xdr:to>
      <xdr:col>13</xdr:col>
      <xdr:colOff>48083</xdr:colOff>
      <xdr:row>29</xdr:row>
      <xdr:rowOff>168088</xdr:rowOff>
    </xdr:to>
    <xdr:sp macro="" textlink="">
      <xdr:nvSpPr>
        <xdr:cNvPr id="101" name="Retângulo 100">
          <a:hlinkClick xmlns:r="http://schemas.openxmlformats.org/officeDocument/2006/relationships" r:id="rId36"/>
          <a:extLst>
            <a:ext uri="{FF2B5EF4-FFF2-40B4-BE49-F238E27FC236}">
              <a16:creationId xmlns:a16="http://schemas.microsoft.com/office/drawing/2014/main" id="{00000000-0008-0000-0000-000065000000}"/>
            </a:ext>
          </a:extLst>
        </xdr:cNvPr>
        <xdr:cNvSpPr/>
      </xdr:nvSpPr>
      <xdr:spPr>
        <a:xfrm>
          <a:off x="753136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3349</a:t>
          </a:r>
        </a:p>
      </xdr:txBody>
    </xdr:sp>
    <xdr:clientData/>
  </xdr:twoCellAnchor>
  <xdr:twoCellAnchor>
    <xdr:from>
      <xdr:col>13</xdr:col>
      <xdr:colOff>97285</xdr:colOff>
      <xdr:row>26</xdr:row>
      <xdr:rowOff>156882</xdr:rowOff>
    </xdr:from>
    <xdr:to>
      <xdr:col>13</xdr:col>
      <xdr:colOff>480528</xdr:colOff>
      <xdr:row>29</xdr:row>
      <xdr:rowOff>168088</xdr:rowOff>
    </xdr:to>
    <xdr:sp macro="" textlink="">
      <xdr:nvSpPr>
        <xdr:cNvPr id="102" name="Retângulo 101">
          <a:hlinkClick xmlns:r="http://schemas.openxmlformats.org/officeDocument/2006/relationships" r:id="rId37"/>
          <a:extLst>
            <a:ext uri="{FF2B5EF4-FFF2-40B4-BE49-F238E27FC236}">
              <a16:creationId xmlns:a16="http://schemas.microsoft.com/office/drawing/2014/main" id="{00000000-0008-0000-0000-000066000000}"/>
            </a:ext>
          </a:extLst>
        </xdr:cNvPr>
        <xdr:cNvSpPr/>
      </xdr:nvSpPr>
      <xdr:spPr>
        <a:xfrm>
          <a:off x="796381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3351</a:t>
          </a:r>
        </a:p>
      </xdr:txBody>
    </xdr:sp>
    <xdr:clientData/>
  </xdr:twoCellAnchor>
  <xdr:twoCellAnchor>
    <xdr:from>
      <xdr:col>13</xdr:col>
      <xdr:colOff>529730</xdr:colOff>
      <xdr:row>26</xdr:row>
      <xdr:rowOff>156882</xdr:rowOff>
    </xdr:from>
    <xdr:to>
      <xdr:col>14</xdr:col>
      <xdr:colOff>307855</xdr:colOff>
      <xdr:row>29</xdr:row>
      <xdr:rowOff>159123</xdr:rowOff>
    </xdr:to>
    <xdr:sp macro="" textlink="">
      <xdr:nvSpPr>
        <xdr:cNvPr id="103" name="Retângulo 102">
          <a:hlinkClick xmlns:r="http://schemas.openxmlformats.org/officeDocument/2006/relationships" r:id="rId38"/>
          <a:extLst>
            <a:ext uri="{FF2B5EF4-FFF2-40B4-BE49-F238E27FC236}">
              <a16:creationId xmlns:a16="http://schemas.microsoft.com/office/drawing/2014/main" id="{00000000-0008-0000-0000-000067000000}"/>
            </a:ext>
          </a:extLst>
        </xdr:cNvPr>
        <xdr:cNvSpPr/>
      </xdr:nvSpPr>
      <xdr:spPr>
        <a:xfrm>
          <a:off x="8396259" y="5109882"/>
          <a:ext cx="383243" cy="573741"/>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4001</a:t>
          </a:r>
        </a:p>
      </xdr:txBody>
    </xdr:sp>
    <xdr:clientData/>
  </xdr:twoCellAnchor>
  <xdr:twoCellAnchor>
    <xdr:from>
      <xdr:col>14</xdr:col>
      <xdr:colOff>357057</xdr:colOff>
      <xdr:row>26</xdr:row>
      <xdr:rowOff>156882</xdr:rowOff>
    </xdr:from>
    <xdr:to>
      <xdr:col>15</xdr:col>
      <xdr:colOff>135182</xdr:colOff>
      <xdr:row>29</xdr:row>
      <xdr:rowOff>168088</xdr:rowOff>
    </xdr:to>
    <xdr:sp macro="" textlink="">
      <xdr:nvSpPr>
        <xdr:cNvPr id="104" name="Retângulo 103">
          <a:hlinkClick xmlns:r="http://schemas.openxmlformats.org/officeDocument/2006/relationships" r:id="rId39"/>
          <a:extLst>
            <a:ext uri="{FF2B5EF4-FFF2-40B4-BE49-F238E27FC236}">
              <a16:creationId xmlns:a16="http://schemas.microsoft.com/office/drawing/2014/main" id="{00000000-0008-0000-0000-000068000000}"/>
            </a:ext>
          </a:extLst>
        </xdr:cNvPr>
        <xdr:cNvSpPr/>
      </xdr:nvSpPr>
      <xdr:spPr>
        <a:xfrm>
          <a:off x="882870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4002</a:t>
          </a:r>
        </a:p>
      </xdr:txBody>
    </xdr:sp>
    <xdr:clientData/>
  </xdr:twoCellAnchor>
  <xdr:twoCellAnchor>
    <xdr:from>
      <xdr:col>15</xdr:col>
      <xdr:colOff>184384</xdr:colOff>
      <xdr:row>26</xdr:row>
      <xdr:rowOff>156882</xdr:rowOff>
    </xdr:from>
    <xdr:to>
      <xdr:col>15</xdr:col>
      <xdr:colOff>567627</xdr:colOff>
      <xdr:row>29</xdr:row>
      <xdr:rowOff>168088</xdr:rowOff>
    </xdr:to>
    <xdr:sp macro="" textlink="">
      <xdr:nvSpPr>
        <xdr:cNvPr id="105" name="Retângulo 104">
          <a:hlinkClick xmlns:r="http://schemas.openxmlformats.org/officeDocument/2006/relationships" r:id="rId38"/>
          <a:extLst>
            <a:ext uri="{FF2B5EF4-FFF2-40B4-BE49-F238E27FC236}">
              <a16:creationId xmlns:a16="http://schemas.microsoft.com/office/drawing/2014/main" id="{00000000-0008-0000-0000-000069000000}"/>
            </a:ext>
          </a:extLst>
        </xdr:cNvPr>
        <xdr:cNvSpPr/>
      </xdr:nvSpPr>
      <xdr:spPr>
        <a:xfrm>
          <a:off x="926114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4041</a:t>
          </a:r>
        </a:p>
      </xdr:txBody>
    </xdr:sp>
    <xdr:clientData/>
  </xdr:twoCellAnchor>
  <xdr:twoCellAnchor>
    <xdr:from>
      <xdr:col>16</xdr:col>
      <xdr:colOff>11712</xdr:colOff>
      <xdr:row>26</xdr:row>
      <xdr:rowOff>156882</xdr:rowOff>
    </xdr:from>
    <xdr:to>
      <xdr:col>16</xdr:col>
      <xdr:colOff>394955</xdr:colOff>
      <xdr:row>29</xdr:row>
      <xdr:rowOff>168088</xdr:rowOff>
    </xdr:to>
    <xdr:sp macro="" textlink="">
      <xdr:nvSpPr>
        <xdr:cNvPr id="106" name="Retângulo 105">
          <a:hlinkClick xmlns:r="http://schemas.openxmlformats.org/officeDocument/2006/relationships" r:id="rId40"/>
          <a:extLst>
            <a:ext uri="{FF2B5EF4-FFF2-40B4-BE49-F238E27FC236}">
              <a16:creationId xmlns:a16="http://schemas.microsoft.com/office/drawing/2014/main" id="{00000000-0008-0000-0000-00006A000000}"/>
            </a:ext>
          </a:extLst>
        </xdr:cNvPr>
        <xdr:cNvSpPr/>
      </xdr:nvSpPr>
      <xdr:spPr>
        <a:xfrm>
          <a:off x="969359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4155</a:t>
          </a:r>
        </a:p>
      </xdr:txBody>
    </xdr:sp>
    <xdr:clientData/>
  </xdr:twoCellAnchor>
  <xdr:twoCellAnchor>
    <xdr:from>
      <xdr:col>17</xdr:col>
      <xdr:colOff>271484</xdr:colOff>
      <xdr:row>26</xdr:row>
      <xdr:rowOff>156882</xdr:rowOff>
    </xdr:from>
    <xdr:to>
      <xdr:col>18</xdr:col>
      <xdr:colOff>49609</xdr:colOff>
      <xdr:row>29</xdr:row>
      <xdr:rowOff>168088</xdr:rowOff>
    </xdr:to>
    <xdr:sp macro="" textlink="">
      <xdr:nvSpPr>
        <xdr:cNvPr id="107" name="Retângulo 106">
          <a:hlinkClick xmlns:r="http://schemas.openxmlformats.org/officeDocument/2006/relationships" r:id="rId41"/>
          <a:extLst>
            <a:ext uri="{FF2B5EF4-FFF2-40B4-BE49-F238E27FC236}">
              <a16:creationId xmlns:a16="http://schemas.microsoft.com/office/drawing/2014/main" id="{00000000-0008-0000-0000-00006B000000}"/>
            </a:ext>
          </a:extLst>
        </xdr:cNvPr>
        <xdr:cNvSpPr/>
      </xdr:nvSpPr>
      <xdr:spPr>
        <a:xfrm>
          <a:off x="1055848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4221</a:t>
          </a:r>
        </a:p>
      </xdr:txBody>
    </xdr:sp>
    <xdr:clientData/>
  </xdr:twoCellAnchor>
  <xdr:twoCellAnchor>
    <xdr:from>
      <xdr:col>18</xdr:col>
      <xdr:colOff>98811</xdr:colOff>
      <xdr:row>26</xdr:row>
      <xdr:rowOff>156882</xdr:rowOff>
    </xdr:from>
    <xdr:to>
      <xdr:col>18</xdr:col>
      <xdr:colOff>482054</xdr:colOff>
      <xdr:row>29</xdr:row>
      <xdr:rowOff>168088</xdr:rowOff>
    </xdr:to>
    <xdr:sp macro="" textlink="">
      <xdr:nvSpPr>
        <xdr:cNvPr id="108" name="Retângulo 107">
          <a:hlinkClick xmlns:r="http://schemas.openxmlformats.org/officeDocument/2006/relationships" r:id="rId42"/>
          <a:extLst>
            <a:ext uri="{FF2B5EF4-FFF2-40B4-BE49-F238E27FC236}">
              <a16:creationId xmlns:a16="http://schemas.microsoft.com/office/drawing/2014/main" id="{00000000-0008-0000-0000-00006C000000}"/>
            </a:ext>
          </a:extLst>
        </xdr:cNvPr>
        <xdr:cNvSpPr/>
      </xdr:nvSpPr>
      <xdr:spPr>
        <a:xfrm>
          <a:off x="1099092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4278</a:t>
          </a:r>
        </a:p>
      </xdr:txBody>
    </xdr:sp>
    <xdr:clientData/>
  </xdr:twoCellAnchor>
  <xdr:twoCellAnchor>
    <xdr:from>
      <xdr:col>16</xdr:col>
      <xdr:colOff>444157</xdr:colOff>
      <xdr:row>26</xdr:row>
      <xdr:rowOff>156882</xdr:rowOff>
    </xdr:from>
    <xdr:to>
      <xdr:col>17</xdr:col>
      <xdr:colOff>222282</xdr:colOff>
      <xdr:row>29</xdr:row>
      <xdr:rowOff>168088</xdr:rowOff>
    </xdr:to>
    <xdr:sp macro="" textlink="">
      <xdr:nvSpPr>
        <xdr:cNvPr id="109" name="Retângulo 108">
          <a:hlinkClick xmlns:r="http://schemas.openxmlformats.org/officeDocument/2006/relationships" r:id="rId43"/>
          <a:extLst>
            <a:ext uri="{FF2B5EF4-FFF2-40B4-BE49-F238E27FC236}">
              <a16:creationId xmlns:a16="http://schemas.microsoft.com/office/drawing/2014/main" id="{00000000-0008-0000-0000-00006D000000}"/>
            </a:ext>
          </a:extLst>
        </xdr:cNvPr>
        <xdr:cNvSpPr/>
      </xdr:nvSpPr>
      <xdr:spPr>
        <a:xfrm>
          <a:off x="1012603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4198</a:t>
          </a:r>
        </a:p>
      </xdr:txBody>
    </xdr:sp>
    <xdr:clientData/>
  </xdr:twoCellAnchor>
  <xdr:twoCellAnchor>
    <xdr:from>
      <xdr:col>6</xdr:col>
      <xdr:colOff>441103</xdr:colOff>
      <xdr:row>26</xdr:row>
      <xdr:rowOff>156882</xdr:rowOff>
    </xdr:from>
    <xdr:to>
      <xdr:col>7</xdr:col>
      <xdr:colOff>219228</xdr:colOff>
      <xdr:row>29</xdr:row>
      <xdr:rowOff>168088</xdr:rowOff>
    </xdr:to>
    <xdr:sp macro="" textlink="">
      <xdr:nvSpPr>
        <xdr:cNvPr id="110" name="Retângulo 109">
          <a:hlinkClick xmlns:r="http://schemas.openxmlformats.org/officeDocument/2006/relationships" r:id="rId44"/>
          <a:extLst>
            <a:ext uri="{FF2B5EF4-FFF2-40B4-BE49-F238E27FC236}">
              <a16:creationId xmlns:a16="http://schemas.microsoft.com/office/drawing/2014/main" id="{00000000-0008-0000-0000-00006E000000}"/>
            </a:ext>
          </a:extLst>
        </xdr:cNvPr>
        <xdr:cNvSpPr/>
      </xdr:nvSpPr>
      <xdr:spPr>
        <a:xfrm>
          <a:off x="407180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3060</a:t>
          </a:r>
        </a:p>
      </xdr:txBody>
    </xdr:sp>
    <xdr:clientData/>
  </xdr:twoCellAnchor>
  <xdr:twoCellAnchor>
    <xdr:from>
      <xdr:col>7</xdr:col>
      <xdr:colOff>268430</xdr:colOff>
      <xdr:row>26</xdr:row>
      <xdr:rowOff>156882</xdr:rowOff>
    </xdr:from>
    <xdr:to>
      <xdr:col>8</xdr:col>
      <xdr:colOff>46556</xdr:colOff>
      <xdr:row>29</xdr:row>
      <xdr:rowOff>168088</xdr:rowOff>
    </xdr:to>
    <xdr:sp macro="" textlink="">
      <xdr:nvSpPr>
        <xdr:cNvPr id="111" name="Retângulo 110">
          <a:hlinkClick xmlns:r="http://schemas.openxmlformats.org/officeDocument/2006/relationships" r:id="rId45"/>
          <a:extLst>
            <a:ext uri="{FF2B5EF4-FFF2-40B4-BE49-F238E27FC236}">
              <a16:creationId xmlns:a16="http://schemas.microsoft.com/office/drawing/2014/main" id="{00000000-0008-0000-0000-00006F000000}"/>
            </a:ext>
          </a:extLst>
        </xdr:cNvPr>
        <xdr:cNvSpPr/>
      </xdr:nvSpPr>
      <xdr:spPr>
        <a:xfrm>
          <a:off x="450425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3233</a:t>
          </a:r>
        </a:p>
      </xdr:txBody>
    </xdr:sp>
    <xdr:clientData/>
  </xdr:twoCellAnchor>
  <xdr:twoCellAnchor>
    <xdr:from>
      <xdr:col>9</xdr:col>
      <xdr:colOff>355530</xdr:colOff>
      <xdr:row>26</xdr:row>
      <xdr:rowOff>156882</xdr:rowOff>
    </xdr:from>
    <xdr:to>
      <xdr:col>10</xdr:col>
      <xdr:colOff>133656</xdr:colOff>
      <xdr:row>29</xdr:row>
      <xdr:rowOff>168088</xdr:rowOff>
    </xdr:to>
    <xdr:sp macro="" textlink="">
      <xdr:nvSpPr>
        <xdr:cNvPr id="112" name="Retângulo 111">
          <a:hlinkClick xmlns:r="http://schemas.openxmlformats.org/officeDocument/2006/relationships" r:id="rId46"/>
          <a:extLst>
            <a:ext uri="{FF2B5EF4-FFF2-40B4-BE49-F238E27FC236}">
              <a16:creationId xmlns:a16="http://schemas.microsoft.com/office/drawing/2014/main" id="{00000000-0008-0000-0000-000070000000}"/>
            </a:ext>
          </a:extLst>
        </xdr:cNvPr>
        <xdr:cNvSpPr/>
      </xdr:nvSpPr>
      <xdr:spPr>
        <a:xfrm>
          <a:off x="5801589"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3320</a:t>
          </a:r>
        </a:p>
      </xdr:txBody>
    </xdr:sp>
    <xdr:clientData/>
  </xdr:twoCellAnchor>
  <xdr:twoCellAnchor>
    <xdr:from>
      <xdr:col>18</xdr:col>
      <xdr:colOff>531256</xdr:colOff>
      <xdr:row>26</xdr:row>
      <xdr:rowOff>156882</xdr:rowOff>
    </xdr:from>
    <xdr:to>
      <xdr:col>19</xdr:col>
      <xdr:colOff>309382</xdr:colOff>
      <xdr:row>29</xdr:row>
      <xdr:rowOff>168088</xdr:rowOff>
    </xdr:to>
    <xdr:sp macro="" textlink="">
      <xdr:nvSpPr>
        <xdr:cNvPr id="113" name="Retângulo 112">
          <a:hlinkClick xmlns:r="http://schemas.openxmlformats.org/officeDocument/2006/relationships" r:id="rId47"/>
          <a:extLst>
            <a:ext uri="{FF2B5EF4-FFF2-40B4-BE49-F238E27FC236}">
              <a16:creationId xmlns:a16="http://schemas.microsoft.com/office/drawing/2014/main" id="{00000000-0008-0000-0000-000071000000}"/>
            </a:ext>
          </a:extLst>
        </xdr:cNvPr>
        <xdr:cNvSpPr/>
      </xdr:nvSpPr>
      <xdr:spPr>
        <a:xfrm>
          <a:off x="11423374"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4332</a:t>
          </a:r>
        </a:p>
      </xdr:txBody>
    </xdr:sp>
    <xdr:clientData/>
  </xdr:twoCellAnchor>
  <xdr:twoCellAnchor>
    <xdr:from>
      <xdr:col>19</xdr:col>
      <xdr:colOff>358587</xdr:colOff>
      <xdr:row>26</xdr:row>
      <xdr:rowOff>156882</xdr:rowOff>
    </xdr:from>
    <xdr:to>
      <xdr:col>20</xdr:col>
      <xdr:colOff>136712</xdr:colOff>
      <xdr:row>29</xdr:row>
      <xdr:rowOff>168088</xdr:rowOff>
    </xdr:to>
    <xdr:sp macro="" textlink="">
      <xdr:nvSpPr>
        <xdr:cNvPr id="114" name="Retângulo 113">
          <a:hlinkClick xmlns:r="http://schemas.openxmlformats.org/officeDocument/2006/relationships" r:id="rId48"/>
          <a:extLst>
            <a:ext uri="{FF2B5EF4-FFF2-40B4-BE49-F238E27FC236}">
              <a16:creationId xmlns:a16="http://schemas.microsoft.com/office/drawing/2014/main" id="{00000000-0008-0000-0000-000072000000}"/>
            </a:ext>
          </a:extLst>
        </xdr:cNvPr>
        <xdr:cNvSpPr/>
      </xdr:nvSpPr>
      <xdr:spPr>
        <a:xfrm>
          <a:off x="11855822" y="5109882"/>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4364</a:t>
          </a:r>
        </a:p>
      </xdr:txBody>
    </xdr:sp>
    <xdr:clientData/>
  </xdr:twoCellAnchor>
  <xdr:twoCellAnchor>
    <xdr:from>
      <xdr:col>3</xdr:col>
      <xdr:colOff>481854</xdr:colOff>
      <xdr:row>32</xdr:row>
      <xdr:rowOff>179294</xdr:rowOff>
    </xdr:from>
    <xdr:to>
      <xdr:col>4</xdr:col>
      <xdr:colOff>259979</xdr:colOff>
      <xdr:row>36</xdr:row>
      <xdr:rowOff>0</xdr:rowOff>
    </xdr:to>
    <xdr:sp macro="" textlink="">
      <xdr:nvSpPr>
        <xdr:cNvPr id="115" name="Retângulo 114">
          <a:hlinkClick xmlns:r="http://schemas.openxmlformats.org/officeDocument/2006/relationships" r:id="rId49"/>
          <a:extLst>
            <a:ext uri="{FF2B5EF4-FFF2-40B4-BE49-F238E27FC236}">
              <a16:creationId xmlns:a16="http://schemas.microsoft.com/office/drawing/2014/main" id="{00000000-0008-0000-0000-000073000000}"/>
            </a:ext>
          </a:extLst>
        </xdr:cNvPr>
        <xdr:cNvSpPr/>
      </xdr:nvSpPr>
      <xdr:spPr>
        <a:xfrm>
          <a:off x="229720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3042</a:t>
          </a:r>
        </a:p>
      </xdr:txBody>
    </xdr:sp>
    <xdr:clientData/>
  </xdr:twoCellAnchor>
  <xdr:twoCellAnchor>
    <xdr:from>
      <xdr:col>4</xdr:col>
      <xdr:colOff>309181</xdr:colOff>
      <xdr:row>32</xdr:row>
      <xdr:rowOff>179294</xdr:rowOff>
    </xdr:from>
    <xdr:to>
      <xdr:col>5</xdr:col>
      <xdr:colOff>87307</xdr:colOff>
      <xdr:row>36</xdr:row>
      <xdr:rowOff>0</xdr:rowOff>
    </xdr:to>
    <xdr:sp macro="" textlink="">
      <xdr:nvSpPr>
        <xdr:cNvPr id="116" name="Retângulo 115">
          <a:hlinkClick xmlns:r="http://schemas.openxmlformats.org/officeDocument/2006/relationships" r:id="rId50"/>
          <a:extLst>
            <a:ext uri="{FF2B5EF4-FFF2-40B4-BE49-F238E27FC236}">
              <a16:creationId xmlns:a16="http://schemas.microsoft.com/office/drawing/2014/main" id="{00000000-0008-0000-0000-000074000000}"/>
            </a:ext>
          </a:extLst>
        </xdr:cNvPr>
        <xdr:cNvSpPr/>
      </xdr:nvSpPr>
      <xdr:spPr>
        <a:xfrm>
          <a:off x="272965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3043</a:t>
          </a:r>
        </a:p>
      </xdr:txBody>
    </xdr:sp>
    <xdr:clientData/>
  </xdr:twoCellAnchor>
  <xdr:twoCellAnchor>
    <xdr:from>
      <xdr:col>5</xdr:col>
      <xdr:colOff>136509</xdr:colOff>
      <xdr:row>32</xdr:row>
      <xdr:rowOff>179294</xdr:rowOff>
    </xdr:from>
    <xdr:to>
      <xdr:col>5</xdr:col>
      <xdr:colOff>519752</xdr:colOff>
      <xdr:row>36</xdr:row>
      <xdr:rowOff>0</xdr:rowOff>
    </xdr:to>
    <xdr:sp macro="" textlink="">
      <xdr:nvSpPr>
        <xdr:cNvPr id="117" name="Retângulo 116">
          <a:hlinkClick xmlns:r="http://schemas.openxmlformats.org/officeDocument/2006/relationships" r:id="rId51"/>
          <a:extLst>
            <a:ext uri="{FF2B5EF4-FFF2-40B4-BE49-F238E27FC236}">
              <a16:creationId xmlns:a16="http://schemas.microsoft.com/office/drawing/2014/main" id="{00000000-0008-0000-0000-000075000000}"/>
            </a:ext>
          </a:extLst>
        </xdr:cNvPr>
        <xdr:cNvSpPr/>
      </xdr:nvSpPr>
      <xdr:spPr>
        <a:xfrm>
          <a:off x="316209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3054</a:t>
          </a:r>
        </a:p>
      </xdr:txBody>
    </xdr:sp>
    <xdr:clientData/>
  </xdr:twoCellAnchor>
  <xdr:twoCellAnchor>
    <xdr:from>
      <xdr:col>5</xdr:col>
      <xdr:colOff>568954</xdr:colOff>
      <xdr:row>32</xdr:row>
      <xdr:rowOff>179294</xdr:rowOff>
    </xdr:from>
    <xdr:to>
      <xdr:col>6</xdr:col>
      <xdr:colOff>347079</xdr:colOff>
      <xdr:row>36</xdr:row>
      <xdr:rowOff>0</xdr:rowOff>
    </xdr:to>
    <xdr:sp macro="" textlink="">
      <xdr:nvSpPr>
        <xdr:cNvPr id="118" name="Retângulo 117">
          <a:hlinkClick xmlns:r="http://schemas.openxmlformats.org/officeDocument/2006/relationships" r:id="rId52"/>
          <a:extLst>
            <a:ext uri="{FF2B5EF4-FFF2-40B4-BE49-F238E27FC236}">
              <a16:creationId xmlns:a16="http://schemas.microsoft.com/office/drawing/2014/main" id="{00000000-0008-0000-0000-000076000000}"/>
            </a:ext>
          </a:extLst>
        </xdr:cNvPr>
        <xdr:cNvSpPr/>
      </xdr:nvSpPr>
      <xdr:spPr>
        <a:xfrm>
          <a:off x="359454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3059</a:t>
          </a:r>
        </a:p>
      </xdr:txBody>
    </xdr:sp>
    <xdr:clientData/>
  </xdr:twoCellAnchor>
  <xdr:twoCellAnchor>
    <xdr:from>
      <xdr:col>8</xdr:col>
      <xdr:colOff>50936</xdr:colOff>
      <xdr:row>32</xdr:row>
      <xdr:rowOff>179294</xdr:rowOff>
    </xdr:from>
    <xdr:to>
      <xdr:col>8</xdr:col>
      <xdr:colOff>434179</xdr:colOff>
      <xdr:row>36</xdr:row>
      <xdr:rowOff>0</xdr:rowOff>
    </xdr:to>
    <xdr:sp macro="" textlink="">
      <xdr:nvSpPr>
        <xdr:cNvPr id="119" name="Retângulo 118">
          <a:hlinkClick xmlns:r="http://schemas.openxmlformats.org/officeDocument/2006/relationships" r:id="rId53"/>
          <a:extLst>
            <a:ext uri="{FF2B5EF4-FFF2-40B4-BE49-F238E27FC236}">
              <a16:creationId xmlns:a16="http://schemas.microsoft.com/office/drawing/2014/main" id="{00000000-0008-0000-0000-000077000000}"/>
            </a:ext>
          </a:extLst>
        </xdr:cNvPr>
        <xdr:cNvSpPr/>
      </xdr:nvSpPr>
      <xdr:spPr>
        <a:xfrm>
          <a:off x="489187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3261</a:t>
          </a:r>
        </a:p>
      </xdr:txBody>
    </xdr:sp>
    <xdr:clientData/>
  </xdr:twoCellAnchor>
  <xdr:twoCellAnchor>
    <xdr:from>
      <xdr:col>8</xdr:col>
      <xdr:colOff>483381</xdr:colOff>
      <xdr:row>32</xdr:row>
      <xdr:rowOff>179294</xdr:rowOff>
    </xdr:from>
    <xdr:to>
      <xdr:col>9</xdr:col>
      <xdr:colOff>261506</xdr:colOff>
      <xdr:row>36</xdr:row>
      <xdr:rowOff>0</xdr:rowOff>
    </xdr:to>
    <xdr:sp macro="" textlink="">
      <xdr:nvSpPr>
        <xdr:cNvPr id="120" name="Retângulo 119">
          <a:hlinkClick xmlns:r="http://schemas.openxmlformats.org/officeDocument/2006/relationships" r:id="rId54"/>
          <a:extLst>
            <a:ext uri="{FF2B5EF4-FFF2-40B4-BE49-F238E27FC236}">
              <a16:creationId xmlns:a16="http://schemas.microsoft.com/office/drawing/2014/main" id="{00000000-0008-0000-0000-000078000000}"/>
            </a:ext>
          </a:extLst>
        </xdr:cNvPr>
        <xdr:cNvSpPr/>
      </xdr:nvSpPr>
      <xdr:spPr>
        <a:xfrm>
          <a:off x="532432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3263</a:t>
          </a:r>
        </a:p>
      </xdr:txBody>
    </xdr:sp>
    <xdr:clientData/>
  </xdr:twoCellAnchor>
  <xdr:twoCellAnchor>
    <xdr:from>
      <xdr:col>10</xdr:col>
      <xdr:colOff>570481</xdr:colOff>
      <xdr:row>32</xdr:row>
      <xdr:rowOff>179294</xdr:rowOff>
    </xdr:from>
    <xdr:to>
      <xdr:col>11</xdr:col>
      <xdr:colOff>348606</xdr:colOff>
      <xdr:row>36</xdr:row>
      <xdr:rowOff>0</xdr:rowOff>
    </xdr:to>
    <xdr:sp macro="" textlink="">
      <xdr:nvSpPr>
        <xdr:cNvPr id="121" name="Retângulo 120">
          <a:hlinkClick xmlns:r="http://schemas.openxmlformats.org/officeDocument/2006/relationships" r:id="rId55"/>
          <a:extLst>
            <a:ext uri="{FF2B5EF4-FFF2-40B4-BE49-F238E27FC236}">
              <a16:creationId xmlns:a16="http://schemas.microsoft.com/office/drawing/2014/main" id="{00000000-0008-0000-0000-000079000000}"/>
            </a:ext>
          </a:extLst>
        </xdr:cNvPr>
        <xdr:cNvSpPr/>
      </xdr:nvSpPr>
      <xdr:spPr>
        <a:xfrm>
          <a:off x="662165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3333</a:t>
          </a:r>
        </a:p>
      </xdr:txBody>
    </xdr:sp>
    <xdr:clientData/>
  </xdr:twoCellAnchor>
  <xdr:twoCellAnchor>
    <xdr:from>
      <xdr:col>11</xdr:col>
      <xdr:colOff>397808</xdr:colOff>
      <xdr:row>32</xdr:row>
      <xdr:rowOff>179294</xdr:rowOff>
    </xdr:from>
    <xdr:to>
      <xdr:col>12</xdr:col>
      <xdr:colOff>175933</xdr:colOff>
      <xdr:row>36</xdr:row>
      <xdr:rowOff>0</xdr:rowOff>
    </xdr:to>
    <xdr:sp macro="" textlink="">
      <xdr:nvSpPr>
        <xdr:cNvPr id="122" name="Retângulo 121">
          <a:hlinkClick xmlns:r="http://schemas.openxmlformats.org/officeDocument/2006/relationships" r:id="rId56"/>
          <a:extLst>
            <a:ext uri="{FF2B5EF4-FFF2-40B4-BE49-F238E27FC236}">
              <a16:creationId xmlns:a16="http://schemas.microsoft.com/office/drawing/2014/main" id="{00000000-0008-0000-0000-00007A000000}"/>
            </a:ext>
          </a:extLst>
        </xdr:cNvPr>
        <xdr:cNvSpPr/>
      </xdr:nvSpPr>
      <xdr:spPr>
        <a:xfrm>
          <a:off x="705410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3348</a:t>
          </a:r>
        </a:p>
      </xdr:txBody>
    </xdr:sp>
    <xdr:clientData/>
  </xdr:twoCellAnchor>
  <xdr:twoCellAnchor>
    <xdr:from>
      <xdr:col>10</xdr:col>
      <xdr:colOff>138036</xdr:colOff>
      <xdr:row>32</xdr:row>
      <xdr:rowOff>179294</xdr:rowOff>
    </xdr:from>
    <xdr:to>
      <xdr:col>10</xdr:col>
      <xdr:colOff>521279</xdr:colOff>
      <xdr:row>36</xdr:row>
      <xdr:rowOff>0</xdr:rowOff>
    </xdr:to>
    <xdr:sp macro="" textlink="">
      <xdr:nvSpPr>
        <xdr:cNvPr id="123" name="Retângulo 122">
          <a:hlinkClick xmlns:r="http://schemas.openxmlformats.org/officeDocument/2006/relationships" r:id="rId57"/>
          <a:extLst>
            <a:ext uri="{FF2B5EF4-FFF2-40B4-BE49-F238E27FC236}">
              <a16:creationId xmlns:a16="http://schemas.microsoft.com/office/drawing/2014/main" id="{00000000-0008-0000-0000-00007B000000}"/>
            </a:ext>
          </a:extLst>
        </xdr:cNvPr>
        <xdr:cNvSpPr/>
      </xdr:nvSpPr>
      <xdr:spPr>
        <a:xfrm>
          <a:off x="618921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3332</a:t>
          </a:r>
        </a:p>
      </xdr:txBody>
    </xdr:sp>
    <xdr:clientData/>
  </xdr:twoCellAnchor>
  <xdr:twoCellAnchor>
    <xdr:from>
      <xdr:col>12</xdr:col>
      <xdr:colOff>225135</xdr:colOff>
      <xdr:row>32</xdr:row>
      <xdr:rowOff>179294</xdr:rowOff>
    </xdr:from>
    <xdr:to>
      <xdr:col>13</xdr:col>
      <xdr:colOff>3261</xdr:colOff>
      <xdr:row>36</xdr:row>
      <xdr:rowOff>0</xdr:rowOff>
    </xdr:to>
    <xdr:sp macro="" textlink="">
      <xdr:nvSpPr>
        <xdr:cNvPr id="124" name="Retângulo 123">
          <a:hlinkClick xmlns:r="http://schemas.openxmlformats.org/officeDocument/2006/relationships" r:id="rId58"/>
          <a:extLst>
            <a:ext uri="{FF2B5EF4-FFF2-40B4-BE49-F238E27FC236}">
              <a16:creationId xmlns:a16="http://schemas.microsoft.com/office/drawing/2014/main" id="{00000000-0008-0000-0000-00007C000000}"/>
            </a:ext>
          </a:extLst>
        </xdr:cNvPr>
        <xdr:cNvSpPr/>
      </xdr:nvSpPr>
      <xdr:spPr>
        <a:xfrm>
          <a:off x="748654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3349</a:t>
          </a:r>
        </a:p>
      </xdr:txBody>
    </xdr:sp>
    <xdr:clientData/>
  </xdr:twoCellAnchor>
  <xdr:twoCellAnchor>
    <xdr:from>
      <xdr:col>13</xdr:col>
      <xdr:colOff>52463</xdr:colOff>
      <xdr:row>32</xdr:row>
      <xdr:rowOff>179294</xdr:rowOff>
    </xdr:from>
    <xdr:to>
      <xdr:col>13</xdr:col>
      <xdr:colOff>435706</xdr:colOff>
      <xdr:row>36</xdr:row>
      <xdr:rowOff>0</xdr:rowOff>
    </xdr:to>
    <xdr:sp macro="" textlink="">
      <xdr:nvSpPr>
        <xdr:cNvPr id="125" name="Retângulo 124">
          <a:hlinkClick xmlns:r="http://schemas.openxmlformats.org/officeDocument/2006/relationships" r:id="rId59"/>
          <a:extLst>
            <a:ext uri="{FF2B5EF4-FFF2-40B4-BE49-F238E27FC236}">
              <a16:creationId xmlns:a16="http://schemas.microsoft.com/office/drawing/2014/main" id="{00000000-0008-0000-0000-00007D000000}"/>
            </a:ext>
          </a:extLst>
        </xdr:cNvPr>
        <xdr:cNvSpPr/>
      </xdr:nvSpPr>
      <xdr:spPr>
        <a:xfrm>
          <a:off x="791899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3351</a:t>
          </a:r>
        </a:p>
      </xdr:txBody>
    </xdr:sp>
    <xdr:clientData/>
  </xdr:twoCellAnchor>
  <xdr:twoCellAnchor>
    <xdr:from>
      <xdr:col>13</xdr:col>
      <xdr:colOff>484908</xdr:colOff>
      <xdr:row>32</xdr:row>
      <xdr:rowOff>179294</xdr:rowOff>
    </xdr:from>
    <xdr:to>
      <xdr:col>14</xdr:col>
      <xdr:colOff>263033</xdr:colOff>
      <xdr:row>35</xdr:row>
      <xdr:rowOff>181535</xdr:rowOff>
    </xdr:to>
    <xdr:sp macro="" textlink="">
      <xdr:nvSpPr>
        <xdr:cNvPr id="126" name="Retângulo 125">
          <a:hlinkClick xmlns:r="http://schemas.openxmlformats.org/officeDocument/2006/relationships" r:id="rId60"/>
          <a:extLst>
            <a:ext uri="{FF2B5EF4-FFF2-40B4-BE49-F238E27FC236}">
              <a16:creationId xmlns:a16="http://schemas.microsoft.com/office/drawing/2014/main" id="{00000000-0008-0000-0000-00007E000000}"/>
            </a:ext>
          </a:extLst>
        </xdr:cNvPr>
        <xdr:cNvSpPr/>
      </xdr:nvSpPr>
      <xdr:spPr>
        <a:xfrm>
          <a:off x="8351437" y="6275294"/>
          <a:ext cx="383243" cy="573741"/>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4001</a:t>
          </a:r>
        </a:p>
      </xdr:txBody>
    </xdr:sp>
    <xdr:clientData/>
  </xdr:twoCellAnchor>
  <xdr:twoCellAnchor>
    <xdr:from>
      <xdr:col>14</xdr:col>
      <xdr:colOff>312235</xdr:colOff>
      <xdr:row>32</xdr:row>
      <xdr:rowOff>179294</xdr:rowOff>
    </xdr:from>
    <xdr:to>
      <xdr:col>15</xdr:col>
      <xdr:colOff>90360</xdr:colOff>
      <xdr:row>36</xdr:row>
      <xdr:rowOff>0</xdr:rowOff>
    </xdr:to>
    <xdr:sp macro="" textlink="">
      <xdr:nvSpPr>
        <xdr:cNvPr id="127" name="Retângulo 126">
          <a:hlinkClick xmlns:r="http://schemas.openxmlformats.org/officeDocument/2006/relationships" r:id="rId61"/>
          <a:extLst>
            <a:ext uri="{FF2B5EF4-FFF2-40B4-BE49-F238E27FC236}">
              <a16:creationId xmlns:a16="http://schemas.microsoft.com/office/drawing/2014/main" id="{00000000-0008-0000-0000-00007F000000}"/>
            </a:ext>
          </a:extLst>
        </xdr:cNvPr>
        <xdr:cNvSpPr/>
      </xdr:nvSpPr>
      <xdr:spPr>
        <a:xfrm>
          <a:off x="878388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4002</a:t>
          </a:r>
        </a:p>
      </xdr:txBody>
    </xdr:sp>
    <xdr:clientData/>
  </xdr:twoCellAnchor>
  <xdr:twoCellAnchor>
    <xdr:from>
      <xdr:col>15</xdr:col>
      <xdr:colOff>139562</xdr:colOff>
      <xdr:row>32</xdr:row>
      <xdr:rowOff>179294</xdr:rowOff>
    </xdr:from>
    <xdr:to>
      <xdr:col>15</xdr:col>
      <xdr:colOff>522805</xdr:colOff>
      <xdr:row>36</xdr:row>
      <xdr:rowOff>0</xdr:rowOff>
    </xdr:to>
    <xdr:sp macro="" textlink="">
      <xdr:nvSpPr>
        <xdr:cNvPr id="128" name="Retângulo 127">
          <a:hlinkClick xmlns:r="http://schemas.openxmlformats.org/officeDocument/2006/relationships" r:id="rId62"/>
          <a:extLst>
            <a:ext uri="{FF2B5EF4-FFF2-40B4-BE49-F238E27FC236}">
              <a16:creationId xmlns:a16="http://schemas.microsoft.com/office/drawing/2014/main" id="{00000000-0008-0000-0000-000080000000}"/>
            </a:ext>
          </a:extLst>
        </xdr:cNvPr>
        <xdr:cNvSpPr/>
      </xdr:nvSpPr>
      <xdr:spPr>
        <a:xfrm>
          <a:off x="921632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4041</a:t>
          </a:r>
        </a:p>
      </xdr:txBody>
    </xdr:sp>
    <xdr:clientData/>
  </xdr:twoCellAnchor>
  <xdr:twoCellAnchor>
    <xdr:from>
      <xdr:col>15</xdr:col>
      <xdr:colOff>572007</xdr:colOff>
      <xdr:row>32</xdr:row>
      <xdr:rowOff>179294</xdr:rowOff>
    </xdr:from>
    <xdr:to>
      <xdr:col>16</xdr:col>
      <xdr:colOff>350133</xdr:colOff>
      <xdr:row>36</xdr:row>
      <xdr:rowOff>0</xdr:rowOff>
    </xdr:to>
    <xdr:sp macro="" textlink="">
      <xdr:nvSpPr>
        <xdr:cNvPr id="129" name="Retângulo 128">
          <a:hlinkClick xmlns:r="http://schemas.openxmlformats.org/officeDocument/2006/relationships" r:id="rId63"/>
          <a:extLst>
            <a:ext uri="{FF2B5EF4-FFF2-40B4-BE49-F238E27FC236}">
              <a16:creationId xmlns:a16="http://schemas.microsoft.com/office/drawing/2014/main" id="{00000000-0008-0000-0000-000081000000}"/>
            </a:ext>
          </a:extLst>
        </xdr:cNvPr>
        <xdr:cNvSpPr/>
      </xdr:nvSpPr>
      <xdr:spPr>
        <a:xfrm>
          <a:off x="964877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4155</a:t>
          </a:r>
        </a:p>
      </xdr:txBody>
    </xdr:sp>
    <xdr:clientData/>
  </xdr:twoCellAnchor>
  <xdr:twoCellAnchor>
    <xdr:from>
      <xdr:col>17</xdr:col>
      <xdr:colOff>226662</xdr:colOff>
      <xdr:row>32</xdr:row>
      <xdr:rowOff>179294</xdr:rowOff>
    </xdr:from>
    <xdr:to>
      <xdr:col>18</xdr:col>
      <xdr:colOff>4787</xdr:colOff>
      <xdr:row>36</xdr:row>
      <xdr:rowOff>0</xdr:rowOff>
    </xdr:to>
    <xdr:sp macro="" textlink="">
      <xdr:nvSpPr>
        <xdr:cNvPr id="130" name="Retângulo 129">
          <a:hlinkClick xmlns:r="http://schemas.openxmlformats.org/officeDocument/2006/relationships" r:id="rId64"/>
          <a:extLst>
            <a:ext uri="{FF2B5EF4-FFF2-40B4-BE49-F238E27FC236}">
              <a16:creationId xmlns:a16="http://schemas.microsoft.com/office/drawing/2014/main" id="{00000000-0008-0000-0000-000082000000}"/>
            </a:ext>
          </a:extLst>
        </xdr:cNvPr>
        <xdr:cNvSpPr/>
      </xdr:nvSpPr>
      <xdr:spPr>
        <a:xfrm>
          <a:off x="1051366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4221</a:t>
          </a:r>
        </a:p>
      </xdr:txBody>
    </xdr:sp>
    <xdr:clientData/>
  </xdr:twoCellAnchor>
  <xdr:twoCellAnchor>
    <xdr:from>
      <xdr:col>18</xdr:col>
      <xdr:colOff>53989</xdr:colOff>
      <xdr:row>32</xdr:row>
      <xdr:rowOff>179294</xdr:rowOff>
    </xdr:from>
    <xdr:to>
      <xdr:col>18</xdr:col>
      <xdr:colOff>437232</xdr:colOff>
      <xdr:row>36</xdr:row>
      <xdr:rowOff>0</xdr:rowOff>
    </xdr:to>
    <xdr:sp macro="" textlink="">
      <xdr:nvSpPr>
        <xdr:cNvPr id="131" name="Retângulo 130">
          <a:hlinkClick xmlns:r="http://schemas.openxmlformats.org/officeDocument/2006/relationships" r:id="rId65"/>
          <a:extLst>
            <a:ext uri="{FF2B5EF4-FFF2-40B4-BE49-F238E27FC236}">
              <a16:creationId xmlns:a16="http://schemas.microsoft.com/office/drawing/2014/main" id="{00000000-0008-0000-0000-000083000000}"/>
            </a:ext>
          </a:extLst>
        </xdr:cNvPr>
        <xdr:cNvSpPr/>
      </xdr:nvSpPr>
      <xdr:spPr>
        <a:xfrm>
          <a:off x="1094610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4278</a:t>
          </a:r>
        </a:p>
      </xdr:txBody>
    </xdr:sp>
    <xdr:clientData/>
  </xdr:twoCellAnchor>
  <xdr:twoCellAnchor>
    <xdr:from>
      <xdr:col>16</xdr:col>
      <xdr:colOff>399335</xdr:colOff>
      <xdr:row>32</xdr:row>
      <xdr:rowOff>179294</xdr:rowOff>
    </xdr:from>
    <xdr:to>
      <xdr:col>17</xdr:col>
      <xdr:colOff>177460</xdr:colOff>
      <xdr:row>36</xdr:row>
      <xdr:rowOff>0</xdr:rowOff>
    </xdr:to>
    <xdr:sp macro="" textlink="">
      <xdr:nvSpPr>
        <xdr:cNvPr id="132" name="Retângulo 131">
          <a:hlinkClick xmlns:r="http://schemas.openxmlformats.org/officeDocument/2006/relationships" r:id="rId66"/>
          <a:extLst>
            <a:ext uri="{FF2B5EF4-FFF2-40B4-BE49-F238E27FC236}">
              <a16:creationId xmlns:a16="http://schemas.microsoft.com/office/drawing/2014/main" id="{00000000-0008-0000-0000-000084000000}"/>
            </a:ext>
          </a:extLst>
        </xdr:cNvPr>
        <xdr:cNvSpPr/>
      </xdr:nvSpPr>
      <xdr:spPr>
        <a:xfrm>
          <a:off x="1008121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4198</a:t>
          </a:r>
        </a:p>
      </xdr:txBody>
    </xdr:sp>
    <xdr:clientData/>
  </xdr:twoCellAnchor>
  <xdr:twoCellAnchor>
    <xdr:from>
      <xdr:col>6</xdr:col>
      <xdr:colOff>396281</xdr:colOff>
      <xdr:row>32</xdr:row>
      <xdr:rowOff>179294</xdr:rowOff>
    </xdr:from>
    <xdr:to>
      <xdr:col>7</xdr:col>
      <xdr:colOff>174406</xdr:colOff>
      <xdr:row>36</xdr:row>
      <xdr:rowOff>0</xdr:rowOff>
    </xdr:to>
    <xdr:sp macro="" textlink="">
      <xdr:nvSpPr>
        <xdr:cNvPr id="133" name="Retângulo 132">
          <a:hlinkClick xmlns:r="http://schemas.openxmlformats.org/officeDocument/2006/relationships" r:id="rId67"/>
          <a:extLst>
            <a:ext uri="{FF2B5EF4-FFF2-40B4-BE49-F238E27FC236}">
              <a16:creationId xmlns:a16="http://schemas.microsoft.com/office/drawing/2014/main" id="{00000000-0008-0000-0000-000085000000}"/>
            </a:ext>
          </a:extLst>
        </xdr:cNvPr>
        <xdr:cNvSpPr/>
      </xdr:nvSpPr>
      <xdr:spPr>
        <a:xfrm>
          <a:off x="402698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3060</a:t>
          </a:r>
        </a:p>
      </xdr:txBody>
    </xdr:sp>
    <xdr:clientData/>
  </xdr:twoCellAnchor>
  <xdr:twoCellAnchor>
    <xdr:from>
      <xdr:col>7</xdr:col>
      <xdr:colOff>223608</xdr:colOff>
      <xdr:row>32</xdr:row>
      <xdr:rowOff>179294</xdr:rowOff>
    </xdr:from>
    <xdr:to>
      <xdr:col>8</xdr:col>
      <xdr:colOff>1734</xdr:colOff>
      <xdr:row>36</xdr:row>
      <xdr:rowOff>0</xdr:rowOff>
    </xdr:to>
    <xdr:sp macro="" textlink="">
      <xdr:nvSpPr>
        <xdr:cNvPr id="134" name="Retângulo 133">
          <a:hlinkClick xmlns:r="http://schemas.openxmlformats.org/officeDocument/2006/relationships" r:id="rId68"/>
          <a:extLst>
            <a:ext uri="{FF2B5EF4-FFF2-40B4-BE49-F238E27FC236}">
              <a16:creationId xmlns:a16="http://schemas.microsoft.com/office/drawing/2014/main" id="{00000000-0008-0000-0000-000086000000}"/>
            </a:ext>
          </a:extLst>
        </xdr:cNvPr>
        <xdr:cNvSpPr/>
      </xdr:nvSpPr>
      <xdr:spPr>
        <a:xfrm>
          <a:off x="445943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3233</a:t>
          </a:r>
        </a:p>
      </xdr:txBody>
    </xdr:sp>
    <xdr:clientData/>
  </xdr:twoCellAnchor>
  <xdr:twoCellAnchor>
    <xdr:from>
      <xdr:col>9</xdr:col>
      <xdr:colOff>310708</xdr:colOff>
      <xdr:row>32</xdr:row>
      <xdr:rowOff>179294</xdr:rowOff>
    </xdr:from>
    <xdr:to>
      <xdr:col>10</xdr:col>
      <xdr:colOff>88834</xdr:colOff>
      <xdr:row>36</xdr:row>
      <xdr:rowOff>0</xdr:rowOff>
    </xdr:to>
    <xdr:sp macro="" textlink="">
      <xdr:nvSpPr>
        <xdr:cNvPr id="135" name="Retângulo 134">
          <a:hlinkClick xmlns:r="http://schemas.openxmlformats.org/officeDocument/2006/relationships" r:id="rId69"/>
          <a:extLst>
            <a:ext uri="{FF2B5EF4-FFF2-40B4-BE49-F238E27FC236}">
              <a16:creationId xmlns:a16="http://schemas.microsoft.com/office/drawing/2014/main" id="{00000000-0008-0000-0000-000087000000}"/>
            </a:ext>
          </a:extLst>
        </xdr:cNvPr>
        <xdr:cNvSpPr/>
      </xdr:nvSpPr>
      <xdr:spPr>
        <a:xfrm>
          <a:off x="5756767"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3320</a:t>
          </a:r>
        </a:p>
      </xdr:txBody>
    </xdr:sp>
    <xdr:clientData/>
  </xdr:twoCellAnchor>
  <xdr:twoCellAnchor>
    <xdr:from>
      <xdr:col>18</xdr:col>
      <xdr:colOff>486434</xdr:colOff>
      <xdr:row>32</xdr:row>
      <xdr:rowOff>179294</xdr:rowOff>
    </xdr:from>
    <xdr:to>
      <xdr:col>19</xdr:col>
      <xdr:colOff>264560</xdr:colOff>
      <xdr:row>36</xdr:row>
      <xdr:rowOff>0</xdr:rowOff>
    </xdr:to>
    <xdr:sp macro="" textlink="">
      <xdr:nvSpPr>
        <xdr:cNvPr id="136" name="Retângulo 135">
          <a:hlinkClick xmlns:r="http://schemas.openxmlformats.org/officeDocument/2006/relationships" r:id="rId70"/>
          <a:extLst>
            <a:ext uri="{FF2B5EF4-FFF2-40B4-BE49-F238E27FC236}">
              <a16:creationId xmlns:a16="http://schemas.microsoft.com/office/drawing/2014/main" id="{00000000-0008-0000-0000-000088000000}"/>
            </a:ext>
          </a:extLst>
        </xdr:cNvPr>
        <xdr:cNvSpPr/>
      </xdr:nvSpPr>
      <xdr:spPr>
        <a:xfrm>
          <a:off x="11378552"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4332</a:t>
          </a:r>
        </a:p>
      </xdr:txBody>
    </xdr:sp>
    <xdr:clientData/>
  </xdr:twoCellAnchor>
  <xdr:twoCellAnchor>
    <xdr:from>
      <xdr:col>19</xdr:col>
      <xdr:colOff>313765</xdr:colOff>
      <xdr:row>32</xdr:row>
      <xdr:rowOff>179294</xdr:rowOff>
    </xdr:from>
    <xdr:to>
      <xdr:col>20</xdr:col>
      <xdr:colOff>91890</xdr:colOff>
      <xdr:row>36</xdr:row>
      <xdr:rowOff>0</xdr:rowOff>
    </xdr:to>
    <xdr:sp macro="" textlink="">
      <xdr:nvSpPr>
        <xdr:cNvPr id="137" name="Retângulo 136">
          <a:hlinkClick xmlns:r="http://schemas.openxmlformats.org/officeDocument/2006/relationships" r:id="rId71"/>
          <a:extLst>
            <a:ext uri="{FF2B5EF4-FFF2-40B4-BE49-F238E27FC236}">
              <a16:creationId xmlns:a16="http://schemas.microsoft.com/office/drawing/2014/main" id="{00000000-0008-0000-0000-000089000000}"/>
            </a:ext>
          </a:extLst>
        </xdr:cNvPr>
        <xdr:cNvSpPr/>
      </xdr:nvSpPr>
      <xdr:spPr>
        <a:xfrm>
          <a:off x="11811000" y="6275294"/>
          <a:ext cx="383243" cy="582706"/>
        </a:xfrm>
        <a:prstGeom prst="rect">
          <a:avLst/>
        </a:prstGeom>
        <a:solidFill>
          <a:srgbClr val="393814">
            <a:alpha val="60000"/>
          </a:srgb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solidFill>
                <a:schemeClr val="bg1"/>
              </a:solidFill>
              <a:latin typeface="Sicoob Sans"/>
            </a:rPr>
            <a:t>4364</a:t>
          </a:r>
        </a:p>
      </xdr:txBody>
    </xdr:sp>
    <xdr:clientData/>
  </xdr:twoCellAnchor>
  <xdr:twoCellAnchor>
    <xdr:from>
      <xdr:col>17</xdr:col>
      <xdr:colOff>197223</xdr:colOff>
      <xdr:row>7</xdr:row>
      <xdr:rowOff>118782</xdr:rowOff>
    </xdr:from>
    <xdr:to>
      <xdr:col>20</xdr:col>
      <xdr:colOff>102670</xdr:colOff>
      <xdr:row>12</xdr:row>
      <xdr:rowOff>51547</xdr:rowOff>
    </xdr:to>
    <xdr:sp macro="" textlink="">
      <xdr:nvSpPr>
        <xdr:cNvPr id="138" name="Retângulo: Único Canto Recortado 137">
          <a:hlinkClick xmlns:r="http://schemas.openxmlformats.org/officeDocument/2006/relationships" r:id="rId72"/>
          <a:extLst>
            <a:ext uri="{FF2B5EF4-FFF2-40B4-BE49-F238E27FC236}">
              <a16:creationId xmlns:a16="http://schemas.microsoft.com/office/drawing/2014/main" id="{00000000-0008-0000-0000-00008A000000}"/>
            </a:ext>
          </a:extLst>
        </xdr:cNvPr>
        <xdr:cNvSpPr/>
      </xdr:nvSpPr>
      <xdr:spPr>
        <a:xfrm>
          <a:off x="10484223" y="1452282"/>
          <a:ext cx="1720800" cy="885265"/>
        </a:xfrm>
        <a:prstGeom prst="snip1Rect">
          <a:avLst/>
        </a:prstGeom>
        <a:solidFill>
          <a:srgbClr val="49479D"/>
        </a:solidFill>
        <a:ln w="38100">
          <a:solidFill>
            <a:srgbClr val="003641"/>
          </a:solid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2000" b="1">
              <a:solidFill>
                <a:schemeClr val="bg1"/>
              </a:solidFill>
              <a:latin typeface="Sicoob Sans"/>
              <a:ea typeface="+mn-ea"/>
              <a:cs typeface="+mn-cs"/>
            </a:rPr>
            <a:t>CNAES</a:t>
          </a:r>
        </a:p>
      </xdr:txBody>
    </xdr:sp>
    <xdr:clientData/>
  </xdr:twoCellAnchor>
  <xdr:twoCellAnchor editAs="oneCell">
    <xdr:from>
      <xdr:col>1</xdr:col>
      <xdr:colOff>224118</xdr:colOff>
      <xdr:row>2</xdr:row>
      <xdr:rowOff>44823</xdr:rowOff>
    </xdr:from>
    <xdr:to>
      <xdr:col>1</xdr:col>
      <xdr:colOff>547140</xdr:colOff>
      <xdr:row>4</xdr:row>
      <xdr:rowOff>49793</xdr:rowOff>
    </xdr:to>
    <xdr:pic>
      <xdr:nvPicPr>
        <xdr:cNvPr id="139" name="Imagem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73">
          <a:lum bright="70000" contrast="-70000"/>
          <a:extLst>
            <a:ext uri="{BEBA8EAE-BF5A-486C-A8C5-ECC9F3942E4B}">
              <a14:imgProps xmlns:a14="http://schemas.microsoft.com/office/drawing/2010/main">
                <a14:imgLayer r:embed="rId74">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829236" y="425823"/>
          <a:ext cx="323022" cy="385970"/>
        </a:xfrm>
        <a:prstGeom prst="rect">
          <a:avLst/>
        </a:prstGeom>
      </xdr:spPr>
    </xdr:pic>
    <xdr:clientData/>
  </xdr:twoCellAnchor>
  <xdr:twoCellAnchor>
    <xdr:from>
      <xdr:col>0</xdr:col>
      <xdr:colOff>526676</xdr:colOff>
      <xdr:row>4</xdr:row>
      <xdr:rowOff>44824</xdr:rowOff>
    </xdr:from>
    <xdr:to>
      <xdr:col>2</xdr:col>
      <xdr:colOff>168088</xdr:colOff>
      <xdr:row>5</xdr:row>
      <xdr:rowOff>112059</xdr:rowOff>
    </xdr:to>
    <xdr:sp macro="" textlink="">
      <xdr:nvSpPr>
        <xdr:cNvPr id="140" name="CaixaDeTexto 139">
          <a:extLst>
            <a:ext uri="{FF2B5EF4-FFF2-40B4-BE49-F238E27FC236}">
              <a16:creationId xmlns:a16="http://schemas.microsoft.com/office/drawing/2014/main" id="{00000000-0008-0000-0000-00008C000000}"/>
            </a:ext>
          </a:extLst>
        </xdr:cNvPr>
        <xdr:cNvSpPr txBox="1"/>
      </xdr:nvSpPr>
      <xdr:spPr>
        <a:xfrm>
          <a:off x="526676" y="806824"/>
          <a:ext cx="851647"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100">
              <a:solidFill>
                <a:schemeClr val="bg1"/>
              </a:solidFill>
            </a:rPr>
            <a:t>Retorno</a:t>
          </a:r>
        </a:p>
      </xdr:txBody>
    </xdr:sp>
    <xdr:clientData/>
  </xdr:twoCellAnchor>
  <xdr:twoCellAnchor>
    <xdr:from>
      <xdr:col>3</xdr:col>
      <xdr:colOff>522193</xdr:colOff>
      <xdr:row>21</xdr:row>
      <xdr:rowOff>49307</xdr:rowOff>
    </xdr:from>
    <xdr:to>
      <xdr:col>4</xdr:col>
      <xdr:colOff>300318</xdr:colOff>
      <xdr:row>24</xdr:row>
      <xdr:rowOff>60513</xdr:rowOff>
    </xdr:to>
    <xdr:sp macro="" textlink="">
      <xdr:nvSpPr>
        <xdr:cNvPr id="3" name="Retângulo 2">
          <a:hlinkClick xmlns:r="http://schemas.openxmlformats.org/officeDocument/2006/relationships" r:id="rId75"/>
          <a:extLst>
            <a:ext uri="{FF2B5EF4-FFF2-40B4-BE49-F238E27FC236}">
              <a16:creationId xmlns:a16="http://schemas.microsoft.com/office/drawing/2014/main" id="{CB7A421D-4FF5-4C74-888A-6E203BC54315}"/>
            </a:ext>
          </a:extLst>
        </xdr:cNvPr>
        <xdr:cNvSpPr/>
      </xdr:nvSpPr>
      <xdr:spPr>
        <a:xfrm>
          <a:off x="233754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3042</a:t>
          </a:r>
        </a:p>
      </xdr:txBody>
    </xdr:sp>
    <xdr:clientData/>
  </xdr:twoCellAnchor>
  <xdr:twoCellAnchor>
    <xdr:from>
      <xdr:col>4</xdr:col>
      <xdr:colOff>349520</xdr:colOff>
      <xdr:row>21</xdr:row>
      <xdr:rowOff>49307</xdr:rowOff>
    </xdr:from>
    <xdr:to>
      <xdr:col>5</xdr:col>
      <xdr:colOff>127646</xdr:colOff>
      <xdr:row>24</xdr:row>
      <xdr:rowOff>60513</xdr:rowOff>
    </xdr:to>
    <xdr:sp macro="" textlink="">
      <xdr:nvSpPr>
        <xdr:cNvPr id="9" name="Retângulo 8">
          <a:hlinkClick xmlns:r="http://schemas.openxmlformats.org/officeDocument/2006/relationships" r:id="rId76"/>
          <a:extLst>
            <a:ext uri="{FF2B5EF4-FFF2-40B4-BE49-F238E27FC236}">
              <a16:creationId xmlns:a16="http://schemas.microsoft.com/office/drawing/2014/main" id="{70E7A7A2-6041-43E0-A4E3-98FC761C161C}"/>
            </a:ext>
          </a:extLst>
        </xdr:cNvPr>
        <xdr:cNvSpPr/>
      </xdr:nvSpPr>
      <xdr:spPr>
        <a:xfrm>
          <a:off x="276999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3043</a:t>
          </a:r>
        </a:p>
      </xdr:txBody>
    </xdr:sp>
    <xdr:clientData/>
  </xdr:twoCellAnchor>
  <xdr:twoCellAnchor>
    <xdr:from>
      <xdr:col>5</xdr:col>
      <xdr:colOff>176848</xdr:colOff>
      <xdr:row>21</xdr:row>
      <xdr:rowOff>49307</xdr:rowOff>
    </xdr:from>
    <xdr:to>
      <xdr:col>5</xdr:col>
      <xdr:colOff>560091</xdr:colOff>
      <xdr:row>24</xdr:row>
      <xdr:rowOff>60513</xdr:rowOff>
    </xdr:to>
    <xdr:sp macro="" textlink="">
      <xdr:nvSpPr>
        <xdr:cNvPr id="11" name="Retângulo 10">
          <a:hlinkClick xmlns:r="http://schemas.openxmlformats.org/officeDocument/2006/relationships" r:id="rId77"/>
          <a:extLst>
            <a:ext uri="{FF2B5EF4-FFF2-40B4-BE49-F238E27FC236}">
              <a16:creationId xmlns:a16="http://schemas.microsoft.com/office/drawing/2014/main" id="{8D8025C2-CC85-4094-B563-F5F15A1D7893}"/>
            </a:ext>
          </a:extLst>
        </xdr:cNvPr>
        <xdr:cNvSpPr/>
      </xdr:nvSpPr>
      <xdr:spPr>
        <a:xfrm>
          <a:off x="320243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3054</a:t>
          </a:r>
        </a:p>
      </xdr:txBody>
    </xdr:sp>
    <xdr:clientData/>
  </xdr:twoCellAnchor>
  <xdr:twoCellAnchor>
    <xdr:from>
      <xdr:col>6</xdr:col>
      <xdr:colOff>4175</xdr:colOff>
      <xdr:row>21</xdr:row>
      <xdr:rowOff>49307</xdr:rowOff>
    </xdr:from>
    <xdr:to>
      <xdr:col>6</xdr:col>
      <xdr:colOff>387418</xdr:colOff>
      <xdr:row>24</xdr:row>
      <xdr:rowOff>60513</xdr:rowOff>
    </xdr:to>
    <xdr:sp macro="" textlink="">
      <xdr:nvSpPr>
        <xdr:cNvPr id="24" name="Retângulo 23">
          <a:hlinkClick xmlns:r="http://schemas.openxmlformats.org/officeDocument/2006/relationships" r:id="rId78"/>
          <a:extLst>
            <a:ext uri="{FF2B5EF4-FFF2-40B4-BE49-F238E27FC236}">
              <a16:creationId xmlns:a16="http://schemas.microsoft.com/office/drawing/2014/main" id="{01410653-F9C5-4477-8E03-C334856F5414}"/>
            </a:ext>
          </a:extLst>
        </xdr:cNvPr>
        <xdr:cNvSpPr/>
      </xdr:nvSpPr>
      <xdr:spPr>
        <a:xfrm>
          <a:off x="363488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3059</a:t>
          </a:r>
        </a:p>
      </xdr:txBody>
    </xdr:sp>
    <xdr:clientData/>
  </xdr:twoCellAnchor>
  <xdr:twoCellAnchor>
    <xdr:from>
      <xdr:col>8</xdr:col>
      <xdr:colOff>91275</xdr:colOff>
      <xdr:row>21</xdr:row>
      <xdr:rowOff>49307</xdr:rowOff>
    </xdr:from>
    <xdr:to>
      <xdr:col>8</xdr:col>
      <xdr:colOff>474518</xdr:colOff>
      <xdr:row>24</xdr:row>
      <xdr:rowOff>60513</xdr:rowOff>
    </xdr:to>
    <xdr:sp macro="" textlink="">
      <xdr:nvSpPr>
        <xdr:cNvPr id="25" name="Retângulo 24">
          <a:hlinkClick xmlns:r="http://schemas.openxmlformats.org/officeDocument/2006/relationships" r:id="rId79"/>
          <a:extLst>
            <a:ext uri="{FF2B5EF4-FFF2-40B4-BE49-F238E27FC236}">
              <a16:creationId xmlns:a16="http://schemas.microsoft.com/office/drawing/2014/main" id="{5F8AA3B3-84D1-4575-A079-B2425B6F4277}"/>
            </a:ext>
          </a:extLst>
        </xdr:cNvPr>
        <xdr:cNvSpPr/>
      </xdr:nvSpPr>
      <xdr:spPr>
        <a:xfrm>
          <a:off x="493221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3261</a:t>
          </a:r>
        </a:p>
      </xdr:txBody>
    </xdr:sp>
    <xdr:clientData/>
  </xdr:twoCellAnchor>
  <xdr:twoCellAnchor>
    <xdr:from>
      <xdr:col>8</xdr:col>
      <xdr:colOff>523720</xdr:colOff>
      <xdr:row>21</xdr:row>
      <xdr:rowOff>49307</xdr:rowOff>
    </xdr:from>
    <xdr:to>
      <xdr:col>9</xdr:col>
      <xdr:colOff>301845</xdr:colOff>
      <xdr:row>24</xdr:row>
      <xdr:rowOff>60513</xdr:rowOff>
    </xdr:to>
    <xdr:sp macro="" textlink="">
      <xdr:nvSpPr>
        <xdr:cNvPr id="26" name="Retângulo 25">
          <a:hlinkClick xmlns:r="http://schemas.openxmlformats.org/officeDocument/2006/relationships" r:id="rId80"/>
          <a:extLst>
            <a:ext uri="{FF2B5EF4-FFF2-40B4-BE49-F238E27FC236}">
              <a16:creationId xmlns:a16="http://schemas.microsoft.com/office/drawing/2014/main" id="{410D145A-8FE6-401B-880F-C33ED95DE832}"/>
            </a:ext>
          </a:extLst>
        </xdr:cNvPr>
        <xdr:cNvSpPr/>
      </xdr:nvSpPr>
      <xdr:spPr>
        <a:xfrm>
          <a:off x="536466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3263</a:t>
          </a:r>
        </a:p>
      </xdr:txBody>
    </xdr:sp>
    <xdr:clientData/>
  </xdr:twoCellAnchor>
  <xdr:twoCellAnchor>
    <xdr:from>
      <xdr:col>11</xdr:col>
      <xdr:colOff>5702</xdr:colOff>
      <xdr:row>21</xdr:row>
      <xdr:rowOff>49307</xdr:rowOff>
    </xdr:from>
    <xdr:to>
      <xdr:col>11</xdr:col>
      <xdr:colOff>388945</xdr:colOff>
      <xdr:row>24</xdr:row>
      <xdr:rowOff>60513</xdr:rowOff>
    </xdr:to>
    <xdr:sp macro="" textlink="">
      <xdr:nvSpPr>
        <xdr:cNvPr id="27" name="Retângulo 26">
          <a:hlinkClick xmlns:r="http://schemas.openxmlformats.org/officeDocument/2006/relationships" r:id="rId81"/>
          <a:extLst>
            <a:ext uri="{FF2B5EF4-FFF2-40B4-BE49-F238E27FC236}">
              <a16:creationId xmlns:a16="http://schemas.microsoft.com/office/drawing/2014/main" id="{0B2D4F7A-8A82-4066-8BDA-53206CECD734}"/>
            </a:ext>
          </a:extLst>
        </xdr:cNvPr>
        <xdr:cNvSpPr/>
      </xdr:nvSpPr>
      <xdr:spPr>
        <a:xfrm>
          <a:off x="666199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3333</a:t>
          </a:r>
        </a:p>
      </xdr:txBody>
    </xdr:sp>
    <xdr:clientData/>
  </xdr:twoCellAnchor>
  <xdr:twoCellAnchor>
    <xdr:from>
      <xdr:col>11</xdr:col>
      <xdr:colOff>438147</xdr:colOff>
      <xdr:row>21</xdr:row>
      <xdr:rowOff>49307</xdr:rowOff>
    </xdr:from>
    <xdr:to>
      <xdr:col>12</xdr:col>
      <xdr:colOff>216272</xdr:colOff>
      <xdr:row>24</xdr:row>
      <xdr:rowOff>60513</xdr:rowOff>
    </xdr:to>
    <xdr:sp macro="" textlink="">
      <xdr:nvSpPr>
        <xdr:cNvPr id="28" name="Retângulo 27">
          <a:hlinkClick xmlns:r="http://schemas.openxmlformats.org/officeDocument/2006/relationships" r:id="rId82"/>
          <a:extLst>
            <a:ext uri="{FF2B5EF4-FFF2-40B4-BE49-F238E27FC236}">
              <a16:creationId xmlns:a16="http://schemas.microsoft.com/office/drawing/2014/main" id="{730319E4-D5FC-483C-8CE0-78216A6C37AF}"/>
            </a:ext>
          </a:extLst>
        </xdr:cNvPr>
        <xdr:cNvSpPr/>
      </xdr:nvSpPr>
      <xdr:spPr>
        <a:xfrm>
          <a:off x="709444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3348</a:t>
          </a:r>
        </a:p>
      </xdr:txBody>
    </xdr:sp>
    <xdr:clientData/>
  </xdr:twoCellAnchor>
  <xdr:twoCellAnchor>
    <xdr:from>
      <xdr:col>10</xdr:col>
      <xdr:colOff>178375</xdr:colOff>
      <xdr:row>21</xdr:row>
      <xdr:rowOff>49307</xdr:rowOff>
    </xdr:from>
    <xdr:to>
      <xdr:col>10</xdr:col>
      <xdr:colOff>561618</xdr:colOff>
      <xdr:row>24</xdr:row>
      <xdr:rowOff>60513</xdr:rowOff>
    </xdr:to>
    <xdr:sp macro="" textlink="">
      <xdr:nvSpPr>
        <xdr:cNvPr id="29" name="Retângulo 28">
          <a:hlinkClick xmlns:r="http://schemas.openxmlformats.org/officeDocument/2006/relationships" r:id="rId83"/>
          <a:extLst>
            <a:ext uri="{FF2B5EF4-FFF2-40B4-BE49-F238E27FC236}">
              <a16:creationId xmlns:a16="http://schemas.microsoft.com/office/drawing/2014/main" id="{FF42B0BE-220C-4150-97FA-4D3454C4DBC5}"/>
            </a:ext>
          </a:extLst>
        </xdr:cNvPr>
        <xdr:cNvSpPr/>
      </xdr:nvSpPr>
      <xdr:spPr>
        <a:xfrm>
          <a:off x="622955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3332</a:t>
          </a:r>
        </a:p>
      </xdr:txBody>
    </xdr:sp>
    <xdr:clientData/>
  </xdr:twoCellAnchor>
  <xdr:twoCellAnchor>
    <xdr:from>
      <xdr:col>12</xdr:col>
      <xdr:colOff>265474</xdr:colOff>
      <xdr:row>21</xdr:row>
      <xdr:rowOff>49307</xdr:rowOff>
    </xdr:from>
    <xdr:to>
      <xdr:col>13</xdr:col>
      <xdr:colOff>43600</xdr:colOff>
      <xdr:row>24</xdr:row>
      <xdr:rowOff>60513</xdr:rowOff>
    </xdr:to>
    <xdr:sp macro="" textlink="">
      <xdr:nvSpPr>
        <xdr:cNvPr id="30" name="Retângulo 29">
          <a:hlinkClick xmlns:r="http://schemas.openxmlformats.org/officeDocument/2006/relationships" r:id="rId84"/>
          <a:extLst>
            <a:ext uri="{FF2B5EF4-FFF2-40B4-BE49-F238E27FC236}">
              <a16:creationId xmlns:a16="http://schemas.microsoft.com/office/drawing/2014/main" id="{97850E62-E909-43AC-8928-DE24BFEF8A0B}"/>
            </a:ext>
          </a:extLst>
        </xdr:cNvPr>
        <xdr:cNvSpPr/>
      </xdr:nvSpPr>
      <xdr:spPr>
        <a:xfrm>
          <a:off x="752688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3349</a:t>
          </a:r>
        </a:p>
      </xdr:txBody>
    </xdr:sp>
    <xdr:clientData/>
  </xdr:twoCellAnchor>
  <xdr:twoCellAnchor>
    <xdr:from>
      <xdr:col>13</xdr:col>
      <xdr:colOff>92802</xdr:colOff>
      <xdr:row>21</xdr:row>
      <xdr:rowOff>49307</xdr:rowOff>
    </xdr:from>
    <xdr:to>
      <xdr:col>13</xdr:col>
      <xdr:colOff>476045</xdr:colOff>
      <xdr:row>24</xdr:row>
      <xdr:rowOff>60513</xdr:rowOff>
    </xdr:to>
    <xdr:sp macro="" textlink="">
      <xdr:nvSpPr>
        <xdr:cNvPr id="31" name="Retângulo 30">
          <a:hlinkClick xmlns:r="http://schemas.openxmlformats.org/officeDocument/2006/relationships" r:id="rId85"/>
          <a:extLst>
            <a:ext uri="{FF2B5EF4-FFF2-40B4-BE49-F238E27FC236}">
              <a16:creationId xmlns:a16="http://schemas.microsoft.com/office/drawing/2014/main" id="{7B766ADB-A49B-417B-BCBF-6F0AAD599181}"/>
            </a:ext>
          </a:extLst>
        </xdr:cNvPr>
        <xdr:cNvSpPr/>
      </xdr:nvSpPr>
      <xdr:spPr>
        <a:xfrm>
          <a:off x="795933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3351</a:t>
          </a:r>
        </a:p>
      </xdr:txBody>
    </xdr:sp>
    <xdr:clientData/>
  </xdr:twoCellAnchor>
  <xdr:twoCellAnchor>
    <xdr:from>
      <xdr:col>13</xdr:col>
      <xdr:colOff>525247</xdr:colOff>
      <xdr:row>21</xdr:row>
      <xdr:rowOff>49307</xdr:rowOff>
    </xdr:from>
    <xdr:to>
      <xdr:col>14</xdr:col>
      <xdr:colOff>303372</xdr:colOff>
      <xdr:row>24</xdr:row>
      <xdr:rowOff>51548</xdr:rowOff>
    </xdr:to>
    <xdr:sp macro="" textlink="">
      <xdr:nvSpPr>
        <xdr:cNvPr id="32" name="Retângulo 31">
          <a:hlinkClick xmlns:r="http://schemas.openxmlformats.org/officeDocument/2006/relationships" r:id="rId86"/>
          <a:extLst>
            <a:ext uri="{FF2B5EF4-FFF2-40B4-BE49-F238E27FC236}">
              <a16:creationId xmlns:a16="http://schemas.microsoft.com/office/drawing/2014/main" id="{9A132857-D99C-45D5-BD4C-B96265B6C2A4}"/>
            </a:ext>
          </a:extLst>
        </xdr:cNvPr>
        <xdr:cNvSpPr/>
      </xdr:nvSpPr>
      <xdr:spPr>
        <a:xfrm>
          <a:off x="8391776" y="4049807"/>
          <a:ext cx="383243" cy="573741"/>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4001</a:t>
          </a:r>
        </a:p>
      </xdr:txBody>
    </xdr:sp>
    <xdr:clientData/>
  </xdr:twoCellAnchor>
  <xdr:twoCellAnchor>
    <xdr:from>
      <xdr:col>14</xdr:col>
      <xdr:colOff>352574</xdr:colOff>
      <xdr:row>21</xdr:row>
      <xdr:rowOff>49307</xdr:rowOff>
    </xdr:from>
    <xdr:to>
      <xdr:col>15</xdr:col>
      <xdr:colOff>130699</xdr:colOff>
      <xdr:row>24</xdr:row>
      <xdr:rowOff>60513</xdr:rowOff>
    </xdr:to>
    <xdr:sp macro="" textlink="">
      <xdr:nvSpPr>
        <xdr:cNvPr id="47" name="Retângulo 46">
          <a:hlinkClick xmlns:r="http://schemas.openxmlformats.org/officeDocument/2006/relationships" r:id="rId87"/>
          <a:extLst>
            <a:ext uri="{FF2B5EF4-FFF2-40B4-BE49-F238E27FC236}">
              <a16:creationId xmlns:a16="http://schemas.microsoft.com/office/drawing/2014/main" id="{9E5BB4A5-CC39-4A1F-8E51-173394197821}"/>
            </a:ext>
          </a:extLst>
        </xdr:cNvPr>
        <xdr:cNvSpPr/>
      </xdr:nvSpPr>
      <xdr:spPr>
        <a:xfrm>
          <a:off x="882422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4002</a:t>
          </a:r>
        </a:p>
      </xdr:txBody>
    </xdr:sp>
    <xdr:clientData/>
  </xdr:twoCellAnchor>
  <xdr:twoCellAnchor>
    <xdr:from>
      <xdr:col>15</xdr:col>
      <xdr:colOff>179901</xdr:colOff>
      <xdr:row>21</xdr:row>
      <xdr:rowOff>49307</xdr:rowOff>
    </xdr:from>
    <xdr:to>
      <xdr:col>15</xdr:col>
      <xdr:colOff>563144</xdr:colOff>
      <xdr:row>24</xdr:row>
      <xdr:rowOff>60513</xdr:rowOff>
    </xdr:to>
    <xdr:sp macro="" textlink="">
      <xdr:nvSpPr>
        <xdr:cNvPr id="48" name="Retângulo 47">
          <a:hlinkClick xmlns:r="http://schemas.openxmlformats.org/officeDocument/2006/relationships" r:id="rId86"/>
          <a:extLst>
            <a:ext uri="{FF2B5EF4-FFF2-40B4-BE49-F238E27FC236}">
              <a16:creationId xmlns:a16="http://schemas.microsoft.com/office/drawing/2014/main" id="{EB9C5023-FBE0-460A-A421-0FAD661458D2}"/>
            </a:ext>
          </a:extLst>
        </xdr:cNvPr>
        <xdr:cNvSpPr/>
      </xdr:nvSpPr>
      <xdr:spPr>
        <a:xfrm>
          <a:off x="925666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4041</a:t>
          </a:r>
        </a:p>
      </xdr:txBody>
    </xdr:sp>
    <xdr:clientData/>
  </xdr:twoCellAnchor>
  <xdr:twoCellAnchor>
    <xdr:from>
      <xdr:col>16</xdr:col>
      <xdr:colOff>7229</xdr:colOff>
      <xdr:row>21</xdr:row>
      <xdr:rowOff>49307</xdr:rowOff>
    </xdr:from>
    <xdr:to>
      <xdr:col>16</xdr:col>
      <xdr:colOff>390472</xdr:colOff>
      <xdr:row>24</xdr:row>
      <xdr:rowOff>60513</xdr:rowOff>
    </xdr:to>
    <xdr:sp macro="" textlink="">
      <xdr:nvSpPr>
        <xdr:cNvPr id="49" name="Retângulo 48">
          <a:hlinkClick xmlns:r="http://schemas.openxmlformats.org/officeDocument/2006/relationships" r:id="rId88"/>
          <a:extLst>
            <a:ext uri="{FF2B5EF4-FFF2-40B4-BE49-F238E27FC236}">
              <a16:creationId xmlns:a16="http://schemas.microsoft.com/office/drawing/2014/main" id="{36072901-8B5C-449B-AC5D-CBD97A241EFA}"/>
            </a:ext>
          </a:extLst>
        </xdr:cNvPr>
        <xdr:cNvSpPr/>
      </xdr:nvSpPr>
      <xdr:spPr>
        <a:xfrm>
          <a:off x="968911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4155</a:t>
          </a:r>
        </a:p>
      </xdr:txBody>
    </xdr:sp>
    <xdr:clientData/>
  </xdr:twoCellAnchor>
  <xdr:twoCellAnchor>
    <xdr:from>
      <xdr:col>17</xdr:col>
      <xdr:colOff>267001</xdr:colOff>
      <xdr:row>21</xdr:row>
      <xdr:rowOff>49307</xdr:rowOff>
    </xdr:from>
    <xdr:to>
      <xdr:col>18</xdr:col>
      <xdr:colOff>45126</xdr:colOff>
      <xdr:row>24</xdr:row>
      <xdr:rowOff>60513</xdr:rowOff>
    </xdr:to>
    <xdr:sp macro="" textlink="">
      <xdr:nvSpPr>
        <xdr:cNvPr id="50" name="Retângulo 49">
          <a:hlinkClick xmlns:r="http://schemas.openxmlformats.org/officeDocument/2006/relationships" r:id="rId89"/>
          <a:extLst>
            <a:ext uri="{FF2B5EF4-FFF2-40B4-BE49-F238E27FC236}">
              <a16:creationId xmlns:a16="http://schemas.microsoft.com/office/drawing/2014/main" id="{C5C6DFA9-22EA-4624-A21D-AA62125E97E6}"/>
            </a:ext>
          </a:extLst>
        </xdr:cNvPr>
        <xdr:cNvSpPr/>
      </xdr:nvSpPr>
      <xdr:spPr>
        <a:xfrm>
          <a:off x="1055400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4221</a:t>
          </a:r>
        </a:p>
      </xdr:txBody>
    </xdr:sp>
    <xdr:clientData/>
  </xdr:twoCellAnchor>
  <xdr:twoCellAnchor>
    <xdr:from>
      <xdr:col>18</xdr:col>
      <xdr:colOff>94328</xdr:colOff>
      <xdr:row>21</xdr:row>
      <xdr:rowOff>49307</xdr:rowOff>
    </xdr:from>
    <xdr:to>
      <xdr:col>18</xdr:col>
      <xdr:colOff>477571</xdr:colOff>
      <xdr:row>24</xdr:row>
      <xdr:rowOff>60513</xdr:rowOff>
    </xdr:to>
    <xdr:sp macro="" textlink="">
      <xdr:nvSpPr>
        <xdr:cNvPr id="51" name="Retângulo 50">
          <a:hlinkClick xmlns:r="http://schemas.openxmlformats.org/officeDocument/2006/relationships" r:id="rId90"/>
          <a:extLst>
            <a:ext uri="{FF2B5EF4-FFF2-40B4-BE49-F238E27FC236}">
              <a16:creationId xmlns:a16="http://schemas.microsoft.com/office/drawing/2014/main" id="{6C614DCA-D55C-41E4-AEC6-70236E40D781}"/>
            </a:ext>
          </a:extLst>
        </xdr:cNvPr>
        <xdr:cNvSpPr/>
      </xdr:nvSpPr>
      <xdr:spPr>
        <a:xfrm>
          <a:off x="1098644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4278</a:t>
          </a:r>
        </a:p>
      </xdr:txBody>
    </xdr:sp>
    <xdr:clientData/>
  </xdr:twoCellAnchor>
  <xdr:twoCellAnchor>
    <xdr:from>
      <xdr:col>16</xdr:col>
      <xdr:colOff>439674</xdr:colOff>
      <xdr:row>21</xdr:row>
      <xdr:rowOff>49307</xdr:rowOff>
    </xdr:from>
    <xdr:to>
      <xdr:col>17</xdr:col>
      <xdr:colOff>217799</xdr:colOff>
      <xdr:row>24</xdr:row>
      <xdr:rowOff>60513</xdr:rowOff>
    </xdr:to>
    <xdr:sp macro="" textlink="">
      <xdr:nvSpPr>
        <xdr:cNvPr id="52" name="Retângulo 51">
          <a:hlinkClick xmlns:r="http://schemas.openxmlformats.org/officeDocument/2006/relationships" r:id="rId91"/>
          <a:extLst>
            <a:ext uri="{FF2B5EF4-FFF2-40B4-BE49-F238E27FC236}">
              <a16:creationId xmlns:a16="http://schemas.microsoft.com/office/drawing/2014/main" id="{554F3083-20DE-4590-AC61-861DD28E5335}"/>
            </a:ext>
          </a:extLst>
        </xdr:cNvPr>
        <xdr:cNvSpPr/>
      </xdr:nvSpPr>
      <xdr:spPr>
        <a:xfrm>
          <a:off x="1012155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4198</a:t>
          </a:r>
        </a:p>
      </xdr:txBody>
    </xdr:sp>
    <xdr:clientData/>
  </xdr:twoCellAnchor>
  <xdr:twoCellAnchor>
    <xdr:from>
      <xdr:col>6</xdr:col>
      <xdr:colOff>436620</xdr:colOff>
      <xdr:row>21</xdr:row>
      <xdr:rowOff>49307</xdr:rowOff>
    </xdr:from>
    <xdr:to>
      <xdr:col>7</xdr:col>
      <xdr:colOff>214745</xdr:colOff>
      <xdr:row>24</xdr:row>
      <xdr:rowOff>60513</xdr:rowOff>
    </xdr:to>
    <xdr:sp macro="" textlink="">
      <xdr:nvSpPr>
        <xdr:cNvPr id="53" name="Retângulo 52">
          <a:hlinkClick xmlns:r="http://schemas.openxmlformats.org/officeDocument/2006/relationships" r:id="rId92"/>
          <a:extLst>
            <a:ext uri="{FF2B5EF4-FFF2-40B4-BE49-F238E27FC236}">
              <a16:creationId xmlns:a16="http://schemas.microsoft.com/office/drawing/2014/main" id="{10D5A344-77C0-4DEF-A3E4-63B23A72E897}"/>
            </a:ext>
          </a:extLst>
        </xdr:cNvPr>
        <xdr:cNvSpPr/>
      </xdr:nvSpPr>
      <xdr:spPr>
        <a:xfrm>
          <a:off x="406732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3060</a:t>
          </a:r>
        </a:p>
      </xdr:txBody>
    </xdr:sp>
    <xdr:clientData/>
  </xdr:twoCellAnchor>
  <xdr:twoCellAnchor>
    <xdr:from>
      <xdr:col>7</xdr:col>
      <xdr:colOff>263947</xdr:colOff>
      <xdr:row>21</xdr:row>
      <xdr:rowOff>49307</xdr:rowOff>
    </xdr:from>
    <xdr:to>
      <xdr:col>8</xdr:col>
      <xdr:colOff>42073</xdr:colOff>
      <xdr:row>24</xdr:row>
      <xdr:rowOff>60513</xdr:rowOff>
    </xdr:to>
    <xdr:sp macro="" textlink="">
      <xdr:nvSpPr>
        <xdr:cNvPr id="54" name="Retângulo 53">
          <a:hlinkClick xmlns:r="http://schemas.openxmlformats.org/officeDocument/2006/relationships" r:id="rId93"/>
          <a:extLst>
            <a:ext uri="{FF2B5EF4-FFF2-40B4-BE49-F238E27FC236}">
              <a16:creationId xmlns:a16="http://schemas.microsoft.com/office/drawing/2014/main" id="{2C69F2B2-9915-4967-97C3-01151F42F7EE}"/>
            </a:ext>
          </a:extLst>
        </xdr:cNvPr>
        <xdr:cNvSpPr/>
      </xdr:nvSpPr>
      <xdr:spPr>
        <a:xfrm>
          <a:off x="449977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3233</a:t>
          </a:r>
        </a:p>
      </xdr:txBody>
    </xdr:sp>
    <xdr:clientData/>
  </xdr:twoCellAnchor>
  <xdr:twoCellAnchor>
    <xdr:from>
      <xdr:col>9</xdr:col>
      <xdr:colOff>351047</xdr:colOff>
      <xdr:row>21</xdr:row>
      <xdr:rowOff>49307</xdr:rowOff>
    </xdr:from>
    <xdr:to>
      <xdr:col>10</xdr:col>
      <xdr:colOff>129173</xdr:colOff>
      <xdr:row>24</xdr:row>
      <xdr:rowOff>60513</xdr:rowOff>
    </xdr:to>
    <xdr:sp macro="" textlink="">
      <xdr:nvSpPr>
        <xdr:cNvPr id="55" name="Retângulo 54">
          <a:hlinkClick xmlns:r="http://schemas.openxmlformats.org/officeDocument/2006/relationships" r:id="rId94"/>
          <a:extLst>
            <a:ext uri="{FF2B5EF4-FFF2-40B4-BE49-F238E27FC236}">
              <a16:creationId xmlns:a16="http://schemas.microsoft.com/office/drawing/2014/main" id="{899AFF5D-D42E-44B6-8D8F-6B32C644F8FA}"/>
            </a:ext>
          </a:extLst>
        </xdr:cNvPr>
        <xdr:cNvSpPr/>
      </xdr:nvSpPr>
      <xdr:spPr>
        <a:xfrm>
          <a:off x="5797106"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3320</a:t>
          </a:r>
        </a:p>
      </xdr:txBody>
    </xdr:sp>
    <xdr:clientData/>
  </xdr:twoCellAnchor>
  <xdr:twoCellAnchor>
    <xdr:from>
      <xdr:col>18</xdr:col>
      <xdr:colOff>526773</xdr:colOff>
      <xdr:row>21</xdr:row>
      <xdr:rowOff>49307</xdr:rowOff>
    </xdr:from>
    <xdr:to>
      <xdr:col>19</xdr:col>
      <xdr:colOff>304899</xdr:colOff>
      <xdr:row>24</xdr:row>
      <xdr:rowOff>60513</xdr:rowOff>
    </xdr:to>
    <xdr:sp macro="" textlink="">
      <xdr:nvSpPr>
        <xdr:cNvPr id="56" name="Retângulo 55">
          <a:hlinkClick xmlns:r="http://schemas.openxmlformats.org/officeDocument/2006/relationships" r:id="rId95"/>
          <a:extLst>
            <a:ext uri="{FF2B5EF4-FFF2-40B4-BE49-F238E27FC236}">
              <a16:creationId xmlns:a16="http://schemas.microsoft.com/office/drawing/2014/main" id="{62463A36-B808-41BD-BA9B-392C7DC50775}"/>
            </a:ext>
          </a:extLst>
        </xdr:cNvPr>
        <xdr:cNvSpPr/>
      </xdr:nvSpPr>
      <xdr:spPr>
        <a:xfrm>
          <a:off x="11418891"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4332</a:t>
          </a:r>
        </a:p>
      </xdr:txBody>
    </xdr:sp>
    <xdr:clientData/>
  </xdr:twoCellAnchor>
  <xdr:twoCellAnchor>
    <xdr:from>
      <xdr:col>19</xdr:col>
      <xdr:colOff>354104</xdr:colOff>
      <xdr:row>21</xdr:row>
      <xdr:rowOff>49307</xdr:rowOff>
    </xdr:from>
    <xdr:to>
      <xdr:col>20</xdr:col>
      <xdr:colOff>132229</xdr:colOff>
      <xdr:row>24</xdr:row>
      <xdr:rowOff>60513</xdr:rowOff>
    </xdr:to>
    <xdr:sp macro="" textlink="">
      <xdr:nvSpPr>
        <xdr:cNvPr id="57" name="Retângulo 56">
          <a:hlinkClick xmlns:r="http://schemas.openxmlformats.org/officeDocument/2006/relationships" r:id="rId96"/>
          <a:extLst>
            <a:ext uri="{FF2B5EF4-FFF2-40B4-BE49-F238E27FC236}">
              <a16:creationId xmlns:a16="http://schemas.microsoft.com/office/drawing/2014/main" id="{139FF62D-4795-458A-908D-6C75996B8CD1}"/>
            </a:ext>
          </a:extLst>
        </xdr:cNvPr>
        <xdr:cNvSpPr/>
      </xdr:nvSpPr>
      <xdr:spPr>
        <a:xfrm>
          <a:off x="11851339" y="4049807"/>
          <a:ext cx="383243" cy="582706"/>
        </a:xfrm>
        <a:prstGeom prst="rect">
          <a:avLst/>
        </a:prstGeom>
        <a:solidFill>
          <a:schemeClr val="lt1">
            <a:alpha val="60000"/>
          </a:schemeClr>
        </a:solidFill>
        <a:ln>
          <a:solidFill>
            <a:srgbClr val="39381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pt-BR" sz="1050">
              <a:latin typeface="Sicoob Sans"/>
            </a:rPr>
            <a:t>4364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161925</xdr:colOff>
      <xdr:row>2</xdr:row>
      <xdr:rowOff>57150</xdr:rowOff>
    </xdr:from>
    <xdr:to>
      <xdr:col>4</xdr:col>
      <xdr:colOff>483493</xdr:colOff>
      <xdr:row>6</xdr:row>
      <xdr:rowOff>76273</xdr:rowOff>
    </xdr:to>
    <xdr:pic>
      <xdr:nvPicPr>
        <xdr:cNvPr id="2" name="Imagem 1">
          <a:extLst>
            <a:ext uri="{FF2B5EF4-FFF2-40B4-BE49-F238E27FC236}">
              <a16:creationId xmlns:a16="http://schemas.microsoft.com/office/drawing/2014/main" id="{B0BF8BAD-BB45-4665-A669-86A2477ED490}"/>
            </a:ext>
          </a:extLst>
        </xdr:cNvPr>
        <xdr:cNvPicPr>
          <a:picLocks noChangeAspect="1"/>
        </xdr:cNvPicPr>
      </xdr:nvPicPr>
      <xdr:blipFill>
        <a:blip xmlns:r="http://schemas.openxmlformats.org/officeDocument/2006/relationships" r:embed="rId1"/>
        <a:stretch>
          <a:fillRect/>
        </a:stretch>
      </xdr:blipFill>
      <xdr:spPr>
        <a:xfrm>
          <a:off x="466725" y="266700"/>
          <a:ext cx="2245618" cy="781123"/>
        </a:xfrm>
        <a:prstGeom prst="rect">
          <a:avLst/>
        </a:prstGeom>
      </xdr:spPr>
    </xdr:pic>
    <xdr:clientData/>
  </xdr:twoCellAnchor>
  <xdr:twoCellAnchor editAs="oneCell">
    <xdr:from>
      <xdr:col>8</xdr:col>
      <xdr:colOff>85725</xdr:colOff>
      <xdr:row>2</xdr:row>
      <xdr:rowOff>76200</xdr:rowOff>
    </xdr:from>
    <xdr:to>
      <xdr:col>9</xdr:col>
      <xdr:colOff>123825</xdr:colOff>
      <xdr:row>6</xdr:row>
      <xdr:rowOff>123825</xdr:rowOff>
    </xdr:to>
    <xdr:pic>
      <xdr:nvPicPr>
        <xdr:cNvPr id="3" name="Imagem 2" descr="Veja os detalhes da imagem relacionada. nos valeurs – DGDA">
          <a:extLst>
            <a:ext uri="{FF2B5EF4-FFF2-40B4-BE49-F238E27FC236}">
              <a16:creationId xmlns:a16="http://schemas.microsoft.com/office/drawing/2014/main" id="{0A1BCF8F-7204-485E-BCB1-31862B04DA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24775" y="285750"/>
          <a:ext cx="8096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1035458</xdr:colOff>
      <xdr:row>12</xdr:row>
      <xdr:rowOff>135473</xdr:rowOff>
    </xdr:from>
    <xdr:to>
      <xdr:col>10</xdr:col>
      <xdr:colOff>51767</xdr:colOff>
      <xdr:row>15</xdr:row>
      <xdr:rowOff>132935</xdr:rowOff>
    </xdr:to>
    <xdr:pic>
      <xdr:nvPicPr>
        <xdr:cNvPr id="4" name="Imagem 3">
          <a:extLst>
            <a:ext uri="{FF2B5EF4-FFF2-40B4-BE49-F238E27FC236}">
              <a16:creationId xmlns:a16="http://schemas.microsoft.com/office/drawing/2014/main" id="{E6FD4F5D-41C3-4639-B51B-AFA5CC274457}"/>
            </a:ext>
          </a:extLst>
        </xdr:cNvPr>
        <xdr:cNvPicPr>
          <a:picLocks noChangeAspect="1"/>
        </xdr:cNvPicPr>
      </xdr:nvPicPr>
      <xdr:blipFill>
        <a:blip xmlns:r="http://schemas.openxmlformats.org/officeDocument/2006/relationships" r:embed="rId1"/>
        <a:stretch>
          <a:fillRect/>
        </a:stretch>
      </xdr:blipFill>
      <xdr:spPr>
        <a:xfrm>
          <a:off x="7074308" y="12279848"/>
          <a:ext cx="1635684" cy="568962"/>
        </a:xfrm>
        <a:prstGeom prst="rect">
          <a:avLst/>
        </a:prstGeom>
      </xdr:spPr>
    </xdr:pic>
    <xdr:clientData/>
  </xdr:twoCellAnchor>
  <xdr:twoCellAnchor editAs="oneCell">
    <xdr:from>
      <xdr:col>13</xdr:col>
      <xdr:colOff>74544</xdr:colOff>
      <xdr:row>2</xdr:row>
      <xdr:rowOff>124242</xdr:rowOff>
    </xdr:from>
    <xdr:to>
      <xdr:col>13</xdr:col>
      <xdr:colOff>397566</xdr:colOff>
      <xdr:row>4</xdr:row>
      <xdr:rowOff>129212</xdr:rowOff>
    </xdr:to>
    <xdr:pic>
      <xdr:nvPicPr>
        <xdr:cNvPr id="5" name="Imagem 4">
          <a:hlinkClick xmlns:r="http://schemas.openxmlformats.org/officeDocument/2006/relationships" r:id="rId3"/>
          <a:extLst>
            <a:ext uri="{FF2B5EF4-FFF2-40B4-BE49-F238E27FC236}">
              <a16:creationId xmlns:a16="http://schemas.microsoft.com/office/drawing/2014/main" id="{2BCED8AF-92DA-48F9-9F6E-27708D9E7885}"/>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485244" y="333792"/>
          <a:ext cx="323022" cy="385970"/>
        </a:xfrm>
        <a:prstGeom prst="rect">
          <a:avLst/>
        </a:prstGeom>
      </xdr:spPr>
    </xdr:pic>
    <xdr:clientData/>
  </xdr:twoCellAnchor>
  <xdr:oneCellAnchor>
    <xdr:from>
      <xdr:col>13</xdr:col>
      <xdr:colOff>74544</xdr:colOff>
      <xdr:row>12</xdr:row>
      <xdr:rowOff>149090</xdr:rowOff>
    </xdr:from>
    <xdr:ext cx="323022" cy="385970"/>
    <xdr:pic>
      <xdr:nvPicPr>
        <xdr:cNvPr id="6" name="Imagem 5">
          <a:hlinkClick xmlns:r="http://schemas.openxmlformats.org/officeDocument/2006/relationships" r:id="rId3"/>
          <a:extLst>
            <a:ext uri="{FF2B5EF4-FFF2-40B4-BE49-F238E27FC236}">
              <a16:creationId xmlns:a16="http://schemas.microsoft.com/office/drawing/2014/main" id="{BC46B9C2-1062-4485-9C98-A812DCDC6A86}"/>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485244" y="12293465"/>
          <a:ext cx="323022" cy="38597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161925</xdr:colOff>
      <xdr:row>2</xdr:row>
      <xdr:rowOff>57150</xdr:rowOff>
    </xdr:from>
    <xdr:to>
      <xdr:col>4</xdr:col>
      <xdr:colOff>483493</xdr:colOff>
      <xdr:row>6</xdr:row>
      <xdr:rowOff>76273</xdr:rowOff>
    </xdr:to>
    <xdr:pic>
      <xdr:nvPicPr>
        <xdr:cNvPr id="2" name="Imagem 1">
          <a:extLst>
            <a:ext uri="{FF2B5EF4-FFF2-40B4-BE49-F238E27FC236}">
              <a16:creationId xmlns:a16="http://schemas.microsoft.com/office/drawing/2014/main" id="{3AEBF54D-E885-4E5A-A98E-464A3D08C52B}"/>
            </a:ext>
          </a:extLst>
        </xdr:cNvPr>
        <xdr:cNvPicPr>
          <a:picLocks noChangeAspect="1"/>
        </xdr:cNvPicPr>
      </xdr:nvPicPr>
      <xdr:blipFill>
        <a:blip xmlns:r="http://schemas.openxmlformats.org/officeDocument/2006/relationships" r:embed="rId1"/>
        <a:stretch>
          <a:fillRect/>
        </a:stretch>
      </xdr:blipFill>
      <xdr:spPr>
        <a:xfrm>
          <a:off x="466725" y="266700"/>
          <a:ext cx="2245618" cy="781123"/>
        </a:xfrm>
        <a:prstGeom prst="rect">
          <a:avLst/>
        </a:prstGeom>
      </xdr:spPr>
    </xdr:pic>
    <xdr:clientData/>
  </xdr:twoCellAnchor>
  <xdr:twoCellAnchor editAs="oneCell">
    <xdr:from>
      <xdr:col>8</xdr:col>
      <xdr:colOff>85725</xdr:colOff>
      <xdr:row>2</xdr:row>
      <xdr:rowOff>76200</xdr:rowOff>
    </xdr:from>
    <xdr:to>
      <xdr:col>9</xdr:col>
      <xdr:colOff>123825</xdr:colOff>
      <xdr:row>6</xdr:row>
      <xdr:rowOff>123825</xdr:rowOff>
    </xdr:to>
    <xdr:pic>
      <xdr:nvPicPr>
        <xdr:cNvPr id="3" name="Imagem 2" descr="Veja os detalhes da imagem relacionada. nos valeurs – DGDA">
          <a:extLst>
            <a:ext uri="{FF2B5EF4-FFF2-40B4-BE49-F238E27FC236}">
              <a16:creationId xmlns:a16="http://schemas.microsoft.com/office/drawing/2014/main" id="{67B2EAF7-069F-40B4-9AEF-F0CBE8D97B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24775" y="285750"/>
          <a:ext cx="8096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1060306</xdr:colOff>
      <xdr:row>12</xdr:row>
      <xdr:rowOff>52647</xdr:rowOff>
    </xdr:from>
    <xdr:to>
      <xdr:col>9</xdr:col>
      <xdr:colOff>0</xdr:colOff>
      <xdr:row>14</xdr:row>
      <xdr:rowOff>127384</xdr:rowOff>
    </xdr:to>
    <xdr:pic>
      <xdr:nvPicPr>
        <xdr:cNvPr id="4" name="Imagem 3">
          <a:extLst>
            <a:ext uri="{FF2B5EF4-FFF2-40B4-BE49-F238E27FC236}">
              <a16:creationId xmlns:a16="http://schemas.microsoft.com/office/drawing/2014/main" id="{F0EB2086-CE58-48B3-B266-5ECC29956A50}"/>
            </a:ext>
          </a:extLst>
        </xdr:cNvPr>
        <xdr:cNvPicPr>
          <a:picLocks noChangeAspect="1"/>
        </xdr:cNvPicPr>
      </xdr:nvPicPr>
      <xdr:blipFill>
        <a:blip xmlns:r="http://schemas.openxmlformats.org/officeDocument/2006/relationships" r:embed="rId1"/>
        <a:stretch>
          <a:fillRect/>
        </a:stretch>
      </xdr:blipFill>
      <xdr:spPr>
        <a:xfrm>
          <a:off x="7098328" y="2164712"/>
          <a:ext cx="1308520" cy="455737"/>
        </a:xfrm>
        <a:prstGeom prst="rect">
          <a:avLst/>
        </a:prstGeom>
      </xdr:spPr>
    </xdr:pic>
    <xdr:clientData/>
  </xdr:twoCellAnchor>
  <xdr:twoCellAnchor editAs="oneCell">
    <xdr:from>
      <xdr:col>13</xdr:col>
      <xdr:colOff>74544</xdr:colOff>
      <xdr:row>2</xdr:row>
      <xdr:rowOff>124242</xdr:rowOff>
    </xdr:from>
    <xdr:to>
      <xdr:col>13</xdr:col>
      <xdr:colOff>397566</xdr:colOff>
      <xdr:row>4</xdr:row>
      <xdr:rowOff>129212</xdr:rowOff>
    </xdr:to>
    <xdr:pic>
      <xdr:nvPicPr>
        <xdr:cNvPr id="5" name="Imagem 4">
          <a:hlinkClick xmlns:r="http://schemas.openxmlformats.org/officeDocument/2006/relationships" r:id="rId3"/>
          <a:extLst>
            <a:ext uri="{FF2B5EF4-FFF2-40B4-BE49-F238E27FC236}">
              <a16:creationId xmlns:a16="http://schemas.microsoft.com/office/drawing/2014/main" id="{1F14659A-C37D-4A56-B71D-F564376189DA}"/>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485244" y="333792"/>
          <a:ext cx="323022" cy="385970"/>
        </a:xfrm>
        <a:prstGeom prst="rect">
          <a:avLst/>
        </a:prstGeom>
      </xdr:spPr>
    </xdr:pic>
    <xdr:clientData/>
  </xdr:twoCellAnchor>
  <xdr:oneCellAnchor>
    <xdr:from>
      <xdr:col>13</xdr:col>
      <xdr:colOff>66261</xdr:colOff>
      <xdr:row>16</xdr:row>
      <xdr:rowOff>16568</xdr:rowOff>
    </xdr:from>
    <xdr:ext cx="323022" cy="385970"/>
    <xdr:pic>
      <xdr:nvPicPr>
        <xdr:cNvPr id="7" name="Imagem 6">
          <a:hlinkClick xmlns:r="http://schemas.openxmlformats.org/officeDocument/2006/relationships" r:id="rId3"/>
          <a:extLst>
            <a:ext uri="{FF2B5EF4-FFF2-40B4-BE49-F238E27FC236}">
              <a16:creationId xmlns:a16="http://schemas.microsoft.com/office/drawing/2014/main" id="{B8B7125F-28C9-4C96-9028-D6BB1C0DE479}"/>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476961" y="9055793"/>
          <a:ext cx="323022" cy="38597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161925</xdr:colOff>
      <xdr:row>2</xdr:row>
      <xdr:rowOff>57150</xdr:rowOff>
    </xdr:from>
    <xdr:to>
      <xdr:col>4</xdr:col>
      <xdr:colOff>533189</xdr:colOff>
      <xdr:row>6</xdr:row>
      <xdr:rowOff>76273</xdr:rowOff>
    </xdr:to>
    <xdr:pic>
      <xdr:nvPicPr>
        <xdr:cNvPr id="2" name="Imagem 1">
          <a:extLst>
            <a:ext uri="{FF2B5EF4-FFF2-40B4-BE49-F238E27FC236}">
              <a16:creationId xmlns:a16="http://schemas.microsoft.com/office/drawing/2014/main" id="{6274C6CB-9D28-4553-B219-A92357528C6C}"/>
            </a:ext>
          </a:extLst>
        </xdr:cNvPr>
        <xdr:cNvPicPr>
          <a:picLocks noChangeAspect="1"/>
        </xdr:cNvPicPr>
      </xdr:nvPicPr>
      <xdr:blipFill>
        <a:blip xmlns:r="http://schemas.openxmlformats.org/officeDocument/2006/relationships" r:embed="rId1"/>
        <a:stretch>
          <a:fillRect/>
        </a:stretch>
      </xdr:blipFill>
      <xdr:spPr>
        <a:xfrm>
          <a:off x="466725" y="266700"/>
          <a:ext cx="2245618" cy="781123"/>
        </a:xfrm>
        <a:prstGeom prst="rect">
          <a:avLst/>
        </a:prstGeom>
      </xdr:spPr>
    </xdr:pic>
    <xdr:clientData/>
  </xdr:twoCellAnchor>
  <xdr:twoCellAnchor editAs="oneCell">
    <xdr:from>
      <xdr:col>11</xdr:col>
      <xdr:colOff>85725</xdr:colOff>
      <xdr:row>2</xdr:row>
      <xdr:rowOff>76200</xdr:rowOff>
    </xdr:from>
    <xdr:to>
      <xdr:col>12</xdr:col>
      <xdr:colOff>148673</xdr:colOff>
      <xdr:row>6</xdr:row>
      <xdr:rowOff>123825</xdr:rowOff>
    </xdr:to>
    <xdr:pic>
      <xdr:nvPicPr>
        <xdr:cNvPr id="3" name="Imagem 2" descr="Veja os detalhes da imagem relacionada. nos valeurs – DGDA">
          <a:extLst>
            <a:ext uri="{FF2B5EF4-FFF2-40B4-BE49-F238E27FC236}">
              <a16:creationId xmlns:a16="http://schemas.microsoft.com/office/drawing/2014/main" id="{64E09FC9-6005-4849-8CA3-375C71ED60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24775" y="285750"/>
          <a:ext cx="8096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1068587</xdr:colOff>
      <xdr:row>12</xdr:row>
      <xdr:rowOff>82826</xdr:rowOff>
    </xdr:from>
    <xdr:to>
      <xdr:col>12</xdr:col>
      <xdr:colOff>243904</xdr:colOff>
      <xdr:row>14</xdr:row>
      <xdr:rowOff>124239</xdr:rowOff>
    </xdr:to>
    <xdr:pic>
      <xdr:nvPicPr>
        <xdr:cNvPr id="4" name="Imagem 3">
          <a:extLst>
            <a:ext uri="{FF2B5EF4-FFF2-40B4-BE49-F238E27FC236}">
              <a16:creationId xmlns:a16="http://schemas.microsoft.com/office/drawing/2014/main" id="{0FAC12D3-F30F-440C-A41A-0BB98FB26392}"/>
            </a:ext>
          </a:extLst>
        </xdr:cNvPr>
        <xdr:cNvPicPr>
          <a:picLocks noChangeAspect="1"/>
        </xdr:cNvPicPr>
      </xdr:nvPicPr>
      <xdr:blipFill>
        <a:blip xmlns:r="http://schemas.openxmlformats.org/officeDocument/2006/relationships" r:embed="rId1"/>
        <a:stretch>
          <a:fillRect/>
        </a:stretch>
      </xdr:blipFill>
      <xdr:spPr>
        <a:xfrm>
          <a:off x="7570435" y="2194891"/>
          <a:ext cx="1212839" cy="422413"/>
        </a:xfrm>
        <a:prstGeom prst="rect">
          <a:avLst/>
        </a:prstGeom>
      </xdr:spPr>
    </xdr:pic>
    <xdr:clientData/>
  </xdr:twoCellAnchor>
  <xdr:twoCellAnchor editAs="oneCell">
    <xdr:from>
      <xdr:col>16</xdr:col>
      <xdr:colOff>74544</xdr:colOff>
      <xdr:row>2</xdr:row>
      <xdr:rowOff>124242</xdr:rowOff>
    </xdr:from>
    <xdr:to>
      <xdr:col>16</xdr:col>
      <xdr:colOff>397566</xdr:colOff>
      <xdr:row>4</xdr:row>
      <xdr:rowOff>129212</xdr:rowOff>
    </xdr:to>
    <xdr:pic>
      <xdr:nvPicPr>
        <xdr:cNvPr id="5" name="Imagem 4">
          <a:hlinkClick xmlns:r="http://schemas.openxmlformats.org/officeDocument/2006/relationships" r:id="rId3"/>
          <a:extLst>
            <a:ext uri="{FF2B5EF4-FFF2-40B4-BE49-F238E27FC236}">
              <a16:creationId xmlns:a16="http://schemas.microsoft.com/office/drawing/2014/main" id="{EC60EE68-3A30-47DC-A2EF-20C6769C251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485244" y="333792"/>
          <a:ext cx="323022" cy="385970"/>
        </a:xfrm>
        <a:prstGeom prst="rect">
          <a:avLst/>
        </a:prstGeom>
      </xdr:spPr>
    </xdr:pic>
    <xdr:clientData/>
  </xdr:twoCellAnchor>
  <xdr:oneCellAnchor>
    <xdr:from>
      <xdr:col>17</xdr:col>
      <xdr:colOff>41414</xdr:colOff>
      <xdr:row>11</xdr:row>
      <xdr:rowOff>0</xdr:rowOff>
    </xdr:from>
    <xdr:ext cx="323022" cy="385970"/>
    <xdr:pic>
      <xdr:nvPicPr>
        <xdr:cNvPr id="8" name="Imagem 7">
          <a:hlinkClick xmlns:r="http://schemas.openxmlformats.org/officeDocument/2006/relationships" r:id="rId3"/>
          <a:extLst>
            <a:ext uri="{FF2B5EF4-FFF2-40B4-BE49-F238E27FC236}">
              <a16:creationId xmlns:a16="http://schemas.microsoft.com/office/drawing/2014/main" id="{AD373B33-AD3F-4726-873D-463A35E8A714}"/>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899789" y="31168702"/>
          <a:ext cx="323022" cy="38597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161925</xdr:colOff>
      <xdr:row>2</xdr:row>
      <xdr:rowOff>57150</xdr:rowOff>
    </xdr:from>
    <xdr:to>
      <xdr:col>4</xdr:col>
      <xdr:colOff>483493</xdr:colOff>
      <xdr:row>6</xdr:row>
      <xdr:rowOff>76273</xdr:rowOff>
    </xdr:to>
    <xdr:pic>
      <xdr:nvPicPr>
        <xdr:cNvPr id="2" name="Imagem 1">
          <a:extLst>
            <a:ext uri="{FF2B5EF4-FFF2-40B4-BE49-F238E27FC236}">
              <a16:creationId xmlns:a16="http://schemas.microsoft.com/office/drawing/2014/main" id="{DD606F69-ED0B-4FB7-BC23-C58D43005B68}"/>
            </a:ext>
          </a:extLst>
        </xdr:cNvPr>
        <xdr:cNvPicPr>
          <a:picLocks noChangeAspect="1"/>
        </xdr:cNvPicPr>
      </xdr:nvPicPr>
      <xdr:blipFill>
        <a:blip xmlns:r="http://schemas.openxmlformats.org/officeDocument/2006/relationships" r:embed="rId1"/>
        <a:stretch>
          <a:fillRect/>
        </a:stretch>
      </xdr:blipFill>
      <xdr:spPr>
        <a:xfrm>
          <a:off x="466725" y="266700"/>
          <a:ext cx="2245618" cy="781123"/>
        </a:xfrm>
        <a:prstGeom prst="rect">
          <a:avLst/>
        </a:prstGeom>
      </xdr:spPr>
    </xdr:pic>
    <xdr:clientData/>
  </xdr:twoCellAnchor>
  <xdr:twoCellAnchor editAs="oneCell">
    <xdr:from>
      <xdr:col>8</xdr:col>
      <xdr:colOff>85725</xdr:colOff>
      <xdr:row>2</xdr:row>
      <xdr:rowOff>76200</xdr:rowOff>
    </xdr:from>
    <xdr:to>
      <xdr:col>9</xdr:col>
      <xdr:colOff>123825</xdr:colOff>
      <xdr:row>6</xdr:row>
      <xdr:rowOff>123825</xdr:rowOff>
    </xdr:to>
    <xdr:pic>
      <xdr:nvPicPr>
        <xdr:cNvPr id="3" name="Imagem 2" descr="Veja os detalhes da imagem relacionada. nos valeurs – DGDA">
          <a:extLst>
            <a:ext uri="{FF2B5EF4-FFF2-40B4-BE49-F238E27FC236}">
              <a16:creationId xmlns:a16="http://schemas.microsoft.com/office/drawing/2014/main" id="{8F7F9EF9-9A54-4D1A-99A7-358AA85E8F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24775" y="285750"/>
          <a:ext cx="8096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74544</xdr:colOff>
      <xdr:row>2</xdr:row>
      <xdr:rowOff>124242</xdr:rowOff>
    </xdr:from>
    <xdr:to>
      <xdr:col>13</xdr:col>
      <xdr:colOff>397566</xdr:colOff>
      <xdr:row>4</xdr:row>
      <xdr:rowOff>129212</xdr:rowOff>
    </xdr:to>
    <xdr:pic>
      <xdr:nvPicPr>
        <xdr:cNvPr id="5" name="Imagem 4">
          <a:hlinkClick xmlns:r="http://schemas.openxmlformats.org/officeDocument/2006/relationships" r:id="rId3"/>
          <a:extLst>
            <a:ext uri="{FF2B5EF4-FFF2-40B4-BE49-F238E27FC236}">
              <a16:creationId xmlns:a16="http://schemas.microsoft.com/office/drawing/2014/main" id="{2237DD27-84BA-4C01-8EE2-F122F4A3473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485244" y="333792"/>
          <a:ext cx="323022" cy="385970"/>
        </a:xfrm>
        <a:prstGeom prst="rect">
          <a:avLst/>
        </a:prstGeom>
      </xdr:spPr>
    </xdr:pic>
    <xdr:clientData/>
  </xdr:twoCellAnchor>
  <xdr:twoCellAnchor editAs="oneCell">
    <xdr:from>
      <xdr:col>16</xdr:col>
      <xdr:colOff>256763</xdr:colOff>
      <xdr:row>19</xdr:row>
      <xdr:rowOff>59804</xdr:rowOff>
    </xdr:from>
    <xdr:to>
      <xdr:col>18</xdr:col>
      <xdr:colOff>5141</xdr:colOff>
      <xdr:row>22</xdr:row>
      <xdr:rowOff>131204</xdr:rowOff>
    </xdr:to>
    <xdr:pic>
      <xdr:nvPicPr>
        <xdr:cNvPr id="11" name="Gráfico 10" descr="Folha com preenchimento sólido">
          <a:extLst>
            <a:ext uri="{FF2B5EF4-FFF2-40B4-BE49-F238E27FC236}">
              <a16:creationId xmlns:a16="http://schemas.microsoft.com/office/drawing/2014/main" id="{D084F0C4-ECBD-449D-BCB0-CE4D3E3AEA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010488" y="32930579"/>
          <a:ext cx="643728" cy="642900"/>
        </a:xfrm>
        <a:prstGeom prst="rect">
          <a:avLst/>
        </a:prstGeom>
      </xdr:spPr>
    </xdr:pic>
    <xdr:clientData/>
  </xdr:twoCellAnchor>
  <xdr:twoCellAnchor>
    <xdr:from>
      <xdr:col>3</xdr:col>
      <xdr:colOff>1383195</xdr:colOff>
      <xdr:row>53</xdr:row>
      <xdr:rowOff>8284</xdr:rowOff>
    </xdr:from>
    <xdr:to>
      <xdr:col>9</xdr:col>
      <xdr:colOff>149084</xdr:colOff>
      <xdr:row>70</xdr:row>
      <xdr:rowOff>132523</xdr:rowOff>
    </xdr:to>
    <xdr:graphicFrame macro="">
      <xdr:nvGraphicFramePr>
        <xdr:cNvPr id="12" name="Gráfico 11">
          <a:extLst>
            <a:ext uri="{FF2B5EF4-FFF2-40B4-BE49-F238E27FC236}">
              <a16:creationId xmlns:a16="http://schemas.microsoft.com/office/drawing/2014/main" id="{D0023E49-F410-40FC-8A76-0F244CF49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86142</xdr:colOff>
      <xdr:row>20</xdr:row>
      <xdr:rowOff>87965</xdr:rowOff>
    </xdr:from>
    <xdr:to>
      <xdr:col>18</xdr:col>
      <xdr:colOff>132523</xdr:colOff>
      <xdr:row>23</xdr:row>
      <xdr:rowOff>10107</xdr:rowOff>
    </xdr:to>
    <xdr:pic>
      <xdr:nvPicPr>
        <xdr:cNvPr id="13" name="Gráfico 12" descr="Folha com preenchimento sólido">
          <a:extLst>
            <a:ext uri="{FF2B5EF4-FFF2-40B4-BE49-F238E27FC236}">
              <a16:creationId xmlns:a16="http://schemas.microsoft.com/office/drawing/2014/main" id="{B8A376C0-04D0-4907-8D5E-C1A165A7D7C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1287542" y="33149240"/>
          <a:ext cx="494056" cy="493642"/>
        </a:xfrm>
        <a:prstGeom prst="rect">
          <a:avLst/>
        </a:prstGeom>
      </xdr:spPr>
    </xdr:pic>
    <xdr:clientData/>
  </xdr:twoCellAnchor>
  <xdr:twoCellAnchor>
    <xdr:from>
      <xdr:col>20</xdr:col>
      <xdr:colOff>444776</xdr:colOff>
      <xdr:row>49</xdr:row>
      <xdr:rowOff>24848</xdr:rowOff>
    </xdr:from>
    <xdr:to>
      <xdr:col>22</xdr:col>
      <xdr:colOff>287407</xdr:colOff>
      <xdr:row>52</xdr:row>
      <xdr:rowOff>49697</xdr:rowOff>
    </xdr:to>
    <xdr:grpSp>
      <xdr:nvGrpSpPr>
        <xdr:cNvPr id="14" name="Agrupar 13">
          <a:extLst>
            <a:ext uri="{FF2B5EF4-FFF2-40B4-BE49-F238E27FC236}">
              <a16:creationId xmlns:a16="http://schemas.microsoft.com/office/drawing/2014/main" id="{21E8C889-7B5E-4C37-8A42-A08D7D3B1D4B}"/>
            </a:ext>
          </a:extLst>
        </xdr:cNvPr>
        <xdr:cNvGrpSpPr/>
      </xdr:nvGrpSpPr>
      <xdr:grpSpPr>
        <a:xfrm>
          <a:off x="14193906" y="9566413"/>
          <a:ext cx="737153" cy="737154"/>
          <a:chOff x="14030739" y="42208174"/>
          <a:chExt cx="1234109" cy="1234109"/>
        </a:xfrm>
      </xdr:grpSpPr>
      <xdr:sp macro="" textlink="$T$16">
        <xdr:nvSpPr>
          <xdr:cNvPr id="15" name="CaixaDeTexto 23">
            <a:extLst>
              <a:ext uri="{FF2B5EF4-FFF2-40B4-BE49-F238E27FC236}">
                <a16:creationId xmlns:a16="http://schemas.microsoft.com/office/drawing/2014/main" id="{74F9167E-27D9-B6D0-743A-F754D6A8EE67}"/>
              </a:ext>
            </a:extLst>
          </xdr:cNvPr>
          <xdr:cNvSpPr txBox="1"/>
        </xdr:nvSpPr>
        <xdr:spPr>
          <a:xfrm>
            <a:off x="14163261" y="42531195"/>
            <a:ext cx="1017664" cy="58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fld id="{254B3668-27DD-4A8C-8D99-2F476D57DF40}" type="TxLink">
              <a:rPr lang="en-US" sz="2800" b="1" i="0" u="none" strike="noStrike">
                <a:solidFill>
                  <a:schemeClr val="tx1"/>
                </a:solidFill>
                <a:latin typeface="Sicoob Sans"/>
                <a:ea typeface="+mn-ea"/>
                <a:cs typeface="+mn-cs"/>
              </a:rPr>
              <a:pPr marL="0" indent="0" algn="ctr"/>
              <a:t>05</a:t>
            </a:fld>
            <a:endParaRPr lang="pt-BR" sz="2800" b="1" i="0" u="none" strike="noStrike">
              <a:solidFill>
                <a:schemeClr val="tx1"/>
              </a:solidFill>
              <a:latin typeface="Sicoob Sans"/>
              <a:ea typeface="+mn-ea"/>
              <a:cs typeface="+mn-cs"/>
            </a:endParaRPr>
          </a:p>
        </xdr:txBody>
      </xdr:sp>
      <xdr:sp macro="" textlink="">
        <xdr:nvSpPr>
          <xdr:cNvPr id="16" name="Elipse 15">
            <a:extLst>
              <a:ext uri="{FF2B5EF4-FFF2-40B4-BE49-F238E27FC236}">
                <a16:creationId xmlns:a16="http://schemas.microsoft.com/office/drawing/2014/main" id="{76106E1F-8145-5255-0611-95FCC30C4926}"/>
              </a:ext>
            </a:extLst>
          </xdr:cNvPr>
          <xdr:cNvSpPr/>
        </xdr:nvSpPr>
        <xdr:spPr>
          <a:xfrm>
            <a:off x="14030739" y="42208174"/>
            <a:ext cx="1234109" cy="1234109"/>
          </a:xfrm>
          <a:custGeom>
            <a:avLst/>
            <a:gdLst>
              <a:gd name="csX0" fmla="*/ 0 w 1234109"/>
              <a:gd name="csY0" fmla="*/ 617055 h 1234109"/>
              <a:gd name="csX1" fmla="*/ 617055 w 1234109"/>
              <a:gd name="csY1" fmla="*/ 0 h 1234109"/>
              <a:gd name="csX2" fmla="*/ 1234110 w 1234109"/>
              <a:gd name="csY2" fmla="*/ 617055 h 1234109"/>
              <a:gd name="csX3" fmla="*/ 617055 w 1234109"/>
              <a:gd name="csY3" fmla="*/ 1234110 h 1234109"/>
              <a:gd name="csX4" fmla="*/ 0 w 1234109"/>
              <a:gd name="csY4" fmla="*/ 617055 h 1234109"/>
            </a:gdLst>
            <a:ahLst/>
            <a:cxnLst>
              <a:cxn ang="0">
                <a:pos x="csX0" y="csY0"/>
              </a:cxn>
              <a:cxn ang="0">
                <a:pos x="csX1" y="csY1"/>
              </a:cxn>
              <a:cxn ang="0">
                <a:pos x="csX2" y="csY2"/>
              </a:cxn>
              <a:cxn ang="0">
                <a:pos x="csX3" y="csY3"/>
              </a:cxn>
              <a:cxn ang="0">
                <a:pos x="csX4" y="csY4"/>
              </a:cxn>
            </a:cxnLst>
            <a:rect l="l" t="t" r="r" b="b"/>
            <a:pathLst>
              <a:path w="1234109" h="1234109" extrusionOk="0">
                <a:moveTo>
                  <a:pt x="0" y="617055"/>
                </a:moveTo>
                <a:cubicBezTo>
                  <a:pt x="19826" y="247084"/>
                  <a:pt x="324834" y="76129"/>
                  <a:pt x="617055" y="0"/>
                </a:cubicBezTo>
                <a:cubicBezTo>
                  <a:pt x="955244" y="-7241"/>
                  <a:pt x="1287708" y="308324"/>
                  <a:pt x="1234110" y="617055"/>
                </a:cubicBezTo>
                <a:cubicBezTo>
                  <a:pt x="1229964" y="912601"/>
                  <a:pt x="905225" y="1257810"/>
                  <a:pt x="617055" y="1234110"/>
                </a:cubicBezTo>
                <a:cubicBezTo>
                  <a:pt x="266327" y="1186431"/>
                  <a:pt x="11811" y="974876"/>
                  <a:pt x="0" y="617055"/>
                </a:cubicBezTo>
                <a:close/>
              </a:path>
            </a:pathLst>
          </a:custGeom>
          <a:noFill/>
          <a:ln w="57150" cmpd="thickThin">
            <a:solidFill>
              <a:schemeClr val="tx1"/>
            </a:solidFill>
            <a:extLst>
              <a:ext uri="{C807C97D-BFC1-408E-A445-0C87EB9F89A2}">
                <ask:lineSketchStyleProps xmlns:ask="http://schemas.microsoft.com/office/drawing/2018/sketchyshapes" sd="1617256088">
                  <a:prstGeom prst="ellips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20</xdr:col>
      <xdr:colOff>444776</xdr:colOff>
      <xdr:row>32</xdr:row>
      <xdr:rowOff>77857</xdr:rowOff>
    </xdr:from>
    <xdr:to>
      <xdr:col>22</xdr:col>
      <xdr:colOff>287407</xdr:colOff>
      <xdr:row>44</xdr:row>
      <xdr:rowOff>53010</xdr:rowOff>
    </xdr:to>
    <xdr:grpSp>
      <xdr:nvGrpSpPr>
        <xdr:cNvPr id="17" name="Agrupar 16">
          <a:extLst>
            <a:ext uri="{FF2B5EF4-FFF2-40B4-BE49-F238E27FC236}">
              <a16:creationId xmlns:a16="http://schemas.microsoft.com/office/drawing/2014/main" id="{0238678D-E115-4A95-AF9E-8E656F76C049}"/>
            </a:ext>
          </a:extLst>
        </xdr:cNvPr>
        <xdr:cNvGrpSpPr/>
      </xdr:nvGrpSpPr>
      <xdr:grpSpPr>
        <a:xfrm>
          <a:off x="14193906" y="6380922"/>
          <a:ext cx="737153" cy="2261153"/>
          <a:chOff x="14030739" y="42208174"/>
          <a:chExt cx="1234109" cy="1234109"/>
        </a:xfrm>
      </xdr:grpSpPr>
      <xdr:sp macro="" textlink="$F$51">
        <xdr:nvSpPr>
          <xdr:cNvPr id="18" name="CaixaDeTexto 23">
            <a:extLst>
              <a:ext uri="{FF2B5EF4-FFF2-40B4-BE49-F238E27FC236}">
                <a16:creationId xmlns:a16="http://schemas.microsoft.com/office/drawing/2014/main" id="{1C415ED7-14D0-49CC-F8EC-14A132481621}"/>
              </a:ext>
            </a:extLst>
          </xdr:cNvPr>
          <xdr:cNvSpPr txBox="1"/>
        </xdr:nvSpPr>
        <xdr:spPr>
          <a:xfrm>
            <a:off x="14163261" y="42531195"/>
            <a:ext cx="1017664" cy="58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fld id="{1A9EF2A7-0550-4960-9F0A-03F3D09032C0}" type="TxLink">
              <a:rPr lang="en-US" sz="2800" b="1" i="0" u="none" strike="noStrike">
                <a:solidFill>
                  <a:srgbClr val="000000"/>
                </a:solidFill>
                <a:latin typeface="Sicoob Sans"/>
                <a:ea typeface="+mn-ea"/>
                <a:cs typeface="+mn-cs"/>
              </a:rPr>
              <a:pPr marL="0" indent="0" algn="ctr"/>
              <a:t>37</a:t>
            </a:fld>
            <a:endParaRPr lang="pt-BR" sz="7200" b="1" i="0" u="none" strike="noStrike">
              <a:solidFill>
                <a:schemeClr val="tx1"/>
              </a:solidFill>
              <a:latin typeface="Sicoob Sans"/>
              <a:ea typeface="+mn-ea"/>
              <a:cs typeface="+mn-cs"/>
            </a:endParaRPr>
          </a:p>
        </xdr:txBody>
      </xdr:sp>
      <xdr:sp macro="" textlink="">
        <xdr:nvSpPr>
          <xdr:cNvPr id="19" name="Elipse 18">
            <a:extLst>
              <a:ext uri="{FF2B5EF4-FFF2-40B4-BE49-F238E27FC236}">
                <a16:creationId xmlns:a16="http://schemas.microsoft.com/office/drawing/2014/main" id="{0C3F3DD2-BBDF-2224-27AE-0DD76D204448}"/>
              </a:ext>
            </a:extLst>
          </xdr:cNvPr>
          <xdr:cNvSpPr/>
        </xdr:nvSpPr>
        <xdr:spPr>
          <a:xfrm>
            <a:off x="14030739" y="42208174"/>
            <a:ext cx="1234109" cy="1234109"/>
          </a:xfrm>
          <a:custGeom>
            <a:avLst/>
            <a:gdLst>
              <a:gd name="csX0" fmla="*/ 0 w 1234109"/>
              <a:gd name="csY0" fmla="*/ 617055 h 1234109"/>
              <a:gd name="csX1" fmla="*/ 617055 w 1234109"/>
              <a:gd name="csY1" fmla="*/ 0 h 1234109"/>
              <a:gd name="csX2" fmla="*/ 1234110 w 1234109"/>
              <a:gd name="csY2" fmla="*/ 617055 h 1234109"/>
              <a:gd name="csX3" fmla="*/ 617055 w 1234109"/>
              <a:gd name="csY3" fmla="*/ 1234110 h 1234109"/>
              <a:gd name="csX4" fmla="*/ 0 w 1234109"/>
              <a:gd name="csY4" fmla="*/ 617055 h 1234109"/>
            </a:gdLst>
            <a:ahLst/>
            <a:cxnLst>
              <a:cxn ang="0">
                <a:pos x="csX0" y="csY0"/>
              </a:cxn>
              <a:cxn ang="0">
                <a:pos x="csX1" y="csY1"/>
              </a:cxn>
              <a:cxn ang="0">
                <a:pos x="csX2" y="csY2"/>
              </a:cxn>
              <a:cxn ang="0">
                <a:pos x="csX3" y="csY3"/>
              </a:cxn>
              <a:cxn ang="0">
                <a:pos x="csX4" y="csY4"/>
              </a:cxn>
            </a:cxnLst>
            <a:rect l="l" t="t" r="r" b="b"/>
            <a:pathLst>
              <a:path w="1234109" h="1234109" extrusionOk="0">
                <a:moveTo>
                  <a:pt x="0" y="617055"/>
                </a:moveTo>
                <a:cubicBezTo>
                  <a:pt x="19826" y="247084"/>
                  <a:pt x="324834" y="76129"/>
                  <a:pt x="617055" y="0"/>
                </a:cubicBezTo>
                <a:cubicBezTo>
                  <a:pt x="955244" y="-7241"/>
                  <a:pt x="1287708" y="308324"/>
                  <a:pt x="1234110" y="617055"/>
                </a:cubicBezTo>
                <a:cubicBezTo>
                  <a:pt x="1229964" y="912601"/>
                  <a:pt x="905225" y="1257810"/>
                  <a:pt x="617055" y="1234110"/>
                </a:cubicBezTo>
                <a:cubicBezTo>
                  <a:pt x="266327" y="1186431"/>
                  <a:pt x="11811" y="974876"/>
                  <a:pt x="0" y="617055"/>
                </a:cubicBezTo>
                <a:close/>
              </a:path>
            </a:pathLst>
          </a:custGeom>
          <a:noFill/>
          <a:ln w="57150" cmpd="thickThin">
            <a:solidFill>
              <a:schemeClr val="tx1"/>
            </a:solidFill>
            <a:extLst>
              <a:ext uri="{C807C97D-BFC1-408E-A445-0C87EB9F89A2}">
                <ask:lineSketchStyleProps xmlns:ask="http://schemas.microsoft.com/office/drawing/2018/sketchyshapes" sd="1617256088">
                  <a:prstGeom prst="ellipse">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6.xml><?xml version="1.0" encoding="utf-8"?>
<c:userShapes xmlns:c="http://schemas.openxmlformats.org/drawingml/2006/chart">
  <cdr:relSizeAnchor xmlns:cdr="http://schemas.openxmlformats.org/drawingml/2006/chartDrawing">
    <cdr:from>
      <cdr:x>0.06428</cdr:x>
      <cdr:y>0.58245</cdr:y>
    </cdr:from>
    <cdr:to>
      <cdr:x>0.27689</cdr:x>
      <cdr:y>0.72024</cdr:y>
    </cdr:to>
    <cdr:sp macro="" textlink="'Cooperados Alto Risco'!$S$18">
      <cdr:nvSpPr>
        <cdr:cNvPr id="2" name="CaixaDeTexto 23">
          <a:extLst xmlns:a="http://schemas.openxmlformats.org/drawingml/2006/main">
            <a:ext uri="{FF2B5EF4-FFF2-40B4-BE49-F238E27FC236}">
              <a16:creationId xmlns:a16="http://schemas.microsoft.com/office/drawing/2014/main" id="{F8C0D2CD-464E-2F9B-778B-E075D4997722}"/>
            </a:ext>
          </a:extLst>
        </cdr:cNvPr>
        <cdr:cNvSpPr txBox="1"/>
      </cdr:nvSpPr>
      <cdr:spPr>
        <a:xfrm xmlns:a="http://schemas.openxmlformats.org/drawingml/2006/main">
          <a:off x="430697" y="1953804"/>
          <a:ext cx="1424608" cy="46220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28678751-74BD-4CFB-A37A-568928F2F6AB}" type="TxLink">
            <a:rPr lang="en-US" sz="1000" b="0" i="0" u="none" strike="noStrike">
              <a:solidFill>
                <a:schemeClr val="tx1"/>
              </a:solidFill>
              <a:latin typeface="Sicoob Sans"/>
            </a:rPr>
            <a:pPr algn="ctr"/>
            <a:t>TODAS 
as singulares</a:t>
          </a:fld>
          <a:endParaRPr lang="pt-BR" sz="1400">
            <a:solidFill>
              <a:schemeClr val="tx1"/>
            </a:solidFill>
          </a:endParaRPr>
        </a:p>
      </cdr:txBody>
    </cdr:sp>
  </cdr:relSizeAnchor>
  <cdr:relSizeAnchor xmlns:cdr="http://schemas.openxmlformats.org/drawingml/2006/chartDrawing">
    <cdr:from>
      <cdr:x>0.09411</cdr:x>
      <cdr:y>0.43942</cdr:y>
    </cdr:from>
    <cdr:to>
      <cdr:x>0.24598</cdr:x>
      <cdr:y>0.6392</cdr:y>
    </cdr:to>
    <cdr:sp macro="" textlink="'Cooperados Alto Risco'!$S$28">
      <cdr:nvSpPr>
        <cdr:cNvPr id="4" name="CaixaDeTexto 23">
          <a:extLst xmlns:a="http://schemas.openxmlformats.org/drawingml/2006/main">
            <a:ext uri="{FF2B5EF4-FFF2-40B4-BE49-F238E27FC236}">
              <a16:creationId xmlns:a16="http://schemas.microsoft.com/office/drawing/2014/main" id="{750D42C5-C0C8-B063-527C-29165A912D4B}"/>
            </a:ext>
          </a:extLst>
        </cdr:cNvPr>
        <cdr:cNvSpPr txBox="1"/>
      </cdr:nvSpPr>
      <cdr:spPr>
        <a:xfrm xmlns:a="http://schemas.openxmlformats.org/drawingml/2006/main">
          <a:off x="630576" y="1281110"/>
          <a:ext cx="1017664" cy="58247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96CCA79-9DA7-4198-9E71-B1692A5A9DE2}" type="TxLink">
            <a:rPr lang="en-US" sz="3600" b="1" i="0" u="none" strike="noStrike">
              <a:solidFill>
                <a:schemeClr val="tx1"/>
              </a:solidFill>
              <a:latin typeface="Sicoob Sans"/>
            </a:rPr>
            <a:pPr algn="ctr"/>
            <a:t>0</a:t>
          </a:fld>
          <a:endParaRPr lang="pt-BR" sz="5400" b="1">
            <a:solidFill>
              <a:schemeClr val="tx1"/>
            </a:solidFill>
          </a:endParaRPr>
        </a:p>
      </cdr:txBody>
    </cdr:sp>
  </cdr:relSizeAnchor>
  <cdr:relSizeAnchor xmlns:cdr="http://schemas.openxmlformats.org/drawingml/2006/chartDrawing">
    <cdr:from>
      <cdr:x>0.67738</cdr:x>
      <cdr:y>0.10511</cdr:y>
    </cdr:from>
    <cdr:to>
      <cdr:x>0.68109</cdr:x>
      <cdr:y>0.87784</cdr:y>
    </cdr:to>
    <cdr:cxnSp macro="">
      <cdr:nvCxnSpPr>
        <cdr:cNvPr id="8" name="Conector reto 7">
          <a:extLst xmlns:a="http://schemas.openxmlformats.org/drawingml/2006/main">
            <a:ext uri="{FF2B5EF4-FFF2-40B4-BE49-F238E27FC236}">
              <a16:creationId xmlns:a16="http://schemas.microsoft.com/office/drawing/2014/main" id="{F1848CBA-0A79-5A3C-86BE-13F4165EAC33}"/>
            </a:ext>
          </a:extLst>
        </cdr:cNvPr>
        <cdr:cNvCxnSpPr/>
      </cdr:nvCxnSpPr>
      <cdr:spPr>
        <a:xfrm xmlns:a="http://schemas.openxmlformats.org/drawingml/2006/main" flipH="1">
          <a:off x="4538870" y="306456"/>
          <a:ext cx="24847" cy="2252870"/>
        </a:xfrm>
        <a:prstGeom xmlns:a="http://schemas.openxmlformats.org/drawingml/2006/main" prst="line">
          <a:avLst/>
        </a:prstGeom>
        <a:ln xmlns:a="http://schemas.openxmlformats.org/drawingml/2006/main" w="19050" cap="flat" cmpd="sng" algn="ctr">
          <a:solidFill>
            <a:schemeClr val="bg1">
              <a:lumMod val="50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0.36588</cdr:x>
      <cdr:y>0.04444</cdr:y>
    </cdr:from>
    <cdr:to>
      <cdr:x>0.64771</cdr:x>
      <cdr:y>0.37784</cdr:y>
    </cdr:to>
    <cdr:sp macro="" textlink="">
      <cdr:nvSpPr>
        <cdr:cNvPr id="9" name="Retângulo: Cantos Arredondados 8">
          <a:extLst xmlns:a="http://schemas.openxmlformats.org/drawingml/2006/main">
            <a:ext uri="{FF2B5EF4-FFF2-40B4-BE49-F238E27FC236}">
              <a16:creationId xmlns:a16="http://schemas.microsoft.com/office/drawing/2014/main" id="{28628327-4202-41F3-8832-FFB3C2129170}"/>
            </a:ext>
          </a:extLst>
        </cdr:cNvPr>
        <cdr:cNvSpPr/>
      </cdr:nvSpPr>
      <cdr:spPr>
        <a:xfrm xmlns:a="http://schemas.openxmlformats.org/drawingml/2006/main">
          <a:off x="2451651" y="149087"/>
          <a:ext cx="1888435" cy="1118364"/>
        </a:xfrm>
        <a:prstGeom xmlns:a="http://schemas.openxmlformats.org/drawingml/2006/main" prst="roundRect">
          <a:avLst/>
        </a:prstGeom>
        <a:ln xmlns:a="http://schemas.openxmlformats.org/drawingml/2006/mai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pt-BR" sz="1200"/>
            <a:t>Quantidade de Planos de ações </a:t>
          </a:r>
          <a:r>
            <a:rPr lang="pt-BR" sz="1800" b="1"/>
            <a:t>identificados</a:t>
          </a:r>
          <a:r>
            <a:rPr lang="pt-BR" sz="1600"/>
            <a:t> </a:t>
          </a:r>
          <a:r>
            <a:rPr lang="pt-BR" sz="1200"/>
            <a:t>por modalidade</a:t>
          </a:r>
          <a:r>
            <a:rPr lang="pt-BR" sz="1200" baseline="0"/>
            <a:t> no </a:t>
          </a:r>
          <a:r>
            <a:rPr lang="pt-BR" sz="1200"/>
            <a:t>mês</a:t>
          </a:r>
        </a:p>
      </cdr:txBody>
    </cdr:sp>
  </cdr:relSizeAnchor>
  <cdr:relSizeAnchor xmlns:cdr="http://schemas.openxmlformats.org/drawingml/2006/chartDrawing">
    <cdr:from>
      <cdr:x>0.69856</cdr:x>
      <cdr:y>0.51824</cdr:y>
    </cdr:from>
    <cdr:to>
      <cdr:x>0.96926</cdr:x>
      <cdr:y>0.72809</cdr:y>
    </cdr:to>
    <cdr:sp macro="" textlink="">
      <cdr:nvSpPr>
        <cdr:cNvPr id="15" name="Retângulo: Cantos Arredondados 14">
          <a:extLst xmlns:a="http://schemas.openxmlformats.org/drawingml/2006/main">
            <a:ext uri="{FF2B5EF4-FFF2-40B4-BE49-F238E27FC236}">
              <a16:creationId xmlns:a16="http://schemas.microsoft.com/office/drawing/2014/main" id="{CCF2D401-D758-A2DF-DB65-E2BC49AE9C42}"/>
            </a:ext>
          </a:extLst>
        </cdr:cNvPr>
        <cdr:cNvSpPr/>
      </cdr:nvSpPr>
      <cdr:spPr>
        <a:xfrm xmlns:a="http://schemas.openxmlformats.org/drawingml/2006/main">
          <a:off x="4680778" y="1738430"/>
          <a:ext cx="1813890" cy="703930"/>
        </a:xfrm>
        <a:prstGeom xmlns:a="http://schemas.openxmlformats.org/drawingml/2006/main" prst="roundRect">
          <a:avLst/>
        </a:prstGeom>
        <a:ln xmlns:a="http://schemas.openxmlformats.org/drawingml/2006/mai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pt-BR" sz="1200"/>
            <a:t>Quantidade</a:t>
          </a:r>
          <a:r>
            <a:rPr lang="pt-BR" sz="1200" baseline="0"/>
            <a:t> de </a:t>
          </a:r>
          <a:r>
            <a:rPr lang="pt-BR" sz="1200"/>
            <a:t>Planos de Ações </a:t>
          </a:r>
          <a:r>
            <a:rPr lang="pt-BR" sz="1200">
              <a:solidFill>
                <a:srgbClr val="FF0000"/>
              </a:solidFill>
            </a:rPr>
            <a:t>PENDENTES</a:t>
          </a:r>
          <a:r>
            <a:rPr lang="pt-BR" sz="1200" baseline="0">
              <a:solidFill>
                <a:srgbClr val="FF0000"/>
              </a:solidFill>
            </a:rPr>
            <a:t> </a:t>
          </a:r>
          <a:r>
            <a:rPr lang="pt-BR" sz="1200" baseline="0"/>
            <a:t>de Cadastro</a:t>
          </a:r>
          <a:endParaRPr lang="pt-BR" sz="1200"/>
        </a:p>
      </cdr:txBody>
    </cdr:sp>
  </cdr:relSizeAnchor>
  <cdr:relSizeAnchor xmlns:cdr="http://schemas.openxmlformats.org/drawingml/2006/chartDrawing">
    <cdr:from>
      <cdr:x>0.69856</cdr:x>
      <cdr:y>0.01289</cdr:y>
    </cdr:from>
    <cdr:to>
      <cdr:x>0.96926</cdr:x>
      <cdr:y>0.22274</cdr:y>
    </cdr:to>
    <cdr:sp macro="" textlink="">
      <cdr:nvSpPr>
        <cdr:cNvPr id="18" name="Retângulo: Cantos Arredondados 17">
          <a:extLst xmlns:a="http://schemas.openxmlformats.org/drawingml/2006/main">
            <a:ext uri="{FF2B5EF4-FFF2-40B4-BE49-F238E27FC236}">
              <a16:creationId xmlns:a16="http://schemas.microsoft.com/office/drawing/2014/main" id="{19CC6B4E-F811-BCBA-BAD8-DFF817BB79B6}"/>
            </a:ext>
          </a:extLst>
        </cdr:cNvPr>
        <cdr:cNvSpPr/>
      </cdr:nvSpPr>
      <cdr:spPr>
        <a:xfrm xmlns:a="http://schemas.openxmlformats.org/drawingml/2006/main">
          <a:off x="4680778" y="43225"/>
          <a:ext cx="1813890" cy="703930"/>
        </a:xfrm>
        <a:prstGeom xmlns:a="http://schemas.openxmlformats.org/drawingml/2006/main" prst="roundRect">
          <a:avLst/>
        </a:prstGeom>
        <a:ln xmlns:a="http://schemas.openxmlformats.org/drawingml/2006/mai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pt-BR" sz="1200"/>
            <a:t>Quantidade</a:t>
          </a:r>
          <a:r>
            <a:rPr lang="pt-BR" sz="1200" baseline="0"/>
            <a:t> de </a:t>
          </a:r>
          <a:r>
            <a:rPr lang="pt-BR" sz="1200"/>
            <a:t>Planos de Ações </a:t>
          </a:r>
          <a:r>
            <a:rPr lang="pt-BR" sz="1200">
              <a:solidFill>
                <a:srgbClr val="FF0000"/>
              </a:solidFill>
            </a:rPr>
            <a:t>QUE</a:t>
          </a:r>
          <a:r>
            <a:rPr lang="pt-BR" sz="1200" baseline="0">
              <a:solidFill>
                <a:srgbClr val="FF0000"/>
              </a:solidFill>
            </a:rPr>
            <a:t> DEVERIAM </a:t>
          </a:r>
          <a:r>
            <a:rPr lang="pt-BR" sz="1200" baseline="0">
              <a:solidFill>
                <a:schemeClr val="tx1"/>
              </a:solidFill>
            </a:rPr>
            <a:t>estar cadastrados</a:t>
          </a:r>
          <a:endParaRPr lang="pt-BR" sz="1200">
            <a:solidFill>
              <a:schemeClr val="tx1"/>
            </a:solidFill>
          </a:endParaRPr>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2</xdr:col>
      <xdr:colOff>161925</xdr:colOff>
      <xdr:row>2</xdr:row>
      <xdr:rowOff>57150</xdr:rowOff>
    </xdr:from>
    <xdr:to>
      <xdr:col>4</xdr:col>
      <xdr:colOff>483493</xdr:colOff>
      <xdr:row>6</xdr:row>
      <xdr:rowOff>76273</xdr:rowOff>
    </xdr:to>
    <xdr:pic>
      <xdr:nvPicPr>
        <xdr:cNvPr id="2" name="Imagem 1">
          <a:extLst>
            <a:ext uri="{FF2B5EF4-FFF2-40B4-BE49-F238E27FC236}">
              <a16:creationId xmlns:a16="http://schemas.microsoft.com/office/drawing/2014/main" id="{24726205-A2BE-4707-AA1D-1986082BE92E}"/>
            </a:ext>
          </a:extLst>
        </xdr:cNvPr>
        <xdr:cNvPicPr>
          <a:picLocks noChangeAspect="1"/>
        </xdr:cNvPicPr>
      </xdr:nvPicPr>
      <xdr:blipFill>
        <a:blip xmlns:r="http://schemas.openxmlformats.org/officeDocument/2006/relationships" r:embed="rId1"/>
        <a:stretch>
          <a:fillRect/>
        </a:stretch>
      </xdr:blipFill>
      <xdr:spPr>
        <a:xfrm>
          <a:off x="466725" y="266700"/>
          <a:ext cx="2245618" cy="781123"/>
        </a:xfrm>
        <a:prstGeom prst="rect">
          <a:avLst/>
        </a:prstGeom>
      </xdr:spPr>
    </xdr:pic>
    <xdr:clientData/>
  </xdr:twoCellAnchor>
  <xdr:twoCellAnchor editAs="oneCell">
    <xdr:from>
      <xdr:col>8</xdr:col>
      <xdr:colOff>85725</xdr:colOff>
      <xdr:row>2</xdr:row>
      <xdr:rowOff>76200</xdr:rowOff>
    </xdr:from>
    <xdr:to>
      <xdr:col>9</xdr:col>
      <xdr:colOff>123825</xdr:colOff>
      <xdr:row>6</xdr:row>
      <xdr:rowOff>123825</xdr:rowOff>
    </xdr:to>
    <xdr:pic>
      <xdr:nvPicPr>
        <xdr:cNvPr id="3" name="Imagem 2" descr="Veja os detalhes da imagem relacionada. nos valeurs – DGDA">
          <a:extLst>
            <a:ext uri="{FF2B5EF4-FFF2-40B4-BE49-F238E27FC236}">
              <a16:creationId xmlns:a16="http://schemas.microsoft.com/office/drawing/2014/main" id="{ABD507AB-984C-4DBE-9E48-E13198F16D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24775" y="285750"/>
          <a:ext cx="8096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74544</xdr:colOff>
      <xdr:row>2</xdr:row>
      <xdr:rowOff>124242</xdr:rowOff>
    </xdr:from>
    <xdr:to>
      <xdr:col>13</xdr:col>
      <xdr:colOff>397566</xdr:colOff>
      <xdr:row>4</xdr:row>
      <xdr:rowOff>129212</xdr:rowOff>
    </xdr:to>
    <xdr:pic>
      <xdr:nvPicPr>
        <xdr:cNvPr id="5" name="Imagem 4">
          <a:hlinkClick xmlns:r="http://schemas.openxmlformats.org/officeDocument/2006/relationships" r:id="rId3"/>
          <a:extLst>
            <a:ext uri="{FF2B5EF4-FFF2-40B4-BE49-F238E27FC236}">
              <a16:creationId xmlns:a16="http://schemas.microsoft.com/office/drawing/2014/main" id="{2315191F-494F-4D86-A4ED-21B5CD1DCF9C}"/>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485244" y="333792"/>
          <a:ext cx="323022" cy="3859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4</xdr:row>
      <xdr:rowOff>0</xdr:rowOff>
    </xdr:to>
    <xdr:pic>
      <xdr:nvPicPr>
        <xdr:cNvPr id="2" name="Picture">
          <a:extLst>
            <a:ext uri="{FF2B5EF4-FFF2-40B4-BE49-F238E27FC236}">
              <a16:creationId xmlns:a16="http://schemas.microsoft.com/office/drawing/2014/main" id="{DCECFAB8-A62B-4F3E-A2B7-74379CCC7EE3}"/>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3" name="Picture">
          <a:extLst>
            <a:ext uri="{FF2B5EF4-FFF2-40B4-BE49-F238E27FC236}">
              <a16:creationId xmlns:a16="http://schemas.microsoft.com/office/drawing/2014/main" id="{2658CF73-FB94-4B06-81E2-5D536308B265}"/>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4" name="Picture">
          <a:extLst>
            <a:ext uri="{FF2B5EF4-FFF2-40B4-BE49-F238E27FC236}">
              <a16:creationId xmlns:a16="http://schemas.microsoft.com/office/drawing/2014/main" id="{1C0E58E5-2AFB-435F-9620-645484E5F196}"/>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5" name="Picture">
          <a:extLst>
            <a:ext uri="{FF2B5EF4-FFF2-40B4-BE49-F238E27FC236}">
              <a16:creationId xmlns:a16="http://schemas.microsoft.com/office/drawing/2014/main" id="{D5E72318-EDB7-471E-B0AA-2529D8E2D879}"/>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6" name="Picture">
          <a:extLst>
            <a:ext uri="{FF2B5EF4-FFF2-40B4-BE49-F238E27FC236}">
              <a16:creationId xmlns:a16="http://schemas.microsoft.com/office/drawing/2014/main" id="{12B574C0-57F9-464B-9C71-C089FD1253F1}"/>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7" name="Picture">
          <a:extLst>
            <a:ext uri="{FF2B5EF4-FFF2-40B4-BE49-F238E27FC236}">
              <a16:creationId xmlns:a16="http://schemas.microsoft.com/office/drawing/2014/main" id="{BDD7B53B-AEC1-4081-BCF7-C1542BC79FB6}"/>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8" name="Picture">
          <a:extLst>
            <a:ext uri="{FF2B5EF4-FFF2-40B4-BE49-F238E27FC236}">
              <a16:creationId xmlns:a16="http://schemas.microsoft.com/office/drawing/2014/main" id="{C6674872-3E61-40AF-A3D7-DD49E0C92341}"/>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1" name="Picture">
          <a:extLst>
            <a:ext uri="{FF2B5EF4-FFF2-40B4-BE49-F238E27FC236}">
              <a16:creationId xmlns:a16="http://schemas.microsoft.com/office/drawing/2014/main" id="{C1BE7D22-CE8A-4173-9201-9D8A0737A8DF}"/>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9" name="Picture">
          <a:extLst>
            <a:ext uri="{FF2B5EF4-FFF2-40B4-BE49-F238E27FC236}">
              <a16:creationId xmlns:a16="http://schemas.microsoft.com/office/drawing/2014/main" id="{06D50030-3E24-4EF3-AD5D-18FCE75ADB6F}"/>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0" name="Picture">
          <a:extLst>
            <a:ext uri="{FF2B5EF4-FFF2-40B4-BE49-F238E27FC236}">
              <a16:creationId xmlns:a16="http://schemas.microsoft.com/office/drawing/2014/main" id="{82F54A0E-FF9D-4159-BE42-33EA659BF029}"/>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2" name="Picture">
          <a:extLst>
            <a:ext uri="{FF2B5EF4-FFF2-40B4-BE49-F238E27FC236}">
              <a16:creationId xmlns:a16="http://schemas.microsoft.com/office/drawing/2014/main" id="{EC589645-DE9F-4AFC-B7AE-571ADF486865}"/>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3" name="Picture">
          <a:extLst>
            <a:ext uri="{FF2B5EF4-FFF2-40B4-BE49-F238E27FC236}">
              <a16:creationId xmlns:a16="http://schemas.microsoft.com/office/drawing/2014/main" id="{AF36F61C-CC4C-4E9B-8120-A1559E6EE4B2}"/>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4" name="Picture">
          <a:extLst>
            <a:ext uri="{FF2B5EF4-FFF2-40B4-BE49-F238E27FC236}">
              <a16:creationId xmlns:a16="http://schemas.microsoft.com/office/drawing/2014/main" id="{09339EF9-0A50-48B1-9794-C51527568A62}"/>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5" name="Picture">
          <a:extLst>
            <a:ext uri="{FF2B5EF4-FFF2-40B4-BE49-F238E27FC236}">
              <a16:creationId xmlns:a16="http://schemas.microsoft.com/office/drawing/2014/main" id="{693C3177-02BE-4AC1-9039-517358F07978}"/>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6" name="Picture">
          <a:extLst>
            <a:ext uri="{FF2B5EF4-FFF2-40B4-BE49-F238E27FC236}">
              <a16:creationId xmlns:a16="http://schemas.microsoft.com/office/drawing/2014/main" id="{DE2787F5-6A4B-48C8-9582-1EA0E9473042}"/>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7" name="Picture">
          <a:extLst>
            <a:ext uri="{FF2B5EF4-FFF2-40B4-BE49-F238E27FC236}">
              <a16:creationId xmlns:a16="http://schemas.microsoft.com/office/drawing/2014/main" id="{D8C7B892-A8FE-4356-8DE1-8CBA24BBA001}"/>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8" name="Picture">
          <a:extLst>
            <a:ext uri="{FF2B5EF4-FFF2-40B4-BE49-F238E27FC236}">
              <a16:creationId xmlns:a16="http://schemas.microsoft.com/office/drawing/2014/main" id="{E663DC0E-0368-490D-A457-DB844E0D2C17}"/>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19" name="Picture">
          <a:extLst>
            <a:ext uri="{FF2B5EF4-FFF2-40B4-BE49-F238E27FC236}">
              <a16:creationId xmlns:a16="http://schemas.microsoft.com/office/drawing/2014/main" id="{729BA9E6-B8AB-4C81-8ED7-DA2A4C59F1B3}"/>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20" name="Picture">
          <a:extLst>
            <a:ext uri="{FF2B5EF4-FFF2-40B4-BE49-F238E27FC236}">
              <a16:creationId xmlns:a16="http://schemas.microsoft.com/office/drawing/2014/main" id="{56AC72F2-025C-4D83-A19A-D2299DE73406}"/>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21" name="Picture">
          <a:extLst>
            <a:ext uri="{FF2B5EF4-FFF2-40B4-BE49-F238E27FC236}">
              <a16:creationId xmlns:a16="http://schemas.microsoft.com/office/drawing/2014/main" id="{5003A92E-E4E3-4E57-AD00-3EB2972A1623}"/>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twoCellAnchor editAs="oneCell">
    <xdr:from>
      <xdr:col>1</xdr:col>
      <xdr:colOff>0</xdr:colOff>
      <xdr:row>3</xdr:row>
      <xdr:rowOff>0</xdr:rowOff>
    </xdr:from>
    <xdr:to>
      <xdr:col>2</xdr:col>
      <xdr:colOff>0</xdr:colOff>
      <xdr:row>4</xdr:row>
      <xdr:rowOff>0</xdr:rowOff>
    </xdr:to>
    <xdr:pic>
      <xdr:nvPicPr>
        <xdr:cNvPr id="22" name="Picture">
          <a:extLst>
            <a:ext uri="{FF2B5EF4-FFF2-40B4-BE49-F238E27FC236}">
              <a16:creationId xmlns:a16="http://schemas.microsoft.com/office/drawing/2014/main" id="{1DD0DF02-913D-487B-861A-BA3F43243469}"/>
            </a:ext>
          </a:extLst>
        </xdr:cNvPr>
        <xdr:cNvPicPr/>
      </xdr:nvPicPr>
      <xdr:blipFill>
        <a:blip xmlns:r="http://schemas.openxmlformats.org/officeDocument/2006/relationships" r:embed="rId1"/>
        <a:srcRect/>
        <a:stretch>
          <a:fillRect/>
        </a:stretch>
      </xdr:blipFill>
      <xdr:spPr>
        <a:xfrm>
          <a:off x="57150" y="180975"/>
          <a:ext cx="647700" cy="1714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6</xdr:col>
      <xdr:colOff>247650</xdr:colOff>
      <xdr:row>0</xdr:row>
      <xdr:rowOff>104775</xdr:rowOff>
    </xdr:from>
    <xdr:ext cx="323022" cy="385970"/>
    <xdr:pic>
      <xdr:nvPicPr>
        <xdr:cNvPr id="5" name="Imagem 4">
          <a:hlinkClick xmlns:r="http://schemas.openxmlformats.org/officeDocument/2006/relationships" r:id="rId1"/>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9925050" y="104775"/>
          <a:ext cx="323022" cy="38597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F8AF7AF9-015F-4BE5-BCDB-1B7B3C8EB8F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0B9544AE-373F-44F3-AE55-6DAE90B2E6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6B602B6E-0E0E-4C66-9CA0-BDE4CD79070F}"/>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4B1B9049-65B9-4807-BB6B-9664CEFCD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31F47E49-3A59-4521-8730-354D07950642}"/>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BF13C75F-A8BB-4202-873C-5790ACE58E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1F0790C0-5AF6-4B8B-8FFE-B370B733A5EA}"/>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4F7B8E86-7709-4D52-A6F9-C9F2D45B6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6B10D253-8A0D-4E31-9350-286C1F5BC31C}"/>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1D9FCF25-8BEA-48EE-8A63-A2C84548B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F6D2727F-C8BF-4CE8-A7FD-DC2841D7CDF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B6F13597-9FDE-4F21-A01C-AF0A89A51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A61E763F-DBC2-42D4-8ADA-63667E354D9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5540ED3A-7783-4534-8565-EABDCEEAF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E7EEC3F8-F57A-41BA-BBCC-97041381F85C}"/>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6</xdr:col>
      <xdr:colOff>1514475</xdr:colOff>
      <xdr:row>50</xdr:row>
      <xdr:rowOff>28575</xdr:rowOff>
    </xdr:to>
    <xdr:pic>
      <xdr:nvPicPr>
        <xdr:cNvPr id="2" name="Imagem 1">
          <a:extLst>
            <a:ext uri="{FF2B5EF4-FFF2-40B4-BE49-F238E27FC236}">
              <a16:creationId xmlns:a16="http://schemas.microsoft.com/office/drawing/2014/main" id="{E39C8184-89A8-4E8F-A496-374B5B40FE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21AA7F75-4357-45E2-9242-443149ABEC0C}"/>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191250" y="270427"/>
          <a:ext cx="323022" cy="385970"/>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2C67679C-FB99-4A06-99F0-D598FECD76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oneCellAnchor>
    <xdr:from>
      <xdr:col>6</xdr:col>
      <xdr:colOff>438150</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52DDEA4E-9942-446C-A784-F3CBDA29E823}"/>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6202846" y="270427"/>
          <a:ext cx="323022" cy="385970"/>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6</xdr:col>
      <xdr:colOff>1514475</xdr:colOff>
      <xdr:row>50</xdr:row>
      <xdr:rowOff>28575</xdr:rowOff>
    </xdr:to>
    <xdr:pic>
      <xdr:nvPicPr>
        <xdr:cNvPr id="2" name="Imagem 1">
          <a:extLst>
            <a:ext uri="{FF2B5EF4-FFF2-40B4-BE49-F238E27FC236}">
              <a16:creationId xmlns:a16="http://schemas.microsoft.com/office/drawing/2014/main" id="{B4562E59-15B9-492D-9089-96B3CA8397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6</xdr:col>
      <xdr:colOff>1514475</xdr:colOff>
      <xdr:row>50</xdr:row>
      <xdr:rowOff>28575</xdr:rowOff>
    </xdr:to>
    <xdr:pic>
      <xdr:nvPicPr>
        <xdr:cNvPr id="3" name="Imagem 2">
          <a:extLst>
            <a:ext uri="{FF2B5EF4-FFF2-40B4-BE49-F238E27FC236}">
              <a16:creationId xmlns:a16="http://schemas.microsoft.com/office/drawing/2014/main" id="{5F6E8F68-7963-498E-8C05-34A694C65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4A8F1070-A7D0-4E52-BFA4-F658719838C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21237" y="262144"/>
          <a:ext cx="323022" cy="385970"/>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D7F07616-1687-4461-B8FC-E4690BBD18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289B199F-BD66-4529-BC09-DCC094D87C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6663BF1D-B737-4F17-9644-1E8411D18A9F}"/>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6</xdr:col>
      <xdr:colOff>1514475</xdr:colOff>
      <xdr:row>50</xdr:row>
      <xdr:rowOff>28575</xdr:rowOff>
    </xdr:to>
    <xdr:pic>
      <xdr:nvPicPr>
        <xdr:cNvPr id="2" name="Imagem 1">
          <a:extLst>
            <a:ext uri="{FF2B5EF4-FFF2-40B4-BE49-F238E27FC236}">
              <a16:creationId xmlns:a16="http://schemas.microsoft.com/office/drawing/2014/main" id="{0D272B82-DAAE-45F4-BEA2-9D8A316F14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6</xdr:col>
      <xdr:colOff>1514475</xdr:colOff>
      <xdr:row>50</xdr:row>
      <xdr:rowOff>28575</xdr:rowOff>
    </xdr:to>
    <xdr:pic>
      <xdr:nvPicPr>
        <xdr:cNvPr id="3" name="Imagem 2">
          <a:extLst>
            <a:ext uri="{FF2B5EF4-FFF2-40B4-BE49-F238E27FC236}">
              <a16:creationId xmlns:a16="http://schemas.microsoft.com/office/drawing/2014/main" id="{C7B78D25-401A-48F3-89B0-84C1DCD246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7255BF02-85C1-4255-ABDE-BB206CA1A868}"/>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6553CC70-5B93-46DB-A95F-C81F24C6B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AEFEFD2C-A7D5-4D75-A8F1-AC0C481D7A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F39F6BDD-90F0-4746-AFD4-2288D95E80E5}"/>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6</xdr:col>
      <xdr:colOff>1514475</xdr:colOff>
      <xdr:row>50</xdr:row>
      <xdr:rowOff>28575</xdr:rowOff>
    </xdr:to>
    <xdr:pic>
      <xdr:nvPicPr>
        <xdr:cNvPr id="2" name="Imagem 1">
          <a:extLst>
            <a:ext uri="{FF2B5EF4-FFF2-40B4-BE49-F238E27FC236}">
              <a16:creationId xmlns:a16="http://schemas.microsoft.com/office/drawing/2014/main" id="{1C950977-0758-444A-B186-EA6193413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6</xdr:col>
      <xdr:colOff>1514475</xdr:colOff>
      <xdr:row>50</xdr:row>
      <xdr:rowOff>28575</xdr:rowOff>
    </xdr:to>
    <xdr:pic>
      <xdr:nvPicPr>
        <xdr:cNvPr id="3" name="Imagem 2">
          <a:extLst>
            <a:ext uri="{FF2B5EF4-FFF2-40B4-BE49-F238E27FC236}">
              <a16:creationId xmlns:a16="http://schemas.microsoft.com/office/drawing/2014/main" id="{13E498D6-48D2-40F0-B88F-096AC31A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0BA1B2F1-9981-47BD-BC3F-397A0774B3DB}"/>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BAD474CB-E4A4-5C23-2C30-99A0C9CCEE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7350" y="4886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CD2DA04B-03A6-4512-850D-42F988608716}"/>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F654F9C0-9156-4523-AC05-715A16038F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829D894B-2870-4322-90F6-6A681F64596C}"/>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F6125617-2E3E-477F-8CF7-120408CF9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1247D7C8-D1E7-4EAA-BC35-F0A899F00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4FD017DC-DE30-468B-84FC-71A1F8FBE065}"/>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6</xdr:col>
      <xdr:colOff>1514475</xdr:colOff>
      <xdr:row>50</xdr:row>
      <xdr:rowOff>28575</xdr:rowOff>
    </xdr:to>
    <xdr:pic>
      <xdr:nvPicPr>
        <xdr:cNvPr id="2" name="Imagem 1">
          <a:extLst>
            <a:ext uri="{FF2B5EF4-FFF2-40B4-BE49-F238E27FC236}">
              <a16:creationId xmlns:a16="http://schemas.microsoft.com/office/drawing/2014/main" id="{AB47E91B-AEF5-4DD0-8893-C57E844135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6</xdr:col>
      <xdr:colOff>1514475</xdr:colOff>
      <xdr:row>50</xdr:row>
      <xdr:rowOff>28575</xdr:rowOff>
    </xdr:to>
    <xdr:pic>
      <xdr:nvPicPr>
        <xdr:cNvPr id="3" name="Imagem 2">
          <a:extLst>
            <a:ext uri="{FF2B5EF4-FFF2-40B4-BE49-F238E27FC236}">
              <a16:creationId xmlns:a16="http://schemas.microsoft.com/office/drawing/2014/main" id="{4B2AC054-DE88-4462-9FFE-2E19C1942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97CBB4E8-8FF7-425E-BE9A-CB9A2422C35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3B7BB503-3BB5-46AE-A6E4-E1CA81AEC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27DB2A17-773F-448E-BC6C-65593C83E2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8.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047E2ED0-8CC5-4915-9A67-57CE7F38B5A6}"/>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45E2065B-C7A2-46E4-B242-C610D30D55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F75F6F2C-B4BA-4605-879F-E357A55182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0.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9A671706-D520-49DE-AE60-B880F0E7E1F5}"/>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964930EF-7804-4E5F-9947-BD33A2C574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2.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3E294657-A961-41DF-B6E9-BD378D18CD65}"/>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F3658174-9517-45E3-97FF-D07C3EA21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E1053C78-FCAC-4C9F-BE4A-70C39B74A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4.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4C940D7C-CBA9-4F4D-8736-F5D47EDB6522}"/>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B9FE0253-79FB-4238-A0B1-E9C12DD3A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5C0BE672-1440-4BBD-A279-571A0667E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6.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51B12F6E-861B-492C-9983-F4925CA5FFA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4D6F06C6-1AB7-496D-8BE3-225E1F537C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6BC21A58-7B33-469B-A723-C4E675A5DE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8.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E756D9CF-FDA1-47AE-8533-2DFB5987FC4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A489FDAC-7056-4EAC-A25A-3C3940D0E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A41EA77B-A457-4B9F-A422-43D403FC9B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0.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3BFAE2EF-7E1F-405C-86FA-1DF7E3920881}"/>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03578AB2-1BFB-4CB4-96DD-E413B6058B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1F0A6807-69A0-4435-A7C6-55AE2F336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2.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81C327B9-62D4-44A2-BA47-446888C1BBB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63.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57086882-B1D5-4A51-B192-B9F9834FA8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970D5D1A-2EC0-4250-9D31-AA644C0CB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4.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7ECCAE12-9AAA-41F4-9068-34068878FBDF}"/>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4C933A76-9B20-4AA1-ACEF-A0124EEE81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B694C91E-EA67-46F4-86B0-5EDFFA5EE7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6.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3301AD9E-5DAC-4EBF-9AFE-C1ACC81B771E}"/>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67.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688EBEBC-C7F3-4A7D-8868-FCD91699B5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D1A4579E-0240-4A61-AC5A-684FB58DB9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8.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06C7BFEB-FE1B-4438-B866-AB34FDF75409}"/>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22FC9C47-EA04-4DFD-A0CD-62C04F9E1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934F3DEC-F865-42DB-8254-02282032C0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0.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54656E8A-A719-4E97-85DB-E7621AC95F4E}"/>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7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AEA9D825-E216-4594-A4BD-3587E1F93B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FF66DCEB-D091-4132-BCA4-D95F51BD52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2.xml><?xml version="1.0" encoding="utf-8"?>
<xdr:wsDr xmlns:xdr="http://schemas.openxmlformats.org/drawingml/2006/spreadsheetDrawing" xmlns:a="http://schemas.openxmlformats.org/drawingml/2006/main">
  <xdr:oneCellAnchor>
    <xdr:from>
      <xdr:col>6</xdr:col>
      <xdr:colOff>156541</xdr:colOff>
      <xdr:row>1</xdr:row>
      <xdr:rowOff>79927</xdr:rowOff>
    </xdr:from>
    <xdr:ext cx="323022" cy="385970"/>
    <xdr:pic>
      <xdr:nvPicPr>
        <xdr:cNvPr id="2" name="Imagem 1">
          <a:hlinkClick xmlns:r="http://schemas.openxmlformats.org/officeDocument/2006/relationships" r:id="rId1"/>
          <a:extLst>
            <a:ext uri="{FF2B5EF4-FFF2-40B4-BE49-F238E27FC236}">
              <a16:creationId xmlns:a16="http://schemas.microsoft.com/office/drawing/2014/main" id="{5B4D84E7-1195-48B8-B549-EF2EE26BBA9D}"/>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013" b="99142" l="4103" r="97949">
                      <a14:foregroundMark x1="9231" y1="40773" x2="4615" y2="44635"/>
                      <a14:foregroundMark x1="29231" y1="81116" x2="84615" y2="66094"/>
                      <a14:foregroundMark x1="34872" y1="88841" x2="39487" y2="99142"/>
                      <a14:foregroundMark x1="97949" y1="59227" x2="93846" y2="71245"/>
                      <a14:foregroundMark x1="14872" y1="36481" x2="8718" y2="45494"/>
                    </a14:backgroundRemoval>
                  </a14:imgEffect>
                </a14:imgLayer>
              </a14:imgProps>
            </a:ext>
          </a:extLst>
        </a:blip>
        <a:stretch>
          <a:fillRect/>
        </a:stretch>
      </xdr:blipFill>
      <xdr:spPr>
        <a:xfrm>
          <a:off x="5909641" y="260902"/>
          <a:ext cx="323022" cy="385970"/>
        </a:xfrm>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2228850</xdr:colOff>
      <xdr:row>50</xdr:row>
      <xdr:rowOff>28575</xdr:rowOff>
    </xdr:to>
    <xdr:pic>
      <xdr:nvPicPr>
        <xdr:cNvPr id="2" name="Imagem 1">
          <a:extLst>
            <a:ext uri="{FF2B5EF4-FFF2-40B4-BE49-F238E27FC236}">
              <a16:creationId xmlns:a16="http://schemas.microsoft.com/office/drawing/2014/main" id="{6F3712B1-C70B-464B-9CCA-C994AC2EA8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42</xdr:row>
      <xdr:rowOff>0</xdr:rowOff>
    </xdr:from>
    <xdr:to>
      <xdr:col>4</xdr:col>
      <xdr:colOff>2228850</xdr:colOff>
      <xdr:row>50</xdr:row>
      <xdr:rowOff>28575</xdr:rowOff>
    </xdr:to>
    <xdr:pic>
      <xdr:nvPicPr>
        <xdr:cNvPr id="3" name="Imagem 2">
          <a:extLst>
            <a:ext uri="{FF2B5EF4-FFF2-40B4-BE49-F238E27FC236}">
              <a16:creationId xmlns:a16="http://schemas.microsoft.com/office/drawing/2014/main" id="{D448EF85-FBDD-486B-96E6-168E3A36C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9600" y="9839325"/>
          <a:ext cx="2228850"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Dryelle Laiana de Jesus S. dos Santos" id="{4098EAF2-C65D-4BF7-B824-D9C9BA0B0BD9}" userId="S::dryelle.santos@sicoobcredijur.com.br::24ce8b41-92d5-419c-ac72-32108e58d03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3" dT="2024-06-10T17:25:10.07" personId="{4098EAF2-C65D-4BF7-B824-D9C9BA0B0BD9}" id="{050E9810-51F4-4AE2-BC4C-07CB89D6DE10}">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9FB9A5F5-A4E0-48B6-A95D-B92C46AEB904}">
    <text>(Pergunta com fórmula, não precisa mexer, só puxar, dependo da quantidade de operações.)</text>
  </threadedComment>
  <threadedComment ref="AK9" dT="2024-06-21T12:47:49.95" personId="{4098EAF2-C65D-4BF7-B824-D9C9BA0B0BD9}" id="{2ED6ECED-12F8-41ED-97DA-41B340F3F182}">
    <text>Aqui, você anota o porque da avaliação Alto Risco, para já saber de "bate pronto", o caso de cada cooperado.</text>
  </threadedComment>
</ThreadedComments>
</file>

<file path=xl/threadedComments/threadedComment2.xml><?xml version="1.0" encoding="utf-8"?>
<ThreadedComments xmlns="http://schemas.microsoft.com/office/spreadsheetml/2018/threadedcomments" xmlns:x="http://schemas.openxmlformats.org/spreadsheetml/2006/main">
  <threadedComment ref="V3" dT="2024-06-10T17:25:10.07" personId="{4098EAF2-C65D-4BF7-B824-D9C9BA0B0BD9}" id="{86CAF3FC-09DD-4659-87A5-2A75FEA6A90B}">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39C2B333-DA00-4ADF-A8D5-4D2F6DE9722A}">
    <text>(Pergunta com fórmula, não precisa mexer, só puxar, dependo da quantidade de operações.)</text>
  </threadedComment>
  <threadedComment ref="AK9" dT="2024-06-21T12:47:49.95" personId="{4098EAF2-C65D-4BF7-B824-D9C9BA0B0BD9}" id="{1FD92829-AD3D-4B8A-AEEC-7F301968029A}">
    <text>Aqui, você anota o porque da avaliação Alto Risco, para já saber de "bate pronto", o caso de cada cooperado.</text>
  </threadedComment>
</ThreadedComments>
</file>

<file path=xl/threadedComments/threadedComment3.xml><?xml version="1.0" encoding="utf-8"?>
<ThreadedComments xmlns="http://schemas.microsoft.com/office/spreadsheetml/2018/threadedcomments" xmlns:x="http://schemas.openxmlformats.org/spreadsheetml/2006/main">
  <threadedComment ref="V3" dT="2024-06-10T17:25:10.07" personId="{4098EAF2-C65D-4BF7-B824-D9C9BA0B0BD9}" id="{79B8323D-76B2-4852-926C-4166B7566E1F}">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C548CBDB-9A2A-4566-8CD2-3BE1679A7712}">
    <text>(Pergunta com fórmula, não precisa mexer, só puxar, dependo da quantidade de operações.)</text>
  </threadedComment>
  <threadedComment ref="AK9" dT="2024-06-21T12:47:49.95" personId="{4098EAF2-C65D-4BF7-B824-D9C9BA0B0BD9}" id="{D5C5DC98-A84D-4F24-BAEA-C1037F4B5085}">
    <text>Aqui, você anota o porque da avaliação Alto Risco, para já saber de "bate pronto", o caso de cada cooperado.</text>
  </threadedComment>
</ThreadedComments>
</file>

<file path=xl/threadedComments/threadedComment4.xml><?xml version="1.0" encoding="utf-8"?>
<ThreadedComments xmlns="http://schemas.microsoft.com/office/spreadsheetml/2018/threadedcomments" xmlns:x="http://schemas.openxmlformats.org/spreadsheetml/2006/main">
  <threadedComment ref="V3" dT="2024-06-10T17:25:10.07" personId="{4098EAF2-C65D-4BF7-B824-D9C9BA0B0BD9}" id="{298AFFB1-59C2-4B95-89D6-7FE3EA811EB2}">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E4A860C6-B9E8-4343-BA12-3A8CE8023EC4}">
    <text>(Pergunta com fórmula, não precisa mexer, só puxar, dependo da quantidade de operações.)</text>
  </threadedComment>
  <threadedComment ref="AK9" dT="2024-06-21T12:47:49.95" personId="{4098EAF2-C65D-4BF7-B824-D9C9BA0B0BD9}" id="{F02F83E2-EEB7-46B0-A2EE-05A9ADE9AD76}">
    <text>Aqui, você anota o porque da avaliação Alto Risco, para já saber de "bate pronto", o caso de cada cooperado.</text>
  </threadedComment>
</ThreadedComments>
</file>

<file path=xl/threadedComments/threadedComment5.xml><?xml version="1.0" encoding="utf-8"?>
<ThreadedComments xmlns="http://schemas.microsoft.com/office/spreadsheetml/2018/threadedcomments" xmlns:x="http://schemas.openxmlformats.org/spreadsheetml/2006/main">
  <threadedComment ref="V3" dT="2024-06-10T17:25:10.07" personId="{4098EAF2-C65D-4BF7-B824-D9C9BA0B0BD9}" id="{11B4737D-648C-4914-8DAE-CC063AB72C58}">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1FEDB1F6-FF57-48DF-B572-EFA1C4916C61}">
    <text>(Pergunta com fórmula, não precisa mexer, só puxar, dependo da quantidade de operações.)</text>
  </threadedComment>
  <threadedComment ref="AK9" dT="2024-06-21T12:47:49.95" personId="{4098EAF2-C65D-4BF7-B824-D9C9BA0B0BD9}" id="{91BA39B1-810E-4E51-8DFD-66B017FA4EC6}">
    <text>Aqui, você anota o porque da avaliação Alto Risco, para já saber de "bate pronto", o caso de cada cooperado.</text>
  </threadedComment>
</ThreadedComments>
</file>

<file path=xl/threadedComments/threadedComment6.xml><?xml version="1.0" encoding="utf-8"?>
<ThreadedComments xmlns="http://schemas.microsoft.com/office/spreadsheetml/2018/threadedcomments" xmlns:x="http://schemas.openxmlformats.org/spreadsheetml/2006/main">
  <threadedComment ref="V3" dT="2024-06-10T17:25:10.07" personId="{4098EAF2-C65D-4BF7-B824-D9C9BA0B0BD9}" id="{C9EE14AB-9DC5-48FE-B5EA-337C966D6167}">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04CA55AA-F535-43C3-88AE-114BDACA6E87}">
    <text>(Pergunta com fórmula, não precisa mexer, só puxar, dependo da quantidade de operações.)</text>
  </threadedComment>
  <threadedComment ref="AK9" dT="2024-06-21T12:47:49.95" personId="{4098EAF2-C65D-4BF7-B824-D9C9BA0B0BD9}" id="{04E5E22C-87A0-4DFA-A382-7936C4BBA8E8}">
    <text>Aqui, você anota o porque da avaliação Alto Risco, para já saber de "bate pronto", o caso de cada cooperado.</text>
  </threadedComment>
</ThreadedComments>
</file>

<file path=xl/threadedComments/threadedComment7.xml><?xml version="1.0" encoding="utf-8"?>
<ThreadedComments xmlns="http://schemas.microsoft.com/office/spreadsheetml/2018/threadedcomments" xmlns:x="http://schemas.openxmlformats.org/spreadsheetml/2006/main">
  <threadedComment ref="V3" dT="2024-06-10T17:25:10.07" personId="{4098EAF2-C65D-4BF7-B824-D9C9BA0B0BD9}" id="{F53F3291-8F5F-4B33-808D-68A435D3F40E}">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70D39801-0B68-4E00-BBC2-FBC57B4CCED2}">
    <text>(Pergunta com fórmula, não precisa mexer, só puxar, dependo da quantidade de operações.)</text>
  </threadedComment>
  <threadedComment ref="AK9" dT="2024-06-21T12:47:49.95" personId="{4098EAF2-C65D-4BF7-B824-D9C9BA0B0BD9}" id="{76CC9841-00E5-4DFD-B382-3A17EC188F25}">
    <text>Aqui, você anota o porque da avaliação Alto Risco, para já saber de "bate pronto", o caso de cada cooperado.</text>
  </threadedComment>
</ThreadedComments>
</file>

<file path=xl/threadedComments/threadedComment8.xml><?xml version="1.0" encoding="utf-8"?>
<ThreadedComments xmlns="http://schemas.microsoft.com/office/spreadsheetml/2018/threadedcomments" xmlns:x="http://schemas.openxmlformats.org/spreadsheetml/2006/main">
  <threadedComment ref="V3" dT="2024-06-10T17:25:10.07" personId="{4098EAF2-C65D-4BF7-B824-D9C9BA0B0BD9}" id="{8DB59CC6-E4B6-4C5C-B97F-8F768DF94F3F}">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FC8171DA-5293-4F8E-B54F-61CA899E508F}">
    <text>(Pergunta com fórmula, não precisa mexer, só puxar, dependo da quantidade de operações.)</text>
  </threadedComment>
  <threadedComment ref="AK9" dT="2024-06-21T12:47:49.95" personId="{4098EAF2-C65D-4BF7-B824-D9C9BA0B0BD9}" id="{3C144CF2-C7DA-45A9-ABEC-1204A68BE109}">
    <text>Aqui, você anota o porque da avaliação Alto Risco, para já saber de "bate pronto", o caso de cada cooperado.</text>
  </threadedComment>
</ThreadedComments>
</file>

<file path=xl/threadedComments/threadedComment9.xml><?xml version="1.0" encoding="utf-8"?>
<ThreadedComments xmlns="http://schemas.microsoft.com/office/spreadsheetml/2018/threadedcomments" xmlns:x="http://schemas.openxmlformats.org/spreadsheetml/2006/main">
  <threadedComment ref="V3" dT="2024-06-10T17:25:10.07" personId="{4098EAF2-C65D-4BF7-B824-D9C9BA0B0BD9}" id="{0D7AB2C1-A546-4A28-90FD-B5D9E907BD6D}">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0A1085A7-6C3B-4B67-8972-17684DB409BD}">
    <text>(Pergunta com fórmula, não precisa mexer, só puxar, dependo da quantidade de operações.)</text>
  </threadedComment>
  <threadedComment ref="AK9" dT="2024-06-21T12:47:49.95" personId="{4098EAF2-C65D-4BF7-B824-D9C9BA0B0BD9}" id="{9A81AA78-6055-4790-B10C-9234CC6D39AB}">
    <text>Aqui, você anota o porque da avaliação Alto Risco, para já saber de "bate pronto", o caso de cada cooperado.</text>
  </threadedComment>
</ThreadedComments>
</file>

<file path=xl/threadedComments/threadedComment10.xml><?xml version="1.0" encoding="utf-8"?>
<ThreadedComments xmlns="http://schemas.microsoft.com/office/spreadsheetml/2018/threadedcomments" xmlns:x="http://schemas.openxmlformats.org/spreadsheetml/2006/main">
  <threadedComment ref="V3" dT="2024-06-10T17:25:10.07" personId="{4098EAF2-C65D-4BF7-B824-D9C9BA0B0BD9}" id="{95264BF3-FD77-445A-8398-F2DBF8CE1F81}">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5A93C1D3-BB55-4C0D-A686-3154EE4EAF1E}">
    <text>(Pergunta com fórmula, não precisa mexer, só puxar, dependo da quantidade de operações.)</text>
  </threadedComment>
  <threadedComment ref="AK9" dT="2024-06-21T12:47:49.95" personId="{4098EAF2-C65D-4BF7-B824-D9C9BA0B0BD9}" id="{0AD77E9B-2549-46A8-A926-DBE230DC1041}">
    <text>Aqui, você anota o porque da avaliação Alto Risco, para já saber de "bate pronto", o caso de cada cooperado.</text>
  </threadedComment>
</ThreadedComments>
</file>

<file path=xl/threadedComments/threadedComment11.xml><?xml version="1.0" encoding="utf-8"?>
<ThreadedComments xmlns="http://schemas.microsoft.com/office/spreadsheetml/2018/threadedcomments" xmlns:x="http://schemas.openxmlformats.org/spreadsheetml/2006/main">
  <threadedComment ref="V3" dT="2024-06-10T17:25:10.07" personId="{4098EAF2-C65D-4BF7-B824-D9C9BA0B0BD9}" id="{EFC0E20D-CE26-43A9-B41E-37D21933C735}">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F48B3200-110C-447D-BAB9-41FA64C61E38}">
    <text>(Pergunta com fórmula, não precisa mexer, só puxar, dependo da quantidade de operações.)</text>
  </threadedComment>
  <threadedComment ref="AK9" dT="2024-06-21T12:47:49.95" personId="{4098EAF2-C65D-4BF7-B824-D9C9BA0B0BD9}" id="{223B85E5-99B9-49CB-92EA-9EB8B0E39F9D}">
    <text>Aqui, você anota o porque da avaliação Alto Risco, para já saber de "bate pronto", o caso de cada cooperado.</text>
  </threadedComment>
</ThreadedComments>
</file>

<file path=xl/threadedComments/threadedComment12.xml><?xml version="1.0" encoding="utf-8"?>
<ThreadedComments xmlns="http://schemas.microsoft.com/office/spreadsheetml/2018/threadedcomments" xmlns:x="http://schemas.openxmlformats.org/spreadsheetml/2006/main">
  <threadedComment ref="V3" dT="2024-06-10T17:25:10.07" personId="{4098EAF2-C65D-4BF7-B824-D9C9BA0B0BD9}" id="{F0FAF134-7DFC-46CB-9BA6-54B9D338F7B9}">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3F44B6CD-FCE9-4371-BCFE-AE668D5D529B}">
    <text>(Pergunta com fórmula, não precisa mexer, só puxar, dependo da quantidade de operações.)</text>
  </threadedComment>
  <threadedComment ref="AK9" dT="2024-06-21T12:47:49.95" personId="{4098EAF2-C65D-4BF7-B824-D9C9BA0B0BD9}" id="{951C3A7F-3CF9-49FB-83DC-EBCE50BABAD0}">
    <text>Aqui, você anota o porque da avaliação Alto Risco, para já saber de "bate pronto", o caso de cada cooperado.</text>
  </threadedComment>
</ThreadedComments>
</file>

<file path=xl/threadedComments/threadedComment13.xml><?xml version="1.0" encoding="utf-8"?>
<ThreadedComments xmlns="http://schemas.microsoft.com/office/spreadsheetml/2018/threadedcomments" xmlns:x="http://schemas.openxmlformats.org/spreadsheetml/2006/main">
  <threadedComment ref="V3" dT="2024-06-10T17:25:10.07" personId="{4098EAF2-C65D-4BF7-B824-D9C9BA0B0BD9}" id="{CF3A680A-21E1-4418-A306-07EF5CD98039}">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D84E69A0-FFE4-4ABC-AF9F-3CE05DD769A1}">
    <text>(Pergunta com fórmula, não precisa mexer, só puxar, dependo da quantidade de operações.)</text>
  </threadedComment>
  <threadedComment ref="AK9" dT="2024-06-21T12:47:49.95" personId="{4098EAF2-C65D-4BF7-B824-D9C9BA0B0BD9}" id="{76FE5492-B06F-412D-B24B-19FAB51B9D86}">
    <text>Aqui, você anota o porque da avaliação Alto Risco, para já saber de "bate pronto", o caso de cada cooperado.</text>
  </threadedComment>
</ThreadedComments>
</file>

<file path=xl/threadedComments/threadedComment14.xml><?xml version="1.0" encoding="utf-8"?>
<ThreadedComments xmlns="http://schemas.microsoft.com/office/spreadsheetml/2018/threadedcomments" xmlns:x="http://schemas.openxmlformats.org/spreadsheetml/2006/main">
  <threadedComment ref="V3" dT="2024-06-10T17:25:10.07" personId="{4098EAF2-C65D-4BF7-B824-D9C9BA0B0BD9}" id="{FCB51780-6703-4085-8734-9E00AA7C3D98}">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FF3130ED-7254-49F3-A2B5-BA7672C81C07}">
    <text>(Pergunta com fórmula, não precisa mexer, só puxar, dependo da quantidade de operações.)</text>
  </threadedComment>
  <threadedComment ref="AK9" dT="2024-06-21T12:47:49.95" personId="{4098EAF2-C65D-4BF7-B824-D9C9BA0B0BD9}" id="{C61938FB-1E6F-40D9-8E64-209280F5B91A}">
    <text>Aqui, você anota o porque da avaliação Alto Risco, para já saber de "bate pronto", o caso de cada cooperado.</text>
  </threadedComment>
</ThreadedComments>
</file>

<file path=xl/threadedComments/threadedComment15.xml><?xml version="1.0" encoding="utf-8"?>
<ThreadedComments xmlns="http://schemas.microsoft.com/office/spreadsheetml/2018/threadedcomments" xmlns:x="http://schemas.openxmlformats.org/spreadsheetml/2006/main">
  <threadedComment ref="V3" dT="2024-06-10T17:25:10.07" personId="{4098EAF2-C65D-4BF7-B824-D9C9BA0B0BD9}" id="{67A128FB-AD98-4C4B-8D91-6A61BD9DC890}">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C6380B3F-8751-4CB4-A552-DF9890453FDF}">
    <text>(Pergunta com fórmula, não precisa mexer, só puxar, dependo da quantidade de operações.)</text>
  </threadedComment>
  <threadedComment ref="AK9" dT="2024-06-21T12:47:49.95" personId="{4098EAF2-C65D-4BF7-B824-D9C9BA0B0BD9}" id="{3A585ED0-88C4-4AF6-A52C-55B1FDED40E5}">
    <text>Aqui, você anota o porque da avaliação Alto Risco, para já saber de "bate pronto", o caso de cada cooperado.</text>
  </threadedComment>
</ThreadedComments>
</file>

<file path=xl/threadedComments/threadedComment16.xml><?xml version="1.0" encoding="utf-8"?>
<ThreadedComments xmlns="http://schemas.microsoft.com/office/spreadsheetml/2018/threadedcomments" xmlns:x="http://schemas.openxmlformats.org/spreadsheetml/2006/main">
  <threadedComment ref="V3" dT="2024-06-10T17:25:10.07" personId="{4098EAF2-C65D-4BF7-B824-D9C9BA0B0BD9}" id="{75B230CA-8D3D-4098-A223-38E7753DF025}">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D9E8A583-29A3-45C5-B639-7BAD0FCA1F5A}">
    <text>(Pergunta com fórmula, não precisa mexer, só puxar, dependo da quantidade de operações.)</text>
  </threadedComment>
  <threadedComment ref="AK9" dT="2024-06-21T12:47:49.95" personId="{4098EAF2-C65D-4BF7-B824-D9C9BA0B0BD9}" id="{03F6DBEE-7FE0-46EB-9B32-12BBA9D6D4DA}">
    <text>Aqui, você anota o porque da avaliação Alto Risco, para já saber de "bate pronto", o caso de cada cooperado.</text>
  </threadedComment>
</ThreadedComments>
</file>

<file path=xl/threadedComments/threadedComment17.xml><?xml version="1.0" encoding="utf-8"?>
<ThreadedComments xmlns="http://schemas.microsoft.com/office/spreadsheetml/2018/threadedcomments" xmlns:x="http://schemas.openxmlformats.org/spreadsheetml/2006/main">
  <threadedComment ref="V3" dT="2024-06-10T17:25:10.07" personId="{4098EAF2-C65D-4BF7-B824-D9C9BA0B0BD9}" id="{0A8EDD42-D51F-4D1C-ABD7-49B3FC548AAB}">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485D927D-7852-4FDB-9CD1-70EF2D5BAA9E}">
    <text>(Pergunta com fórmula, não precisa mexer, só puxar, dependo da quantidade de operações.)</text>
  </threadedComment>
  <threadedComment ref="AK9" dT="2024-06-21T12:47:49.95" personId="{4098EAF2-C65D-4BF7-B824-D9C9BA0B0BD9}" id="{57287F63-C9B5-4E68-BD93-4338E5FDF26F}">
    <text>Aqui, você anota o porque da avaliação Alto Risco, para já saber de "bate pronto", o caso de cada cooperado.</text>
  </threadedComment>
</ThreadedComments>
</file>

<file path=xl/threadedComments/threadedComment18.xml><?xml version="1.0" encoding="utf-8"?>
<ThreadedComments xmlns="http://schemas.microsoft.com/office/spreadsheetml/2018/threadedcomments" xmlns:x="http://schemas.openxmlformats.org/spreadsheetml/2006/main">
  <threadedComment ref="V3" dT="2024-06-10T17:25:10.07" personId="{4098EAF2-C65D-4BF7-B824-D9C9BA0B0BD9}" id="{80DEB332-3D15-4168-B0E2-A486C1FFA4E2}">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D69ABE26-DD61-4080-9F2F-13BBB15E2508}">
    <text>(Pergunta com fórmula, não precisa mexer, só puxar, dependo da quantidade de operações.)</text>
  </threadedComment>
  <threadedComment ref="AK9" dT="2024-06-21T12:47:49.95" personId="{4098EAF2-C65D-4BF7-B824-D9C9BA0B0BD9}" id="{B3A88E1F-D573-4887-9588-C1F1930875B6}">
    <text>Aqui, você anota o porque da avaliação Alto Risco, para já saber de "bate pronto", o caso de cada cooperado.</text>
  </threadedComment>
</ThreadedComments>
</file>

<file path=xl/threadedComments/threadedComment19.xml><?xml version="1.0" encoding="utf-8"?>
<ThreadedComments xmlns="http://schemas.microsoft.com/office/spreadsheetml/2018/threadedcomments" xmlns:x="http://schemas.openxmlformats.org/spreadsheetml/2006/main">
  <threadedComment ref="V3" dT="2024-06-10T17:25:10.07" personId="{4098EAF2-C65D-4BF7-B824-D9C9BA0B0BD9}" id="{C1FFE9DA-A1F9-4400-A21F-C901228C4D75}">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1F59A625-8EB5-491A-9812-BFCE166EF105}">
    <text>(Pergunta com fórmula, não precisa mexer, só puxar, dependo da quantidade de operações.)</text>
  </threadedComment>
  <threadedComment ref="AK9" dT="2024-06-21T12:47:49.95" personId="{4098EAF2-C65D-4BF7-B824-D9C9BA0B0BD9}" id="{3D0B6BF1-FEBD-4A33-9DF4-DE9283F7BEB7}">
    <text>Aqui, você anota o porque da avaliação Alto Risco, para já saber de "bate pronto", o caso de cada cooperado.</text>
  </threadedComment>
</ThreadedComments>
</file>

<file path=xl/threadedComments/threadedComment20.xml><?xml version="1.0" encoding="utf-8"?>
<ThreadedComments xmlns="http://schemas.microsoft.com/office/spreadsheetml/2018/threadedcomments" xmlns:x="http://schemas.openxmlformats.org/spreadsheetml/2006/main">
  <threadedComment ref="V3" dT="2024-06-10T17:25:10.07" personId="{4098EAF2-C65D-4BF7-B824-D9C9BA0B0BD9}" id="{1034F2D0-99DD-4959-B0D0-FB56D7F563D2}">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00C0FA11-D466-4F67-85AC-3A9B6E793CD2}">
    <text>(Pergunta com fórmula, não precisa mexer, só puxar, dependo da quantidade de operações.)</text>
  </threadedComment>
  <threadedComment ref="AK9" dT="2024-06-21T12:47:49.95" personId="{4098EAF2-C65D-4BF7-B824-D9C9BA0B0BD9}" id="{BBF4B3E1-E545-4F12-9F47-AD324503D5AA}">
    <text>Aqui, você anota o porque da avaliação Alto Risco, para já saber de "bate pronto", o caso de cada cooperado.</text>
  </threadedComment>
</ThreadedComments>
</file>

<file path=xl/threadedComments/threadedComment21.xml><?xml version="1.0" encoding="utf-8"?>
<ThreadedComments xmlns="http://schemas.microsoft.com/office/spreadsheetml/2018/threadedcomments" xmlns:x="http://schemas.openxmlformats.org/spreadsheetml/2006/main">
  <threadedComment ref="V3" dT="2024-06-10T17:25:10.07" personId="{4098EAF2-C65D-4BF7-B824-D9C9BA0B0BD9}" id="{8C7B0588-8439-4284-9F4E-680D03A1D8A4}">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8EC6678A-4591-4446-BE26-798660B53C0C}">
    <text>(Pergunta com fórmula, não precisa mexer, só puxar, dependo da quantidade de operações.)</text>
  </threadedComment>
  <threadedComment ref="AK9" dT="2024-06-21T12:47:49.95" personId="{4098EAF2-C65D-4BF7-B824-D9C9BA0B0BD9}" id="{78757310-3890-4FDF-B08F-F1469E8F57BC}">
    <text>Aqui, você anota o porque da avaliação Alto Risco, para já saber de "bate pronto", o caso de cada cooperado.</text>
  </threadedComment>
</ThreadedComments>
</file>

<file path=xl/threadedComments/threadedComment22.xml><?xml version="1.0" encoding="utf-8"?>
<ThreadedComments xmlns="http://schemas.microsoft.com/office/spreadsheetml/2018/threadedcomments" xmlns:x="http://schemas.openxmlformats.org/spreadsheetml/2006/main">
  <threadedComment ref="V3" dT="2024-06-10T17:25:10.07" personId="{4098EAF2-C65D-4BF7-B824-D9C9BA0B0BD9}" id="{DEF4E7B1-D4E5-43EA-ADC5-259130BD065C}">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70FD57D0-A0A1-4C79-97BA-50C77E51BB9D}">
    <text>(Pergunta com fórmula, não precisa mexer, só puxar, dependo da quantidade de operações.)</text>
  </threadedComment>
  <threadedComment ref="AK9" dT="2024-06-21T12:47:49.95" personId="{4098EAF2-C65D-4BF7-B824-D9C9BA0B0BD9}" id="{BE399B9A-42D5-431C-9C42-9DE3CA14E4C3}">
    <text>Aqui, você anota o porque da avaliação Alto Risco, para já saber de "bate pronto", o caso de cada cooperado.</text>
  </threadedComment>
</ThreadedComments>
</file>

<file path=xl/threadedComments/threadedComment23.xml><?xml version="1.0" encoding="utf-8"?>
<ThreadedComments xmlns="http://schemas.microsoft.com/office/spreadsheetml/2018/threadedcomments" xmlns:x="http://schemas.openxmlformats.org/spreadsheetml/2006/main">
  <threadedComment ref="V3" dT="2024-06-10T17:25:10.07" personId="{4098EAF2-C65D-4BF7-B824-D9C9BA0B0BD9}" id="{1559AFEB-674A-412E-A06F-BE44B8EA4284}">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CC28171D-F6B3-4177-9E14-4B3BD6A9E01A}">
    <text>(Pergunta com fórmula, não precisa mexer, só puxar, dependo da quantidade de operações.)</text>
  </threadedComment>
  <threadedComment ref="AK9" dT="2024-06-21T12:47:49.95" personId="{4098EAF2-C65D-4BF7-B824-D9C9BA0B0BD9}" id="{184F4DAB-5556-4D1C-9876-861C938978DA}">
    <text>Aqui, você anota o porque da avaliação Alto Risco, para já saber de "bate pronto", o caso de cada cooperado.</text>
  </threadedComment>
</ThreadedComments>
</file>

<file path=xl/threadedComments/threadedComment24.xml><?xml version="1.0" encoding="utf-8"?>
<ThreadedComments xmlns="http://schemas.microsoft.com/office/spreadsheetml/2018/threadedcomments" xmlns:x="http://schemas.openxmlformats.org/spreadsheetml/2006/main">
  <threadedComment ref="V3" dT="2024-06-10T17:25:10.07" personId="{4098EAF2-C65D-4BF7-B824-D9C9BA0B0BD9}" id="{266BB9E2-0BFC-4326-80E7-B68C58D1E80C}">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F8CD6BB5-9C88-4ADB-A7FD-9F612BCB79FD}">
    <text>(Pergunta com fórmula, não precisa mexer, só puxar, dependo da quantidade de operações.)</text>
  </threadedComment>
  <threadedComment ref="AK9" dT="2024-06-21T12:47:49.95" personId="{4098EAF2-C65D-4BF7-B824-D9C9BA0B0BD9}" id="{DF32C801-B7A4-45CF-BBDC-2DB0F55DCFF5}">
    <text>Aqui, você anota o porque da avaliação Alto Risco, para já saber de "bate pronto", o caso de cada cooperado.</text>
  </threadedComment>
</ThreadedComments>
</file>

<file path=xl/threadedComments/threadedComment25.xml><?xml version="1.0" encoding="utf-8"?>
<ThreadedComments xmlns="http://schemas.microsoft.com/office/spreadsheetml/2018/threadedcomments" xmlns:x="http://schemas.openxmlformats.org/spreadsheetml/2006/main">
  <threadedComment ref="V3" dT="2024-06-10T17:25:10.07" personId="{4098EAF2-C65D-4BF7-B824-D9C9BA0B0BD9}" id="{618CC3D3-3650-470A-9896-D2F89DDED9B1}">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B802B38E-BE46-4981-97ED-4CBBE9B5DE3D}">
    <text>(Pergunta com fórmula, não precisa mexer, só puxar, dependo da quantidade de operações.)</text>
  </threadedComment>
  <threadedComment ref="AK9" dT="2024-06-21T12:47:49.95" personId="{4098EAF2-C65D-4BF7-B824-D9C9BA0B0BD9}" id="{0B39C7C3-B148-41B7-91B7-15D44A48B593}">
    <text>Aqui, você anota o porque da avaliação Alto Risco, para já saber de "bate pronto", o caso de cada cooperado.</text>
  </threadedComment>
</ThreadedComments>
</file>

<file path=xl/threadedComments/threadedComment26.xml><?xml version="1.0" encoding="utf-8"?>
<ThreadedComments xmlns="http://schemas.microsoft.com/office/spreadsheetml/2018/threadedcomments" xmlns:x="http://schemas.openxmlformats.org/spreadsheetml/2006/main">
  <threadedComment ref="V3" dT="2024-06-10T17:25:10.07" personId="{4098EAF2-C65D-4BF7-B824-D9C9BA0B0BD9}" id="{1EA791A5-BE0C-4644-993F-B0A6159F54D3}">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A14196B2-8229-4D14-A2AD-32585F77BC04}">
    <text>(Pergunta com fórmula, não precisa mexer, só puxar, dependo da quantidade de operações.)</text>
  </threadedComment>
  <threadedComment ref="AK9" dT="2024-06-21T12:47:49.95" personId="{4098EAF2-C65D-4BF7-B824-D9C9BA0B0BD9}" id="{CF75A431-12BE-4194-854F-93BF2194AA1A}">
    <text>Aqui, você anota o porque da avaliação Alto Risco, para já saber de "bate pronto", o caso de cada cooperado.</text>
  </threadedComment>
</ThreadedComments>
</file>

<file path=xl/threadedComments/threadedComment27.xml><?xml version="1.0" encoding="utf-8"?>
<ThreadedComments xmlns="http://schemas.microsoft.com/office/spreadsheetml/2018/threadedcomments" xmlns:x="http://schemas.openxmlformats.org/spreadsheetml/2006/main">
  <threadedComment ref="V3" dT="2024-06-10T17:25:10.07" personId="{4098EAF2-C65D-4BF7-B824-D9C9BA0B0BD9}" id="{4653F6C6-C336-4F61-8293-AE9448FBC33D}">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6AA29699-2309-4B2A-A70B-1B1578275504}">
    <text>(Pergunta com fórmula, não precisa mexer, só puxar, dependo da quantidade de operações.)</text>
  </threadedComment>
  <threadedComment ref="AK9" dT="2024-06-21T12:47:49.95" personId="{4098EAF2-C65D-4BF7-B824-D9C9BA0B0BD9}" id="{516BDE38-ED88-455E-ADCD-51692058C5C3}">
    <text>Aqui, você anota o porque da avaliação Alto Risco, para já saber de "bate pronto", o caso de cada cooperado.</text>
  </threadedComment>
</ThreadedComments>
</file>

<file path=xl/threadedComments/threadedComment28.xml><?xml version="1.0" encoding="utf-8"?>
<ThreadedComments xmlns="http://schemas.microsoft.com/office/spreadsheetml/2018/threadedcomments" xmlns:x="http://schemas.openxmlformats.org/spreadsheetml/2006/main">
  <threadedComment ref="V3" dT="2024-06-10T17:25:10.07" personId="{4098EAF2-C65D-4BF7-B824-D9C9BA0B0BD9}" id="{41915B35-8EC5-4EED-BF31-1FFD2A1D904B}">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1C7B8DAE-8FE6-4FC8-93BB-CF4EF7879695}">
    <text>(Pergunta com fórmula, não precisa mexer, só puxar, dependo da quantidade de operações.)</text>
  </threadedComment>
  <threadedComment ref="AK9" dT="2024-06-21T12:47:49.95" personId="{4098EAF2-C65D-4BF7-B824-D9C9BA0B0BD9}" id="{5F0BE555-951C-47A0-A88C-6D193828E497}">
    <text>Aqui, você anota o porque da avaliação Alto Risco, para já saber de "bate pronto", o caso de cada cooperado.</text>
  </threadedComment>
</ThreadedComments>
</file>

<file path=xl/threadedComments/threadedComment29.xml><?xml version="1.0" encoding="utf-8"?>
<ThreadedComments xmlns="http://schemas.microsoft.com/office/spreadsheetml/2018/threadedcomments" xmlns:x="http://schemas.openxmlformats.org/spreadsheetml/2006/main">
  <threadedComment ref="V3" dT="2024-06-10T17:25:10.07" personId="{4098EAF2-C65D-4BF7-B824-D9C9BA0B0BD9}" id="{DEAB4A9D-0176-48AF-B065-DDF10AC18138}">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C69EF175-C547-4AD5-A7CC-353E78E93642}">
    <text>(Pergunta com fórmula, não precisa mexer, só puxar, dependo da quantidade de operações.)</text>
  </threadedComment>
  <threadedComment ref="AK9" dT="2024-06-21T12:47:49.95" personId="{4098EAF2-C65D-4BF7-B824-D9C9BA0B0BD9}" id="{8F8BCD87-239F-40A1-A12A-2C786290D645}">
    <text>Aqui, você anota o porque da avaliação Alto Risco, para já saber de "bate pronto", o caso de cada cooperado.</text>
  </threadedComment>
</ThreadedComments>
</file>

<file path=xl/threadedComments/threadedComment30.xml><?xml version="1.0" encoding="utf-8"?>
<ThreadedComments xmlns="http://schemas.microsoft.com/office/spreadsheetml/2018/threadedcomments" xmlns:x="http://schemas.openxmlformats.org/spreadsheetml/2006/main">
  <threadedComment ref="V3" dT="2024-06-10T17:25:10.07" personId="{4098EAF2-C65D-4BF7-B824-D9C9BA0B0BD9}" id="{A42A6ED7-3123-4C3B-96AC-DBC6BD553AFA}">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2354629E-7E46-46DF-B7C4-E6E3AFA774D0}">
    <text>(Pergunta com fórmula, não precisa mexer, só puxar, dependo da quantidade de operações.)</text>
  </threadedComment>
  <threadedComment ref="AK9" dT="2024-06-21T12:47:49.95" personId="{4098EAF2-C65D-4BF7-B824-D9C9BA0B0BD9}" id="{900ABEAE-20BA-4DCC-9B02-2764F19A2A77}">
    <text>Aqui, você anota o porque da avaliação Alto Risco, para já saber de "bate pronto", o caso de cada cooperado.</text>
  </threadedComment>
</ThreadedComments>
</file>

<file path=xl/threadedComments/threadedComment31.xml><?xml version="1.0" encoding="utf-8"?>
<ThreadedComments xmlns="http://schemas.microsoft.com/office/spreadsheetml/2018/threadedcomments" xmlns:x="http://schemas.openxmlformats.org/spreadsheetml/2006/main">
  <threadedComment ref="V3" dT="2024-06-10T17:25:10.07" personId="{4098EAF2-C65D-4BF7-B824-D9C9BA0B0BD9}" id="{9E19F722-B0E1-4D75-A4D6-CDCF8771E260}">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C8942B49-0915-4836-AA16-EB26E1E4D774}">
    <text>(Pergunta com fórmula, não precisa mexer, só puxar, dependo da quantidade de operações.)</text>
  </threadedComment>
  <threadedComment ref="AK9" dT="2024-06-21T12:47:49.95" personId="{4098EAF2-C65D-4BF7-B824-D9C9BA0B0BD9}" id="{D52DE117-BDA7-4EC8-A471-9B1310E4C75C}">
    <text>Aqui, você anota o porque da avaliação Alto Risco, para já saber de "bate pronto", o caso de cada cooperado.</text>
  </threadedComment>
</ThreadedComments>
</file>

<file path=xl/threadedComments/threadedComment32.xml><?xml version="1.0" encoding="utf-8"?>
<ThreadedComments xmlns="http://schemas.microsoft.com/office/spreadsheetml/2018/threadedcomments" xmlns:x="http://schemas.openxmlformats.org/spreadsheetml/2006/main">
  <threadedComment ref="V3" dT="2024-06-10T17:25:10.07" personId="{4098EAF2-C65D-4BF7-B824-D9C9BA0B0BD9}" id="{1ED42C37-00C4-47CD-B06A-7ADFE0B590E1}">
    <text>Lei nº 9.433/97: Art. 12. Estão sujeitos a outorga pelo Poder Público os direitos dos seguintes usos de recursos hídricos:
I - derivação ou captação de parcela da água existente em um corpo de água para consumo final, inclusive abastecimento público, ou insumo de processo produtivo;
II - extração de água de aqüífero subterrâneo para consumo final ou insumo de processo produtivo;
III - lançamento em corpo de água de esgotos e demais resíduos líquidos ou gasosos, tratados ou não, com o fim de sua diluição, transporte ou disposição final;
IV - aproveitamento dos potenciais hidrelétricos;
V - outros usos que alterem o regime, a quantidade ou a qualidade da água existente em um corpo de água.
§ 1º Independem de outorga pelo Poder Público, conforme definido em regulamento:
I - o uso de recursos hídricos para a satisfação das necessidades de pequenos núcleos populacionais, distribuídos no meio rural;
II - as derivações, captações e lançamentos considerados insignificantes;
III - as acumulações de volumes de água consideradas insignificantes.
§ 2º A outorga e a utilização de recursos hídricos para fins de geração de energia elétrica estará subordinada ao Plano Nacional de Recursos Hídricos, aprovado na forma do dispo+H3:AC28sto no inciso VIII do art. 35 desta Lei, obedecida a disciplina da legislação setorial específica.</text>
  </threadedComment>
  <threadedComment ref="AJ9" dT="2024-06-21T12:44:30.09" personId="{4098EAF2-C65D-4BF7-B824-D9C9BA0B0BD9}" id="{165E854A-90B9-4A3C-8D1A-947A0CAF1D0C}">
    <text>(Pergunta com fórmula, não precisa mexer, só puxar, dependo da quantidade de operações.)</text>
  </threadedComment>
  <threadedComment ref="AK9" dT="2024-06-21T12:47:49.95" personId="{4098EAF2-C65D-4BF7-B824-D9C9BA0B0BD9}" id="{9583A352-C86A-4239-B9CE-B1FD8BB232C6}">
    <text>Aqui, você anota o porque da avaliação Alto Risco, para já saber de "bate pronto", o caso de cada cooperado.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8.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0.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2.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8.xml"/><Relationship Id="rId1" Type="http://schemas.openxmlformats.org/officeDocument/2006/relationships/printerSettings" Target="../printerSettings/printerSettings14.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0.xml"/><Relationship Id="rId1" Type="http://schemas.openxmlformats.org/officeDocument/2006/relationships/printerSettings" Target="../printerSettings/printerSettings1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2.xml"/><Relationship Id="rId1" Type="http://schemas.openxmlformats.org/officeDocument/2006/relationships/printerSettings" Target="../printerSettings/printerSettings18.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4.xml"/><Relationship Id="rId1" Type="http://schemas.openxmlformats.org/officeDocument/2006/relationships/printerSettings" Target="../printerSettings/printerSettings20.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6.xml"/><Relationship Id="rId1" Type="http://schemas.openxmlformats.org/officeDocument/2006/relationships/printerSettings" Target="../printerSettings/printerSettings22.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8.xml"/><Relationship Id="rId1" Type="http://schemas.openxmlformats.org/officeDocument/2006/relationships/printerSettings" Target="../printerSettings/printerSettings24.bin"/><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0.xml"/><Relationship Id="rId1" Type="http://schemas.openxmlformats.org/officeDocument/2006/relationships/printerSettings" Target="../printerSettings/printerSettings26.bin"/><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2.xml"/><Relationship Id="rId1" Type="http://schemas.openxmlformats.org/officeDocument/2006/relationships/printerSettings" Target="../printerSettings/printerSettings28.bin"/><Relationship Id="rId5" Type="http://schemas.microsoft.com/office/2017/10/relationships/threadedComment" Target="../threadedComments/threadedComment12.xml"/><Relationship Id="rId4" Type="http://schemas.openxmlformats.org/officeDocument/2006/relationships/comments" Target="../comments12.xml"/></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9.bin"/></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4.xml"/><Relationship Id="rId1" Type="http://schemas.openxmlformats.org/officeDocument/2006/relationships/printerSettings" Target="../printerSettings/printerSettings30.bin"/><Relationship Id="rId5" Type="http://schemas.microsoft.com/office/2017/10/relationships/threadedComment" Target="../threadedComments/threadedComment13.xml"/><Relationship Id="rId4" Type="http://schemas.openxmlformats.org/officeDocument/2006/relationships/comments" Target="../comments13.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1.bin"/></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6.xml"/><Relationship Id="rId1" Type="http://schemas.openxmlformats.org/officeDocument/2006/relationships/printerSettings" Target="../printerSettings/printerSettings32.bin"/><Relationship Id="rId5" Type="http://schemas.microsoft.com/office/2017/10/relationships/threadedComment" Target="../threadedComments/threadedComment14.xml"/><Relationship Id="rId4" Type="http://schemas.openxmlformats.org/officeDocument/2006/relationships/comments" Target="../comments14.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3.bin"/></Relationships>
</file>

<file path=xl/worksheets/_rels/sheet6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38.xml"/><Relationship Id="rId1" Type="http://schemas.openxmlformats.org/officeDocument/2006/relationships/printerSettings" Target="../printerSettings/printerSettings34.bin"/><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5.bin"/></Relationships>
</file>

<file path=xl/worksheets/_rels/sheet6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40.xml"/><Relationship Id="rId1" Type="http://schemas.openxmlformats.org/officeDocument/2006/relationships/printerSettings" Target="../printerSettings/printerSettings36.bin"/><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7.bin"/></Relationships>
</file>

<file path=xl/worksheets/_rels/sheet73.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42.xml"/><Relationship Id="rId1" Type="http://schemas.openxmlformats.org/officeDocument/2006/relationships/printerSettings" Target="../printerSettings/printerSettings38.bin"/><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9.bin"/></Relationships>
</file>

<file path=xl/worksheets/_rels/sheet77.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4.xml"/><Relationship Id="rId1" Type="http://schemas.openxmlformats.org/officeDocument/2006/relationships/printerSettings" Target="../printerSettings/printerSettings40.bin"/><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1.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46.xml"/><Relationship Id="rId1" Type="http://schemas.openxmlformats.org/officeDocument/2006/relationships/printerSettings" Target="../printerSettings/printerSettings42.bin"/><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3.bin"/></Relationships>
</file>

<file path=xl/worksheets/_rels/sheet85.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48.xml"/><Relationship Id="rId1" Type="http://schemas.openxmlformats.org/officeDocument/2006/relationships/printerSettings" Target="../printerSettings/printerSettings44.bin"/><Relationship Id="rId5" Type="http://schemas.microsoft.com/office/2017/10/relationships/threadedComment" Target="../threadedComments/threadedComment20.xml"/><Relationship Id="rId4" Type="http://schemas.openxmlformats.org/officeDocument/2006/relationships/comments" Target="../comments20.xml"/></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5.bin"/></Relationships>
</file>

<file path=xl/worksheets/_rels/sheet89.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0.xml"/><Relationship Id="rId1" Type="http://schemas.openxmlformats.org/officeDocument/2006/relationships/printerSettings" Target="../printerSettings/printerSettings46.bin"/><Relationship Id="rId5" Type="http://schemas.microsoft.com/office/2017/10/relationships/threadedComment" Target="../threadedComments/threadedComment21.xml"/><Relationship Id="rId4" Type="http://schemas.openxmlformats.org/officeDocument/2006/relationships/comments" Target="../comments21.xml"/></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7.bin"/></Relationships>
</file>

<file path=xl/worksheets/_rels/sheet9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52.xml"/><Relationship Id="rId1" Type="http://schemas.openxmlformats.org/officeDocument/2006/relationships/printerSettings" Target="../printerSettings/printerSettings48.bin"/><Relationship Id="rId5" Type="http://schemas.microsoft.com/office/2017/10/relationships/threadedComment" Target="../threadedComments/threadedComment22.xml"/><Relationship Id="rId4" Type="http://schemas.openxmlformats.org/officeDocument/2006/relationships/comments" Target="../comments22.xml"/></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9.bin"/></Relationships>
</file>

<file path=xl/worksheets/_rels/sheet97.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54.xml"/><Relationship Id="rId1" Type="http://schemas.openxmlformats.org/officeDocument/2006/relationships/printerSettings" Target="../printerSettings/printerSettings50.bin"/><Relationship Id="rId5" Type="http://schemas.microsoft.com/office/2017/10/relationships/threadedComment" Target="../threadedComments/threadedComment23.xml"/><Relationship Id="rId4" Type="http://schemas.openxmlformats.org/officeDocument/2006/relationships/comments" Target="../comments23.xml"/></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1.bin"/></Relationships>
</file>

<file path=xl/worksheets/_rels/sheet101.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56.xml"/><Relationship Id="rId1" Type="http://schemas.openxmlformats.org/officeDocument/2006/relationships/printerSettings" Target="../printerSettings/printerSettings52.bin"/><Relationship Id="rId5" Type="http://schemas.microsoft.com/office/2017/10/relationships/threadedComment" Target="../threadedComments/threadedComment24.xml"/><Relationship Id="rId4" Type="http://schemas.openxmlformats.org/officeDocument/2006/relationships/comments" Target="../comments24.xml"/></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3.bin"/></Relationships>
</file>

<file path=xl/worksheets/_rels/sheet10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58.xml"/><Relationship Id="rId1" Type="http://schemas.openxmlformats.org/officeDocument/2006/relationships/printerSettings" Target="../printerSettings/printerSettings54.bin"/><Relationship Id="rId5" Type="http://schemas.microsoft.com/office/2017/10/relationships/threadedComment" Target="../threadedComments/threadedComment25.xml"/><Relationship Id="rId4" Type="http://schemas.openxmlformats.org/officeDocument/2006/relationships/comments" Target="../comments25.xml"/></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5.bin"/></Relationships>
</file>

<file path=xl/worksheets/_rels/sheet109.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60.xml"/><Relationship Id="rId1" Type="http://schemas.openxmlformats.org/officeDocument/2006/relationships/printerSettings" Target="../printerSettings/printerSettings56.bin"/><Relationship Id="rId5" Type="http://schemas.microsoft.com/office/2017/10/relationships/threadedComment" Target="../threadedComments/threadedComment26.xml"/><Relationship Id="rId4" Type="http://schemas.openxmlformats.org/officeDocument/2006/relationships/comments" Target="../comments26.xml"/></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57.bin"/></Relationships>
</file>

<file path=xl/worksheets/_rels/sheet113.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62.xml"/><Relationship Id="rId1" Type="http://schemas.openxmlformats.org/officeDocument/2006/relationships/printerSettings" Target="../printerSettings/printerSettings58.bin"/><Relationship Id="rId5" Type="http://schemas.microsoft.com/office/2017/10/relationships/threadedComment" Target="../threadedComments/threadedComment27.xml"/><Relationship Id="rId4" Type="http://schemas.openxmlformats.org/officeDocument/2006/relationships/comments" Target="../comments27.xml"/></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59.bin"/></Relationships>
</file>

<file path=xl/worksheets/_rels/sheet117.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64.xml"/><Relationship Id="rId1" Type="http://schemas.openxmlformats.org/officeDocument/2006/relationships/printerSettings" Target="../printerSettings/printerSettings60.bin"/><Relationship Id="rId5" Type="http://schemas.microsoft.com/office/2017/10/relationships/threadedComment" Target="../threadedComments/threadedComment28.xml"/><Relationship Id="rId4" Type="http://schemas.openxmlformats.org/officeDocument/2006/relationships/comments" Target="../comments28.xml"/></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1.bin"/></Relationships>
</file>

<file path=xl/worksheets/_rels/sheet12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66.xml"/><Relationship Id="rId1" Type="http://schemas.openxmlformats.org/officeDocument/2006/relationships/printerSettings" Target="../printerSettings/printerSettings62.bin"/><Relationship Id="rId5" Type="http://schemas.microsoft.com/office/2017/10/relationships/threadedComment" Target="../threadedComments/threadedComment29.xml"/><Relationship Id="rId4" Type="http://schemas.openxmlformats.org/officeDocument/2006/relationships/comments" Target="../comments29.xml"/></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3.bin"/></Relationships>
</file>

<file path=xl/worksheets/_rels/sheet125.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68.xml"/><Relationship Id="rId1" Type="http://schemas.openxmlformats.org/officeDocument/2006/relationships/printerSettings" Target="../printerSettings/printerSettings64.bin"/><Relationship Id="rId5" Type="http://schemas.microsoft.com/office/2017/10/relationships/threadedComment" Target="../threadedComments/threadedComment30.xml"/><Relationship Id="rId4" Type="http://schemas.openxmlformats.org/officeDocument/2006/relationships/comments" Target="../comments30.xml"/></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5.bin"/></Relationships>
</file>

<file path=xl/worksheets/_rels/sheet129.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70.xml"/><Relationship Id="rId1" Type="http://schemas.openxmlformats.org/officeDocument/2006/relationships/printerSettings" Target="../printerSettings/printerSettings66.bin"/><Relationship Id="rId5" Type="http://schemas.microsoft.com/office/2017/10/relationships/threadedComment" Target="../threadedComments/threadedComment31.xml"/><Relationship Id="rId4" Type="http://schemas.openxmlformats.org/officeDocument/2006/relationships/comments" Target="../comments31.xml"/></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67.bin"/></Relationships>
</file>

<file path=xl/worksheets/_rels/sheet133.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72.xml"/><Relationship Id="rId1" Type="http://schemas.openxmlformats.org/officeDocument/2006/relationships/printerSettings" Target="../printerSettings/printerSettings68.bin"/><Relationship Id="rId5" Type="http://schemas.microsoft.com/office/2017/10/relationships/threadedComment" Target="../threadedComments/threadedComment32.xml"/><Relationship Id="rId4" Type="http://schemas.openxmlformats.org/officeDocument/2006/relationships/comments" Target="../comments32.xml"/></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6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AF946-CAA6-465D-B633-FEC8CE19B651}">
  <sheetPr codeName="Planilha1"/>
  <dimension ref="A1"/>
  <sheetViews>
    <sheetView showGridLines="0" zoomScale="85" zoomScaleNormal="85" workbookViewId="0"/>
  </sheetViews>
  <sheetFormatPr defaultRowHeight="15"/>
  <sheetData/>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2D46-1149-45CA-AE12-9E3EC84668AF}">
  <sheetPr>
    <tabColor theme="3" tint="0.249977111117893"/>
  </sheetPr>
  <dimension ref="A1:P53"/>
  <sheetViews>
    <sheetView showGridLines="0" zoomScale="110" zoomScaleNormal="110" workbookViewId="0"/>
  </sheetViews>
  <sheetFormatPr defaultRowHeight="12.75"/>
  <cols>
    <col min="1" max="2" width="2.28515625" style="10" customWidth="1"/>
    <col min="3" max="3" width="3.7109375" style="10" customWidth="1"/>
    <col min="4" max="4" width="25.140625" style="10" bestFit="1" customWidth="1"/>
    <col min="5" max="5" width="10" style="10" customWidth="1"/>
    <col min="6" max="6" width="23.42578125" style="10" customWidth="1"/>
    <col min="7" max="7" width="23.7109375" style="10" customWidth="1"/>
    <col min="8" max="8" width="24" style="10" customWidth="1"/>
    <col min="9" max="9" width="11.5703125" style="10" customWidth="1"/>
    <col min="10" max="10" width="3.7109375" style="10" customWidth="1"/>
    <col min="11" max="12" width="2.28515625" style="10" customWidth="1"/>
    <col min="13" max="18" width="6.7109375" style="10" customWidth="1"/>
    <col min="19" max="19" width="25" style="10" customWidth="1"/>
    <col min="20" max="28" width="6.7109375" style="10" customWidth="1"/>
    <col min="29" max="36" width="9.140625" style="10" customWidth="1"/>
    <col min="37" max="16384" width="9.140625" style="10"/>
  </cols>
  <sheetData>
    <row r="1" spans="2:16" ht="9.75" customHeight="1" thickBot="1"/>
    <row r="2" spans="2:16" ht="6.75" customHeight="1">
      <c r="B2" s="11"/>
      <c r="C2" s="12"/>
      <c r="D2" s="12"/>
      <c r="E2" s="12"/>
      <c r="F2" s="12"/>
      <c r="G2" s="12"/>
      <c r="H2" s="12"/>
      <c r="I2" s="12"/>
      <c r="J2" s="12"/>
      <c r="K2" s="13"/>
    </row>
    <row r="3" spans="2:16" ht="15" customHeight="1">
      <c r="B3" s="14"/>
      <c r="C3" s="15"/>
      <c r="D3" s="16"/>
      <c r="E3" s="16"/>
      <c r="F3" s="16"/>
      <c r="G3" s="16"/>
      <c r="H3" s="16"/>
      <c r="I3" s="16"/>
      <c r="J3" s="17"/>
      <c r="K3" s="18"/>
    </row>
    <row r="4" spans="2:16" ht="15" customHeight="1">
      <c r="B4" s="14"/>
      <c r="C4" s="19"/>
      <c r="F4" s="291" t="s">
        <v>0</v>
      </c>
      <c r="G4" s="292"/>
      <c r="H4" s="292"/>
      <c r="J4" s="20"/>
      <c r="K4" s="18"/>
      <c r="O4" s="55" t="s">
        <v>1</v>
      </c>
    </row>
    <row r="5" spans="2:16" ht="15" customHeight="1">
      <c r="B5" s="14"/>
      <c r="C5" s="19"/>
      <c r="F5" s="292"/>
      <c r="G5" s="292"/>
      <c r="H5" s="292"/>
      <c r="J5" s="20"/>
      <c r="K5" s="18"/>
    </row>
    <row r="6" spans="2:16" ht="15" customHeight="1">
      <c r="B6" s="14"/>
      <c r="C6" s="19"/>
      <c r="F6" s="292"/>
      <c r="G6" s="292"/>
      <c r="H6" s="292"/>
      <c r="J6" s="20"/>
      <c r="K6" s="18"/>
    </row>
    <row r="7" spans="2:16" ht="15" customHeight="1" thickBot="1">
      <c r="B7" s="14"/>
      <c r="C7" s="21"/>
      <c r="J7" s="20"/>
      <c r="K7" s="18"/>
    </row>
    <row r="8" spans="2:16" ht="15" customHeight="1" thickTop="1">
      <c r="B8" s="14"/>
      <c r="C8" s="22"/>
      <c r="D8" s="23"/>
      <c r="E8" s="23"/>
      <c r="F8" s="23"/>
      <c r="G8" s="23"/>
      <c r="H8" s="23"/>
      <c r="I8" s="23"/>
      <c r="J8" s="24"/>
      <c r="K8" s="18"/>
    </row>
    <row r="9" spans="2:16" ht="15" customHeight="1">
      <c r="B9" s="14"/>
      <c r="C9" s="25" t="s">
        <v>2</v>
      </c>
      <c r="F9" s="26" t="s">
        <v>3</v>
      </c>
      <c r="G9" s="27">
        <v>46023</v>
      </c>
      <c r="H9" s="28" t="s">
        <v>4</v>
      </c>
      <c r="J9" s="29"/>
      <c r="K9" s="18"/>
    </row>
    <row r="10" spans="2:16" ht="15" customHeight="1">
      <c r="B10" s="14"/>
      <c r="C10" s="25" t="s">
        <v>5</v>
      </c>
      <c r="F10" s="26" t="s">
        <v>6</v>
      </c>
      <c r="G10" s="27"/>
      <c r="J10" s="29"/>
      <c r="K10" s="18"/>
    </row>
    <row r="11" spans="2:16" ht="15" customHeight="1" thickBot="1">
      <c r="B11" s="14"/>
      <c r="C11" s="30"/>
      <c r="D11" s="31"/>
      <c r="E11" s="31"/>
      <c r="F11" s="31"/>
      <c r="G11" s="31"/>
      <c r="H11" s="31"/>
      <c r="I11" s="31"/>
      <c r="J11" s="32"/>
      <c r="K11" s="18"/>
    </row>
    <row r="12" spans="2:16" ht="15" customHeight="1" thickTop="1" thickBot="1">
      <c r="B12" s="14"/>
      <c r="C12" s="23"/>
      <c r="K12" s="18"/>
    </row>
    <row r="13" spans="2:16" s="57" customFormat="1" ht="15" customHeight="1">
      <c r="B13" s="88"/>
      <c r="C13" s="89" t="s">
        <v>7</v>
      </c>
      <c r="D13" s="89"/>
      <c r="E13" s="90"/>
      <c r="F13" s="90"/>
      <c r="G13" s="90"/>
      <c r="H13" s="90"/>
      <c r="I13" s="90"/>
      <c r="J13" s="90"/>
      <c r="K13" s="91"/>
      <c r="M13" s="10"/>
      <c r="N13" s="10"/>
      <c r="O13" s="10"/>
      <c r="P13" s="10"/>
    </row>
    <row r="14" spans="2:16" ht="15" customHeight="1">
      <c r="B14" s="14"/>
      <c r="K14" s="18"/>
      <c r="O14" s="55" t="s">
        <v>1</v>
      </c>
    </row>
    <row r="15" spans="2:16" ht="15" customHeight="1">
      <c r="B15" s="14"/>
      <c r="D15" s="10" t="s">
        <v>8</v>
      </c>
      <c r="K15" s="18"/>
    </row>
    <row r="16" spans="2:16" ht="15" customHeight="1">
      <c r="B16" s="14"/>
      <c r="K16" s="18"/>
    </row>
    <row r="17" spans="1:13" ht="21.75" customHeight="1">
      <c r="B17" s="14"/>
      <c r="D17" s="289" t="s">
        <v>9</v>
      </c>
      <c r="E17" s="290"/>
      <c r="F17" s="290" t="s">
        <v>10</v>
      </c>
      <c r="G17" s="290"/>
      <c r="H17" s="290"/>
      <c r="I17" s="36"/>
      <c r="K17" s="18"/>
    </row>
    <row r="18" spans="1:13" ht="16.5" customHeight="1">
      <c r="B18" s="14"/>
      <c r="D18" s="290"/>
      <c r="E18" s="290"/>
      <c r="F18" s="37">
        <f>EOMONTH(G9,-1)+1</f>
        <v>46023</v>
      </c>
      <c r="G18" s="38" t="s">
        <v>11</v>
      </c>
      <c r="H18" s="39">
        <f>EOMONTH(G9,0)</f>
        <v>46053</v>
      </c>
      <c r="I18" s="40"/>
      <c r="K18" s="18"/>
    </row>
    <row r="19" spans="1:13" s="41" customFormat="1" ht="27" customHeight="1">
      <c r="A19" s="10"/>
      <c r="B19" s="14"/>
      <c r="D19" s="42" t="s">
        <v>12</v>
      </c>
      <c r="E19" s="42" t="s">
        <v>13</v>
      </c>
      <c r="F19" s="43" t="s">
        <v>14</v>
      </c>
      <c r="G19" s="44" t="s">
        <v>15</v>
      </c>
      <c r="H19" s="45" t="s">
        <v>16</v>
      </c>
      <c r="I19" s="42" t="s">
        <v>17</v>
      </c>
      <c r="K19" s="18"/>
      <c r="L19" s="10"/>
      <c r="M19" s="10"/>
    </row>
    <row r="20" spans="1:13">
      <c r="B20" s="14"/>
      <c r="D20" s="48" t="s">
        <v>18</v>
      </c>
      <c r="E20" s="85">
        <v>1004</v>
      </c>
      <c r="F20" s="86">
        <f>SUMIFS('A1004'!L:L,'A1004'!$K:$K,"&gt;="&amp;'Risco por Cooperativa'!$F$18,'A1004'!$K:$K,"&lt;="&amp;'Risco por Cooperativa'!$H$18)</f>
        <v>0</v>
      </c>
      <c r="G20" s="86">
        <f>SUMIFS('A1004'!M:M,'A1004'!$K:$K,"&gt;="&amp;'Risco por Cooperativa'!$F$18,'A1004'!$K:$K,"&lt;="&amp;'Risco por Cooperativa'!$H$18)</f>
        <v>0</v>
      </c>
      <c r="H20" s="86">
        <f>SUMIFS('A1004'!N:N,'A1004'!$K:$K,"&gt;="&amp;'Risco por Cooperativa'!$F$18,'A1004'!$K:$K,"&lt;="&amp;'Risco por Cooperativa'!$H$18)</f>
        <v>0</v>
      </c>
      <c r="I20" s="203">
        <f>SUM(F20:H20)</f>
        <v>0</v>
      </c>
      <c r="K20" s="18"/>
    </row>
    <row r="21" spans="1:13">
      <c r="B21" s="14"/>
      <c r="D21" s="48" t="s">
        <v>19</v>
      </c>
      <c r="E21" s="85">
        <v>3042</v>
      </c>
      <c r="F21" s="86">
        <f>SUMIFS('A3042'!L:L,'A3042'!$K:$K,"&gt;="&amp;'Risco por Cooperativa'!$F$18,'A3042'!$K:$K,"&lt;="&amp;'Risco por Cooperativa'!$H$18)</f>
        <v>18</v>
      </c>
      <c r="G21" s="86">
        <f>SUMIFS('A3042'!M:M,'A3042'!$K:$K,"&gt;="&amp;'Risco por Cooperativa'!$F$18,'A3042'!$K:$K,"&lt;="&amp;'Risco por Cooperativa'!$H$18)</f>
        <v>1</v>
      </c>
      <c r="H21" s="86">
        <f>SUMIFS('A3042'!N:N,'A3042'!$K:$K,"&gt;="&amp;'Risco por Cooperativa'!$F$18,'A3042'!$K:$K,"&lt;="&amp;'Risco por Cooperativa'!$H$18)</f>
        <v>1</v>
      </c>
      <c r="I21" s="203">
        <f>SUM(F21:H21)</f>
        <v>20</v>
      </c>
      <c r="K21" s="18"/>
    </row>
    <row r="22" spans="1:13">
      <c r="B22" s="14"/>
      <c r="D22" s="48" t="s">
        <v>20</v>
      </c>
      <c r="E22" s="85">
        <v>3043</v>
      </c>
      <c r="F22" s="86">
        <f>SUMIFS('A3043'!L:L,'A3043'!$K:$K,"&gt;="&amp;'Risco por Cooperativa'!$F$18,'A3043'!$K:$K,"&lt;="&amp;'Risco por Cooperativa'!$H$18)</f>
        <v>10</v>
      </c>
      <c r="G22" s="86">
        <f>SUMIFS('A3043'!M:M,'A3043'!$K:$K,"&gt;="&amp;'Risco por Cooperativa'!$F$18,'A3043'!$K:$K,"&lt;="&amp;'Risco por Cooperativa'!$H$18)</f>
        <v>6</v>
      </c>
      <c r="H22" s="86">
        <f>SUMIFS('A3043'!N:N,'A3043'!$K:$K,"&gt;="&amp;'Risco por Cooperativa'!$F$18,'A3043'!$K:$K,"&lt;="&amp;'Risco por Cooperativa'!$H$18)</f>
        <v>2</v>
      </c>
      <c r="I22" s="47">
        <f>SUM(F22:H22)</f>
        <v>18</v>
      </c>
      <c r="K22" s="18"/>
    </row>
    <row r="23" spans="1:13">
      <c r="B23" s="14"/>
      <c r="D23" s="48" t="s">
        <v>21</v>
      </c>
      <c r="E23" s="85">
        <v>3054</v>
      </c>
      <c r="F23" s="86">
        <f>SUMIFS('A3054'!L:L,'A3054'!$K:$K,"&gt;="&amp;'Risco por Cooperativa'!$F$18,'A3054'!$K:$K,"&lt;="&amp;'Risco por Cooperativa'!$H$18)</f>
        <v>70</v>
      </c>
      <c r="G23" s="86">
        <f>SUMIFS('A3054'!M:M,'A3054'!$K:$K,"&gt;="&amp;'Risco por Cooperativa'!$F$18,'A3054'!$K:$K,"&lt;="&amp;'Risco por Cooperativa'!$H$18)</f>
        <v>9</v>
      </c>
      <c r="H23" s="86">
        <f>SUMIFS('A3054'!N:N,'A3054'!$K:$K,"&gt;="&amp;'Risco por Cooperativa'!$F$18,'A3054'!$K:$K,"&lt;="&amp;'Risco por Cooperativa'!$H$18)</f>
        <v>9</v>
      </c>
      <c r="I23" s="47">
        <f t="shared" ref="I23:I51" si="0">SUM(F23:H23)</f>
        <v>88</v>
      </c>
      <c r="K23" s="18"/>
    </row>
    <row r="24" spans="1:13">
      <c r="B24" s="14"/>
      <c r="D24" s="48" t="s">
        <v>22</v>
      </c>
      <c r="E24" s="85">
        <v>3059</v>
      </c>
      <c r="F24" s="86">
        <f>SUMIFS('A3059'!L:L,'A3059'!$K:$K,"&gt;="&amp;'Risco por Cooperativa'!$F$18,'A3059'!$K:$K,"&lt;="&amp;'Risco por Cooperativa'!$H$18)</f>
        <v>27</v>
      </c>
      <c r="G24" s="86">
        <f>SUMIFS('A3059'!M:M,'A3059'!$K:$K,"&gt;="&amp;'Risco por Cooperativa'!$F$18,'A3059'!$K:$K,"&lt;="&amp;'Risco por Cooperativa'!$H$18)</f>
        <v>4</v>
      </c>
      <c r="H24" s="86">
        <f>SUMIFS('A3059'!N:N,'A3059'!$K:$K,"&gt;="&amp;'Risco por Cooperativa'!$F$18,'A3059'!$K:$K,"&lt;="&amp;'Risco por Cooperativa'!$H$18)</f>
        <v>1</v>
      </c>
      <c r="I24" s="47">
        <f t="shared" si="0"/>
        <v>32</v>
      </c>
      <c r="K24" s="18"/>
    </row>
    <row r="25" spans="1:13">
      <c r="B25" s="14"/>
      <c r="D25" s="48" t="s">
        <v>23</v>
      </c>
      <c r="E25" s="85">
        <v>3060</v>
      </c>
      <c r="F25" s="86">
        <f>SUMIFS('A3060'!L:L,'A3060'!$K:$K,"&gt;="&amp;'Risco por Cooperativa'!$F$18,'A3060'!$K:$K,"&lt;="&amp;'Risco por Cooperativa'!$H$18)</f>
        <v>16</v>
      </c>
      <c r="G25" s="86">
        <f>SUMIFS('A3060'!M:M,'A3060'!$K:$K,"&gt;="&amp;'Risco por Cooperativa'!$F$18,'A3060'!$K:$K,"&lt;="&amp;'Risco por Cooperativa'!$H$18)</f>
        <v>0</v>
      </c>
      <c r="H25" s="86">
        <f>SUMIFS('A3060'!N:N,'A3060'!$K:$K,"&gt;="&amp;'Risco por Cooperativa'!$F$18,'A3060'!$K:$K,"&lt;="&amp;'Risco por Cooperativa'!$H$18)</f>
        <v>1</v>
      </c>
      <c r="I25" s="47">
        <f t="shared" si="0"/>
        <v>17</v>
      </c>
      <c r="K25" s="18"/>
    </row>
    <row r="26" spans="1:13">
      <c r="B26" s="14"/>
      <c r="D26" s="48" t="s">
        <v>24</v>
      </c>
      <c r="E26" s="85">
        <v>3233</v>
      </c>
      <c r="F26" s="86">
        <f>SUMIFS('A3233'!L:L,'A3233'!$K:$K,"&gt;="&amp;'Risco por Cooperativa'!$F$18,'A3233'!$K:$K,"&lt;="&amp;'Risco por Cooperativa'!$H$18)</f>
        <v>2</v>
      </c>
      <c r="G26" s="86">
        <f>SUMIFS('A3233'!M:M,'A3233'!$K:$K,"&gt;="&amp;'Risco por Cooperativa'!$F$18,'A3233'!$K:$K,"&lt;="&amp;'Risco por Cooperativa'!$H$18)</f>
        <v>0</v>
      </c>
      <c r="H26" s="86">
        <f>SUMIFS('A3233'!N:N,'A3233'!$K:$K,"&gt;="&amp;'Risco por Cooperativa'!$F$18,'A3233'!$K:$K,"&lt;="&amp;'Risco por Cooperativa'!$H$18)</f>
        <v>0</v>
      </c>
      <c r="I26" s="47">
        <f t="shared" si="0"/>
        <v>2</v>
      </c>
      <c r="K26" s="18"/>
    </row>
    <row r="27" spans="1:13">
      <c r="B27" s="14"/>
      <c r="D27" s="48" t="s">
        <v>25</v>
      </c>
      <c r="E27" s="85">
        <v>3261</v>
      </c>
      <c r="F27" s="86">
        <f>SUMIFS('A3261'!L:L,'A3261'!$K:$K,"&gt;="&amp;'Risco por Cooperativa'!$F$18,'A3261'!$K:$K,"&lt;="&amp;'Risco por Cooperativa'!$H$18)</f>
        <v>7</v>
      </c>
      <c r="G27" s="86">
        <f>SUMIFS('A3261'!M:M,'A3261'!$K:$K,"&gt;="&amp;'Risco por Cooperativa'!$F$18,'A3261'!$K:$K,"&lt;="&amp;'Risco por Cooperativa'!$H$18)</f>
        <v>0</v>
      </c>
      <c r="H27" s="86">
        <f>SUMIFS('A3261'!N:N,'A3261'!$K:$K,"&gt;="&amp;'Risco por Cooperativa'!$F$18,'A3261'!$K:$K,"&lt;="&amp;'Risco por Cooperativa'!$H$18)</f>
        <v>1</v>
      </c>
      <c r="I27" s="47">
        <f t="shared" si="0"/>
        <v>8</v>
      </c>
      <c r="K27" s="18"/>
    </row>
    <row r="28" spans="1:13">
      <c r="B28" s="14"/>
      <c r="D28" s="48" t="s">
        <v>26</v>
      </c>
      <c r="E28" s="85">
        <v>3263</v>
      </c>
      <c r="F28" s="86">
        <f>SUMIFS('A3263'!L:L,'A3263'!$K:$K,"&gt;="&amp;'Risco por Cooperativa'!$F$18,'A3263'!$K:$K,"&lt;="&amp;'Risco por Cooperativa'!$H$18)</f>
        <v>10</v>
      </c>
      <c r="G28" s="86">
        <f>SUMIFS('A3263'!M:M,'A3263'!$K:$K,"&gt;="&amp;'Risco por Cooperativa'!$F$18,'A3263'!$K:$K,"&lt;="&amp;'Risco por Cooperativa'!$H$18)</f>
        <v>0</v>
      </c>
      <c r="H28" s="86">
        <f>SUMIFS('A3263'!N:N,'A3263'!$K:$K,"&gt;="&amp;'Risco por Cooperativa'!$F$18,'A3263'!$K:$K,"&lt;="&amp;'Risco por Cooperativa'!$H$18)</f>
        <v>2</v>
      </c>
      <c r="I28" s="47">
        <f t="shared" si="0"/>
        <v>12</v>
      </c>
      <c r="K28" s="18"/>
    </row>
    <row r="29" spans="1:13">
      <c r="B29" s="14"/>
      <c r="D29" s="48" t="s">
        <v>27</v>
      </c>
      <c r="E29" s="85">
        <v>3320</v>
      </c>
      <c r="F29" s="86">
        <f>SUMIFS('A3320'!L:L,'A3320'!$K:$K,"&gt;="&amp;'Risco por Cooperativa'!$F$18,'A3320'!$K:$K,"&lt;="&amp;'Risco por Cooperativa'!$H$18)</f>
        <v>8</v>
      </c>
      <c r="G29" s="86">
        <f>SUMIFS('A3320'!M:M,'A3320'!$K:$K,"&gt;="&amp;'Risco por Cooperativa'!$F$18,'A3320'!$K:$K,"&lt;="&amp;'Risco por Cooperativa'!$H$18)</f>
        <v>1</v>
      </c>
      <c r="H29" s="86">
        <f>SUMIFS('A3320'!N:N,'A3320'!$K:$K,"&gt;="&amp;'Risco por Cooperativa'!$F$18,'A3320'!$K:$K,"&lt;="&amp;'Risco por Cooperativa'!$H$18)</f>
        <v>2</v>
      </c>
      <c r="I29" s="47">
        <f t="shared" si="0"/>
        <v>11</v>
      </c>
      <c r="K29" s="18"/>
    </row>
    <row r="30" spans="1:13">
      <c r="B30" s="14"/>
      <c r="D30" s="48" t="s">
        <v>28</v>
      </c>
      <c r="E30" s="85">
        <v>3332</v>
      </c>
      <c r="F30" s="86">
        <f>SUMIFS('A3332'!L:L,'A3332'!$K:$K,"&gt;="&amp;'Risco por Cooperativa'!$F$18,'A3332'!$K:$K,"&lt;="&amp;'Risco por Cooperativa'!$H$18)</f>
        <v>8</v>
      </c>
      <c r="G30" s="86">
        <f>SUMIFS('A3332'!M:M,'A3332'!$K:$K,"&gt;="&amp;'Risco por Cooperativa'!$F$18,'A3332'!$K:$K,"&lt;="&amp;'Risco por Cooperativa'!$H$18)</f>
        <v>0</v>
      </c>
      <c r="H30" s="86">
        <f>SUMIFS('A3332'!N:N,'A3332'!$K:$K,"&gt;="&amp;'Risco por Cooperativa'!$F$18,'A3332'!$K:$K,"&lt;="&amp;'Risco por Cooperativa'!$H$18)</f>
        <v>4</v>
      </c>
      <c r="I30" s="47">
        <f t="shared" si="0"/>
        <v>12</v>
      </c>
      <c r="K30" s="18"/>
    </row>
    <row r="31" spans="1:13">
      <c r="B31" s="14"/>
      <c r="D31" s="48" t="s">
        <v>29</v>
      </c>
      <c r="E31" s="85">
        <v>3333</v>
      </c>
      <c r="F31" s="86">
        <f>SUMIFS('A3333'!L:L,'A3333'!$K:$K,"&gt;="&amp;'Risco por Cooperativa'!$F$18,'A3333'!$K:$K,"&lt;="&amp;'Risco por Cooperativa'!$H$18)</f>
        <v>22</v>
      </c>
      <c r="G31" s="86">
        <f>SUMIFS('A3333'!M:M,'A3333'!$K:$K,"&gt;="&amp;'Risco por Cooperativa'!$F$18,'A3333'!$K:$K,"&lt;="&amp;'Risco por Cooperativa'!$H$18)</f>
        <v>1</v>
      </c>
      <c r="H31" s="86">
        <f>SUMIFS('A3333'!N:N,'A3333'!$K:$K,"&gt;="&amp;'Risco por Cooperativa'!$F$18,'A3333'!$K:$K,"&lt;="&amp;'Risco por Cooperativa'!$H$18)</f>
        <v>4</v>
      </c>
      <c r="I31" s="47">
        <f t="shared" si="0"/>
        <v>27</v>
      </c>
      <c r="K31" s="18"/>
    </row>
    <row r="32" spans="1:13">
      <c r="B32" s="14"/>
      <c r="D32" s="48" t="s">
        <v>30</v>
      </c>
      <c r="E32" s="85">
        <v>3348</v>
      </c>
      <c r="F32" s="86">
        <f>SUMIFS('A3348'!L:L,'A3348'!$K:$K,"&gt;="&amp;'Risco por Cooperativa'!$F$18,'A3348'!$K:$K,"&lt;="&amp;'Risco por Cooperativa'!$H$18)</f>
        <v>2</v>
      </c>
      <c r="G32" s="86">
        <f>SUMIFS('A3348'!M:M,'A3348'!$K:$K,"&gt;="&amp;'Risco por Cooperativa'!$F$18,'A3348'!$K:$K,"&lt;="&amp;'Risco por Cooperativa'!$H$18)</f>
        <v>0</v>
      </c>
      <c r="H32" s="86">
        <f>SUMIFS('A3348'!N:N,'A3348'!$K:$K,"&gt;="&amp;'Risco por Cooperativa'!$F$18,'A3348'!$K:$K,"&lt;="&amp;'Risco por Cooperativa'!$H$18)</f>
        <v>0</v>
      </c>
      <c r="I32" s="47">
        <f t="shared" si="0"/>
        <v>2</v>
      </c>
      <c r="K32" s="18"/>
    </row>
    <row r="33" spans="2:11">
      <c r="B33" s="14"/>
      <c r="D33" s="48" t="s">
        <v>31</v>
      </c>
      <c r="E33" s="85">
        <v>3349</v>
      </c>
      <c r="F33" s="86">
        <f>SUMIFS('A3349'!L:L,'A3349'!$K:$K,"&gt;="&amp;'Risco por Cooperativa'!$F$18,'A3349'!$K:$K,"&lt;="&amp;'Risco por Cooperativa'!$H$18)</f>
        <v>3</v>
      </c>
      <c r="G33" s="86">
        <f>SUMIFS('A3349'!M:M,'A3349'!$K:$K,"&gt;="&amp;'Risco por Cooperativa'!$F$18,'A3349'!$K:$K,"&lt;="&amp;'Risco por Cooperativa'!$H$18)</f>
        <v>0</v>
      </c>
      <c r="H33" s="86">
        <f>SUMIFS('A3349'!N:N,'A3349'!$K:$K,"&gt;="&amp;'Risco por Cooperativa'!$F$18,'A3349'!$K:$K,"&lt;="&amp;'Risco por Cooperativa'!$H$18)</f>
        <v>1</v>
      </c>
      <c r="I33" s="47">
        <f t="shared" si="0"/>
        <v>4</v>
      </c>
      <c r="K33" s="18"/>
    </row>
    <row r="34" spans="2:11">
      <c r="B34" s="14"/>
      <c r="D34" s="48" t="s">
        <v>32</v>
      </c>
      <c r="E34" s="85">
        <v>3351</v>
      </c>
      <c r="F34" s="86">
        <f>SUMIFS('A3351'!L:L,'A3351'!$K:$K,"&gt;="&amp;'Risco por Cooperativa'!$F$18,'A3351'!$K:$K,"&lt;="&amp;'Risco por Cooperativa'!$H$18)</f>
        <v>5</v>
      </c>
      <c r="G34" s="86">
        <f>SUMIFS('A3351'!M:M,'A3351'!$K:$K,"&gt;="&amp;'Risco por Cooperativa'!$F$18,'A3351'!$K:$K,"&lt;="&amp;'Risco por Cooperativa'!$H$18)</f>
        <v>0</v>
      </c>
      <c r="H34" s="86">
        <f>SUMIFS('A3351'!N:N,'A3351'!$K:$K,"&gt;="&amp;'Risco por Cooperativa'!$F$18,'A3351'!$K:$K,"&lt;="&amp;'Risco por Cooperativa'!$H$18)</f>
        <v>1</v>
      </c>
      <c r="I34" s="47">
        <f t="shared" si="0"/>
        <v>6</v>
      </c>
      <c r="K34" s="18"/>
    </row>
    <row r="35" spans="2:11">
      <c r="B35" s="14"/>
      <c r="D35" s="48" t="s">
        <v>33</v>
      </c>
      <c r="E35" s="85">
        <v>3343</v>
      </c>
      <c r="F35" s="86">
        <f>SUMIFS('A3343'!L:L,'A3343'!$K:$K,"&gt;="&amp;'Risco por Cooperativa'!$F$18,'A3343'!$K:$K,"&lt;="&amp;'Risco por Cooperativa'!$H$18)</f>
        <v>9</v>
      </c>
      <c r="G35" s="86">
        <f>SUMIFS('A3343'!M:M,'A3343'!$K:$K,"&gt;="&amp;'Risco por Cooperativa'!$F$18,'A3343'!$K:$K,"&lt;="&amp;'Risco por Cooperativa'!$H$18)</f>
        <v>1</v>
      </c>
      <c r="H35" s="86">
        <f>SUMIFS('A3343'!N:N,'A3343'!$K:$K,"&gt;="&amp;'Risco por Cooperativa'!$F$18,'A3343'!$K:$K,"&lt;="&amp;'Risco por Cooperativa'!$H$18)</f>
        <v>0</v>
      </c>
      <c r="I35" s="47">
        <f t="shared" ref="I35:I42" si="1">SUM(F35:H35)</f>
        <v>10</v>
      </c>
      <c r="K35" s="18"/>
    </row>
    <row r="36" spans="2:11">
      <c r="B36" s="14"/>
      <c r="D36" s="48" t="s">
        <v>34</v>
      </c>
      <c r="E36" s="85">
        <v>3350</v>
      </c>
      <c r="F36" s="86">
        <f>SUMIFS('A3350'!L:L,'A3350'!$K:$K,"&gt;="&amp;'Risco por Cooperativa'!$F$18,'A3350'!$K:$K,"&lt;="&amp;'Risco por Cooperativa'!$H$18)</f>
        <v>10</v>
      </c>
      <c r="G36" s="86">
        <f>SUMIFS('A3350'!M:M,'A3350'!$K:$K,"&gt;="&amp;'Risco por Cooperativa'!$F$18,'A3350'!$K:$K,"&lt;="&amp;'Risco por Cooperativa'!$H$18)</f>
        <v>1</v>
      </c>
      <c r="H36" s="86">
        <f>SUMIFS('A3350'!N:N,'A3350'!$K:$K,"&gt;="&amp;'Risco por Cooperativa'!$F$18,'A3350'!$K:$K,"&lt;="&amp;'Risco por Cooperativa'!$H$18)</f>
        <v>1</v>
      </c>
      <c r="I36" s="47">
        <f t="shared" si="1"/>
        <v>12</v>
      </c>
      <c r="K36" s="18"/>
    </row>
    <row r="37" spans="2:11">
      <c r="B37" s="14"/>
      <c r="D37" s="48" t="s">
        <v>35</v>
      </c>
      <c r="E37" s="85">
        <v>3336</v>
      </c>
      <c r="F37" s="86">
        <f>SUMIFS('A3336'!L:L,'A3336'!$K:$K,"&gt;="&amp;'Risco por Cooperativa'!$F$18,'A3336'!$K:$K,"&lt;="&amp;'Risco por Cooperativa'!$H$18)</f>
        <v>0</v>
      </c>
      <c r="G37" s="86">
        <f>SUMIFS('A3336'!M:M,'A3336'!$K:$K,"&gt;="&amp;'Risco por Cooperativa'!$F$18,'A3336'!$K:$K,"&lt;="&amp;'Risco por Cooperativa'!$H$18)</f>
        <v>0</v>
      </c>
      <c r="H37" s="86">
        <f>SUMIFS('A3336'!N:N,'A3336'!$K:$K,"&gt;="&amp;'Risco por Cooperativa'!$F$18,'A3336'!$K:$K,"&lt;="&amp;'Risco por Cooperativa'!$H$18)</f>
        <v>0</v>
      </c>
      <c r="I37" s="47">
        <f t="shared" si="1"/>
        <v>0</v>
      </c>
      <c r="K37" s="18"/>
    </row>
    <row r="38" spans="2:11">
      <c r="B38" s="14"/>
      <c r="D38" s="48" t="s">
        <v>36</v>
      </c>
      <c r="E38" s="85">
        <v>3058</v>
      </c>
      <c r="F38" s="86">
        <f>SUMIFS('A3058'!L:L,'A3058'!$K:$K,"&gt;="&amp;'Risco por Cooperativa'!$F$18,'A3058'!$K:$K,"&lt;="&amp;'Risco por Cooperativa'!$H$18)</f>
        <v>3</v>
      </c>
      <c r="G38" s="86">
        <f>SUMIFS('A3058'!M:M,'A3058'!$K:$K,"&gt;="&amp;'Risco por Cooperativa'!$F$18,'A3058'!$K:$K,"&lt;="&amp;'Risco por Cooperativa'!$H$18)</f>
        <v>2</v>
      </c>
      <c r="H38" s="86">
        <f>SUMIFS('A3058'!N:N,'A3058'!$K:$K,"&gt;="&amp;'Risco por Cooperativa'!$F$18,'A3058'!$K:$K,"&lt;="&amp;'Risco por Cooperativa'!$H$18)</f>
        <v>1</v>
      </c>
      <c r="I38" s="47">
        <f t="shared" si="1"/>
        <v>6</v>
      </c>
      <c r="K38" s="18"/>
    </row>
    <row r="39" spans="2:11">
      <c r="B39" s="14"/>
      <c r="D39" s="48" t="s">
        <v>37</v>
      </c>
      <c r="E39" s="85">
        <v>3055</v>
      </c>
      <c r="F39" s="86">
        <f>SUMIFS('A3055'!L:L,'A3055'!$K:$K,"&gt;="&amp;'Risco por Cooperativa'!$F$18,'A3055'!$K:$K,"&lt;="&amp;'Risco por Cooperativa'!$H$18)</f>
        <v>7</v>
      </c>
      <c r="G39" s="86">
        <f>SUMIFS('A3055'!M:M,'A3055'!$K:$K,"&gt;="&amp;'Risco por Cooperativa'!$F$18,'A3055'!$K:$K,"&lt;="&amp;'Risco por Cooperativa'!$H$18)</f>
        <v>0</v>
      </c>
      <c r="H39" s="86">
        <f>SUMIFS('A3055'!N:N,'A3055'!$K:$K,"&gt;="&amp;'Risco por Cooperativa'!$F$18,'A3055'!$K:$K,"&lt;="&amp;'Risco por Cooperativa'!$H$18)</f>
        <v>0</v>
      </c>
      <c r="I39" s="47">
        <f t="shared" si="1"/>
        <v>7</v>
      </c>
      <c r="K39" s="18"/>
    </row>
    <row r="40" spans="2:11">
      <c r="B40" s="14"/>
      <c r="D40" s="48" t="s">
        <v>38</v>
      </c>
      <c r="E40" s="85">
        <v>5014</v>
      </c>
      <c r="F40" s="86">
        <f>SUMIFS('A5014'!L:L,'A5014'!$K:$K,"&gt;="&amp;'Risco por Cooperativa'!$F$18,'A5014'!$K:$K,"&lt;="&amp;'Risco por Cooperativa'!$H$18)</f>
        <v>25</v>
      </c>
      <c r="G40" s="86">
        <f>SUMIFS('A5014'!M:M,'A5014'!$K:$K,"&gt;="&amp;'Risco por Cooperativa'!$F$18,'A5014'!$K:$K,"&lt;="&amp;'Risco por Cooperativa'!$H$18)</f>
        <v>1</v>
      </c>
      <c r="H40" s="86">
        <f>SUMIFS('A5014'!N:N,'A5014'!$K:$K,"&gt;="&amp;'Risco por Cooperativa'!$F$18,'A5014'!$K:$K,"&lt;="&amp;'Risco por Cooperativa'!$H$18)</f>
        <v>1</v>
      </c>
      <c r="I40" s="47">
        <f t="shared" si="1"/>
        <v>27</v>
      </c>
      <c r="K40" s="18"/>
    </row>
    <row r="41" spans="2:11">
      <c r="B41" s="14"/>
      <c r="D41" s="48" t="s">
        <v>39</v>
      </c>
      <c r="E41" s="85">
        <v>3056</v>
      </c>
      <c r="F41" s="86">
        <f>SUMIFS('A3056'!L:L,'A3056'!$K:$K,"&gt;="&amp;'Risco por Cooperativa'!$F$18,'A3056'!$K:$K,"&lt;="&amp;'Risco por Cooperativa'!$H$18)</f>
        <v>12</v>
      </c>
      <c r="G41" s="86">
        <f>SUMIFS('A3056'!M:M,'A3056'!$K:$K,"&gt;="&amp;'Risco por Cooperativa'!$F$18,'A3056'!$K:$K,"&lt;="&amp;'Risco por Cooperativa'!$H$18)</f>
        <v>0</v>
      </c>
      <c r="H41" s="86">
        <f>SUMIFS('A3056'!N:N,'A3056'!$K:$K,"&gt;="&amp;'Risco por Cooperativa'!$F$18,'A3056'!$K:$K,"&lt;="&amp;'Risco por Cooperativa'!$H$18)</f>
        <v>2</v>
      </c>
      <c r="I41" s="47">
        <f t="shared" si="1"/>
        <v>14</v>
      </c>
      <c r="K41" s="18"/>
    </row>
    <row r="42" spans="2:11">
      <c r="B42" s="14"/>
      <c r="D42" s="48" t="s">
        <v>40</v>
      </c>
      <c r="E42" s="85">
        <v>3300</v>
      </c>
      <c r="F42" s="86">
        <f>SUMIFS('A3300'!L:L,'A3300'!$K:$K,"&gt;="&amp;'Risco por Cooperativa'!$F$18,'A3300'!$K:$K,"&lt;="&amp;'Risco por Cooperativa'!$H$18)</f>
        <v>2</v>
      </c>
      <c r="G42" s="86">
        <f>SUMIFS('A3300'!M:M,'A3300'!$K:$K,"&gt;="&amp;'Risco por Cooperativa'!$F$18,'A3300'!$K:$K,"&lt;="&amp;'Risco por Cooperativa'!$H$18)</f>
        <v>1</v>
      </c>
      <c r="H42" s="86">
        <f>SUMIFS('A3300'!N:N,'A3300'!$K:$K,"&gt;="&amp;'Risco por Cooperativa'!$F$18,'A3300'!$K:$K,"&lt;="&amp;'Risco por Cooperativa'!$H$18)</f>
        <v>2</v>
      </c>
      <c r="I42" s="47">
        <f t="shared" si="1"/>
        <v>5</v>
      </c>
      <c r="K42" s="18"/>
    </row>
    <row r="43" spans="2:11">
      <c r="B43" s="14"/>
      <c r="D43" s="48" t="s">
        <v>41</v>
      </c>
      <c r="E43" s="85">
        <v>4001</v>
      </c>
      <c r="F43" s="86">
        <f>SUMIFS('A4001'!L:L,'A4001'!$K:$K,"&gt;="&amp;'Risco por Cooperativa'!$F$18,'A4001'!$K:$K,"&lt;="&amp;'Risco por Cooperativa'!$H$18)</f>
        <v>0</v>
      </c>
      <c r="G43" s="86">
        <f>SUMIFS('A4001'!M:M,'A4001'!$K:$K,"&gt;="&amp;'Risco por Cooperativa'!$F$18,'A4001'!$K:$K,"&lt;="&amp;'Risco por Cooperativa'!$H$18)</f>
        <v>0</v>
      </c>
      <c r="H43" s="86">
        <f>SUMIFS('A4001'!N:N,'A4001'!$K:$K,"&gt;="&amp;'Risco por Cooperativa'!$F$18,'A4001'!$K:$K,"&lt;="&amp;'Risco por Cooperativa'!$H$18)</f>
        <v>0</v>
      </c>
      <c r="I43" s="47">
        <f t="shared" si="0"/>
        <v>0</v>
      </c>
      <c r="K43" s="18"/>
    </row>
    <row r="44" spans="2:11">
      <c r="B44" s="14"/>
      <c r="D44" s="48" t="s">
        <v>42</v>
      </c>
      <c r="E44" s="85">
        <v>4002</v>
      </c>
      <c r="F44" s="86">
        <f>SUMIFS('A4002'!L:L,'A4002'!$K:$K,"&gt;="&amp;'Risco por Cooperativa'!$F$18,'A4002'!$K:$K,"&lt;="&amp;'Risco por Cooperativa'!$H$18)</f>
        <v>0</v>
      </c>
      <c r="G44" s="86">
        <f>SUMIFS('A4002'!M:M,'A4002'!$K:$K,"&gt;="&amp;'Risco por Cooperativa'!$F$18,'A4002'!$K:$K,"&lt;="&amp;'Risco por Cooperativa'!$H$18)</f>
        <v>0</v>
      </c>
      <c r="H44" s="86">
        <f>SUMIFS('A4002'!N:N,'A4002'!$K:$K,"&gt;="&amp;'Risco por Cooperativa'!$F$18,'A4002'!$K:$K,"&lt;="&amp;'Risco por Cooperativa'!$H$18)</f>
        <v>0</v>
      </c>
      <c r="I44" s="47">
        <f t="shared" si="0"/>
        <v>0</v>
      </c>
      <c r="K44" s="18"/>
    </row>
    <row r="45" spans="2:11">
      <c r="B45" s="14"/>
      <c r="D45" s="48" t="s">
        <v>43</v>
      </c>
      <c r="E45" s="85">
        <v>4041</v>
      </c>
      <c r="F45" s="86">
        <f>SUMIFS('A4041'!L:L,'A4041'!$K:$K,"&gt;="&amp;'Risco por Cooperativa'!$F$18,'A4041'!$K:$K,"&lt;="&amp;'Risco por Cooperativa'!$H$18)</f>
        <v>0</v>
      </c>
      <c r="G45" s="86">
        <f>SUMIFS('A4041'!M:M,'A4041'!$K:$K,"&gt;="&amp;'Risco por Cooperativa'!$F$18,'A4041'!$K:$K,"&lt;="&amp;'Risco por Cooperativa'!$H$18)</f>
        <v>0</v>
      </c>
      <c r="H45" s="86">
        <f>SUMIFS('A4041'!N:N,'A4041'!$K:$K,"&gt;="&amp;'Risco por Cooperativa'!$F$18,'A4041'!$K:$K,"&lt;="&amp;'Risco por Cooperativa'!$H$18)</f>
        <v>0</v>
      </c>
      <c r="I45" s="47">
        <f t="shared" si="0"/>
        <v>0</v>
      </c>
      <c r="K45" s="18"/>
    </row>
    <row r="46" spans="2:11">
      <c r="B46" s="14"/>
      <c r="D46" s="48" t="s">
        <v>44</v>
      </c>
      <c r="E46" s="85">
        <v>4155</v>
      </c>
      <c r="F46" s="86">
        <f>SUMIFS('A4155'!L:L,'A4155'!$K:$K,"&gt;="&amp;'Risco por Cooperativa'!$F$18,'A4155'!$K:$K,"&lt;="&amp;'Risco por Cooperativa'!$H$18)</f>
        <v>6</v>
      </c>
      <c r="G46" s="86">
        <f>SUMIFS('A4155'!M:M,'A4155'!$K:$K,"&gt;="&amp;'Risco por Cooperativa'!$F$18,'A4155'!$K:$K,"&lt;="&amp;'Risco por Cooperativa'!$H$18)</f>
        <v>5</v>
      </c>
      <c r="H46" s="86">
        <f>SUMIFS('A4155'!N:N,'A4155'!$K:$K,"&gt;="&amp;'Risco por Cooperativa'!$F$18,'A4155'!$K:$K,"&lt;="&amp;'Risco por Cooperativa'!$H$18)</f>
        <v>0</v>
      </c>
      <c r="I46" s="47">
        <f t="shared" si="0"/>
        <v>11</v>
      </c>
      <c r="K46" s="18"/>
    </row>
    <row r="47" spans="2:11">
      <c r="B47" s="14"/>
      <c r="D47" s="48" t="s">
        <v>45</v>
      </c>
      <c r="E47" s="85">
        <v>4198</v>
      </c>
      <c r="F47" s="86">
        <f>SUMIFS('A4198'!L:L,'A4198'!$K:$K,"&gt;="&amp;'Risco por Cooperativa'!$F$18,'A4198'!$K:$K,"&lt;="&amp;'Risco por Cooperativa'!$H$18)</f>
        <v>11</v>
      </c>
      <c r="G47" s="86">
        <f>SUMIFS('A4198'!M:M,'A4198'!$K:$K,"&gt;="&amp;'Risco por Cooperativa'!$F$18,'A4198'!$K:$K,"&lt;="&amp;'Risco por Cooperativa'!$H$18)</f>
        <v>0</v>
      </c>
      <c r="H47" s="86">
        <f>SUMIFS('A4198'!N:N,'A4198'!$K:$K,"&gt;="&amp;'Risco por Cooperativa'!$F$18,'A4198'!$K:$K,"&lt;="&amp;'Risco por Cooperativa'!$H$18)</f>
        <v>0</v>
      </c>
      <c r="I47" s="47">
        <f t="shared" si="0"/>
        <v>11</v>
      </c>
      <c r="K47" s="18"/>
    </row>
    <row r="48" spans="2:11">
      <c r="B48" s="14"/>
      <c r="D48" s="48" t="s">
        <v>46</v>
      </c>
      <c r="E48" s="85">
        <v>4221</v>
      </c>
      <c r="F48" s="86">
        <f>SUMIFS('A4221'!L:L,'A4221'!$K:$K,"&gt;="&amp;'Risco por Cooperativa'!$F$18,'A4221'!$K:$K,"&lt;="&amp;'Risco por Cooperativa'!$H$18)</f>
        <v>2</v>
      </c>
      <c r="G48" s="86">
        <f>SUMIFS('A4221'!M:M,'A4221'!$K:$K,"&gt;="&amp;'Risco por Cooperativa'!$F$18,'A4221'!$K:$K,"&lt;="&amp;'Risco por Cooperativa'!$H$18)</f>
        <v>0</v>
      </c>
      <c r="H48" s="86">
        <f>SUMIFS('A4221'!N:N,'A4221'!$K:$K,"&gt;="&amp;'Risco por Cooperativa'!$F$18,'A4221'!$K:$K,"&lt;="&amp;'Risco por Cooperativa'!$H$18)</f>
        <v>0</v>
      </c>
      <c r="I48" s="47">
        <f t="shared" si="0"/>
        <v>2</v>
      </c>
      <c r="K48" s="18"/>
    </row>
    <row r="49" spans="2:11">
      <c r="B49" s="14"/>
      <c r="D49" s="48" t="s">
        <v>47</v>
      </c>
      <c r="E49" s="85">
        <v>4278</v>
      </c>
      <c r="F49" s="86">
        <f>SUMIFS('A4278'!L:L,'A4278'!$K:$K,"&gt;="&amp;'Risco por Cooperativa'!$F$18,'A4278'!$K:$K,"&lt;="&amp;'Risco por Cooperativa'!$H$18)</f>
        <v>0</v>
      </c>
      <c r="G49" s="86">
        <f>SUMIFS('A4278'!M:M,'A4278'!$K:$K,"&gt;="&amp;'Risco por Cooperativa'!$F$18,'A4278'!$K:$K,"&lt;="&amp;'Risco por Cooperativa'!$H$18)</f>
        <v>0</v>
      </c>
      <c r="H49" s="86">
        <f>SUMIFS('A4278'!N:N,'A4278'!$K:$K,"&gt;="&amp;'Risco por Cooperativa'!$F$18,'A4278'!$K:$K,"&lt;="&amp;'Risco por Cooperativa'!$H$18)</f>
        <v>1</v>
      </c>
      <c r="I49" s="47">
        <f t="shared" si="0"/>
        <v>1</v>
      </c>
      <c r="K49" s="18"/>
    </row>
    <row r="50" spans="2:11">
      <c r="B50" s="14"/>
      <c r="D50" s="48" t="s">
        <v>48</v>
      </c>
      <c r="E50" s="85">
        <v>4332</v>
      </c>
      <c r="F50" s="86">
        <f>SUMIFS('A4332'!L:L,'A4332'!$K:$K,"&gt;="&amp;'Risco por Cooperativa'!$F$18,'A4332'!$K:$K,"&lt;="&amp;'Risco por Cooperativa'!$H$18)</f>
        <v>1</v>
      </c>
      <c r="G50" s="86">
        <f>SUMIFS('A4332'!M:M,'A4332'!$K:$K,"&gt;="&amp;'Risco por Cooperativa'!$F$18,'A4332'!$K:$K,"&lt;="&amp;'Risco por Cooperativa'!$H$18)</f>
        <v>0</v>
      </c>
      <c r="H50" s="86">
        <f>SUMIFS('A4332'!N:N,'A4332'!$K:$K,"&gt;="&amp;'Risco por Cooperativa'!$F$18,'A4332'!$K:$K,"&lt;="&amp;'Risco por Cooperativa'!$H$18)</f>
        <v>0</v>
      </c>
      <c r="I50" s="47">
        <f t="shared" si="0"/>
        <v>1</v>
      </c>
      <c r="K50" s="18"/>
    </row>
    <row r="51" spans="2:11">
      <c r="B51" s="14"/>
      <c r="D51" s="49" t="s">
        <v>49</v>
      </c>
      <c r="E51" s="50">
        <v>4364</v>
      </c>
      <c r="F51" s="51">
        <f>SUMIFS('A4364'!L:L,'A4364'!$K:$K,"&gt;="&amp;'Risco por Cooperativa'!$F$18,'A4364'!$K:$K,"&lt;="&amp;'Risco por Cooperativa'!$H$18)</f>
        <v>0</v>
      </c>
      <c r="G51" s="51">
        <f>SUMIFS('A4364'!M:M,'A4364'!$K:$K,"&gt;="&amp;'Risco por Cooperativa'!$F$18,'A4364'!$K:$K,"&lt;="&amp;'Risco por Cooperativa'!$H$18)</f>
        <v>0</v>
      </c>
      <c r="H51" s="51">
        <f>SUMIFS('A4364'!N:N,'A4364'!$K:$K,"&gt;="&amp;'Risco por Cooperativa'!$F$18,'A4364'!$K:$K,"&lt;="&amp;'Risco por Cooperativa'!$H$18)</f>
        <v>0</v>
      </c>
      <c r="I51" s="47">
        <f t="shared" si="0"/>
        <v>0</v>
      </c>
      <c r="K51" s="18"/>
    </row>
    <row r="52" spans="2:11">
      <c r="B52" s="14"/>
      <c r="D52" s="87" t="s">
        <v>50</v>
      </c>
      <c r="I52" s="202">
        <f>SUM(I20:I51)</f>
        <v>366</v>
      </c>
      <c r="K52" s="18"/>
    </row>
    <row r="53" spans="2:11" ht="13.5" thickBot="1">
      <c r="B53" s="33"/>
      <c r="C53" s="34"/>
      <c r="D53" s="34"/>
      <c r="E53" s="34"/>
      <c r="F53" s="34"/>
      <c r="G53" s="34"/>
      <c r="H53" s="34"/>
      <c r="I53" s="34"/>
      <c r="J53" s="34"/>
      <c r="K53" s="35"/>
    </row>
  </sheetData>
  <mergeCells count="3">
    <mergeCell ref="D17:E18"/>
    <mergeCell ref="F17:H17"/>
    <mergeCell ref="F4:H6"/>
  </mergeCells>
  <conditionalFormatting sqref="D20:I51">
    <cfRule type="expression" dxfId="204" priority="1">
      <formula>$I20=0</formula>
    </cfRule>
  </conditionalFormatting>
  <pageMargins left="0.511811024" right="0.511811024" top="0.78740157499999996" bottom="0.78740157499999996" header="0.31496062000000002" footer="0.31496062000000002"/>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BF11F-A000-483B-8E90-DD8F9D643270}">
  <sheetPr>
    <tabColor theme="3" tint="0.499984740745262"/>
  </sheetPr>
  <dimension ref="B1:P85"/>
  <sheetViews>
    <sheetView showGridLines="0" zoomScale="115" zoomScaleNormal="115" workbookViewId="0">
      <selection activeCell="G10" sqref="G10"/>
    </sheetView>
  </sheetViews>
  <sheetFormatPr defaultRowHeight="12.75"/>
  <cols>
    <col min="1" max="2" width="2.28515625" style="10" customWidth="1"/>
    <col min="3" max="3" width="3.7109375" style="10" customWidth="1"/>
    <col min="4" max="4" width="25.140625" style="10" bestFit="1" customWidth="1"/>
    <col min="5" max="5" width="10" style="10" customWidth="1"/>
    <col min="6" max="6" width="23.42578125" style="10" customWidth="1"/>
    <col min="7" max="7" width="23.7109375" style="10" customWidth="1"/>
    <col min="8" max="8" width="24" style="10" customWidth="1"/>
    <col min="9" max="9" width="11.5703125" style="10" customWidth="1"/>
    <col min="10" max="10" width="3.7109375" style="10" customWidth="1"/>
    <col min="11" max="12" width="2.28515625" style="10" customWidth="1"/>
    <col min="13" max="18" width="6.7109375" style="10" customWidth="1"/>
    <col min="19" max="19" width="25" style="10" customWidth="1"/>
    <col min="20" max="28" width="6.7109375" style="10" customWidth="1"/>
    <col min="29" max="36" width="9.140625" style="10" customWidth="1"/>
    <col min="37" max="16384" width="9.140625" style="10"/>
  </cols>
  <sheetData>
    <row r="1" spans="2:16" ht="9.75" customHeight="1" thickBot="1"/>
    <row r="2" spans="2:16" ht="6.75" customHeight="1">
      <c r="B2" s="11"/>
      <c r="C2" s="12"/>
      <c r="D2" s="12"/>
      <c r="E2" s="12"/>
      <c r="F2" s="12"/>
      <c r="G2" s="12"/>
      <c r="H2" s="12"/>
      <c r="I2" s="12"/>
      <c r="J2" s="12"/>
      <c r="K2" s="13"/>
    </row>
    <row r="3" spans="2:16" ht="15" customHeight="1">
      <c r="B3" s="14"/>
      <c r="C3" s="15"/>
      <c r="D3" s="16"/>
      <c r="E3" s="16"/>
      <c r="F3" s="16"/>
      <c r="G3" s="16"/>
      <c r="H3" s="16"/>
      <c r="I3" s="16"/>
      <c r="J3" s="17"/>
      <c r="K3" s="18"/>
    </row>
    <row r="4" spans="2:16" ht="15" customHeight="1">
      <c r="B4" s="14"/>
      <c r="C4" s="19"/>
      <c r="F4" s="291" t="s">
        <v>0</v>
      </c>
      <c r="G4" s="292"/>
      <c r="H4" s="292"/>
      <c r="J4" s="20"/>
      <c r="K4" s="18"/>
      <c r="O4" s="55" t="s">
        <v>1</v>
      </c>
    </row>
    <row r="5" spans="2:16" ht="15" customHeight="1">
      <c r="B5" s="14"/>
      <c r="C5" s="19"/>
      <c r="F5" s="292"/>
      <c r="G5" s="292"/>
      <c r="H5" s="292"/>
      <c r="J5" s="20"/>
      <c r="K5" s="18"/>
    </row>
    <row r="6" spans="2:16" ht="15" customHeight="1">
      <c r="B6" s="14"/>
      <c r="C6" s="19"/>
      <c r="F6" s="292"/>
      <c r="G6" s="292"/>
      <c r="H6" s="292"/>
      <c r="J6" s="20"/>
      <c r="K6" s="18"/>
    </row>
    <row r="7" spans="2:16" ht="15" customHeight="1" thickBot="1">
      <c r="B7" s="14"/>
      <c r="C7" s="21"/>
      <c r="J7" s="20"/>
      <c r="K7" s="18"/>
    </row>
    <row r="8" spans="2:16" ht="15" customHeight="1" thickTop="1">
      <c r="B8" s="14"/>
      <c r="C8" s="22"/>
      <c r="D8" s="23"/>
      <c r="E8" s="23"/>
      <c r="F8" s="23"/>
      <c r="G8" s="23"/>
      <c r="H8" s="23"/>
      <c r="I8" s="23"/>
      <c r="J8" s="24"/>
      <c r="K8" s="18"/>
    </row>
    <row r="9" spans="2:16" ht="15" customHeight="1">
      <c r="B9" s="14"/>
      <c r="C9" s="25" t="s">
        <v>2</v>
      </c>
      <c r="F9" s="26" t="s">
        <v>3</v>
      </c>
      <c r="G9" s="27">
        <v>46023</v>
      </c>
      <c r="H9" s="28" t="s">
        <v>4</v>
      </c>
      <c r="J9" s="29"/>
      <c r="K9" s="18"/>
    </row>
    <row r="10" spans="2:16" ht="15" customHeight="1">
      <c r="B10" s="14"/>
      <c r="C10" s="25" t="s">
        <v>5</v>
      </c>
      <c r="F10" s="26" t="s">
        <v>6</v>
      </c>
      <c r="G10" s="27"/>
      <c r="J10" s="29"/>
      <c r="K10" s="18"/>
    </row>
    <row r="11" spans="2:16" ht="15" customHeight="1" thickBot="1">
      <c r="B11" s="14"/>
      <c r="C11" s="30"/>
      <c r="D11" s="31"/>
      <c r="E11" s="31"/>
      <c r="F11" s="31"/>
      <c r="G11" s="31"/>
      <c r="H11" s="31"/>
      <c r="I11" s="31"/>
      <c r="J11" s="32"/>
      <c r="K11" s="18"/>
    </row>
    <row r="12" spans="2:16" ht="15" customHeight="1" thickTop="1" thickBot="1">
      <c r="B12" s="14"/>
      <c r="C12" s="23"/>
      <c r="K12" s="18"/>
    </row>
    <row r="13" spans="2:16" s="57" customFormat="1" ht="15" customHeight="1">
      <c r="B13" s="88"/>
      <c r="C13" s="89" t="s">
        <v>7</v>
      </c>
      <c r="D13" s="89"/>
      <c r="E13" s="90"/>
      <c r="F13" s="90"/>
      <c r="G13" s="90"/>
      <c r="H13" s="90"/>
      <c r="I13" s="90"/>
      <c r="J13" s="90"/>
      <c r="K13" s="91"/>
      <c r="M13" s="10"/>
      <c r="N13" s="10"/>
      <c r="O13" s="10"/>
      <c r="P13" s="10"/>
    </row>
    <row r="14" spans="2:16" ht="15" customHeight="1">
      <c r="B14" s="14"/>
      <c r="D14" s="10" t="s">
        <v>51</v>
      </c>
      <c r="K14" s="18"/>
    </row>
    <row r="15" spans="2:16" ht="15" customHeight="1">
      <c r="B15" s="14"/>
      <c r="K15" s="18"/>
    </row>
    <row r="16" spans="2:16" ht="15" customHeight="1">
      <c r="B16" s="14"/>
      <c r="D16" s="289" t="s">
        <v>52</v>
      </c>
      <c r="E16" s="290"/>
      <c r="F16" s="290" t="s">
        <v>53</v>
      </c>
      <c r="G16" s="290"/>
      <c r="H16" s="290"/>
      <c r="I16" s="290"/>
      <c r="K16" s="18"/>
    </row>
    <row r="17" spans="2:15" ht="21.75" customHeight="1">
      <c r="B17" s="14"/>
      <c r="D17" s="290" t="s">
        <v>12</v>
      </c>
      <c r="E17" s="290" t="s">
        <v>13</v>
      </c>
      <c r="F17" s="37">
        <f>EOMONTH(G9,-1)+1</f>
        <v>46023</v>
      </c>
      <c r="G17" s="38" t="s">
        <v>11</v>
      </c>
      <c r="H17" s="39">
        <f>EOMONTH(G9,0)</f>
        <v>46053</v>
      </c>
      <c r="I17" s="40"/>
      <c r="K17" s="18"/>
      <c r="O17" s="55" t="s">
        <v>1</v>
      </c>
    </row>
    <row r="18" spans="2:15" ht="29.25" customHeight="1">
      <c r="B18" s="14"/>
      <c r="D18" s="42" t="s">
        <v>12</v>
      </c>
      <c r="E18" s="42" t="s">
        <v>13</v>
      </c>
      <c r="F18" s="43" t="s">
        <v>54</v>
      </c>
      <c r="G18" s="245" t="s">
        <v>55</v>
      </c>
      <c r="H18" s="45" t="s">
        <v>56</v>
      </c>
      <c r="I18" s="92" t="s">
        <v>57</v>
      </c>
      <c r="K18" s="18"/>
    </row>
    <row r="19" spans="2:15">
      <c r="B19" s="14"/>
      <c r="D19" s="48" t="s">
        <v>18</v>
      </c>
      <c r="E19" s="10">
        <v>1004</v>
      </c>
      <c r="F19" s="98">
        <f>SUM('A1004'!$C$4:$E$4)</f>
        <v>0</v>
      </c>
      <c r="G19" s="98">
        <f>IFERROR((F19-H19),F19)</f>
        <v>0</v>
      </c>
      <c r="H19" s="98">
        <f>COUNTIF('A1004'!$AO:$AO,"Cooperado COM perguntas a serem evidenciadas")</f>
        <v>0</v>
      </c>
      <c r="I19" s="99">
        <f>IFERROR((H19/F19),0)</f>
        <v>0</v>
      </c>
      <c r="K19" s="18"/>
    </row>
    <row r="20" spans="2:15">
      <c r="B20" s="14"/>
      <c r="D20" s="10" t="s">
        <v>19</v>
      </c>
      <c r="E20" s="10">
        <v>3042</v>
      </c>
      <c r="F20" s="98">
        <f>SUM('A3042'!$C$4:$E$4)</f>
        <v>20</v>
      </c>
      <c r="G20" s="98">
        <f>IFERROR((F20-H20),F20)</f>
        <v>20</v>
      </c>
      <c r="H20" s="98">
        <f>COUNTIF('A3042'!$AO:$AO,"Cooperado COM perguntas a serem evidenciadas")</f>
        <v>0</v>
      </c>
      <c r="I20" s="99">
        <f>IFERROR((H20/F20),0)</f>
        <v>0</v>
      </c>
      <c r="K20" s="18"/>
    </row>
    <row r="21" spans="2:15">
      <c r="B21" s="14"/>
      <c r="D21" s="10" t="s">
        <v>20</v>
      </c>
      <c r="E21" s="10">
        <v>3043</v>
      </c>
      <c r="F21" s="98">
        <f>SUM('A3043'!$C$4:$E$4)</f>
        <v>18</v>
      </c>
      <c r="G21" s="98">
        <f t="shared" ref="G21:G42" si="0">IFERROR((F21-H21),F21)</f>
        <v>13</v>
      </c>
      <c r="H21" s="98">
        <f>COUNTIF('A3043'!$AO:$AO,"Cooperado COM perguntas a serem evidenciadas")</f>
        <v>5</v>
      </c>
      <c r="I21" s="99">
        <f t="shared" ref="I21:I42" si="1">IFERROR((H21/F21),0)</f>
        <v>0.27777777777777779</v>
      </c>
      <c r="K21" s="18"/>
    </row>
    <row r="22" spans="2:15">
      <c r="B22" s="14"/>
      <c r="D22" s="10" t="s">
        <v>21</v>
      </c>
      <c r="E22" s="10">
        <v>3054</v>
      </c>
      <c r="F22" s="98">
        <f>SUM('A3054'!$C$4:$E$4)</f>
        <v>88</v>
      </c>
      <c r="G22" s="98">
        <f t="shared" si="0"/>
        <v>83</v>
      </c>
      <c r="H22" s="98">
        <f>COUNTIF('A3054'!$AO:$AO,"Cooperado COM perguntas a serem evidenciadas")</f>
        <v>5</v>
      </c>
      <c r="I22" s="99">
        <f t="shared" si="1"/>
        <v>5.6818181818181816E-2</v>
      </c>
      <c r="K22" s="18"/>
    </row>
    <row r="23" spans="2:15">
      <c r="B23" s="14"/>
      <c r="D23" s="10" t="s">
        <v>22</v>
      </c>
      <c r="E23" s="10">
        <v>3059</v>
      </c>
      <c r="F23" s="98">
        <f>SUM('A3059'!$C$4:$E$4)</f>
        <v>32</v>
      </c>
      <c r="G23" s="98">
        <f>IFERROR((F23-H23),F23)</f>
        <v>15</v>
      </c>
      <c r="H23" s="98">
        <f>COUNTIF('A3059'!$AO:$AO,"Cooperado COM perguntas a serem evidenciadas")</f>
        <v>17</v>
      </c>
      <c r="I23" s="99">
        <f t="shared" si="1"/>
        <v>0.53125</v>
      </c>
      <c r="K23" s="18"/>
    </row>
    <row r="24" spans="2:15">
      <c r="B24" s="14"/>
      <c r="D24" s="10" t="s">
        <v>23</v>
      </c>
      <c r="E24" s="10">
        <v>3060</v>
      </c>
      <c r="F24" s="98">
        <f>SUM('A3060'!$C$4:$E$4)</f>
        <v>17</v>
      </c>
      <c r="G24" s="98">
        <f t="shared" si="0"/>
        <v>15</v>
      </c>
      <c r="H24" s="98">
        <f>COUNTIF('A3060'!$AO:$AO,"Cooperado COM perguntas a serem evidenciadas")</f>
        <v>2</v>
      </c>
      <c r="I24" s="99">
        <f t="shared" si="1"/>
        <v>0.11764705882352941</v>
      </c>
      <c r="K24" s="18"/>
    </row>
    <row r="25" spans="2:15">
      <c r="B25" s="14"/>
      <c r="D25" s="10" t="s">
        <v>24</v>
      </c>
      <c r="E25" s="10">
        <v>3233</v>
      </c>
      <c r="F25" s="98">
        <f>SUM('A3233'!$C$4:$E$4)</f>
        <v>2</v>
      </c>
      <c r="G25" s="98">
        <f t="shared" si="0"/>
        <v>2</v>
      </c>
      <c r="H25" s="98">
        <f>COUNTIF('A3233'!$AO:$AO,"Cooperado COM perguntas a serem evidenciadas")</f>
        <v>0</v>
      </c>
      <c r="I25" s="99">
        <f t="shared" si="1"/>
        <v>0</v>
      </c>
      <c r="K25" s="18"/>
    </row>
    <row r="26" spans="2:15">
      <c r="B26" s="14"/>
      <c r="D26" s="10" t="s">
        <v>25</v>
      </c>
      <c r="E26" s="10">
        <v>3261</v>
      </c>
      <c r="F26" s="98">
        <f>SUM('A3261'!$C$4:$E$4)</f>
        <v>8</v>
      </c>
      <c r="G26" s="98">
        <f t="shared" si="0"/>
        <v>5</v>
      </c>
      <c r="H26" s="98">
        <f>COUNTIF('A3261'!$AO:$AO,"Cooperado COM perguntas a serem evidenciadas")</f>
        <v>3</v>
      </c>
      <c r="I26" s="99">
        <f t="shared" si="1"/>
        <v>0.375</v>
      </c>
      <c r="K26" s="18"/>
    </row>
    <row r="27" spans="2:15">
      <c r="B27" s="14"/>
      <c r="D27" s="10" t="s">
        <v>26</v>
      </c>
      <c r="E27" s="10">
        <v>3263</v>
      </c>
      <c r="F27" s="98">
        <f>SUM('A3263'!$C$4:$E$4)</f>
        <v>12</v>
      </c>
      <c r="G27" s="98">
        <f t="shared" si="0"/>
        <v>6</v>
      </c>
      <c r="H27" s="98">
        <f>COUNTIF('A3263'!$AO:$AO,"Cooperado COM perguntas a serem evidenciadas")</f>
        <v>6</v>
      </c>
      <c r="I27" s="99">
        <f t="shared" si="1"/>
        <v>0.5</v>
      </c>
      <c r="K27" s="18"/>
    </row>
    <row r="28" spans="2:15">
      <c r="B28" s="14"/>
      <c r="D28" s="10" t="s">
        <v>27</v>
      </c>
      <c r="E28" s="10">
        <v>3320</v>
      </c>
      <c r="F28" s="98">
        <f>SUM('A3320'!$C$4:$E$4)</f>
        <v>11</v>
      </c>
      <c r="G28" s="98">
        <f t="shared" si="0"/>
        <v>10</v>
      </c>
      <c r="H28" s="98">
        <f>COUNTIF('A3320'!$AO:$AO,"Cooperado COM perguntas a serem evidenciadas")</f>
        <v>1</v>
      </c>
      <c r="I28" s="99">
        <f t="shared" si="1"/>
        <v>9.0909090909090912E-2</v>
      </c>
      <c r="K28" s="18"/>
    </row>
    <row r="29" spans="2:15">
      <c r="B29" s="14"/>
      <c r="D29" s="10" t="s">
        <v>28</v>
      </c>
      <c r="E29" s="10">
        <v>3332</v>
      </c>
      <c r="F29" s="98">
        <f>SUM('A3332'!$C$4:$E$4)</f>
        <v>12</v>
      </c>
      <c r="G29" s="98">
        <f t="shared" si="0"/>
        <v>12</v>
      </c>
      <c r="H29" s="98">
        <f>COUNTIF('A3332'!$AO:$AO,"Cooperado COM perguntas a serem evidenciadas")</f>
        <v>0</v>
      </c>
      <c r="I29" s="99">
        <f t="shared" si="1"/>
        <v>0</v>
      </c>
      <c r="K29" s="18"/>
    </row>
    <row r="30" spans="2:15">
      <c r="B30" s="14"/>
      <c r="D30" s="10" t="s">
        <v>29</v>
      </c>
      <c r="E30" s="10">
        <v>3333</v>
      </c>
      <c r="F30" s="98">
        <f>SUM('A3333'!$C$4:$E$4)</f>
        <v>27</v>
      </c>
      <c r="G30" s="98">
        <f t="shared" si="0"/>
        <v>26</v>
      </c>
      <c r="H30" s="98">
        <f>COUNTIF('A3333'!$AO:$AO,"Cooperado COM perguntas a serem evidenciadas")</f>
        <v>1</v>
      </c>
      <c r="I30" s="99">
        <f t="shared" si="1"/>
        <v>3.7037037037037035E-2</v>
      </c>
      <c r="K30" s="18"/>
    </row>
    <row r="31" spans="2:15">
      <c r="B31" s="14"/>
      <c r="D31" s="10" t="s">
        <v>58</v>
      </c>
      <c r="E31" s="10">
        <v>3348</v>
      </c>
      <c r="F31" s="98">
        <f>SUM('A3348'!$C$4:$E$4)</f>
        <v>2</v>
      </c>
      <c r="G31" s="98">
        <f t="shared" si="0"/>
        <v>1</v>
      </c>
      <c r="H31" s="98">
        <f>COUNTIF('A3348'!$AO:$AO,"Cooperado COM perguntas a serem evidenciadas")</f>
        <v>1</v>
      </c>
      <c r="I31" s="99">
        <f t="shared" si="1"/>
        <v>0.5</v>
      </c>
      <c r="K31" s="18"/>
    </row>
    <row r="32" spans="2:15">
      <c r="B32" s="14"/>
      <c r="D32" s="10" t="s">
        <v>31</v>
      </c>
      <c r="E32" s="10">
        <v>3349</v>
      </c>
      <c r="F32" s="98">
        <f>SUM('A3349'!$C$4:$E$4)</f>
        <v>4</v>
      </c>
      <c r="G32" s="98">
        <f t="shared" si="0"/>
        <v>2</v>
      </c>
      <c r="H32" s="98">
        <f>COUNTIF('A3349'!$AO:$AO,"Cooperado COM perguntas a serem evidenciadas")</f>
        <v>2</v>
      </c>
      <c r="I32" s="99">
        <f t="shared" si="1"/>
        <v>0.5</v>
      </c>
      <c r="K32" s="18"/>
    </row>
    <row r="33" spans="2:11">
      <c r="B33" s="14"/>
      <c r="D33" s="10" t="s">
        <v>32</v>
      </c>
      <c r="E33" s="10">
        <v>3351</v>
      </c>
      <c r="F33" s="98">
        <f>SUM('A3351'!$C$4:$E$4)</f>
        <v>6</v>
      </c>
      <c r="G33" s="98">
        <f t="shared" si="0"/>
        <v>5</v>
      </c>
      <c r="H33" s="98">
        <f>COUNTIF('A3351'!$AO:$AO,"Cooperado COM perguntas a serem evidenciadas")</f>
        <v>1</v>
      </c>
      <c r="I33" s="99">
        <f t="shared" si="1"/>
        <v>0.16666666666666666</v>
      </c>
      <c r="K33" s="18"/>
    </row>
    <row r="34" spans="2:11">
      <c r="B34" s="14"/>
      <c r="D34" s="10" t="s">
        <v>41</v>
      </c>
      <c r="E34" s="10">
        <v>4001</v>
      </c>
      <c r="F34" s="98">
        <f>SUM('A4001'!$C$4:$E$4)</f>
        <v>0</v>
      </c>
      <c r="G34" s="98">
        <f t="shared" si="0"/>
        <v>0</v>
      </c>
      <c r="H34" s="98">
        <f>COUNTIF('A4001'!$AO:$AO,"Cooperado COM perguntas a serem evidenciadas")</f>
        <v>0</v>
      </c>
      <c r="I34" s="99">
        <f t="shared" si="1"/>
        <v>0</v>
      </c>
      <c r="K34" s="18"/>
    </row>
    <row r="35" spans="2:11">
      <c r="B35" s="14"/>
      <c r="D35" s="10" t="s">
        <v>42</v>
      </c>
      <c r="E35" s="10">
        <v>4002</v>
      </c>
      <c r="F35" s="98">
        <f>SUM('A4002'!$C$4:$E$4)</f>
        <v>0</v>
      </c>
      <c r="G35" s="98">
        <f t="shared" si="0"/>
        <v>0</v>
      </c>
      <c r="H35" s="98">
        <f>COUNTIF('A4002'!$AO:$AO,"Cooperado COM perguntas a serem evidenciadas")</f>
        <v>0</v>
      </c>
      <c r="I35" s="99">
        <f t="shared" si="1"/>
        <v>0</v>
      </c>
      <c r="K35" s="18"/>
    </row>
    <row r="36" spans="2:11">
      <c r="B36" s="14"/>
      <c r="D36" s="10" t="s">
        <v>43</v>
      </c>
      <c r="E36" s="10">
        <v>4041</v>
      </c>
      <c r="F36" s="98">
        <f>SUM('A4041'!$C$4:$E$4)</f>
        <v>0</v>
      </c>
      <c r="G36" s="98">
        <f t="shared" si="0"/>
        <v>0</v>
      </c>
      <c r="H36" s="98">
        <f>COUNTIF('A4041'!$AO:$AO,"Cooperado COM perguntas a serem evidenciadas")</f>
        <v>0</v>
      </c>
      <c r="I36" s="99">
        <f t="shared" si="1"/>
        <v>0</v>
      </c>
      <c r="K36" s="18"/>
    </row>
    <row r="37" spans="2:11">
      <c r="B37" s="14"/>
      <c r="D37" s="10" t="s">
        <v>44</v>
      </c>
      <c r="E37" s="10">
        <v>4155</v>
      </c>
      <c r="F37" s="98">
        <f>SUM('A4155'!$C$4:$E$4)</f>
        <v>11</v>
      </c>
      <c r="G37" s="98">
        <f t="shared" si="0"/>
        <v>8</v>
      </c>
      <c r="H37" s="98">
        <f>COUNTIF('A4155'!$AO:$AO,"Cooperado COM perguntas a serem evidenciadas")</f>
        <v>3</v>
      </c>
      <c r="I37" s="99">
        <f t="shared" si="1"/>
        <v>0.27272727272727271</v>
      </c>
      <c r="K37" s="18"/>
    </row>
    <row r="38" spans="2:11">
      <c r="B38" s="14"/>
      <c r="D38" s="10" t="s">
        <v>45</v>
      </c>
      <c r="E38" s="10">
        <v>4198</v>
      </c>
      <c r="F38" s="98">
        <f>SUM('A4198'!$C$4:$E$4)</f>
        <v>11</v>
      </c>
      <c r="G38" s="98">
        <f t="shared" si="0"/>
        <v>10</v>
      </c>
      <c r="H38" s="98">
        <f>COUNTIF('A4198'!$AO:$AO,"Cooperado COM perguntas a serem evidenciadas")</f>
        <v>1</v>
      </c>
      <c r="I38" s="99">
        <f t="shared" si="1"/>
        <v>9.0909090909090912E-2</v>
      </c>
      <c r="K38" s="18"/>
    </row>
    <row r="39" spans="2:11">
      <c r="B39" s="14"/>
      <c r="D39" s="10" t="s">
        <v>46</v>
      </c>
      <c r="E39" s="10">
        <v>4221</v>
      </c>
      <c r="F39" s="98">
        <f>SUM('A4221'!$C$4:$E$4)</f>
        <v>2</v>
      </c>
      <c r="G39" s="98">
        <f t="shared" si="0"/>
        <v>2</v>
      </c>
      <c r="H39" s="98">
        <f>COUNTIF('A4221'!$AO:$AO,"Cooperado COM perguntas a serem evidenciadas")</f>
        <v>0</v>
      </c>
      <c r="I39" s="99">
        <f t="shared" si="1"/>
        <v>0</v>
      </c>
      <c r="K39" s="18"/>
    </row>
    <row r="40" spans="2:11">
      <c r="B40" s="14"/>
      <c r="D40" s="10" t="s">
        <v>47</v>
      </c>
      <c r="E40" s="10">
        <v>4278</v>
      </c>
      <c r="F40" s="98">
        <f>SUM('A4278'!$C$4:$E$4)</f>
        <v>1</v>
      </c>
      <c r="G40" s="98">
        <f t="shared" si="0"/>
        <v>1</v>
      </c>
      <c r="H40" s="98">
        <f>COUNTIF('A4278'!$AO:$AO,"Cooperado COM perguntas a serem evidenciadas")</f>
        <v>0</v>
      </c>
      <c r="I40" s="99">
        <f t="shared" si="1"/>
        <v>0</v>
      </c>
      <c r="K40" s="18"/>
    </row>
    <row r="41" spans="2:11">
      <c r="B41" s="14"/>
      <c r="D41" s="10" t="s">
        <v>59</v>
      </c>
      <c r="E41" s="10">
        <v>4332</v>
      </c>
      <c r="F41" s="98">
        <f>SUM('A4332'!$C$4:$E$4)</f>
        <v>1</v>
      </c>
      <c r="G41" s="98">
        <f t="shared" si="0"/>
        <v>1</v>
      </c>
      <c r="H41" s="98">
        <f>COUNTIF('A4332'!$AO:$AO,"Cooperado COM perguntas a serem evidenciadas")</f>
        <v>0</v>
      </c>
      <c r="I41" s="99">
        <f t="shared" si="1"/>
        <v>0</v>
      </c>
      <c r="K41" s="18"/>
    </row>
    <row r="42" spans="2:11">
      <c r="B42" s="14"/>
      <c r="D42" s="10" t="s">
        <v>60</v>
      </c>
      <c r="E42" s="10">
        <v>4364</v>
      </c>
      <c r="F42" s="98">
        <f>SUM('A4364'!$C$4:$E$4)</f>
        <v>0</v>
      </c>
      <c r="G42" s="98">
        <f t="shared" si="0"/>
        <v>0</v>
      </c>
      <c r="H42" s="98">
        <f>COUNTIF('A4364'!$AO:$AO,"Cooperado COM perguntas a serem evidenciadas")</f>
        <v>0</v>
      </c>
      <c r="I42" s="99">
        <f t="shared" si="1"/>
        <v>0</v>
      </c>
      <c r="K42" s="18"/>
    </row>
    <row r="43" spans="2:11">
      <c r="B43" s="14"/>
      <c r="K43" s="18"/>
    </row>
    <row r="44" spans="2:11">
      <c r="B44" s="14"/>
      <c r="D44" s="295" t="s">
        <v>17</v>
      </c>
      <c r="E44" s="295"/>
      <c r="F44" s="295"/>
      <c r="G44" s="295"/>
      <c r="H44" s="218">
        <f>SUM(H19:H43)</f>
        <v>48</v>
      </c>
      <c r="I44" s="219"/>
      <c r="K44" s="18"/>
    </row>
    <row r="45" spans="2:11" ht="13.5" thickBot="1">
      <c r="B45" s="33"/>
      <c r="C45" s="34"/>
      <c r="D45" s="34"/>
      <c r="E45" s="34"/>
      <c r="F45" s="34"/>
      <c r="G45" s="34"/>
      <c r="H45" s="34"/>
      <c r="I45" s="34"/>
      <c r="J45" s="34"/>
      <c r="K45" s="35"/>
    </row>
    <row r="48" spans="2:11">
      <c r="B48" s="296" t="s">
        <v>61</v>
      </c>
      <c r="C48" s="297"/>
      <c r="D48" s="297"/>
      <c r="E48" s="297"/>
      <c r="F48" s="297"/>
      <c r="G48" s="297"/>
      <c r="H48" s="297"/>
      <c r="I48" s="297"/>
      <c r="J48" s="297"/>
      <c r="K48" s="297"/>
    </row>
    <row r="49" spans="2:11">
      <c r="B49" s="297"/>
      <c r="C49" s="297"/>
      <c r="D49" s="297"/>
      <c r="E49" s="297"/>
      <c r="F49" s="297"/>
      <c r="G49" s="297"/>
      <c r="H49" s="297"/>
      <c r="I49" s="297"/>
      <c r="J49" s="297"/>
      <c r="K49" s="297"/>
    </row>
    <row r="51" spans="2:11">
      <c r="B51" s="293" t="s">
        <v>62</v>
      </c>
      <c r="C51" s="294"/>
      <c r="D51" s="294"/>
      <c r="E51" s="294"/>
      <c r="F51" s="294"/>
      <c r="G51" s="294"/>
      <c r="H51" s="294"/>
      <c r="I51" s="294"/>
      <c r="J51" s="294"/>
      <c r="K51" s="294"/>
    </row>
    <row r="52" spans="2:11">
      <c r="B52" s="293"/>
      <c r="C52" s="294"/>
      <c r="D52" s="294"/>
      <c r="E52" s="294"/>
      <c r="F52" s="294"/>
      <c r="G52" s="294"/>
      <c r="H52" s="294"/>
      <c r="I52" s="294"/>
      <c r="J52" s="294"/>
      <c r="K52" s="294"/>
    </row>
    <row r="53" spans="2:11" ht="14.25">
      <c r="B53" s="93"/>
      <c r="C53" s="83"/>
      <c r="D53" s="83"/>
      <c r="E53" s="83"/>
      <c r="F53" s="83"/>
      <c r="G53" s="83"/>
      <c r="H53" s="83"/>
      <c r="I53" s="83"/>
      <c r="J53" s="83"/>
      <c r="K53" s="96"/>
    </row>
    <row r="54" spans="2:11" ht="14.25">
      <c r="B54" s="95"/>
      <c r="C54" s="298" t="s">
        <v>63</v>
      </c>
      <c r="D54" s="299"/>
      <c r="E54" s="299"/>
      <c r="F54" s="299"/>
      <c r="G54" s="299"/>
      <c r="H54" s="299"/>
      <c r="I54" s="299"/>
      <c r="J54" s="300"/>
      <c r="K54" s="95"/>
    </row>
    <row r="55" spans="2:11" ht="14.25">
      <c r="B55" s="94"/>
      <c r="C55" s="83"/>
      <c r="D55" s="83"/>
      <c r="E55" s="83"/>
      <c r="F55" s="83"/>
      <c r="G55" s="83"/>
      <c r="H55" s="83"/>
      <c r="I55" s="83"/>
      <c r="J55" s="83"/>
      <c r="K55" s="97"/>
    </row>
    <row r="56" spans="2:11">
      <c r="B56" s="293" t="s">
        <v>64</v>
      </c>
      <c r="C56" s="294"/>
      <c r="D56" s="294"/>
      <c r="E56" s="294"/>
      <c r="F56" s="294"/>
      <c r="G56" s="294"/>
      <c r="H56" s="294"/>
      <c r="I56" s="294"/>
      <c r="J56" s="294"/>
      <c r="K56" s="294"/>
    </row>
    <row r="57" spans="2:11">
      <c r="B57" s="293"/>
      <c r="C57" s="294"/>
      <c r="D57" s="294"/>
      <c r="E57" s="294"/>
      <c r="F57" s="294"/>
      <c r="G57" s="294"/>
      <c r="H57" s="294"/>
      <c r="I57" s="294"/>
      <c r="J57" s="294"/>
      <c r="K57" s="294"/>
    </row>
    <row r="58" spans="2:11" ht="14.25">
      <c r="B58" s="93"/>
      <c r="C58" s="83"/>
      <c r="D58" s="83"/>
      <c r="E58" s="83"/>
      <c r="F58" s="83"/>
      <c r="G58" s="83"/>
      <c r="H58" s="83"/>
      <c r="I58" s="83"/>
      <c r="J58" s="83"/>
      <c r="K58" s="96"/>
    </row>
    <row r="59" spans="2:11" ht="14.25">
      <c r="B59" s="95"/>
      <c r="C59" s="298" t="s">
        <v>65</v>
      </c>
      <c r="D59" s="299"/>
      <c r="E59" s="299"/>
      <c r="F59" s="299"/>
      <c r="G59" s="299"/>
      <c r="H59" s="299"/>
      <c r="I59" s="299"/>
      <c r="J59" s="300"/>
      <c r="K59" s="95"/>
    </row>
    <row r="60" spans="2:11" ht="14.25">
      <c r="B60" s="94"/>
      <c r="C60" s="83"/>
      <c r="D60" s="83"/>
      <c r="E60" s="83"/>
      <c r="F60" s="83"/>
      <c r="G60" s="83"/>
      <c r="H60" s="83"/>
      <c r="I60" s="83"/>
      <c r="J60" s="83"/>
      <c r="K60" s="97"/>
    </row>
    <row r="61" spans="2:11">
      <c r="B61" s="293" t="s">
        <v>66</v>
      </c>
      <c r="C61" s="294"/>
      <c r="D61" s="294"/>
      <c r="E61" s="294"/>
      <c r="F61" s="294"/>
      <c r="G61" s="294"/>
      <c r="H61" s="294"/>
      <c r="I61" s="294"/>
      <c r="J61" s="294"/>
      <c r="K61" s="294"/>
    </row>
    <row r="62" spans="2:11">
      <c r="B62" s="293"/>
      <c r="C62" s="294"/>
      <c r="D62" s="294"/>
      <c r="E62" s="294"/>
      <c r="F62" s="294"/>
      <c r="G62" s="294"/>
      <c r="H62" s="294"/>
      <c r="I62" s="294"/>
      <c r="J62" s="294"/>
      <c r="K62" s="294"/>
    </row>
    <row r="63" spans="2:11" ht="14.25">
      <c r="B63" s="93"/>
      <c r="C63" s="83"/>
      <c r="D63" s="83"/>
      <c r="E63" s="83"/>
      <c r="F63" s="83"/>
      <c r="G63" s="83"/>
      <c r="H63" s="83"/>
      <c r="I63" s="83"/>
      <c r="J63" s="83"/>
      <c r="K63" s="96"/>
    </row>
    <row r="64" spans="2:11" ht="14.25">
      <c r="B64" s="95"/>
      <c r="C64" s="298" t="s">
        <v>67</v>
      </c>
      <c r="D64" s="299"/>
      <c r="E64" s="299"/>
      <c r="F64" s="299"/>
      <c r="G64" s="299"/>
      <c r="H64" s="299"/>
      <c r="I64" s="299"/>
      <c r="J64" s="300"/>
      <c r="K64" s="95"/>
    </row>
    <row r="65" spans="2:11" ht="14.25">
      <c r="B65" s="94"/>
      <c r="C65" s="83"/>
      <c r="D65" s="83"/>
      <c r="E65" s="83"/>
      <c r="F65" s="83"/>
      <c r="G65" s="83"/>
      <c r="H65" s="83"/>
      <c r="I65" s="83"/>
      <c r="J65" s="83"/>
      <c r="K65" s="97"/>
    </row>
    <row r="66" spans="2:11">
      <c r="B66" s="293" t="s">
        <v>68</v>
      </c>
      <c r="C66" s="294"/>
      <c r="D66" s="294"/>
      <c r="E66" s="294"/>
      <c r="F66" s="294"/>
      <c r="G66" s="294"/>
      <c r="H66" s="294"/>
      <c r="I66" s="294"/>
      <c r="J66" s="294"/>
      <c r="K66" s="294"/>
    </row>
    <row r="67" spans="2:11">
      <c r="B67" s="293"/>
      <c r="C67" s="294"/>
      <c r="D67" s="294"/>
      <c r="E67" s="294"/>
      <c r="F67" s="294"/>
      <c r="G67" s="294"/>
      <c r="H67" s="294"/>
      <c r="I67" s="294"/>
      <c r="J67" s="294"/>
      <c r="K67" s="294"/>
    </row>
    <row r="68" spans="2:11" ht="14.25">
      <c r="B68" s="93"/>
      <c r="C68" s="83"/>
      <c r="D68" s="83"/>
      <c r="E68" s="83"/>
      <c r="F68" s="83"/>
      <c r="G68" s="83"/>
      <c r="H68" s="83"/>
      <c r="I68" s="83"/>
      <c r="J68" s="83"/>
      <c r="K68" s="96"/>
    </row>
    <row r="69" spans="2:11" ht="14.25">
      <c r="B69" s="95"/>
      <c r="C69" s="298" t="s">
        <v>69</v>
      </c>
      <c r="D69" s="299"/>
      <c r="E69" s="299"/>
      <c r="F69" s="299"/>
      <c r="G69" s="299"/>
      <c r="H69" s="299"/>
      <c r="I69" s="299"/>
      <c r="J69" s="300"/>
      <c r="K69" s="95"/>
    </row>
    <row r="70" spans="2:11" ht="14.25">
      <c r="B70" s="94"/>
      <c r="C70" s="83"/>
      <c r="D70" s="83"/>
      <c r="E70" s="83"/>
      <c r="F70" s="83"/>
      <c r="G70" s="83"/>
      <c r="H70" s="83"/>
      <c r="I70" s="83"/>
      <c r="J70" s="83"/>
      <c r="K70" s="97"/>
    </row>
    <row r="71" spans="2:11">
      <c r="B71" s="293" t="s">
        <v>70</v>
      </c>
      <c r="C71" s="294"/>
      <c r="D71" s="294"/>
      <c r="E71" s="294"/>
      <c r="F71" s="294"/>
      <c r="G71" s="294"/>
      <c r="H71" s="294"/>
      <c r="I71" s="294"/>
      <c r="J71" s="294"/>
      <c r="K71" s="294"/>
    </row>
    <row r="72" spans="2:11">
      <c r="B72" s="293"/>
      <c r="C72" s="294"/>
      <c r="D72" s="294"/>
      <c r="E72" s="294"/>
      <c r="F72" s="294"/>
      <c r="G72" s="294"/>
      <c r="H72" s="294"/>
      <c r="I72" s="294"/>
      <c r="J72" s="294"/>
      <c r="K72" s="294"/>
    </row>
    <row r="73" spans="2:11" ht="14.25">
      <c r="B73" s="93"/>
      <c r="C73" s="83"/>
      <c r="D73" s="83"/>
      <c r="E73" s="83"/>
      <c r="F73" s="83"/>
      <c r="G73" s="83"/>
      <c r="H73" s="83"/>
      <c r="I73" s="83"/>
      <c r="J73" s="83"/>
      <c r="K73" s="96"/>
    </row>
    <row r="74" spans="2:11" ht="14.25">
      <c r="B74" s="95"/>
      <c r="C74" s="298" t="s">
        <v>71</v>
      </c>
      <c r="D74" s="299"/>
      <c r="E74" s="299"/>
      <c r="F74" s="299"/>
      <c r="G74" s="299"/>
      <c r="H74" s="299"/>
      <c r="I74" s="299"/>
      <c r="J74" s="300"/>
      <c r="K74" s="95"/>
    </row>
    <row r="75" spans="2:11" ht="14.25">
      <c r="B75" s="93"/>
      <c r="C75" s="83"/>
      <c r="D75" s="83"/>
      <c r="E75" s="83"/>
      <c r="F75" s="83"/>
      <c r="G75" s="83"/>
      <c r="H75" s="83"/>
      <c r="I75" s="83"/>
      <c r="J75" s="83"/>
      <c r="K75" s="96"/>
    </row>
    <row r="76" spans="2:11">
      <c r="B76" s="293" t="s">
        <v>72</v>
      </c>
      <c r="C76" s="294"/>
      <c r="D76" s="294"/>
      <c r="E76" s="294"/>
      <c r="F76" s="294"/>
      <c r="G76" s="294"/>
      <c r="H76" s="294"/>
      <c r="I76" s="294"/>
      <c r="J76" s="294"/>
      <c r="K76" s="294"/>
    </row>
    <row r="77" spans="2:11">
      <c r="B77" s="293"/>
      <c r="C77" s="294"/>
      <c r="D77" s="294"/>
      <c r="E77" s="294"/>
      <c r="F77" s="294"/>
      <c r="G77" s="294"/>
      <c r="H77" s="294"/>
      <c r="I77" s="294"/>
      <c r="J77" s="294"/>
      <c r="K77" s="294"/>
    </row>
    <row r="78" spans="2:11" ht="14.25">
      <c r="B78" s="93"/>
      <c r="C78" s="83"/>
      <c r="D78" s="83"/>
      <c r="E78" s="83"/>
      <c r="F78" s="83"/>
      <c r="G78" s="83"/>
      <c r="H78" s="83"/>
      <c r="I78" s="83"/>
      <c r="J78" s="83"/>
      <c r="K78" s="96"/>
    </row>
    <row r="79" spans="2:11" ht="14.25">
      <c r="B79" s="95"/>
      <c r="C79" s="298" t="s">
        <v>73</v>
      </c>
      <c r="D79" s="299"/>
      <c r="E79" s="299"/>
      <c r="F79" s="299"/>
      <c r="G79" s="299"/>
      <c r="H79" s="299"/>
      <c r="I79" s="299"/>
      <c r="J79" s="300"/>
      <c r="K79" s="95"/>
    </row>
    <row r="80" spans="2:11" ht="14.25">
      <c r="B80" s="194"/>
      <c r="C80" s="193"/>
      <c r="D80" s="193"/>
      <c r="E80" s="193"/>
      <c r="F80" s="193"/>
      <c r="G80" s="193"/>
      <c r="H80" s="193"/>
      <c r="I80" s="193"/>
      <c r="J80" s="193"/>
      <c r="K80" s="195"/>
    </row>
    <row r="81" spans="2:16">
      <c r="B81" s="293" t="s">
        <v>74</v>
      </c>
      <c r="C81" s="294"/>
      <c r="D81" s="294"/>
      <c r="E81" s="294"/>
      <c r="F81" s="294"/>
      <c r="G81" s="294"/>
      <c r="H81" s="294"/>
      <c r="I81" s="294"/>
      <c r="J81" s="294"/>
      <c r="K81" s="294"/>
    </row>
    <row r="82" spans="2:16">
      <c r="B82" s="293"/>
      <c r="C82" s="294"/>
      <c r="D82" s="294"/>
      <c r="E82" s="294"/>
      <c r="F82" s="294"/>
      <c r="G82" s="294"/>
      <c r="H82" s="294"/>
      <c r="I82" s="294"/>
      <c r="J82" s="294"/>
      <c r="K82" s="294"/>
    </row>
    <row r="83" spans="2:16" ht="14.25">
      <c r="B83" s="93"/>
      <c r="C83" s="83"/>
      <c r="D83" s="83"/>
      <c r="E83" s="83"/>
      <c r="F83" s="83"/>
      <c r="G83" s="83"/>
      <c r="H83" s="83"/>
      <c r="I83" s="83"/>
      <c r="J83" s="83"/>
      <c r="K83" s="96"/>
    </row>
    <row r="84" spans="2:16" ht="14.25">
      <c r="B84" s="95"/>
      <c r="C84" s="298" t="s">
        <v>75</v>
      </c>
      <c r="D84" s="299"/>
      <c r="E84" s="299"/>
      <c r="F84" s="299"/>
      <c r="G84" s="299"/>
      <c r="H84" s="299"/>
      <c r="I84" s="299"/>
      <c r="J84" s="300"/>
      <c r="K84" s="95"/>
      <c r="P84" s="55"/>
    </row>
    <row r="85" spans="2:16" ht="14.25">
      <c r="B85" s="94"/>
      <c r="C85" s="83"/>
      <c r="D85" s="83"/>
      <c r="E85" s="83"/>
      <c r="F85" s="83"/>
      <c r="G85" s="83"/>
      <c r="H85" s="83"/>
      <c r="I85" s="83"/>
      <c r="J85" s="83"/>
      <c r="K85" s="97"/>
    </row>
  </sheetData>
  <mergeCells count="19">
    <mergeCell ref="C79:J79"/>
    <mergeCell ref="B81:K82"/>
    <mergeCell ref="C84:J84"/>
    <mergeCell ref="C64:J64"/>
    <mergeCell ref="B66:K67"/>
    <mergeCell ref="C69:J69"/>
    <mergeCell ref="B71:K72"/>
    <mergeCell ref="C74:J74"/>
    <mergeCell ref="B76:K77"/>
    <mergeCell ref="B61:K62"/>
    <mergeCell ref="F4:H6"/>
    <mergeCell ref="D16:E17"/>
    <mergeCell ref="F16:I16"/>
    <mergeCell ref="D44:G44"/>
    <mergeCell ref="B48:K49"/>
    <mergeCell ref="B51:K52"/>
    <mergeCell ref="C54:J54"/>
    <mergeCell ref="B56:K57"/>
    <mergeCell ref="C59:J59"/>
  </mergeCells>
  <conditionalFormatting sqref="D19">
    <cfRule type="expression" dxfId="203" priority="1">
      <formula>$I19=0</formula>
    </cfRule>
  </conditionalFormatting>
  <pageMargins left="0.511811024" right="0.511811024" top="0.78740157499999996" bottom="0.78740157499999996" header="0.31496062000000002" footer="0.31496062000000002"/>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2DAE3-2218-41E0-ACA3-566BDB751C46}">
  <sheetPr>
    <tabColor theme="3" tint="0.749992370372631"/>
  </sheetPr>
  <dimension ref="B1:R53"/>
  <sheetViews>
    <sheetView showGridLines="0" zoomScale="115" zoomScaleNormal="115" workbookViewId="0">
      <selection activeCell="G10" sqref="G10:I10"/>
    </sheetView>
  </sheetViews>
  <sheetFormatPr defaultRowHeight="12.75"/>
  <cols>
    <col min="1" max="2" width="2.28515625" style="10" customWidth="1"/>
    <col min="3" max="3" width="3" style="10" customWidth="1"/>
    <col min="4" max="4" width="25.140625" style="10" bestFit="1" customWidth="1"/>
    <col min="5" max="5" width="10" style="10" customWidth="1"/>
    <col min="6" max="6" width="17" style="10" customWidth="1"/>
    <col min="7" max="8" width="6.85546875" style="10" customWidth="1"/>
    <col min="9" max="9" width="8.140625" style="10" customWidth="1"/>
    <col min="10" max="10" width="16" style="10" customWidth="1"/>
    <col min="11" max="11" width="19.42578125" style="10" customWidth="1"/>
    <col min="12" max="12" width="11.140625" style="10" customWidth="1"/>
    <col min="13" max="13" width="3.7109375" style="10" customWidth="1"/>
    <col min="14" max="15" width="2.28515625" style="10" customWidth="1"/>
    <col min="16" max="21" width="6.7109375" style="10" customWidth="1"/>
    <col min="22" max="22" width="25" style="10" customWidth="1"/>
    <col min="23" max="31" width="6.7109375" style="10" customWidth="1"/>
    <col min="32" max="39" width="9.140625" style="10" customWidth="1"/>
    <col min="40" max="16384" width="9.140625" style="10"/>
  </cols>
  <sheetData>
    <row r="1" spans="2:18" ht="9.75" customHeight="1" thickBot="1"/>
    <row r="2" spans="2:18" ht="6.75" customHeight="1">
      <c r="B2" s="11"/>
      <c r="C2" s="12"/>
      <c r="D2" s="12"/>
      <c r="E2" s="12"/>
      <c r="F2" s="12"/>
      <c r="G2" s="12"/>
      <c r="H2" s="12"/>
      <c r="I2" s="12"/>
      <c r="J2" s="12"/>
      <c r="K2" s="12"/>
      <c r="L2" s="12"/>
      <c r="M2" s="12"/>
      <c r="N2" s="13"/>
    </row>
    <row r="3" spans="2:18" ht="15" customHeight="1">
      <c r="B3" s="14"/>
      <c r="C3" s="15"/>
      <c r="D3" s="16"/>
      <c r="E3" s="16"/>
      <c r="F3" s="16"/>
      <c r="G3" s="16"/>
      <c r="H3" s="16"/>
      <c r="I3" s="16"/>
      <c r="J3" s="16"/>
      <c r="K3" s="16"/>
      <c r="L3" s="16"/>
      <c r="M3" s="17"/>
      <c r="N3" s="18"/>
    </row>
    <row r="4" spans="2:18" ht="15" customHeight="1">
      <c r="B4" s="14"/>
      <c r="C4" s="19"/>
      <c r="F4" s="291" t="s">
        <v>0</v>
      </c>
      <c r="G4" s="291"/>
      <c r="H4" s="291"/>
      <c r="I4" s="291"/>
      <c r="J4" s="292"/>
      <c r="K4" s="292"/>
      <c r="M4" s="20"/>
      <c r="N4" s="18"/>
      <c r="R4" s="55" t="s">
        <v>1</v>
      </c>
    </row>
    <row r="5" spans="2:18" ht="15" customHeight="1">
      <c r="B5" s="14"/>
      <c r="C5" s="19"/>
      <c r="F5" s="292"/>
      <c r="G5" s="292"/>
      <c r="H5" s="292"/>
      <c r="I5" s="292"/>
      <c r="J5" s="292"/>
      <c r="K5" s="292"/>
      <c r="M5" s="20"/>
      <c r="N5" s="18"/>
    </row>
    <row r="6" spans="2:18" ht="15" customHeight="1">
      <c r="B6" s="14"/>
      <c r="C6" s="19"/>
      <c r="F6" s="292"/>
      <c r="G6" s="292"/>
      <c r="H6" s="292"/>
      <c r="I6" s="292"/>
      <c r="J6" s="292"/>
      <c r="K6" s="292"/>
      <c r="M6" s="20"/>
      <c r="N6" s="18"/>
    </row>
    <row r="7" spans="2:18" ht="15" customHeight="1" thickBot="1">
      <c r="B7" s="14"/>
      <c r="C7" s="21"/>
      <c r="M7" s="20"/>
      <c r="N7" s="18"/>
    </row>
    <row r="8" spans="2:18" ht="15" customHeight="1" thickTop="1">
      <c r="B8" s="14"/>
      <c r="C8" s="22"/>
      <c r="D8" s="23"/>
      <c r="E8" s="23"/>
      <c r="F8" s="23"/>
      <c r="G8" s="23"/>
      <c r="H8" s="23"/>
      <c r="I8" s="23"/>
      <c r="J8" s="23"/>
      <c r="K8" s="23"/>
      <c r="L8" s="23"/>
      <c r="M8" s="24"/>
      <c r="N8" s="18"/>
    </row>
    <row r="9" spans="2:18" ht="15" customHeight="1">
      <c r="B9" s="14"/>
      <c r="C9" s="25" t="s">
        <v>2</v>
      </c>
      <c r="F9" s="26" t="s">
        <v>3</v>
      </c>
      <c r="G9" s="301">
        <v>46023</v>
      </c>
      <c r="H9" s="301"/>
      <c r="I9" s="301"/>
      <c r="K9" s="28" t="s">
        <v>4</v>
      </c>
      <c r="M9" s="29"/>
      <c r="N9" s="18"/>
    </row>
    <row r="10" spans="2:18" ht="15" customHeight="1">
      <c r="B10" s="14"/>
      <c r="C10" s="25" t="s">
        <v>5</v>
      </c>
      <c r="F10" s="26" t="s">
        <v>6</v>
      </c>
      <c r="G10" s="301"/>
      <c r="H10" s="301"/>
      <c r="I10" s="301"/>
      <c r="M10" s="29"/>
      <c r="N10" s="18"/>
    </row>
    <row r="11" spans="2:18" ht="15" customHeight="1" thickBot="1">
      <c r="B11" s="14"/>
      <c r="C11" s="30"/>
      <c r="D11" s="31"/>
      <c r="E11" s="31"/>
      <c r="F11" s="31"/>
      <c r="G11" s="31"/>
      <c r="H11" s="31"/>
      <c r="I11" s="31"/>
      <c r="J11" s="31"/>
      <c r="K11" s="31"/>
      <c r="L11" s="31"/>
      <c r="M11" s="32"/>
      <c r="N11" s="18"/>
    </row>
    <row r="12" spans="2:18" ht="15" customHeight="1" thickTop="1" thickBot="1">
      <c r="B12" s="14"/>
      <c r="N12" s="18"/>
    </row>
    <row r="13" spans="2:18" s="57" customFormat="1" ht="15" customHeight="1">
      <c r="B13" s="88"/>
      <c r="C13" s="89" t="s">
        <v>7</v>
      </c>
      <c r="D13" s="89"/>
      <c r="E13" s="90"/>
      <c r="F13" s="90"/>
      <c r="G13" s="90"/>
      <c r="H13" s="90"/>
      <c r="I13" s="90"/>
      <c r="J13" s="90"/>
      <c r="K13" s="90"/>
      <c r="L13" s="90"/>
      <c r="M13" s="90"/>
      <c r="N13" s="91"/>
    </row>
    <row r="14" spans="2:18" ht="15" customHeight="1">
      <c r="B14" s="14"/>
      <c r="D14" s="10" t="s">
        <v>76</v>
      </c>
      <c r="N14" s="18"/>
    </row>
    <row r="15" spans="2:18" ht="15" customHeight="1">
      <c r="B15" s="14"/>
      <c r="N15" s="18"/>
    </row>
    <row r="16" spans="2:18" ht="15" customHeight="1">
      <c r="B16" s="14"/>
      <c r="D16" s="289" t="s">
        <v>77</v>
      </c>
      <c r="E16" s="290"/>
      <c r="F16" s="290" t="s">
        <v>78</v>
      </c>
      <c r="G16" s="290"/>
      <c r="H16" s="290"/>
      <c r="I16" s="290"/>
      <c r="J16" s="290"/>
      <c r="K16" s="290"/>
      <c r="L16" s="290"/>
      <c r="M16" s="105"/>
      <c r="N16" s="18"/>
    </row>
    <row r="17" spans="2:14" ht="21.75" customHeight="1">
      <c r="B17" s="14"/>
      <c r="D17" s="290" t="s">
        <v>12</v>
      </c>
      <c r="E17" s="290" t="s">
        <v>13</v>
      </c>
      <c r="F17" s="37">
        <f>EOMONTH(G9,-1)+1</f>
        <v>46023</v>
      </c>
      <c r="G17" s="37"/>
      <c r="H17" s="37"/>
      <c r="I17" s="37"/>
      <c r="J17" s="38" t="s">
        <v>11</v>
      </c>
      <c r="K17" s="39">
        <f>EOMONTH(G9,0)</f>
        <v>46053</v>
      </c>
      <c r="L17" s="40"/>
      <c r="M17" s="105"/>
      <c r="N17" s="18"/>
    </row>
    <row r="18" spans="2:14" ht="30" customHeight="1">
      <c r="B18" s="14"/>
      <c r="D18" s="84"/>
      <c r="E18" s="84"/>
      <c r="F18" s="305" t="s">
        <v>79</v>
      </c>
      <c r="G18" s="305"/>
      <c r="H18" s="305"/>
      <c r="I18" s="305"/>
      <c r="J18" s="305"/>
      <c r="K18" s="304" t="s">
        <v>80</v>
      </c>
      <c r="L18" s="304"/>
      <c r="M18" s="304"/>
      <c r="N18" s="18"/>
    </row>
    <row r="19" spans="2:14" ht="15.75" customHeight="1">
      <c r="B19" s="14"/>
      <c r="D19" s="84"/>
      <c r="E19" s="84"/>
      <c r="F19" s="205"/>
      <c r="G19" s="303" t="s">
        <v>81</v>
      </c>
      <c r="H19" s="303"/>
      <c r="I19" s="303"/>
      <c r="J19" s="205"/>
      <c r="K19" s="304"/>
      <c r="L19" s="304"/>
      <c r="M19" s="304"/>
      <c r="N19" s="18"/>
    </row>
    <row r="20" spans="2:14" ht="42.75" customHeight="1">
      <c r="B20" s="14"/>
      <c r="D20" s="42" t="s">
        <v>12</v>
      </c>
      <c r="E20" s="42" t="s">
        <v>13</v>
      </c>
      <c r="F20" s="43" t="s">
        <v>82</v>
      </c>
      <c r="G20" s="43" t="s">
        <v>83</v>
      </c>
      <c r="H20" s="44" t="s">
        <v>84</v>
      </c>
      <c r="I20" s="45" t="s">
        <v>85</v>
      </c>
      <c r="J20" s="43" t="s">
        <v>86</v>
      </c>
      <c r="K20" s="42" t="s">
        <v>87</v>
      </c>
      <c r="L20" s="302" t="s">
        <v>88</v>
      </c>
      <c r="M20" s="302"/>
      <c r="N20" s="18"/>
    </row>
    <row r="21" spans="2:14">
      <c r="B21" s="14"/>
      <c r="D21" s="48" t="s">
        <v>18</v>
      </c>
      <c r="E21" s="10">
        <v>1004</v>
      </c>
      <c r="F21" s="98" cm="1">
        <f t="array" ref="F21">IFERROR(SUMPRODUCT((FREQUENCY(IF(For_1004!D4:D33&lt;&gt;"",MATCH(For_1004!D4:D33,For_1004!D4:D33,0)),ROW(For_1004!D4:D33)-ROW(For_1004!D4)+1)&gt;0)*1),0)</f>
        <v>0</v>
      </c>
      <c r="G21" s="98">
        <f>COUNTIF(For_1004!$B$4:$B$33,'Análise Fornecedores'!G20)</f>
        <v>0</v>
      </c>
      <c r="H21" s="98">
        <f>COUNTIF(For_1004!$B$4:$B$33,'Análise Fornecedores'!H20)</f>
        <v>0</v>
      </c>
      <c r="I21" s="98">
        <f>COUNTIF(For_1004!$B$4:$B$33,'Análise Fornecedores'!I20)</f>
        <v>0</v>
      </c>
      <c r="J21" s="98">
        <f>COUNTIF(For_1004!$J$4:$J$33,"Sim")</f>
        <v>0</v>
      </c>
      <c r="K21" s="155">
        <f>'A1004'!$B$7</f>
        <v>0</v>
      </c>
      <c r="L21" s="110" t="str">
        <f>'A1004'!$D$7</f>
        <v>ENQUADRADO</v>
      </c>
      <c r="N21" s="18"/>
    </row>
    <row r="22" spans="2:14">
      <c r="B22" s="14"/>
      <c r="D22" s="10" t="s">
        <v>19</v>
      </c>
      <c r="E22" s="10">
        <v>3042</v>
      </c>
      <c r="F22" s="98" cm="1">
        <f t="array" ref="F22">IFERROR(SUMPRODUCT((FREQUENCY(IF(For_3042!D4:D33&lt;&gt;"",MATCH(For_3042!D4:D33,For_3042!D4:D33,0)),ROW(For_3042!D4:D33)-ROW(For_3042!D4)+1)&gt;0)*1),0)</f>
        <v>0</v>
      </c>
      <c r="G22" s="98">
        <f>COUNTIF(For_3042!$B$4:$B$33,'Análise Fornecedores'!G20)</f>
        <v>0</v>
      </c>
      <c r="H22" s="98">
        <f>COUNTIF(For_3042!$B$4:$B$33,'Análise Fornecedores'!H20)</f>
        <v>0</v>
      </c>
      <c r="I22" s="98">
        <f>COUNTIF(For_3042!$B$4:$B$33,'Análise Fornecedores'!I20)</f>
        <v>0</v>
      </c>
      <c r="J22" s="98">
        <f>COUNTIF(For_3042!$J$4:$J$33,"Sim")</f>
        <v>0</v>
      </c>
      <c r="K22" s="155">
        <f>'A3042'!$B$7</f>
        <v>1.375735310704306E-4</v>
      </c>
      <c r="L22" s="110" t="str">
        <f>'A3042'!$D$7</f>
        <v>ENQUADRADO</v>
      </c>
      <c r="N22" s="18"/>
    </row>
    <row r="23" spans="2:14">
      <c r="B23" s="14"/>
      <c r="D23" s="10" t="s">
        <v>20</v>
      </c>
      <c r="E23" s="10">
        <v>3043</v>
      </c>
      <c r="F23" s="98" cm="1">
        <f t="array" ref="F23">IFERROR(SUMPRODUCT((FREQUENCY(IF(For_3043!D4:D33&lt;&gt;"",MATCH(For_3043!D4:D33,For_3043!D4:D33,0)),ROW(For_3043!D4:D33)-ROW(For_3043!D4)+1)&gt;0)*1),0)</f>
        <v>0</v>
      </c>
      <c r="G23" s="98">
        <f>COUNTIF(For_3043!$B$4:$B$33,'Análise Fornecedores'!G20)</f>
        <v>0</v>
      </c>
      <c r="H23" s="98">
        <f>COUNTIF(For_3043!$B$4:$B$33,'Análise Fornecedores'!H20)</f>
        <v>0</v>
      </c>
      <c r="I23" s="98">
        <f>COUNTIF(For_3043!$B$4:$B$33,'Análise Fornecedores'!I20)</f>
        <v>0</v>
      </c>
      <c r="J23" s="98">
        <f>COUNTIF(For_3043!$J$4:$J$33,"Sim")</f>
        <v>0</v>
      </c>
      <c r="K23" s="155">
        <f>'A3043'!$B$7</f>
        <v>0</v>
      </c>
      <c r="L23" s="110" t="str">
        <f>'A3043'!$D$7</f>
        <v>ENQUADRADO</v>
      </c>
      <c r="N23" s="18"/>
    </row>
    <row r="24" spans="2:14">
      <c r="B24" s="14"/>
      <c r="D24" s="10" t="s">
        <v>21</v>
      </c>
      <c r="E24" s="10">
        <v>3054</v>
      </c>
      <c r="F24" s="98" cm="1">
        <f t="array" ref="F24">IFERROR(SUMPRODUCT((FREQUENCY(IF(For_3054!D4:D33&lt;&gt;"",MATCH(For_3054!D4:D33,For_3054!D4:D33,0)),ROW(For_3054!D4:D33)-ROW(For_3054!D4)+1)&gt;0)*1),0)</f>
        <v>3</v>
      </c>
      <c r="G24" s="98">
        <f>COUNTIF(For_3054!$B$4:$B$33,'Análise Fornecedores'!G20)</f>
        <v>3</v>
      </c>
      <c r="H24" s="98">
        <f>COUNTIF(For_3054!$B$4:$B$33,'Análise Fornecedores'!H20)</f>
        <v>0</v>
      </c>
      <c r="I24" s="98">
        <f>COUNTIF(For_3054!$B$4:$B$33,'Análise Fornecedores'!I20)</f>
        <v>0</v>
      </c>
      <c r="J24" s="98">
        <f>COUNTIF(For_3054!$J$4:$J$33,"Sim")</f>
        <v>0</v>
      </c>
      <c r="K24" s="155">
        <f>'A3054'!$B$7</f>
        <v>9.3732831442046056E-4</v>
      </c>
      <c r="L24" s="99" t="str">
        <f>'A3054'!$D$7</f>
        <v>ENQUADRADO</v>
      </c>
      <c r="N24" s="18"/>
    </row>
    <row r="25" spans="2:14">
      <c r="B25" s="14"/>
      <c r="D25" s="10" t="s">
        <v>22</v>
      </c>
      <c r="E25" s="10">
        <v>3059</v>
      </c>
      <c r="F25" s="98" cm="1">
        <f t="array" ref="F25">IFERROR(SUMPRODUCT((FREQUENCY(IF(For_3059!D4:D33&lt;&gt;"",MATCH(For_3059!D4:D33,For_3059!D4:D33,0)),ROW(For_3059!D4:D33)-ROW(For_3059!D4)+1)&gt;0)*1),0)</f>
        <v>0</v>
      </c>
      <c r="G25" s="98">
        <f>COUNTIF(For_3059!$B$4:$B$33,'Análise Fornecedores'!G20)</f>
        <v>0</v>
      </c>
      <c r="H25" s="98">
        <f>COUNTIF(For_3059!$B$4:$B$33,'Análise Fornecedores'!H20)</f>
        <v>0</v>
      </c>
      <c r="I25" s="98">
        <f>COUNTIF(For_3059!$B$4:$B$33,'Análise Fornecedores'!I20)</f>
        <v>0</v>
      </c>
      <c r="J25" s="98">
        <f>COUNTIF(For_3059!$J$4:$J$33,"Sim")</f>
        <v>0</v>
      </c>
      <c r="K25" s="155">
        <f>'A3059'!$B$7</f>
        <v>2.5731036158399266E-3</v>
      </c>
      <c r="L25" s="110" t="str">
        <f>'A3059'!$D$7</f>
        <v>ENQUADRADO</v>
      </c>
      <c r="N25" s="18"/>
    </row>
    <row r="26" spans="2:14">
      <c r="B26" s="14"/>
      <c r="D26" s="10" t="s">
        <v>23</v>
      </c>
      <c r="E26" s="10">
        <v>3060</v>
      </c>
      <c r="F26" s="98" cm="1">
        <f t="array" ref="F26">IFERROR(SUMPRODUCT((FREQUENCY(IF(For_3060!D4:D33&lt;&gt;"",MATCH(For_3060!D4:D33,For_3060!D4:D33,0)),ROW(For_3060!D4:D33)-ROW(For_3060!D4)+1)&gt;0)*1),0)</f>
        <v>0</v>
      </c>
      <c r="G26" s="98">
        <f>COUNTIF(For_3060!$B$4:$B$33,'Análise Fornecedores'!G20)</f>
        <v>0</v>
      </c>
      <c r="H26" s="98">
        <f>COUNTIF(For_3060!$B$4:$B$33,'Análise Fornecedores'!H20)</f>
        <v>0</v>
      </c>
      <c r="I26" s="98">
        <f>COUNTIF(For_3060!$B$4:$B$33,'Análise Fornecedores'!I20)</f>
        <v>0</v>
      </c>
      <c r="J26" s="98">
        <f>COUNTIF(For_3060!$J$4:$J$33,"Sim")</f>
        <v>0</v>
      </c>
      <c r="K26" s="155">
        <f>'A3060'!$B$7</f>
        <v>1.1302040035609513E-3</v>
      </c>
      <c r="L26" s="110" t="str">
        <f>'A3060'!$D$7</f>
        <v>ENQUADRADO</v>
      </c>
      <c r="N26" s="18"/>
    </row>
    <row r="27" spans="2:14">
      <c r="B27" s="14"/>
      <c r="D27" s="10" t="s">
        <v>24</v>
      </c>
      <c r="E27" s="10">
        <v>3233</v>
      </c>
      <c r="F27" s="98" cm="1">
        <f t="array" ref="F27">IFERROR(SUMPRODUCT((FREQUENCY(IF(For_3233!D4:D33&lt;&gt;"",MATCH(For_3233!D4:D33,For_3233!D4:D33,0)),ROW(For_3233!D4:D33)-ROW(For_3233!D4)+1)&gt;0)*1),0)</f>
        <v>0</v>
      </c>
      <c r="G27" s="98">
        <f>COUNTIF(For_3233!$B$4:$B$33,'Análise Fornecedores'!G20)</f>
        <v>0</v>
      </c>
      <c r="H27" s="98">
        <f>COUNTIF(For_3233!$B$4:$B$33,'Análise Fornecedores'!H20)</f>
        <v>0</v>
      </c>
      <c r="I27" s="98">
        <f>COUNTIF(For_3233!$B$4:$B$33,'Análise Fornecedores'!I20)</f>
        <v>0</v>
      </c>
      <c r="J27" s="98">
        <f>COUNTIF(For_3233!$J$4:$J$33,"Sim")</f>
        <v>0</v>
      </c>
      <c r="K27" s="155">
        <f>'A3233'!$B$7</f>
        <v>9.0400554428170544E-5</v>
      </c>
      <c r="L27" s="110" t="str">
        <f>'A3233'!$D$7</f>
        <v>ENQUADRADO</v>
      </c>
      <c r="N27" s="18"/>
    </row>
    <row r="28" spans="2:14">
      <c r="B28" s="14"/>
      <c r="D28" s="10" t="s">
        <v>25</v>
      </c>
      <c r="E28" s="10">
        <v>3261</v>
      </c>
      <c r="F28" s="98" cm="1">
        <f t="array" ref="F28">IFERROR(SUMPRODUCT((FREQUENCY(IF(For_3261!D4:D33&lt;&gt;"",MATCH(For_3261!D4:D33,For_3261!D4:D33,0)),ROW(For_3261!D4:D33)-ROW(For_3261!D4)+1)&gt;0)*1),0)</f>
        <v>0</v>
      </c>
      <c r="G28" s="98">
        <f>COUNTIF(For_3261!$B$4:$B$33,'Análise Fornecedores'!G20)</f>
        <v>0</v>
      </c>
      <c r="H28" s="98">
        <f>COUNTIF(For_3261!$B$4:$B$33,'Análise Fornecedores'!H20)</f>
        <v>0</v>
      </c>
      <c r="I28" s="98">
        <f>COUNTIF(For_3261!$B$4:$B$33,'Análise Fornecedores'!I20)</f>
        <v>0</v>
      </c>
      <c r="J28" s="98">
        <f>COUNTIF(For_3261!$J$4:$J$33,"Sim")</f>
        <v>0</v>
      </c>
      <c r="K28" s="155">
        <f>'A3261'!$B$7</f>
        <v>2.1348374324133438E-4</v>
      </c>
      <c r="L28" s="110" t="str">
        <f>'A3261'!$D$7</f>
        <v>ENQUADRADO</v>
      </c>
      <c r="N28" s="18"/>
    </row>
    <row r="29" spans="2:14">
      <c r="B29" s="14"/>
      <c r="D29" s="10" t="s">
        <v>26</v>
      </c>
      <c r="E29" s="10">
        <v>3263</v>
      </c>
      <c r="F29" s="98" cm="1">
        <f t="array" ref="F29">IFERROR(SUMPRODUCT((FREQUENCY(IF(For_3263!D4:D33&lt;&gt;"",MATCH(For_3263!D4:D33,For_3263!D4:D33,0)),ROW(For_3263!D4:D33)-ROW(For_3263!D4)+1)&gt;0)*1),0)</f>
        <v>0</v>
      </c>
      <c r="G29" s="98">
        <f>COUNTIF(For_3263!$B$4:$B$33,'Análise Fornecedores'!G20)</f>
        <v>0</v>
      </c>
      <c r="H29" s="98">
        <f>COUNTIF(For_3263!$B$4:$B$33,'Análise Fornecedores'!H20)</f>
        <v>0</v>
      </c>
      <c r="I29" s="98">
        <f>COUNTIF(For_3263!$B$4:$B$33,'Análise Fornecedores'!I20)</f>
        <v>0</v>
      </c>
      <c r="J29" s="98">
        <f>COUNTIF(For_3263!$J$4:$J$33,"Sim")</f>
        <v>0</v>
      </c>
      <c r="K29" s="155">
        <f>'A3263'!$B$7</f>
        <v>2.7366320660271756E-3</v>
      </c>
      <c r="L29" s="110" t="str">
        <f>'A3263'!$D$7</f>
        <v>ENQUADRADO</v>
      </c>
      <c r="N29" s="18"/>
    </row>
    <row r="30" spans="2:14">
      <c r="B30" s="14"/>
      <c r="D30" s="10" t="s">
        <v>27</v>
      </c>
      <c r="E30" s="10">
        <v>3320</v>
      </c>
      <c r="F30" s="98" cm="1">
        <f t="array" ref="F30">IFERROR(SUMPRODUCT((FREQUENCY(IF(For_3320!D4:D33&lt;&gt;"",MATCH(For_3320!D4:D33,For_3320!D4:D33,0)),ROW(For_3320!D4:D33)-ROW(For_3320!D4)+1)&gt;0)*1),0)</f>
        <v>0</v>
      </c>
      <c r="G30" s="98">
        <f>COUNTIF(For_3320!$B$4:$B$33,'Análise Fornecedores'!G20)</f>
        <v>0</v>
      </c>
      <c r="H30" s="98">
        <f>COUNTIF(For_3320!$B$4:$B$33,'Análise Fornecedores'!H20)</f>
        <v>0</v>
      </c>
      <c r="I30" s="98">
        <f>COUNTIF(For_3320!$B$4:$B$33,'Análise Fornecedores'!I20)</f>
        <v>0</v>
      </c>
      <c r="J30" s="98">
        <f>COUNTIF(For_3320!$J$4:$J$33,"Sim")</f>
        <v>0</v>
      </c>
      <c r="K30" s="155">
        <f>'A3320'!$B$7</f>
        <v>1.657827619233198E-4</v>
      </c>
      <c r="L30" s="110" t="str">
        <f>'A3320'!$D$7</f>
        <v>ENQUADRADO</v>
      </c>
      <c r="N30" s="18"/>
    </row>
    <row r="31" spans="2:14">
      <c r="B31" s="14"/>
      <c r="D31" s="10" t="s">
        <v>28</v>
      </c>
      <c r="E31" s="10">
        <v>3332</v>
      </c>
      <c r="F31" s="98" cm="1">
        <f t="array" ref="F31">IFERROR(SUMPRODUCT((FREQUENCY(IF(For_3332!D4:D33&lt;&gt;"",MATCH(For_3332!D4:D33,For_3332!D4:D33,0)),ROW(For_3332!D4:D33)-ROW(For_3332!D4)+1)&gt;0)*1),0)</f>
        <v>0</v>
      </c>
      <c r="G31" s="98">
        <f>COUNTIF(For_3332!$B$4:$B$33,'Análise Fornecedores'!G20)</f>
        <v>0</v>
      </c>
      <c r="H31" s="98">
        <f>COUNTIF(For_3332!$B$4:$B$33,'Análise Fornecedores'!H20)</f>
        <v>0</v>
      </c>
      <c r="I31" s="98">
        <f>COUNTIF(For_3332!$B$4:$B$33,'Análise Fornecedores'!I20)</f>
        <v>0</v>
      </c>
      <c r="J31" s="98">
        <f>COUNTIF(For_3332!$J$4:$J$33,"Sim")</f>
        <v>0</v>
      </c>
      <c r="K31" s="155">
        <f>'A3332'!$B$7</f>
        <v>4.2429208940395861E-3</v>
      </c>
      <c r="L31" s="110" t="str">
        <f>'A3332'!$D$7</f>
        <v>ENQUADRADO</v>
      </c>
      <c r="N31" s="18"/>
    </row>
    <row r="32" spans="2:14">
      <c r="B32" s="14"/>
      <c r="D32" s="10" t="s">
        <v>29</v>
      </c>
      <c r="E32" s="10">
        <v>3333</v>
      </c>
      <c r="F32" s="98" cm="1">
        <f t="array" ref="F32">IFERROR(SUMPRODUCT((FREQUENCY(IF(For_3333!D4:D33&lt;&gt;"",MATCH(For_3333!D4:D33,For_3333!D4:D33,0)),ROW(For_3333!D4:D33)-ROW(For_3333!D4)+1)&gt;0)*1),0)</f>
        <v>0</v>
      </c>
      <c r="G32" s="98">
        <f>COUNTIF(For_3333!$B$4:$B$33,'Análise Fornecedores'!G20)</f>
        <v>0</v>
      </c>
      <c r="H32" s="98">
        <f>COUNTIF(For_3333!$B$4:$B$33,'Análise Fornecedores'!H20)</f>
        <v>0</v>
      </c>
      <c r="I32" s="98">
        <f>COUNTIF(For_3333!$B$4:$B$33,'Análise Fornecedores'!I20)</f>
        <v>0</v>
      </c>
      <c r="J32" s="98">
        <f>COUNTIF(For_3333!$J$4:$J$33,"Sim")</f>
        <v>0</v>
      </c>
      <c r="K32" s="155">
        <f>'A3333'!$B$7</f>
        <v>2.2086737878141018E-4</v>
      </c>
      <c r="L32" s="110" t="str">
        <f>'A3333'!$D$7</f>
        <v>ENQUADRADO</v>
      </c>
      <c r="N32" s="18"/>
    </row>
    <row r="33" spans="2:14">
      <c r="B33" s="14"/>
      <c r="D33" s="10" t="s">
        <v>58</v>
      </c>
      <c r="E33" s="10">
        <v>3348</v>
      </c>
      <c r="F33" s="98" cm="1">
        <f t="array" ref="F33">IFERROR(SUMPRODUCT((FREQUENCY(IF(For_3348!D4:D33&lt;&gt;"",MATCH(For_3348!D4:D33,For_3348!D4:D33,0)),ROW(For_3348!D4:D33)-ROW(For_3348!D4)+1)&gt;0)*1),0)</f>
        <v>0</v>
      </c>
      <c r="G33" s="98">
        <f>COUNTIF(For_3348!$B$4:$B$33,'Análise Fornecedores'!G20)</f>
        <v>0</v>
      </c>
      <c r="H33" s="98">
        <f>COUNTIF(For_3348!$B$4:$B$33,'Análise Fornecedores'!H20)</f>
        <v>0</v>
      </c>
      <c r="I33" s="98">
        <f>COUNTIF(For_3348!$B$4:$B$33,'Análise Fornecedores'!I20)</f>
        <v>0</v>
      </c>
      <c r="J33" s="98">
        <f>COUNTIF(For_3348!$J$4:$J$33,"Sim")</f>
        <v>0</v>
      </c>
      <c r="K33" s="155">
        <f>'A3348'!$B$7</f>
        <v>2.1647807904203566E-3</v>
      </c>
      <c r="L33" s="110" t="str">
        <f>'A3348'!$D$7</f>
        <v>ENQUADRADO</v>
      </c>
      <c r="N33" s="18"/>
    </row>
    <row r="34" spans="2:14">
      <c r="B34" s="14"/>
      <c r="D34" s="10" t="s">
        <v>31</v>
      </c>
      <c r="E34" s="10">
        <v>3349</v>
      </c>
      <c r="F34" s="98" cm="1">
        <f t="array" ref="F34">IFERROR(SUMPRODUCT((FREQUENCY(IF(For_3349!D4:D33&lt;&gt;"",MATCH(For_3349!D4:D33,For_3349!D4:D33,0)),ROW(For_3349!D4:D33)-ROW(For_3349!D4)+1)&gt;0)*1),0)</f>
        <v>0</v>
      </c>
      <c r="G34" s="98">
        <f>COUNTIF(For_3349!$B$4:$B$33,'Análise Fornecedores'!G20)</f>
        <v>0</v>
      </c>
      <c r="H34" s="98">
        <f>COUNTIF(For_3349!$B$4:$B$33,'Análise Fornecedores'!H20)</f>
        <v>0</v>
      </c>
      <c r="I34" s="98">
        <f>COUNTIF(For_3349!$B$4:$B$33,'Análise Fornecedores'!I20)</f>
        <v>0</v>
      </c>
      <c r="J34" s="98">
        <f>COUNTIF(For_3349!$J$4:$J$33,"Sim")</f>
        <v>0</v>
      </c>
      <c r="K34" s="155">
        <f>'A3349'!$B$7</f>
        <v>5.0162306708125492E-4</v>
      </c>
      <c r="L34" s="110" t="str">
        <f>'A3349'!$D$7</f>
        <v>ENQUADRADO</v>
      </c>
      <c r="N34" s="18"/>
    </row>
    <row r="35" spans="2:14">
      <c r="B35" s="14"/>
      <c r="D35" s="10" t="s">
        <v>32</v>
      </c>
      <c r="E35" s="10">
        <v>3351</v>
      </c>
      <c r="F35" s="98" cm="1">
        <f t="array" ref="F35">IFERROR(SUMPRODUCT((FREQUENCY(IF(For_3351!D4:D33&lt;&gt;"",MATCH(For_3351!D4:D33,For_3351!D4:D33,0)),ROW(For_3351!D4:D33)-ROW(For_3351!D4)+1)&gt;0)*1),0)</f>
        <v>0</v>
      </c>
      <c r="G35" s="98">
        <f>COUNTIF(For_3351!$B$4:$B$33,'Análise Fornecedores'!G20)</f>
        <v>0</v>
      </c>
      <c r="H35" s="98">
        <f>COUNTIF(For_3351!$B$4:$B$33,'Análise Fornecedores'!H20)</f>
        <v>0</v>
      </c>
      <c r="I35" s="98">
        <f>COUNTIF(For_3351!$B$4:$B$33,'Análise Fornecedores'!I20)</f>
        <v>0</v>
      </c>
      <c r="J35" s="98">
        <f>COUNTIF(For_3351!$J$4:$J$33,"Sim")</f>
        <v>0</v>
      </c>
      <c r="K35" s="155">
        <f>'A3351'!$B$7</f>
        <v>1.7615883980768001E-4</v>
      </c>
      <c r="L35" s="110" t="str">
        <f>'A3351'!$D$7</f>
        <v>ENQUADRADO</v>
      </c>
      <c r="N35" s="18"/>
    </row>
    <row r="36" spans="2:14">
      <c r="B36" s="14"/>
      <c r="D36" s="272" t="s">
        <v>60</v>
      </c>
      <c r="E36" s="274">
        <v>3343</v>
      </c>
      <c r="F36" s="98" cm="1">
        <f t="array" ref="F36">IFERROR(SUMPRODUCT((FREQUENCY(IF(For_3343!D5:D34&lt;&gt;"",MATCH(For_3343!D5:D34,For_3343!D5:D34,0)),ROW(For_3343!D5:D34)-ROW(For_3343!D5)+1)&gt;0)*1),0)</f>
        <v>0</v>
      </c>
      <c r="G36" s="98">
        <f>COUNTIF(For_3343!$B$4:$B$33,'Análise Fornecedores'!G21)</f>
        <v>0</v>
      </c>
      <c r="H36" s="98">
        <f>COUNTIF(For_3343!$B$4:$B$33,'Análise Fornecedores'!H21)</f>
        <v>0</v>
      </c>
      <c r="I36" s="98">
        <f>COUNTIF(For_3343!$B$4:$B$33,'Análise Fornecedores'!I21)</f>
        <v>0</v>
      </c>
      <c r="J36" s="98">
        <f>COUNTIF(For_3343!$J$4:$J$33,"Sim")</f>
        <v>0</v>
      </c>
      <c r="K36" s="155">
        <f>'A3343'!$B$7</f>
        <v>5.9554087536032056E-4</v>
      </c>
      <c r="L36" s="110" t="str">
        <f>'A3343'!$D$7</f>
        <v>ENQUADRADO</v>
      </c>
      <c r="N36" s="18"/>
    </row>
    <row r="37" spans="2:14">
      <c r="B37" s="14"/>
      <c r="D37" s="272" t="s">
        <v>34</v>
      </c>
      <c r="E37" s="274">
        <v>3350</v>
      </c>
      <c r="F37" s="98" cm="1">
        <f t="array" ref="F37">IFERROR(SUMPRODUCT((FREQUENCY(IF(For_3350!D6:D35&lt;&gt;"",MATCH(For_3350!D6:D35,For_3350!D6:D35,0)),ROW(For_3350!D6:D35)-ROW(For_3350!D6)+1)&gt;0)*1),0)</f>
        <v>0</v>
      </c>
      <c r="G37" s="98">
        <f>COUNTIF(For_3350!$B$4:$B$33,'Análise Fornecedores'!G22)</f>
        <v>0</v>
      </c>
      <c r="H37" s="98">
        <f>COUNTIF(For_3350!$B$4:$B$33,'Análise Fornecedores'!H22)</f>
        <v>0</v>
      </c>
      <c r="I37" s="98">
        <f>COUNTIF(For_3350!$B$4:$B$33,'Análise Fornecedores'!I22)</f>
        <v>0</v>
      </c>
      <c r="J37" s="98">
        <f>COUNTIF(For_3350!$J$4:$J$33,"Sim")</f>
        <v>0</v>
      </c>
      <c r="K37" s="155">
        <f>'A3350'!$B$7</f>
        <v>7.9749320011890086E-4</v>
      </c>
      <c r="L37" s="110" t="str">
        <f>'A3350'!$D$7</f>
        <v>ENQUADRADO</v>
      </c>
      <c r="N37" s="18"/>
    </row>
    <row r="38" spans="2:14">
      <c r="B38" s="14"/>
      <c r="D38" s="272" t="s">
        <v>35</v>
      </c>
      <c r="E38" s="274">
        <v>3336</v>
      </c>
      <c r="F38" s="98" cm="1">
        <f t="array" ref="F38">IFERROR(SUMPRODUCT((FREQUENCY(IF(For_3336!D7:D36&lt;&gt;"",MATCH(For_3336!D7:D36,For_3336!D7:D36,0)),ROW(For_3336!D7:D36)-ROW(For_3336!D7)+1)&gt;0)*1),0)</f>
        <v>0</v>
      </c>
      <c r="G38" s="98">
        <f>COUNTIF(For_3336!$B$4:$B$33,'Análise Fornecedores'!G23)</f>
        <v>0</v>
      </c>
      <c r="H38" s="98">
        <f>COUNTIF(For_3336!$B$4:$B$33,'Análise Fornecedores'!H23)</f>
        <v>0</v>
      </c>
      <c r="I38" s="98">
        <f>COUNTIF(For_3336!$B$4:$B$33,'Análise Fornecedores'!I23)</f>
        <v>0</v>
      </c>
      <c r="J38" s="98">
        <f>COUNTIF(For_3336!$J$4:$J$33,"Sim")</f>
        <v>0</v>
      </c>
      <c r="K38" s="155">
        <f>'A3336'!$B$7</f>
        <v>3.777355765E-3</v>
      </c>
      <c r="L38" s="110" t="str">
        <f>'A3336'!$D$7</f>
        <v>ENQUADRADO</v>
      </c>
      <c r="N38" s="18"/>
    </row>
    <row r="39" spans="2:14">
      <c r="B39" s="14"/>
      <c r="D39" s="272" t="s">
        <v>36</v>
      </c>
      <c r="E39" s="274">
        <v>3058</v>
      </c>
      <c r="F39" s="98" cm="1">
        <f t="array" ref="F39">IFERROR(SUMPRODUCT((FREQUENCY(IF(For_3058!D8:D37&lt;&gt;"",MATCH(For_3058!D8:D37,For_3058!D8:D37,0)),ROW(For_3058!D8:D37)-ROW(For_3058!D8)+1)&gt;0)*1),0)</f>
        <v>0</v>
      </c>
      <c r="G39" s="98">
        <f>COUNTIF(For_3058!$B$4:$B$33,'Análise Fornecedores'!G24)</f>
        <v>0</v>
      </c>
      <c r="H39" s="98">
        <f>COUNTIF(For_3058!$B$4:$B$33,'Análise Fornecedores'!H24)</f>
        <v>0</v>
      </c>
      <c r="I39" s="98">
        <f>COUNTIF(For_3058!$B$4:$B$33,'Análise Fornecedores'!I24)</f>
        <v>0</v>
      </c>
      <c r="J39" s="98">
        <f>COUNTIF(For_3058!$J$4:$J$33,"Sim")</f>
        <v>0</v>
      </c>
      <c r="K39" s="155">
        <f>'A3058'!$B$7</f>
        <v>0</v>
      </c>
      <c r="L39" s="110" t="str">
        <f>'A3058'!$D$7</f>
        <v>ENQUADRADO</v>
      </c>
      <c r="N39" s="18"/>
    </row>
    <row r="40" spans="2:14">
      <c r="B40" s="14"/>
      <c r="D40" s="272" t="s">
        <v>37</v>
      </c>
      <c r="E40" s="274">
        <v>3055</v>
      </c>
      <c r="F40" s="98" cm="1">
        <f t="array" ref="F40">IFERROR(SUMPRODUCT((FREQUENCY(IF(For_3055!D9:D38&lt;&gt;"",MATCH(For_3055!D9:D38,For_3055!D9:D38,0)),ROW(For_3055!D9:D38)-ROW(For_3055!D9)+1)&gt;0)*1),0)</f>
        <v>0</v>
      </c>
      <c r="G40" s="98">
        <f>COUNTIF(For_3055!$B$4:$B$33,'Análise Fornecedores'!G25)</f>
        <v>0</v>
      </c>
      <c r="H40" s="98">
        <f>COUNTIF(For_3055!$B$4:$B$33,'Análise Fornecedores'!H25)</f>
        <v>0</v>
      </c>
      <c r="I40" s="98">
        <f>COUNTIF(For_3055!$B$4:$B$33,'Análise Fornecedores'!I25)</f>
        <v>0</v>
      </c>
      <c r="J40" s="98">
        <f>COUNTIF(For_3055!$J$4:$J$33,"Sim")</f>
        <v>0</v>
      </c>
      <c r="K40" s="155">
        <f>'A3055'!$B$7</f>
        <v>2.5282050657834836E-5</v>
      </c>
      <c r="L40" s="110" t="str">
        <f>'A3055'!$D$7</f>
        <v>ENQUADRADO</v>
      </c>
      <c r="N40" s="18"/>
    </row>
    <row r="41" spans="2:14">
      <c r="B41" s="14"/>
      <c r="D41" s="272" t="s">
        <v>38</v>
      </c>
      <c r="E41" s="274">
        <v>5014</v>
      </c>
      <c r="F41" s="98" cm="1">
        <f t="array" ref="F41">IFERROR(SUMPRODUCT((FREQUENCY(IF(For_5014!D10:D39&lt;&gt;"",MATCH(For_5014!D10:D39,For_5014!D10:D39,0)),ROW(For_5014!D10:D39)-ROW(For_5014!D10)+1)&gt;0)*1),0)</f>
        <v>0</v>
      </c>
      <c r="G41" s="98">
        <f>COUNTIF(For_5014!$B$4:$B$33,'Análise Fornecedores'!G26)</f>
        <v>0</v>
      </c>
      <c r="H41" s="98">
        <f>COUNTIF(For_5014!$B$4:$B$33,'Análise Fornecedores'!H26)</f>
        <v>0</v>
      </c>
      <c r="I41" s="98">
        <f>COUNTIF(For_5014!$B$4:$B$33,'Análise Fornecedores'!I26)</f>
        <v>0</v>
      </c>
      <c r="J41" s="98">
        <f>COUNTIF(For_5014!$J$4:$J$33,"Sim")</f>
        <v>0</v>
      </c>
      <c r="K41" s="155">
        <f>'A5014'!$B$7</f>
        <v>1.2800826061027434E-3</v>
      </c>
      <c r="L41" s="110" t="str">
        <f>'A5014'!$D$7</f>
        <v>ENQUADRADO</v>
      </c>
      <c r="N41" s="18"/>
    </row>
    <row r="42" spans="2:14">
      <c r="B42" s="14"/>
      <c r="D42" s="272" t="s">
        <v>39</v>
      </c>
      <c r="E42" s="274">
        <v>3056</v>
      </c>
      <c r="F42" s="98" cm="1">
        <f t="array" ref="F42">IFERROR(SUMPRODUCT((FREQUENCY(IF(For_3056!D11:D40&lt;&gt;"",MATCH(For_3056!D11:D40,For_3056!D11:D40,0)),ROW(For_3056!D11:D40)-ROW(For_3056!D11)+1)&gt;0)*1),0)</f>
        <v>0</v>
      </c>
      <c r="G42" s="98">
        <f>COUNTIF(For_3056!$B$4:$B$33,'Análise Fornecedores'!G27)</f>
        <v>0</v>
      </c>
      <c r="H42" s="98">
        <f>COUNTIF(For_3056!$B$4:$B$33,'Análise Fornecedores'!H27)</f>
        <v>0</v>
      </c>
      <c r="I42" s="98">
        <f>COUNTIF(For_3056!$B$4:$B$33,'Análise Fornecedores'!I27)</f>
        <v>0</v>
      </c>
      <c r="J42" s="98">
        <f>COUNTIF(For_3056!$J$4:$J$33,"Sim")</f>
        <v>0</v>
      </c>
      <c r="K42" s="155">
        <f>'A3056'!$B$7</f>
        <v>1.9725332547344845E-4</v>
      </c>
      <c r="L42" s="110" t="str">
        <f>'A3056'!$D$7</f>
        <v>ENQUADRADO</v>
      </c>
      <c r="N42" s="18"/>
    </row>
    <row r="43" spans="2:14">
      <c r="B43" s="14"/>
      <c r="D43" s="272" t="s">
        <v>40</v>
      </c>
      <c r="E43" s="274">
        <v>3300</v>
      </c>
      <c r="F43" s="98" cm="1">
        <f t="array" ref="F43">IFERROR(SUMPRODUCT((FREQUENCY(IF(For_3300!D12:D41&lt;&gt;"",MATCH(For_3300!D12:D41,For_3300!D12:D41,0)),ROW(For_3300!D12:D41)-ROW(For_3300!D12)+1)&gt;0)*1),0)</f>
        <v>0</v>
      </c>
      <c r="G43" s="98">
        <f>COUNTIF(For_3300!$B$4:$B$33,'Análise Fornecedores'!G28)</f>
        <v>0</v>
      </c>
      <c r="H43" s="98">
        <f>COUNTIF(For_3300!$B$4:$B$33,'Análise Fornecedores'!H28)</f>
        <v>0</v>
      </c>
      <c r="I43" s="98">
        <f>COUNTIF(For_3300!$B$4:$B$33,'Análise Fornecedores'!I28)</f>
        <v>0</v>
      </c>
      <c r="J43" s="98">
        <f>COUNTIF(For_3300!$J$4:$J$33,"Sim")</f>
        <v>0</v>
      </c>
      <c r="K43" s="155">
        <f>'A3300'!$B$7</f>
        <v>1.4007533902899243E-3</v>
      </c>
      <c r="L43" s="110" t="str">
        <f>'A3300'!$D$7</f>
        <v>ENQUADRADO</v>
      </c>
      <c r="N43" s="18"/>
    </row>
    <row r="44" spans="2:14">
      <c r="B44" s="14"/>
      <c r="D44" s="10" t="s">
        <v>41</v>
      </c>
      <c r="E44" s="10">
        <v>4001</v>
      </c>
      <c r="F44" s="98" cm="1">
        <f t="array" ref="F44">IFERROR(SUMPRODUCT((FREQUENCY(IF(For_4001!D4:D33&lt;&gt;"",MATCH(For_4001!D4:D33,For_4001!D4:D33,0)),ROW(For_4001!D4:D33)-ROW(For_4001!D4)+1)&gt;0)*1),0)</f>
        <v>0</v>
      </c>
      <c r="G44" s="98">
        <f>COUNTIF(For_4001!$B$4:$B$33,'Análise Fornecedores'!G20)</f>
        <v>0</v>
      </c>
      <c r="H44" s="98">
        <f>COUNTIF(For_4001!$B$4:$B$33,'Análise Fornecedores'!H20)</f>
        <v>0</v>
      </c>
      <c r="I44" s="98">
        <f>COUNTIF(For_4001!$B$4:$B$33,'Análise Fornecedores'!I20)</f>
        <v>0</v>
      </c>
      <c r="J44" s="98">
        <f>COUNTIF(For_4001!$J$4:$J$33,"Sim")</f>
        <v>0</v>
      </c>
      <c r="K44" s="155">
        <f>'A4001'!$B$7</f>
        <v>3.5291856902207111E-3</v>
      </c>
      <c r="L44" s="110" t="str">
        <f>'A4001'!$D$7</f>
        <v>ENQUADRADO</v>
      </c>
      <c r="N44" s="18"/>
    </row>
    <row r="45" spans="2:14">
      <c r="B45" s="14"/>
      <c r="D45" s="10" t="s">
        <v>42</v>
      </c>
      <c r="E45" s="10">
        <v>4002</v>
      </c>
      <c r="F45" s="98" cm="1">
        <f t="array" ref="F45">IFERROR(SUMPRODUCT((FREQUENCY(IF(For_4002!D4:D33&lt;&gt;"",MATCH(For_4002!D4:D33,For_4002!D4:D33,0)),ROW(For_4002!D4:D33)-ROW(For_4002!D4)+1)&gt;0)*1),0)</f>
        <v>0</v>
      </c>
      <c r="G45" s="98">
        <f>COUNTIF(For_4002!$B$4:$B$33,'Análise Fornecedores'!G20)</f>
        <v>0</v>
      </c>
      <c r="H45" s="98">
        <f>COUNTIF(For_4002!$B$4:$B$33,'Análise Fornecedores'!H20)</f>
        <v>0</v>
      </c>
      <c r="I45" s="98">
        <f>COUNTIF(For_4002!$B$4:$B$33,'Análise Fornecedores'!I20)</f>
        <v>0</v>
      </c>
      <c r="J45" s="98">
        <f>COUNTIF(For_4002!$J$4:$J$33,"Sim")</f>
        <v>0</v>
      </c>
      <c r="K45" s="155">
        <f>'A4002'!$B$7</f>
        <v>7.6650376901485091E-3</v>
      </c>
      <c r="L45" s="110" t="str">
        <f>'A4002'!$D$7</f>
        <v>ENQUADRADO</v>
      </c>
      <c r="N45" s="18"/>
    </row>
    <row r="46" spans="2:14">
      <c r="B46" s="14"/>
      <c r="D46" s="10" t="s">
        <v>43</v>
      </c>
      <c r="E46" s="10">
        <v>4041</v>
      </c>
      <c r="F46" s="98" cm="1">
        <f t="array" ref="F46">IFERROR(SUMPRODUCT((FREQUENCY(IF(For_4041!D4:D33&lt;&gt;"",MATCH(For_4041!D4:D33,For_4041!D4:D33,0)),ROW(For_4041!D4:D33)-ROW(For_4041!D4)+1)&gt;0)*1),0)</f>
        <v>0</v>
      </c>
      <c r="G46" s="98">
        <f>COUNTIF(For_4041!$B$4:$B$33,'Análise Fornecedores'!G20)</f>
        <v>0</v>
      </c>
      <c r="H46" s="98">
        <f>COUNTIF(For_4041!$B$4:$B$33,'Análise Fornecedores'!H20)</f>
        <v>0</v>
      </c>
      <c r="I46" s="98">
        <f>COUNTIF(For_4041!$B$4:$B$33,'Análise Fornecedores'!I20)</f>
        <v>0</v>
      </c>
      <c r="J46" s="98">
        <f>COUNTIF(For_4041!$J$4:$J$33,"Sim")</f>
        <v>0</v>
      </c>
      <c r="K46" s="155">
        <f>'A4041'!$B$7</f>
        <v>6.2994522485072379E-4</v>
      </c>
      <c r="L46" s="110" t="str">
        <f>'A4041'!$D$7</f>
        <v>ENQUADRADO</v>
      </c>
      <c r="N46" s="18"/>
    </row>
    <row r="47" spans="2:14">
      <c r="B47" s="14"/>
      <c r="D47" s="10" t="s">
        <v>44</v>
      </c>
      <c r="E47" s="10">
        <v>4155</v>
      </c>
      <c r="F47" s="98" cm="1">
        <f t="array" ref="F47">IFERROR(SUMPRODUCT((FREQUENCY(IF(For_4155!D4:D33&lt;&gt;"",MATCH(For_4155!D4:D33,For_4155!D4:D33,0)),ROW(For_4155!D4:D33)-ROW(For_4155!D4)+1)&gt;0)*1),0)</f>
        <v>0</v>
      </c>
      <c r="G47" s="98">
        <f>COUNTIF(For_4155!$B$4:$B$33,'Análise Fornecedores'!G20)</f>
        <v>0</v>
      </c>
      <c r="H47" s="98">
        <f>COUNTIF(For_4155!$B$4:$B$33,'Análise Fornecedores'!H20)</f>
        <v>0</v>
      </c>
      <c r="I47" s="98">
        <f>COUNTIF(For_4155!$B$4:$B$33,'Análise Fornecedores'!I20)</f>
        <v>0</v>
      </c>
      <c r="J47" s="98">
        <f>COUNTIF(For_4155!$J$4:$J$33,"Sim")</f>
        <v>0</v>
      </c>
      <c r="K47" s="155">
        <f>'A4155'!$B$7</f>
        <v>9.5332976176032696E-5</v>
      </c>
      <c r="L47" s="110" t="str">
        <f>'A4155'!$D$7</f>
        <v>ENQUADRADO</v>
      </c>
      <c r="N47" s="18"/>
    </row>
    <row r="48" spans="2:14">
      <c r="B48" s="14"/>
      <c r="D48" s="10" t="s">
        <v>45</v>
      </c>
      <c r="E48" s="10">
        <v>4198</v>
      </c>
      <c r="F48" s="98" cm="1">
        <f t="array" ref="F48">IFERROR(SUMPRODUCT((FREQUENCY(IF(For_4198!D4:D33&lt;&gt;"",MATCH(For_4198!D4:D33,For_4198!D4:D33,0)),ROW(For_4198!D4:D33)-ROW(For_4198!D4)+1)&gt;0)*1),0)</f>
        <v>0</v>
      </c>
      <c r="G48" s="98">
        <f>COUNTIF(For_4198!$B$4:$B$33,'Análise Fornecedores'!G20)</f>
        <v>0</v>
      </c>
      <c r="H48" s="98">
        <f>COUNTIF(For_4198!$B$4:$B$33,'Análise Fornecedores'!H20)</f>
        <v>0</v>
      </c>
      <c r="I48" s="98">
        <f>COUNTIF(For_4198!$B$4:$B$33,'Análise Fornecedores'!I20)</f>
        <v>0</v>
      </c>
      <c r="J48" s="98">
        <f>COUNTIF(For_4198!$J$4:$J$33,"Sim")</f>
        <v>0</v>
      </c>
      <c r="K48" s="155">
        <f>'A4198'!$B$7</f>
        <v>9.6319199090020462E-4</v>
      </c>
      <c r="L48" s="110" t="str">
        <f>'A4198'!$D$7</f>
        <v>ENQUADRADO</v>
      </c>
      <c r="N48" s="18"/>
    </row>
    <row r="49" spans="2:14">
      <c r="B49" s="14"/>
      <c r="D49" s="10" t="s">
        <v>46</v>
      </c>
      <c r="E49" s="10">
        <v>4221</v>
      </c>
      <c r="F49" s="98" cm="1">
        <f t="array" ref="F49">IFERROR(SUMPRODUCT((FREQUENCY(IF(For_4221!D4:D33&lt;&gt;"",MATCH(For_4221!D4:D33,For_4221!D4:D33,0)),ROW(For_4221!D4:D33)-ROW(For_4221!D4)+1)&gt;0)*1),0)</f>
        <v>0</v>
      </c>
      <c r="G49" s="98">
        <f>COUNTIF(For_4221!$B$4:$B$33,'Análise Fornecedores'!G20)</f>
        <v>0</v>
      </c>
      <c r="H49" s="98">
        <f>COUNTIF(For_4221!$B$4:$B$33,'Análise Fornecedores'!H20)</f>
        <v>0</v>
      </c>
      <c r="I49" s="98">
        <f>COUNTIF(For_4221!$B$4:$B$33,'Análise Fornecedores'!I20)</f>
        <v>0</v>
      </c>
      <c r="J49" s="98">
        <f>COUNTIF(For_4221!$J$4:$J$33,"Sim")</f>
        <v>0</v>
      </c>
      <c r="K49" s="155">
        <f>'A4221'!$B$7</f>
        <v>4.2772302310205274E-5</v>
      </c>
      <c r="L49" s="110" t="str">
        <f>'A4221'!$D$7</f>
        <v>ENQUADRADO</v>
      </c>
      <c r="N49" s="18"/>
    </row>
    <row r="50" spans="2:14">
      <c r="B50" s="14"/>
      <c r="D50" s="10" t="s">
        <v>47</v>
      </c>
      <c r="E50" s="10">
        <v>4278</v>
      </c>
      <c r="F50" s="98" cm="1">
        <f t="array" ref="F50">IFERROR(SUMPRODUCT((FREQUENCY(IF(For_4278!D4:D33&lt;&gt;"",MATCH(For_4278!D4:D33,For_4278!D4:D33,0)),ROW(For_4278!D4:D33)-ROW(For_4278!D4)+1)&gt;0)*1),0)</f>
        <v>0</v>
      </c>
      <c r="G50" s="98">
        <f>COUNTIF(For_4278!$B$4:$B$33,'Análise Fornecedores'!G20)</f>
        <v>0</v>
      </c>
      <c r="H50" s="98">
        <f>COUNTIF(For_4278!$B$4:$B$33,'Análise Fornecedores'!H20)</f>
        <v>0</v>
      </c>
      <c r="I50" s="98">
        <f>COUNTIF(For_4278!$B$4:$B$33,'Análise Fornecedores'!I20)</f>
        <v>0</v>
      </c>
      <c r="J50" s="98">
        <f>COUNTIF(For_4278!$J$4:$J$33,"Sim")</f>
        <v>0</v>
      </c>
      <c r="K50" s="155">
        <f>'A4278'!$B$7</f>
        <v>0</v>
      </c>
      <c r="L50" s="110" t="str">
        <f>'A4278'!$D$7</f>
        <v>ENQUADRADO</v>
      </c>
      <c r="N50" s="18"/>
    </row>
    <row r="51" spans="2:14">
      <c r="B51" s="14"/>
      <c r="D51" s="10" t="s">
        <v>59</v>
      </c>
      <c r="E51" s="10">
        <v>4332</v>
      </c>
      <c r="F51" s="98" cm="1">
        <f t="array" ref="F51">IFERROR(SUMPRODUCT((FREQUENCY(IF(For_4332!D4:D33&lt;&gt;"",MATCH(For_4332!D4:D33,For_4332!D4:D33,0)),ROW(For_4332!D4:D33)-ROW(For_4332!D4)+1)&gt;0)*1),0)</f>
        <v>0</v>
      </c>
      <c r="G51" s="98">
        <f>COUNTIF(For_4332!$B$4:$B$33,'Análise Fornecedores'!G20)</f>
        <v>0</v>
      </c>
      <c r="H51" s="98">
        <f>COUNTIF(For_4332!$B$4:$B$33,'Análise Fornecedores'!H20)</f>
        <v>0</v>
      </c>
      <c r="I51" s="98">
        <f>COUNTIF(For_4332!$B$4:$B$33,'Análise Fornecedores'!I20)</f>
        <v>0</v>
      </c>
      <c r="J51" s="98">
        <f>COUNTIF(For_4332!$J$4:$J$33,"Sim")</f>
        <v>0</v>
      </c>
      <c r="K51" s="155">
        <f>'A4332'!$B$7</f>
        <v>2.1036255387222535E-3</v>
      </c>
      <c r="L51" s="110" t="str">
        <f>'A4332'!$D$7</f>
        <v>ENQUADRADO</v>
      </c>
      <c r="N51" s="18"/>
    </row>
    <row r="52" spans="2:14" ht="13.5" thickBot="1">
      <c r="B52" s="33"/>
      <c r="C52" s="34"/>
      <c r="D52" s="34" t="s">
        <v>60</v>
      </c>
      <c r="E52" s="34">
        <v>4364</v>
      </c>
      <c r="F52" s="109" cm="1">
        <f t="array" ref="F52">IFERROR(SUMPRODUCT((FREQUENCY(IF(For_4364!D4:D33&lt;&gt;"",MATCH(For_4364!D4:D33,For_4364!D4:D33,0)),ROW(For_4364!D4:D33)-ROW(For_4364!D4)+1)&gt;0)*1),0)</f>
        <v>0</v>
      </c>
      <c r="G52" s="109">
        <f>COUNTIF(For_4364!$B$4:$B$33,'Análise Fornecedores'!G20)</f>
        <v>0</v>
      </c>
      <c r="H52" s="109">
        <f>COUNTIF(For_4364!$B$4:$B$33,'Análise Fornecedores'!H20)</f>
        <v>0</v>
      </c>
      <c r="I52" s="109">
        <f>COUNTIF(For_4364!$B$4:$B$33,'Análise Fornecedores'!I20)</f>
        <v>0</v>
      </c>
      <c r="J52" s="109">
        <f>COUNTIF(For_4364!$J$4:$J$33,"Sim")</f>
        <v>0</v>
      </c>
      <c r="K52" s="156">
        <f>'A4364'!$B$7</f>
        <v>1.7551023759391205E-4</v>
      </c>
      <c r="L52" s="111" t="str">
        <f>'A4364'!$D$7</f>
        <v>ENQUADRADO</v>
      </c>
      <c r="M52" s="34"/>
      <c r="N52" s="35"/>
    </row>
    <row r="53" spans="2:14">
      <c r="F53" s="98"/>
      <c r="G53" s="98"/>
      <c r="H53" s="98"/>
      <c r="I53" s="98"/>
      <c r="J53" s="98"/>
      <c r="K53" s="155"/>
      <c r="L53" s="110"/>
    </row>
  </sheetData>
  <mergeCells count="9">
    <mergeCell ref="D16:E17"/>
    <mergeCell ref="F16:L16"/>
    <mergeCell ref="F18:J18"/>
    <mergeCell ref="F4:K6"/>
    <mergeCell ref="G9:I9"/>
    <mergeCell ref="G10:I10"/>
    <mergeCell ref="L20:M20"/>
    <mergeCell ref="G19:I19"/>
    <mergeCell ref="K18:M19"/>
  </mergeCells>
  <conditionalFormatting sqref="D21">
    <cfRule type="expression" dxfId="202" priority="1">
      <formula>$L21=0</formula>
    </cfRule>
  </conditionalFormatting>
  <pageMargins left="0.511811024" right="0.511811024" top="0.78740157499999996" bottom="0.78740157499999996" header="0.31496062000000002" footer="0.31496062000000002"/>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87797-AE7F-433F-A45D-B301017C1657}">
  <sheetPr>
    <tabColor theme="3" tint="0.89999084444715716"/>
  </sheetPr>
  <dimension ref="B1:AR54"/>
  <sheetViews>
    <sheetView showGridLines="0" zoomScale="115" zoomScaleNormal="115" workbookViewId="0">
      <selection activeCell="G10" sqref="G10"/>
    </sheetView>
  </sheetViews>
  <sheetFormatPr defaultRowHeight="12.75"/>
  <cols>
    <col min="1" max="2" width="2.28515625" style="10" customWidth="1"/>
    <col min="3" max="3" width="3.7109375" style="10" customWidth="1"/>
    <col min="4" max="4" width="25.140625" style="10" bestFit="1" customWidth="1"/>
    <col min="5" max="5" width="10" style="10" customWidth="1"/>
    <col min="6" max="6" width="23.42578125" style="10" customWidth="1"/>
    <col min="7" max="7" width="23.7109375" style="10" customWidth="1"/>
    <col min="8" max="8" width="24" style="10" customWidth="1"/>
    <col min="9" max="9" width="11.5703125" style="10" customWidth="1"/>
    <col min="10" max="10" width="3.7109375" style="10" customWidth="1"/>
    <col min="11" max="12" width="2.28515625" style="10" customWidth="1"/>
    <col min="13" max="18" width="6.7109375" style="10" customWidth="1"/>
    <col min="19" max="19" width="25" style="10" customWidth="1"/>
    <col min="20" max="28" width="6.7109375" style="10" customWidth="1"/>
    <col min="29" max="36" width="9.140625" style="10" customWidth="1"/>
    <col min="37" max="16384" width="9.140625" style="10"/>
  </cols>
  <sheetData>
    <row r="1" spans="2:20" ht="9.75" customHeight="1" thickBot="1"/>
    <row r="2" spans="2:20" ht="6.75" customHeight="1">
      <c r="B2" s="11"/>
      <c r="C2" s="12"/>
      <c r="D2" s="12"/>
      <c r="E2" s="12"/>
      <c r="F2" s="12"/>
      <c r="G2" s="12"/>
      <c r="H2" s="12"/>
      <c r="I2" s="12"/>
      <c r="J2" s="12"/>
      <c r="K2" s="13"/>
    </row>
    <row r="3" spans="2:20" ht="15" customHeight="1">
      <c r="B3" s="14"/>
      <c r="C3" s="15"/>
      <c r="D3" s="16"/>
      <c r="E3" s="16"/>
      <c r="F3" s="16"/>
      <c r="G3" s="16"/>
      <c r="H3" s="16"/>
      <c r="I3" s="16"/>
      <c r="J3" s="17"/>
      <c r="K3" s="18"/>
    </row>
    <row r="4" spans="2:20" ht="15" customHeight="1">
      <c r="B4" s="14"/>
      <c r="C4" s="19"/>
      <c r="F4" s="291" t="s">
        <v>0</v>
      </c>
      <c r="G4" s="292"/>
      <c r="H4" s="292"/>
      <c r="J4" s="20"/>
      <c r="K4" s="18"/>
      <c r="O4" s="55" t="s">
        <v>1</v>
      </c>
    </row>
    <row r="5" spans="2:20" ht="15" customHeight="1">
      <c r="B5" s="14"/>
      <c r="C5" s="19"/>
      <c r="F5" s="292"/>
      <c r="G5" s="292"/>
      <c r="H5" s="292"/>
      <c r="J5" s="20"/>
      <c r="K5" s="18"/>
    </row>
    <row r="6" spans="2:20" ht="15" customHeight="1">
      <c r="B6" s="14"/>
      <c r="C6" s="19"/>
      <c r="F6" s="292"/>
      <c r="G6" s="292"/>
      <c r="H6" s="292"/>
      <c r="J6" s="20"/>
      <c r="K6" s="18"/>
    </row>
    <row r="7" spans="2:20" ht="15" customHeight="1" thickBot="1">
      <c r="B7" s="14"/>
      <c r="C7" s="21"/>
      <c r="J7" s="20"/>
      <c r="K7" s="18"/>
    </row>
    <row r="8" spans="2:20" ht="15" customHeight="1" thickTop="1">
      <c r="B8" s="14"/>
      <c r="C8" s="22"/>
      <c r="D8" s="23"/>
      <c r="E8" s="23"/>
      <c r="F8" s="23"/>
      <c r="G8" s="23"/>
      <c r="H8" s="23"/>
      <c r="I8" s="23"/>
      <c r="J8" s="24"/>
      <c r="K8" s="18"/>
    </row>
    <row r="9" spans="2:20" ht="15" customHeight="1">
      <c r="B9" s="14"/>
      <c r="C9" s="25" t="s">
        <v>2</v>
      </c>
      <c r="F9" s="26" t="s">
        <v>3</v>
      </c>
      <c r="G9" s="27">
        <v>46023</v>
      </c>
      <c r="H9" s="28" t="s">
        <v>4</v>
      </c>
      <c r="J9" s="29"/>
      <c r="K9" s="18"/>
    </row>
    <row r="10" spans="2:20" ht="15" customHeight="1">
      <c r="B10" s="14"/>
      <c r="C10" s="25" t="s">
        <v>5</v>
      </c>
      <c r="F10" s="26" t="s">
        <v>6</v>
      </c>
      <c r="G10" s="27"/>
      <c r="J10" s="29"/>
      <c r="K10" s="18"/>
    </row>
    <row r="11" spans="2:20" ht="15" customHeight="1" thickBot="1">
      <c r="B11" s="14"/>
      <c r="C11" s="30"/>
      <c r="D11" s="31"/>
      <c r="E11" s="31"/>
      <c r="F11" s="31"/>
      <c r="G11" s="31"/>
      <c r="H11" s="31"/>
      <c r="I11" s="31"/>
      <c r="J11" s="32"/>
      <c r="K11" s="18"/>
    </row>
    <row r="12" spans="2:20" ht="15" customHeight="1" thickTop="1" thickBot="1">
      <c r="B12" s="14"/>
      <c r="C12" s="23"/>
      <c r="K12" s="18"/>
    </row>
    <row r="13" spans="2:20" ht="15.75">
      <c r="B13" s="88"/>
      <c r="C13" s="89" t="s">
        <v>7</v>
      </c>
      <c r="D13" s="89"/>
      <c r="E13" s="90"/>
      <c r="F13" s="90"/>
      <c r="G13" s="90"/>
      <c r="H13" s="90"/>
      <c r="I13" s="90"/>
      <c r="J13" s="90"/>
      <c r="K13"/>
      <c r="L13"/>
    </row>
    <row r="14" spans="2:20" ht="15">
      <c r="B14" s="14"/>
      <c r="K14"/>
      <c r="L14"/>
      <c r="O14" s="55"/>
    </row>
    <row r="15" spans="2:20" ht="15.75" thickBot="1">
      <c r="B15" s="14"/>
      <c r="D15" s="10" t="s">
        <v>89</v>
      </c>
      <c r="K15"/>
      <c r="L15"/>
      <c r="S15" s="307" t="s">
        <v>90</v>
      </c>
    </row>
    <row r="16" spans="2:20" ht="15.75" thickBot="1">
      <c r="B16" s="14"/>
      <c r="K16"/>
      <c r="L16"/>
      <c r="S16" s="307"/>
      <c r="T16" s="191">
        <f>_xlfn.XLOOKUP(S18,D20:D51,I20:I51," ",0)</f>
        <v>5</v>
      </c>
    </row>
    <row r="17" spans="2:44" ht="17.25" customHeight="1">
      <c r="B17" s="14"/>
      <c r="D17" s="308" t="s">
        <v>91</v>
      </c>
      <c r="E17" s="309"/>
      <c r="F17" s="309" t="s">
        <v>92</v>
      </c>
      <c r="G17" s="309"/>
      <c r="H17" s="309"/>
      <c r="I17" s="172"/>
      <c r="J17" s="173"/>
      <c r="K17" s="173"/>
      <c r="L17" s="173"/>
      <c r="M17" s="174"/>
      <c r="N17" s="174"/>
      <c r="O17" s="174"/>
      <c r="P17" s="174"/>
      <c r="Q17" s="175"/>
      <c r="R17" s="105"/>
      <c r="S17" s="192" t="s">
        <v>93</v>
      </c>
    </row>
    <row r="18" spans="2:44" ht="15.75" customHeight="1">
      <c r="B18" s="14"/>
      <c r="D18" s="310"/>
      <c r="E18" s="290"/>
      <c r="F18" s="37">
        <f>EOMONTH(G9,-1)+1</f>
        <v>46023</v>
      </c>
      <c r="G18" s="38" t="s">
        <v>11</v>
      </c>
      <c r="H18" s="39">
        <f>EOMONTH(G9,0)</f>
        <v>46053</v>
      </c>
      <c r="I18" s="40"/>
      <c r="J18" s="42"/>
      <c r="K18" s="42"/>
      <c r="L18" s="42"/>
      <c r="M18" s="175"/>
      <c r="N18" s="176" t="s">
        <v>94</v>
      </c>
      <c r="O18" s="175"/>
      <c r="P18" s="175"/>
      <c r="Q18" s="175"/>
      <c r="R18" s="105"/>
      <c r="S18" s="192" t="s">
        <v>95</v>
      </c>
      <c r="T18" s="49" t="s">
        <v>19</v>
      </c>
      <c r="U18" s="166" t="s">
        <v>20</v>
      </c>
      <c r="V18" s="166" t="s">
        <v>21</v>
      </c>
      <c r="W18" s="166" t="s">
        <v>22</v>
      </c>
      <c r="X18" s="166" t="s">
        <v>23</v>
      </c>
      <c r="Y18" s="166" t="s">
        <v>24</v>
      </c>
      <c r="Z18" s="166" t="s">
        <v>25</v>
      </c>
      <c r="AA18" s="166" t="s">
        <v>26</v>
      </c>
      <c r="AB18" s="166" t="s">
        <v>27</v>
      </c>
      <c r="AC18" s="166" t="s">
        <v>28</v>
      </c>
      <c r="AD18" s="166" t="s">
        <v>29</v>
      </c>
      <c r="AE18" s="166" t="s">
        <v>58</v>
      </c>
      <c r="AF18" s="166" t="s">
        <v>31</v>
      </c>
      <c r="AG18" s="166" t="s">
        <v>32</v>
      </c>
      <c r="AH18" s="166" t="s">
        <v>41</v>
      </c>
      <c r="AI18" s="166" t="s">
        <v>42</v>
      </c>
      <c r="AJ18" s="166" t="s">
        <v>43</v>
      </c>
      <c r="AK18" s="166" t="s">
        <v>44</v>
      </c>
      <c r="AL18" s="166" t="s">
        <v>45</v>
      </c>
      <c r="AM18" s="166" t="s">
        <v>46</v>
      </c>
      <c r="AN18" s="166" t="s">
        <v>47</v>
      </c>
      <c r="AO18" s="166" t="s">
        <v>59</v>
      </c>
      <c r="AP18" s="166" t="s">
        <v>60</v>
      </c>
      <c r="AQ18" s="166" t="s">
        <v>95</v>
      </c>
    </row>
    <row r="19" spans="2:44" ht="40.5" customHeight="1">
      <c r="B19" s="14"/>
      <c r="C19" s="41"/>
      <c r="D19" s="177" t="s">
        <v>12</v>
      </c>
      <c r="E19" s="178" t="s">
        <v>13</v>
      </c>
      <c r="F19" s="179" t="s">
        <v>16</v>
      </c>
      <c r="G19" s="178" t="s">
        <v>96</v>
      </c>
      <c r="H19" s="180" t="s">
        <v>97</v>
      </c>
      <c r="I19" s="306" t="s">
        <v>98</v>
      </c>
      <c r="J19" s="306"/>
      <c r="K19" s="306"/>
      <c r="L19" s="178"/>
      <c r="M19" s="181"/>
      <c r="N19" s="182" t="s">
        <v>99</v>
      </c>
      <c r="O19" s="181"/>
      <c r="P19" s="181"/>
      <c r="Q19" s="183"/>
      <c r="R19" s="184"/>
      <c r="T19" s="50">
        <v>3042</v>
      </c>
      <c r="U19" s="167">
        <v>3043</v>
      </c>
      <c r="V19" s="167">
        <v>3054</v>
      </c>
      <c r="W19" s="167">
        <v>3059</v>
      </c>
      <c r="X19" s="167">
        <v>3060</v>
      </c>
      <c r="Y19" s="167">
        <v>3233</v>
      </c>
      <c r="Z19" s="167">
        <v>3261</v>
      </c>
      <c r="AA19" s="167">
        <v>3263</v>
      </c>
      <c r="AB19" s="167">
        <v>3320</v>
      </c>
      <c r="AC19" s="167">
        <v>3332</v>
      </c>
      <c r="AD19" s="167">
        <v>3333</v>
      </c>
      <c r="AE19" s="167">
        <v>3348</v>
      </c>
      <c r="AF19" s="167">
        <v>3349</v>
      </c>
      <c r="AG19" s="167">
        <v>3351</v>
      </c>
      <c r="AH19" s="167">
        <v>4001</v>
      </c>
      <c r="AI19" s="167">
        <v>4002</v>
      </c>
      <c r="AJ19" s="167">
        <v>4041</v>
      </c>
      <c r="AK19" s="167">
        <v>4155</v>
      </c>
      <c r="AL19" s="167">
        <v>4198</v>
      </c>
      <c r="AM19" s="167">
        <v>4221</v>
      </c>
      <c r="AN19" s="167">
        <v>4278</v>
      </c>
      <c r="AO19" s="167">
        <v>4332</v>
      </c>
      <c r="AP19" s="167">
        <v>4364</v>
      </c>
      <c r="AQ19" s="41"/>
    </row>
    <row r="20" spans="2:44" ht="15" customHeight="1" thickBot="1">
      <c r="B20" s="14"/>
      <c r="D20" s="49" t="s">
        <v>19</v>
      </c>
      <c r="E20" s="50">
        <v>3042</v>
      </c>
      <c r="F20" s="51">
        <f>'Risco por Cooperativa'!H21</f>
        <v>1</v>
      </c>
      <c r="G20" s="171">
        <f>IFERROR((COUNTIF('A3042'!$AL:$AL,"Sim"))/F20,0)</f>
        <v>1</v>
      </c>
      <c r="H20" s="51">
        <f>COUNTIF('A3042'!$AL:$AL,"Sim")</f>
        <v>1</v>
      </c>
      <c r="I20" s="196">
        <f>COUNTIF('A3042'!AM:AM,"Verificar")</f>
        <v>0</v>
      </c>
      <c r="J20" s="47"/>
      <c r="K20" s="47"/>
      <c r="L20" s="170"/>
      <c r="M20" s="170"/>
      <c r="N20" s="185" t="s">
        <v>100</v>
      </c>
      <c r="O20" s="185"/>
      <c r="P20" s="185"/>
      <c r="Q20" s="185"/>
      <c r="R20" s="185"/>
      <c r="S20" s="168">
        <f>HLOOKUP($S$18,$T$18:$AQ$28,3,0)</f>
        <v>0</v>
      </c>
      <c r="T20" s="168">
        <f>COUNTIFS('A3042'!$AK:$AK,'Cooperados Alto Risco'!N20)</f>
        <v>0</v>
      </c>
      <c r="U20" s="168">
        <f>COUNTIFS('A3043'!$AK:$AK,'Cooperados Alto Risco'!N20)</f>
        <v>0</v>
      </c>
      <c r="V20" s="168">
        <f>COUNTIFS('A3054'!$AK:$AK,'Cooperados Alto Risco'!N20)</f>
        <v>0</v>
      </c>
      <c r="W20" s="168">
        <f>COUNTIFS('A3059'!$AK:$AK,'Cooperados Alto Risco'!N20)</f>
        <v>0</v>
      </c>
      <c r="X20" s="168">
        <f>COUNTIFS('A3060'!$AK:$AK,'Cooperados Alto Risco'!N20)</f>
        <v>0</v>
      </c>
      <c r="Y20" s="168">
        <f>COUNTIFS('A3233'!$AK:$AK,'Cooperados Alto Risco'!N20)</f>
        <v>0</v>
      </c>
      <c r="Z20" s="168">
        <f>COUNTIFS('A3261'!$AK:$AK,'Cooperados Alto Risco'!N20)</f>
        <v>0</v>
      </c>
      <c r="AA20" s="168">
        <f>COUNTIFS('A3263'!$AK:$AK,'Cooperados Alto Risco'!N20)</f>
        <v>0</v>
      </c>
      <c r="AB20" s="168">
        <f>COUNTIFS('A3320'!$AK:$AK,'Cooperados Alto Risco'!N20)</f>
        <v>0</v>
      </c>
      <c r="AC20" s="168">
        <f>COUNTIFS('A3332'!$AK:$AK,'Cooperados Alto Risco'!N20)</f>
        <v>0</v>
      </c>
      <c r="AD20" s="168">
        <f>COUNTIFS('A3333'!$AK:$AK,'Cooperados Alto Risco'!N20)</f>
        <v>0</v>
      </c>
      <c r="AE20" s="168">
        <f>COUNTIFS('A3348'!$AK:$AK,'Cooperados Alto Risco'!N20)</f>
        <v>0</v>
      </c>
      <c r="AF20" s="168">
        <f>COUNTIFS('A3349'!$AK:$AK,'Cooperados Alto Risco'!N20)</f>
        <v>0</v>
      </c>
      <c r="AG20" s="168">
        <f>COUNTIFS('A3351'!$AK:$AK,'Cooperados Alto Risco'!N20)</f>
        <v>0</v>
      </c>
      <c r="AH20" s="168">
        <f>COUNTIFS('A4001'!$AK:$AK,'Cooperados Alto Risco'!N20)</f>
        <v>0</v>
      </c>
      <c r="AI20" s="168">
        <f>COUNTIFS('A4002'!$AK:$AK,'Cooperados Alto Risco'!N20)</f>
        <v>0</v>
      </c>
      <c r="AJ20" s="168">
        <f>COUNTIFS('A4041'!$AK:$AK,'Cooperados Alto Risco'!N20)</f>
        <v>0</v>
      </c>
      <c r="AK20" s="168">
        <f>COUNTIFS('A4155'!$AK:$AK,'Cooperados Alto Risco'!N20)</f>
        <v>0</v>
      </c>
      <c r="AL20" s="168">
        <f>COUNTIFS('A4198'!$AK:$AK,'Cooperados Alto Risco'!N20)</f>
        <v>0</v>
      </c>
      <c r="AM20" s="168">
        <f>COUNTIFS('A4221'!$AK:$AK,'Cooperados Alto Risco'!N20)</f>
        <v>0</v>
      </c>
      <c r="AN20" s="168">
        <f>COUNTIFS('A4278'!$AK:$AK,'Cooperados Alto Risco'!N20)</f>
        <v>0</v>
      </c>
      <c r="AO20" s="168">
        <f>COUNTIFS('A4332'!$AK:$AK,'Cooperados Alto Risco'!N20)</f>
        <v>0</v>
      </c>
      <c r="AP20" s="168">
        <f>COUNTIFS('A4364'!$AK:$AK,'Cooperados Alto Risco'!N20)</f>
        <v>0</v>
      </c>
      <c r="AQ20" s="168">
        <f>SUM(T20:AP20)</f>
        <v>0</v>
      </c>
    </row>
    <row r="21" spans="2:44" ht="15" customHeight="1" thickBot="1">
      <c r="B21" s="14"/>
      <c r="D21" s="166" t="s">
        <v>20</v>
      </c>
      <c r="E21" s="167">
        <v>3043</v>
      </c>
      <c r="F21" s="51">
        <f>'Risco por Cooperativa'!H22</f>
        <v>2</v>
      </c>
      <c r="G21" s="169">
        <f>IFERROR((COUNTIF('A3043'!$AL:$AL,"Sim"))/F21,0)</f>
        <v>1</v>
      </c>
      <c r="H21" s="168">
        <f>COUNTIF('A3043'!$AL:$AL,"Sim")</f>
        <v>2</v>
      </c>
      <c r="I21" s="196">
        <f>COUNTIF('A3043'!AM:AM,"Verificar")</f>
        <v>0</v>
      </c>
      <c r="J21" s="47"/>
      <c r="K21" s="47"/>
      <c r="L21" s="170"/>
      <c r="M21" s="170"/>
      <c r="N21" s="186" t="s">
        <v>101</v>
      </c>
      <c r="O21" s="186"/>
      <c r="P21" s="186"/>
      <c r="Q21" s="186"/>
      <c r="R21" s="186"/>
      <c r="S21" s="168">
        <f>HLOOKUP($S$18,$T$18:$AQ$28,4,0)</f>
        <v>0</v>
      </c>
      <c r="T21" s="168">
        <f>COUNTIFS('A3042'!$AK:$AK,'Cooperados Alto Risco'!N21)</f>
        <v>0</v>
      </c>
      <c r="U21" s="168">
        <f>COUNTIFS('A3043'!$AK:$AK,'Cooperados Alto Risco'!N21)</f>
        <v>0</v>
      </c>
      <c r="V21" s="168">
        <f>COUNTIFS('A3054'!$AK:$AK,'Cooperados Alto Risco'!N21)</f>
        <v>0</v>
      </c>
      <c r="W21" s="168">
        <f>COUNTIFS('A3059'!$AK:$AK,'Cooperados Alto Risco'!N21)</f>
        <v>0</v>
      </c>
      <c r="X21" s="168">
        <f>COUNTIFS('A3060'!$AK:$AK,'Cooperados Alto Risco'!N21)</f>
        <v>0</v>
      </c>
      <c r="Y21" s="168">
        <f>COUNTIFS('A3233'!$AK:$AK,'Cooperados Alto Risco'!N21)</f>
        <v>0</v>
      </c>
      <c r="Z21" s="168">
        <f>COUNTIFS('A3261'!$AK:$AK,'Cooperados Alto Risco'!N21)</f>
        <v>0</v>
      </c>
      <c r="AA21" s="168">
        <f>COUNTIFS('A3263'!$AK:$AK,'Cooperados Alto Risco'!N21)</f>
        <v>0</v>
      </c>
      <c r="AB21" s="168">
        <f>COUNTIFS('A3320'!$AK:$AK,'Cooperados Alto Risco'!N21)</f>
        <v>0</v>
      </c>
      <c r="AC21" s="168">
        <f>COUNTIFS('A3332'!$AK:$AK,'Cooperados Alto Risco'!N21)</f>
        <v>0</v>
      </c>
      <c r="AD21" s="168">
        <f>COUNTIFS('A3333'!$AK:$AK,'Cooperados Alto Risco'!N21)</f>
        <v>0</v>
      </c>
      <c r="AE21" s="168">
        <f>COUNTIFS('A3348'!$AK:$AK,'Cooperados Alto Risco'!N21)</f>
        <v>0</v>
      </c>
      <c r="AF21" s="168">
        <f>COUNTIFS('A3349'!$AK:$AK,'Cooperados Alto Risco'!N21)</f>
        <v>0</v>
      </c>
      <c r="AG21" s="168">
        <f>COUNTIFS('A3351'!$AK:$AK,'Cooperados Alto Risco'!N21)</f>
        <v>0</v>
      </c>
      <c r="AH21" s="168">
        <f>COUNTIFS('A4001'!$AK:$AK,'Cooperados Alto Risco'!N21)</f>
        <v>0</v>
      </c>
      <c r="AI21" s="168">
        <f>COUNTIFS('A4002'!$AK:$AK,'Cooperados Alto Risco'!N21)</f>
        <v>0</v>
      </c>
      <c r="AJ21" s="168">
        <f>COUNTIFS('A4041'!$AK:$AK,'Cooperados Alto Risco'!N21)</f>
        <v>0</v>
      </c>
      <c r="AK21" s="168">
        <f>COUNTIFS('A4155'!$AK:$AK,'Cooperados Alto Risco'!N21)</f>
        <v>0</v>
      </c>
      <c r="AL21" s="168">
        <f>COUNTIFS('A4198'!$AK:$AK,'Cooperados Alto Risco'!N21)</f>
        <v>0</v>
      </c>
      <c r="AM21" s="168">
        <f>COUNTIFS('A4221'!$AK:$AK,'Cooperados Alto Risco'!N21)</f>
        <v>0</v>
      </c>
      <c r="AN21" s="168">
        <f>COUNTIFS('A4278'!$AK:$AK,'Cooperados Alto Risco'!N21)</f>
        <v>0</v>
      </c>
      <c r="AO21" s="168">
        <f>COUNTIFS('A4332'!$AK:$AK,'Cooperados Alto Risco'!N21)</f>
        <v>0</v>
      </c>
      <c r="AP21" s="168">
        <f>COUNTIFS('A4364'!$AK:$AK,'Cooperados Alto Risco'!N21)</f>
        <v>0</v>
      </c>
      <c r="AQ21" s="168">
        <f t="shared" ref="AQ21:AQ27" si="0">SUM(T21:AP21)</f>
        <v>0</v>
      </c>
    </row>
    <row r="22" spans="2:44" ht="15" customHeight="1" thickBot="1">
      <c r="B22" s="14"/>
      <c r="D22" s="166" t="s">
        <v>21</v>
      </c>
      <c r="E22" s="167">
        <v>3054</v>
      </c>
      <c r="F22" s="51">
        <f>'Risco por Cooperativa'!H23</f>
        <v>9</v>
      </c>
      <c r="G22" s="169">
        <f>IFERROR((COUNTIF('A3054'!$AL:$AL,"Sim"))/F22,0)</f>
        <v>0.88888888888888884</v>
      </c>
      <c r="H22" s="168">
        <f>COUNTIF('A3054'!$AL:$AL,"Sim")</f>
        <v>8</v>
      </c>
      <c r="I22" s="196">
        <f>COUNTIF('A3054'!AM:AM,"Verificar")</f>
        <v>1</v>
      </c>
      <c r="J22" s="47"/>
      <c r="K22" s="47"/>
      <c r="L22" s="170"/>
      <c r="M22" s="170"/>
      <c r="N22" s="186" t="s">
        <v>102</v>
      </c>
      <c r="O22" s="186"/>
      <c r="P22" s="186"/>
      <c r="Q22" s="186"/>
      <c r="R22" s="186"/>
      <c r="S22" s="168">
        <f>HLOOKUP($S$18,$T$18:$AQ$28,5,0)</f>
        <v>0</v>
      </c>
      <c r="T22" s="168">
        <f>COUNTIFS('A3042'!$AK:$AK,'Cooperados Alto Risco'!N22)</f>
        <v>0</v>
      </c>
      <c r="U22" s="168">
        <f>COUNTIFS('A3043'!$AK:$AK,'Cooperados Alto Risco'!N22)</f>
        <v>0</v>
      </c>
      <c r="V22" s="168">
        <f>COUNTIFS('A3054'!$AK:$AK,'Cooperados Alto Risco'!N22)</f>
        <v>0</v>
      </c>
      <c r="W22" s="168">
        <f>COUNTIFS('A3059'!$AK:$AK,'Cooperados Alto Risco'!N22)</f>
        <v>0</v>
      </c>
      <c r="X22" s="168">
        <f>COUNTIFS('A3060'!$AK:$AK,'Cooperados Alto Risco'!N22)</f>
        <v>0</v>
      </c>
      <c r="Y22" s="168">
        <f>COUNTIFS('A3233'!$AK:$AK,'Cooperados Alto Risco'!N22)</f>
        <v>0</v>
      </c>
      <c r="Z22" s="168">
        <f>COUNTIFS('A3261'!$AK:$AK,'Cooperados Alto Risco'!N22)</f>
        <v>0</v>
      </c>
      <c r="AA22" s="168">
        <f>COUNTIFS('A3263'!$AK:$AK,'Cooperados Alto Risco'!N22)</f>
        <v>0</v>
      </c>
      <c r="AB22" s="168">
        <f>COUNTIFS('A3320'!$AK:$AK,'Cooperados Alto Risco'!N22)</f>
        <v>0</v>
      </c>
      <c r="AC22" s="168">
        <f>COUNTIFS('A3332'!$AK:$AK,'Cooperados Alto Risco'!N22)</f>
        <v>0</v>
      </c>
      <c r="AD22" s="168">
        <f>COUNTIFS('A3333'!$AK:$AK,'Cooperados Alto Risco'!N22)</f>
        <v>0</v>
      </c>
      <c r="AE22" s="168">
        <f>COUNTIFS('A3348'!$AK:$AK,'Cooperados Alto Risco'!N22)</f>
        <v>0</v>
      </c>
      <c r="AF22" s="168">
        <f>COUNTIFS('A3349'!$AK:$AK,'Cooperados Alto Risco'!N22)</f>
        <v>0</v>
      </c>
      <c r="AG22" s="168">
        <f>COUNTIFS('A3351'!$AK:$AK,'Cooperados Alto Risco'!N22)</f>
        <v>0</v>
      </c>
      <c r="AH22" s="168">
        <f>COUNTIFS('A4001'!$AK:$AK,'Cooperados Alto Risco'!N22)</f>
        <v>0</v>
      </c>
      <c r="AI22" s="168">
        <f>COUNTIFS('A4002'!$AK:$AK,'Cooperados Alto Risco'!N22)</f>
        <v>0</v>
      </c>
      <c r="AJ22" s="168">
        <f>COUNTIFS('A4041'!$AK:$AK,'Cooperados Alto Risco'!N22)</f>
        <v>0</v>
      </c>
      <c r="AK22" s="168">
        <f>COUNTIFS('A4155'!$AK:$AK,'Cooperados Alto Risco'!N22)</f>
        <v>0</v>
      </c>
      <c r="AL22" s="168">
        <f>COUNTIFS('A4198'!$AK:$AK,'Cooperados Alto Risco'!N22)</f>
        <v>0</v>
      </c>
      <c r="AM22" s="168">
        <f>COUNTIFS('A4221'!$AK:$AK,'Cooperados Alto Risco'!N22)</f>
        <v>0</v>
      </c>
      <c r="AN22" s="168">
        <f>COUNTIFS('A4278'!$AK:$AK,'Cooperados Alto Risco'!N22)</f>
        <v>0</v>
      </c>
      <c r="AO22" s="168">
        <f>COUNTIFS('A4332'!$AK:$AK,'Cooperados Alto Risco'!N22)</f>
        <v>0</v>
      </c>
      <c r="AP22" s="168">
        <f>COUNTIFS('A4364'!$AK:$AK,'Cooperados Alto Risco'!N22)</f>
        <v>0</v>
      </c>
      <c r="AQ22" s="168">
        <f t="shared" si="0"/>
        <v>0</v>
      </c>
    </row>
    <row r="23" spans="2:44" ht="15" customHeight="1" thickBot="1">
      <c r="B23" s="14"/>
      <c r="D23" s="166" t="s">
        <v>22</v>
      </c>
      <c r="E23" s="167">
        <v>3059</v>
      </c>
      <c r="F23" s="51">
        <f>'Risco por Cooperativa'!H24</f>
        <v>1</v>
      </c>
      <c r="G23" s="169">
        <f>IFERROR((COUNTIF('A3059'!$AL:$AL,"Sim"))/F23,0)</f>
        <v>1</v>
      </c>
      <c r="H23" s="168">
        <f>COUNTIF('A3059'!$AL:$AL,"Sim")</f>
        <v>1</v>
      </c>
      <c r="I23" s="196">
        <f>COUNTIF('A3059'!AM:AM,"Verificar")</f>
        <v>0</v>
      </c>
      <c r="J23" s="47"/>
      <c r="K23" s="47"/>
      <c r="L23" s="170"/>
      <c r="M23" s="170"/>
      <c r="N23" s="186" t="s">
        <v>103</v>
      </c>
      <c r="O23" s="186"/>
      <c r="P23" s="186"/>
      <c r="Q23" s="186"/>
      <c r="R23" s="186"/>
      <c r="S23" s="168">
        <f>HLOOKUP($S$18,$T$18:$AQ$28,6,0)</f>
        <v>0</v>
      </c>
      <c r="T23" s="168">
        <f>COUNTIFS('A3042'!$AK:$AK,'Cooperados Alto Risco'!N23)</f>
        <v>0</v>
      </c>
      <c r="U23" s="168">
        <f>COUNTIFS('A3043'!$AK:$AK,'Cooperados Alto Risco'!N23)</f>
        <v>0</v>
      </c>
      <c r="V23" s="168">
        <f>COUNTIFS('A3054'!$AK:$AK,'Cooperados Alto Risco'!N23)</f>
        <v>0</v>
      </c>
      <c r="W23" s="168">
        <f>COUNTIFS('A3059'!$AK:$AK,'Cooperados Alto Risco'!N23)</f>
        <v>0</v>
      </c>
      <c r="X23" s="168">
        <f>COUNTIFS('A3060'!$AK:$AK,'Cooperados Alto Risco'!N23)</f>
        <v>0</v>
      </c>
      <c r="Y23" s="168">
        <f>COUNTIFS('A3233'!$AK:$AK,'Cooperados Alto Risco'!N23)</f>
        <v>0</v>
      </c>
      <c r="Z23" s="168">
        <f>COUNTIFS('A3261'!$AK:$AK,'Cooperados Alto Risco'!N23)</f>
        <v>0</v>
      </c>
      <c r="AA23" s="168">
        <f>COUNTIFS('A3263'!$AK:$AK,'Cooperados Alto Risco'!N23)</f>
        <v>0</v>
      </c>
      <c r="AB23" s="168">
        <f>COUNTIFS('A3320'!$AK:$AK,'Cooperados Alto Risco'!N23)</f>
        <v>0</v>
      </c>
      <c r="AC23" s="168">
        <f>COUNTIFS('A3332'!$AK:$AK,'Cooperados Alto Risco'!N23)</f>
        <v>0</v>
      </c>
      <c r="AD23" s="168">
        <f>COUNTIFS('A3333'!$AK:$AK,'Cooperados Alto Risco'!N23)</f>
        <v>0</v>
      </c>
      <c r="AE23" s="168">
        <f>COUNTIFS('A3348'!$AK:$AK,'Cooperados Alto Risco'!N23)</f>
        <v>0</v>
      </c>
      <c r="AF23" s="168">
        <f>COUNTIFS('A3349'!$AK:$AK,'Cooperados Alto Risco'!N23)</f>
        <v>0</v>
      </c>
      <c r="AG23" s="168">
        <f>COUNTIFS('A3351'!$AK:$AK,'Cooperados Alto Risco'!N23)</f>
        <v>0</v>
      </c>
      <c r="AH23" s="168">
        <f>COUNTIFS('A4001'!$AK:$AK,'Cooperados Alto Risco'!N23)</f>
        <v>0</v>
      </c>
      <c r="AI23" s="168">
        <f>COUNTIFS('A4002'!$AK:$AK,'Cooperados Alto Risco'!N23)</f>
        <v>0</v>
      </c>
      <c r="AJ23" s="168">
        <f>COUNTIFS('A4041'!$AK:$AK,'Cooperados Alto Risco'!N23)</f>
        <v>0</v>
      </c>
      <c r="AK23" s="168">
        <f>COUNTIFS('A4155'!$AK:$AK,'Cooperados Alto Risco'!N23)</f>
        <v>0</v>
      </c>
      <c r="AL23" s="168">
        <f>COUNTIFS('A4198'!$AK:$AK,'Cooperados Alto Risco'!N23)</f>
        <v>0</v>
      </c>
      <c r="AM23" s="168">
        <f>COUNTIFS('A4221'!$AK:$AK,'Cooperados Alto Risco'!N23)</f>
        <v>0</v>
      </c>
      <c r="AN23" s="168">
        <f>COUNTIFS('A4278'!$AK:$AK,'Cooperados Alto Risco'!N23)</f>
        <v>0</v>
      </c>
      <c r="AO23" s="168">
        <f>COUNTIFS('A4332'!$AK:$AK,'Cooperados Alto Risco'!N23)</f>
        <v>0</v>
      </c>
      <c r="AP23" s="168">
        <f>COUNTIFS('A4364'!$AK:$AK,'Cooperados Alto Risco'!N23)</f>
        <v>0</v>
      </c>
      <c r="AQ23" s="168">
        <f t="shared" si="0"/>
        <v>0</v>
      </c>
    </row>
    <row r="24" spans="2:44" ht="15" customHeight="1" thickBot="1">
      <c r="B24" s="14"/>
      <c r="D24" s="166" t="s">
        <v>23</v>
      </c>
      <c r="E24" s="167">
        <v>3060</v>
      </c>
      <c r="F24" s="51">
        <f>'Risco por Cooperativa'!H25</f>
        <v>1</v>
      </c>
      <c r="G24" s="169">
        <f>IFERROR((COUNTIF('A3060'!$AL:$AL,"Sim"))/F24,0)</f>
        <v>1</v>
      </c>
      <c r="H24" s="168">
        <f>COUNTIF('A3060'!$AL:$AL,"Sim")</f>
        <v>1</v>
      </c>
      <c r="I24" s="196">
        <f>COUNTIF('A3060'!AM:AM,"Verificar")</f>
        <v>0</v>
      </c>
      <c r="J24" s="47"/>
      <c r="K24" s="47"/>
      <c r="L24" s="170"/>
      <c r="M24" s="170"/>
      <c r="N24" s="186"/>
      <c r="O24" s="186"/>
      <c r="P24" s="186"/>
      <c r="Q24" s="186"/>
      <c r="R24" s="186"/>
      <c r="S24" s="168">
        <f>HLOOKUP($S$18,$T$18:$AQ$28,7,0)</f>
        <v>0</v>
      </c>
      <c r="T24" s="168">
        <f>COUNTIFS('A3042'!$AK:$AK,'Cooperados Alto Risco'!N24)</f>
        <v>0</v>
      </c>
      <c r="U24" s="168">
        <f>COUNTIFS('A3043'!$AK:$AK,'Cooperados Alto Risco'!N24)</f>
        <v>0</v>
      </c>
      <c r="V24" s="168">
        <f>COUNTIFS('A3054'!$AK:$AK,'Cooperados Alto Risco'!N24)</f>
        <v>0</v>
      </c>
      <c r="W24" s="168">
        <f>COUNTIFS('A3059'!$AK:$AK,'Cooperados Alto Risco'!N24)</f>
        <v>0</v>
      </c>
      <c r="X24" s="168">
        <f>COUNTIFS('A3060'!$AK:$AK,'Cooperados Alto Risco'!N24)</f>
        <v>0</v>
      </c>
      <c r="Y24" s="168">
        <f>COUNTIFS('A3233'!$AK:$AK,'Cooperados Alto Risco'!N24)</f>
        <v>0</v>
      </c>
      <c r="Z24" s="168">
        <f>COUNTIFS('A3261'!$AK:$AK,'Cooperados Alto Risco'!N24)</f>
        <v>0</v>
      </c>
      <c r="AA24" s="168">
        <f>COUNTIFS('A3263'!$AK:$AK,'Cooperados Alto Risco'!N24)</f>
        <v>0</v>
      </c>
      <c r="AB24" s="168">
        <f>COUNTIFS('A3320'!$AK:$AK,'Cooperados Alto Risco'!N24)</f>
        <v>0</v>
      </c>
      <c r="AC24" s="168">
        <f>COUNTIFS('A3332'!$AK:$AK,'Cooperados Alto Risco'!N24)</f>
        <v>0</v>
      </c>
      <c r="AD24" s="168">
        <f>COUNTIFS('A3333'!$AK:$AK,'Cooperados Alto Risco'!N24)</f>
        <v>0</v>
      </c>
      <c r="AE24" s="168">
        <f>COUNTIFS('A3348'!$AK:$AK,'Cooperados Alto Risco'!N24)</f>
        <v>0</v>
      </c>
      <c r="AF24" s="168">
        <f>COUNTIFS('A3349'!$AK:$AK,'Cooperados Alto Risco'!N24)</f>
        <v>0</v>
      </c>
      <c r="AG24" s="168">
        <f>COUNTIFS('A3351'!$AK:$AK,'Cooperados Alto Risco'!N24)</f>
        <v>0</v>
      </c>
      <c r="AH24" s="168">
        <f>COUNTIFS('A4001'!$AK:$AK,'Cooperados Alto Risco'!N24)</f>
        <v>0</v>
      </c>
      <c r="AI24" s="168">
        <f>COUNTIFS('A4002'!$AK:$AK,'Cooperados Alto Risco'!N24)</f>
        <v>0</v>
      </c>
      <c r="AJ24" s="168">
        <f>COUNTIFS('A4041'!$AK:$AK,'Cooperados Alto Risco'!N24)</f>
        <v>0</v>
      </c>
      <c r="AK24" s="168">
        <f>COUNTIFS('A4155'!$AK:$AK,'Cooperados Alto Risco'!N24)</f>
        <v>0</v>
      </c>
      <c r="AL24" s="168">
        <f>COUNTIFS('A4198'!$AK:$AK,'Cooperados Alto Risco'!N24)</f>
        <v>0</v>
      </c>
      <c r="AM24" s="168">
        <f>COUNTIFS('A4221'!$AK:$AK,'Cooperados Alto Risco'!N24)</f>
        <v>0</v>
      </c>
      <c r="AN24" s="168">
        <f>COUNTIFS('A4278'!$AK:$AK,'Cooperados Alto Risco'!N24)</f>
        <v>0</v>
      </c>
      <c r="AO24" s="168">
        <f>COUNTIFS('A4332'!$AK:$AK,'Cooperados Alto Risco'!N24)</f>
        <v>0</v>
      </c>
      <c r="AP24" s="168">
        <f>COUNTIFS('A4364'!$AK:$AK,'Cooperados Alto Risco'!N24)</f>
        <v>0</v>
      </c>
      <c r="AQ24" s="168">
        <f t="shared" si="0"/>
        <v>0</v>
      </c>
    </row>
    <row r="25" spans="2:44" ht="15" customHeight="1" thickBot="1">
      <c r="B25" s="14"/>
      <c r="D25" s="166" t="s">
        <v>24</v>
      </c>
      <c r="E25" s="167">
        <v>3233</v>
      </c>
      <c r="F25" s="51">
        <f>'Risco por Cooperativa'!H26</f>
        <v>0</v>
      </c>
      <c r="G25" s="169">
        <f>IFERROR((COUNTIF('A3233'!$AL:$AL,"Sim"))/F25,0)</f>
        <v>0</v>
      </c>
      <c r="H25" s="168">
        <f>COUNTIF('A3233'!$AL:$AL,"Sim")</f>
        <v>0</v>
      </c>
      <c r="I25" s="196">
        <f>COUNTIF('A3233'!AM:AM,"Verificar")</f>
        <v>0</v>
      </c>
      <c r="J25" s="47"/>
      <c r="K25" s="47"/>
      <c r="L25" s="170"/>
      <c r="M25" s="170"/>
      <c r="N25" s="186"/>
      <c r="O25" s="186"/>
      <c r="P25" s="186"/>
      <c r="Q25" s="186"/>
      <c r="R25" s="186"/>
      <c r="S25" s="168">
        <f>HLOOKUP($S$18,$T$18:$AQ$28,8,0)</f>
        <v>0</v>
      </c>
      <c r="T25" s="168">
        <f>COUNTIFS('A3042'!$AK:$AK,'Cooperados Alto Risco'!N25)</f>
        <v>0</v>
      </c>
      <c r="U25" s="168">
        <f>COUNTIFS('A3043'!$AK:$AK,'Cooperados Alto Risco'!N25)</f>
        <v>0</v>
      </c>
      <c r="V25" s="168">
        <f>COUNTIFS('A3054'!$AK:$AK,'Cooperados Alto Risco'!N25)</f>
        <v>0</v>
      </c>
      <c r="W25" s="168">
        <f>COUNTIFS('A3059'!$AK:$AK,'Cooperados Alto Risco'!N25)</f>
        <v>0</v>
      </c>
      <c r="X25" s="168">
        <f>COUNTIFS('A3060'!$AK:$AK,'Cooperados Alto Risco'!N25)</f>
        <v>0</v>
      </c>
      <c r="Y25" s="168">
        <f>COUNTIFS('A3233'!$AK:$AK,'Cooperados Alto Risco'!N25)</f>
        <v>0</v>
      </c>
      <c r="Z25" s="168">
        <f>COUNTIFS('A3261'!$AK:$AK,'Cooperados Alto Risco'!N25)</f>
        <v>0</v>
      </c>
      <c r="AA25" s="168">
        <f>COUNTIFS('A3263'!$AK:$AK,'Cooperados Alto Risco'!N25)</f>
        <v>0</v>
      </c>
      <c r="AB25" s="168">
        <f>COUNTIFS('A3320'!$AK:$AK,'Cooperados Alto Risco'!N25)</f>
        <v>0</v>
      </c>
      <c r="AC25" s="168">
        <f>COUNTIFS('A3332'!$AK:$AK,'Cooperados Alto Risco'!N25)</f>
        <v>0</v>
      </c>
      <c r="AD25" s="168">
        <f>COUNTIFS('A3333'!$AK:$AK,'Cooperados Alto Risco'!N25)</f>
        <v>0</v>
      </c>
      <c r="AE25" s="168">
        <f>COUNTIFS('A3348'!$AK:$AK,'Cooperados Alto Risco'!N25)</f>
        <v>0</v>
      </c>
      <c r="AF25" s="168">
        <f>COUNTIFS('A3349'!$AK:$AK,'Cooperados Alto Risco'!N25)</f>
        <v>0</v>
      </c>
      <c r="AG25" s="168">
        <f>COUNTIFS('A3351'!$AK:$AK,'Cooperados Alto Risco'!N25)</f>
        <v>0</v>
      </c>
      <c r="AH25" s="168">
        <f>COUNTIFS('A4001'!$AK:$AK,'Cooperados Alto Risco'!N25)</f>
        <v>0</v>
      </c>
      <c r="AI25" s="168">
        <f>COUNTIFS('A4002'!$AK:$AK,'Cooperados Alto Risco'!N25)</f>
        <v>0</v>
      </c>
      <c r="AJ25" s="168">
        <f>COUNTIFS('A4041'!$AK:$AK,'Cooperados Alto Risco'!N25)</f>
        <v>0</v>
      </c>
      <c r="AK25" s="168">
        <f>COUNTIFS('A4155'!$AK:$AK,'Cooperados Alto Risco'!N25)</f>
        <v>0</v>
      </c>
      <c r="AL25" s="168">
        <f>COUNTIFS('A4198'!$AK:$AK,'Cooperados Alto Risco'!N25)</f>
        <v>0</v>
      </c>
      <c r="AM25" s="168">
        <f>COUNTIFS('A4221'!$AK:$AK,'Cooperados Alto Risco'!N25)</f>
        <v>0</v>
      </c>
      <c r="AN25" s="168">
        <f>COUNTIFS('A4278'!$AK:$AK,'Cooperados Alto Risco'!N25)</f>
        <v>0</v>
      </c>
      <c r="AO25" s="168">
        <f>COUNTIFS('A4332'!$AK:$AK,'Cooperados Alto Risco'!N25)</f>
        <v>0</v>
      </c>
      <c r="AP25" s="168">
        <f>COUNTIFS('A4364'!$AK:$AK,'Cooperados Alto Risco'!N25)</f>
        <v>0</v>
      </c>
      <c r="AQ25" s="168">
        <f t="shared" si="0"/>
        <v>0</v>
      </c>
    </row>
    <row r="26" spans="2:44" ht="15" customHeight="1" thickBot="1">
      <c r="B26" s="14"/>
      <c r="D26" s="166" t="s">
        <v>25</v>
      </c>
      <c r="E26" s="167">
        <v>3261</v>
      </c>
      <c r="F26" s="51">
        <f>'Risco por Cooperativa'!H27</f>
        <v>1</v>
      </c>
      <c r="G26" s="169">
        <f>IFERROR((COUNTIF('A3261'!$AL:$AL,"Sim"))/F26,0)</f>
        <v>1</v>
      </c>
      <c r="H26" s="168">
        <f>COUNTIF('A3261'!$AL:$AL,"Sim")</f>
        <v>1</v>
      </c>
      <c r="I26" s="196">
        <f>COUNTIF('A3261'!AM:AM,"Verificar")</f>
        <v>0</v>
      </c>
      <c r="J26" s="47"/>
      <c r="K26" s="47"/>
      <c r="L26" s="170"/>
      <c r="M26" s="170"/>
      <c r="N26" s="186"/>
      <c r="O26" s="186"/>
      <c r="P26" s="186"/>
      <c r="Q26" s="186"/>
      <c r="R26" s="186"/>
      <c r="S26" s="168">
        <f>HLOOKUP($S$18,$T$18:$AQ$28,9,0)</f>
        <v>0</v>
      </c>
      <c r="T26" s="168">
        <f>COUNTIFS('A3042'!$AK:$AK,'Cooperados Alto Risco'!N26)</f>
        <v>0</v>
      </c>
      <c r="U26" s="168">
        <f>COUNTIFS('A3043'!$AK:$AK,'Cooperados Alto Risco'!N26)</f>
        <v>0</v>
      </c>
      <c r="V26" s="168">
        <f>COUNTIFS('A3054'!$AK:$AK,'Cooperados Alto Risco'!N26)</f>
        <v>0</v>
      </c>
      <c r="W26" s="168">
        <f>COUNTIFS('A3059'!$AK:$AK,'Cooperados Alto Risco'!N26)</f>
        <v>0</v>
      </c>
      <c r="X26" s="168">
        <f>COUNTIFS('A3060'!$AK:$AK,'Cooperados Alto Risco'!N26)</f>
        <v>0</v>
      </c>
      <c r="Y26" s="168">
        <f>COUNTIFS('A3233'!$AK:$AK,'Cooperados Alto Risco'!N26)</f>
        <v>0</v>
      </c>
      <c r="Z26" s="168">
        <f>COUNTIFS('A3261'!$AK:$AK,'Cooperados Alto Risco'!N26)</f>
        <v>0</v>
      </c>
      <c r="AA26" s="168">
        <f>COUNTIFS('A3263'!$AK:$AK,'Cooperados Alto Risco'!N26)</f>
        <v>0</v>
      </c>
      <c r="AB26" s="168">
        <f>COUNTIFS('A3320'!$AK:$AK,'Cooperados Alto Risco'!N26)</f>
        <v>0</v>
      </c>
      <c r="AC26" s="168">
        <f>COUNTIFS('A3332'!$AK:$AK,'Cooperados Alto Risco'!N26)</f>
        <v>0</v>
      </c>
      <c r="AD26" s="168">
        <f>COUNTIFS('A3333'!$AK:$AK,'Cooperados Alto Risco'!N26)</f>
        <v>0</v>
      </c>
      <c r="AE26" s="168">
        <f>COUNTIFS('A3348'!$AK:$AK,'Cooperados Alto Risco'!N26)</f>
        <v>0</v>
      </c>
      <c r="AF26" s="168">
        <f>COUNTIFS('A3349'!$AK:$AK,'Cooperados Alto Risco'!N26)</f>
        <v>0</v>
      </c>
      <c r="AG26" s="168">
        <f>COUNTIFS('A3351'!$AK:$AK,'Cooperados Alto Risco'!N26)</f>
        <v>0</v>
      </c>
      <c r="AH26" s="168">
        <f>COUNTIFS('A4001'!$AK:$AK,'Cooperados Alto Risco'!N26)</f>
        <v>0</v>
      </c>
      <c r="AI26" s="168">
        <f>COUNTIFS('A4002'!$AK:$AK,'Cooperados Alto Risco'!N26)</f>
        <v>0</v>
      </c>
      <c r="AJ26" s="168">
        <f>COUNTIFS('A4041'!$AK:$AK,'Cooperados Alto Risco'!N26)</f>
        <v>0</v>
      </c>
      <c r="AK26" s="168">
        <f>COUNTIFS('A4155'!$AK:$AK,'Cooperados Alto Risco'!N26)</f>
        <v>0</v>
      </c>
      <c r="AL26" s="168">
        <f>COUNTIFS('A4198'!$AK:$AK,'Cooperados Alto Risco'!N26)</f>
        <v>0</v>
      </c>
      <c r="AM26" s="168">
        <f>COUNTIFS('A4221'!$AK:$AK,'Cooperados Alto Risco'!N26)</f>
        <v>0</v>
      </c>
      <c r="AN26" s="168">
        <f>COUNTIFS('A4278'!$AK:$AK,'Cooperados Alto Risco'!N26)</f>
        <v>0</v>
      </c>
      <c r="AO26" s="168">
        <f>COUNTIFS('A4332'!$AK:$AK,'Cooperados Alto Risco'!N26)</f>
        <v>0</v>
      </c>
      <c r="AP26" s="168">
        <f>COUNTIFS('A4364'!$AK:$AK,'Cooperados Alto Risco'!N26)</f>
        <v>0</v>
      </c>
      <c r="AQ26" s="168">
        <f t="shared" si="0"/>
        <v>0</v>
      </c>
    </row>
    <row r="27" spans="2:44" ht="15" customHeight="1" thickBot="1">
      <c r="B27" s="14"/>
      <c r="D27" s="166" t="s">
        <v>26</v>
      </c>
      <c r="E27" s="167">
        <v>3263</v>
      </c>
      <c r="F27" s="51">
        <f>'Risco por Cooperativa'!H28</f>
        <v>2</v>
      </c>
      <c r="G27" s="169">
        <f>IFERROR((COUNTIF('A3263'!$AL:$AL,"Sim"))/F27,0)</f>
        <v>0.5</v>
      </c>
      <c r="H27" s="168">
        <f>COUNTIF('A3263'!$AL:$AL,"Sim")</f>
        <v>1</v>
      </c>
      <c r="I27" s="196">
        <f>COUNTIF('A3263'!AM:AM,"Verificar")</f>
        <v>1</v>
      </c>
      <c r="J27" s="47"/>
      <c r="K27" s="47"/>
      <c r="L27" s="170"/>
      <c r="M27" s="170"/>
      <c r="N27" s="188"/>
      <c r="O27" s="188"/>
      <c r="P27" s="188"/>
      <c r="Q27" s="188"/>
      <c r="R27" s="188"/>
      <c r="S27" s="46"/>
      <c r="T27" s="168">
        <f>COUNTIFS('A3042'!$AK:$AK,'Cooperados Alto Risco'!N27)</f>
        <v>0</v>
      </c>
      <c r="U27" s="168">
        <f>COUNTIFS('A3043'!$AK:$AK,'Cooperados Alto Risco'!N27)</f>
        <v>0</v>
      </c>
      <c r="V27" s="168">
        <f>COUNTIFS('A3054'!$AK:$AK,'Cooperados Alto Risco'!N27)</f>
        <v>0</v>
      </c>
      <c r="W27" s="168">
        <f>COUNTIFS('A3059'!$AK:$AK,'Cooperados Alto Risco'!N27)</f>
        <v>0</v>
      </c>
      <c r="X27" s="168">
        <f>COUNTIFS('A3060'!$AK:$AK,'Cooperados Alto Risco'!N27)</f>
        <v>0</v>
      </c>
      <c r="Y27" s="168">
        <f>COUNTIFS('A3233'!$AK:$AK,'Cooperados Alto Risco'!N27)</f>
        <v>0</v>
      </c>
      <c r="Z27" s="168">
        <f>COUNTIFS('A3261'!$AK:$AK,'Cooperados Alto Risco'!N27)</f>
        <v>0</v>
      </c>
      <c r="AA27" s="168">
        <f>COUNTIFS('A3263'!$AK:$AK,'Cooperados Alto Risco'!N27)</f>
        <v>0</v>
      </c>
      <c r="AB27" s="168">
        <f>COUNTIFS('A3320'!$AK:$AK,'Cooperados Alto Risco'!N27)</f>
        <v>0</v>
      </c>
      <c r="AC27" s="168">
        <f>COUNTIFS('A3332'!$AK:$AK,'Cooperados Alto Risco'!N27)</f>
        <v>0</v>
      </c>
      <c r="AD27" s="168">
        <f>COUNTIFS('A3333'!$AK:$AK,'Cooperados Alto Risco'!N27)</f>
        <v>0</v>
      </c>
      <c r="AE27" s="168">
        <f>COUNTIFS('A3348'!$AK:$AK,'Cooperados Alto Risco'!N27)</f>
        <v>0</v>
      </c>
      <c r="AF27" s="168">
        <f>COUNTIFS('A3349'!$AK:$AK,'Cooperados Alto Risco'!N27)</f>
        <v>0</v>
      </c>
      <c r="AG27" s="168">
        <f>COUNTIFS('A3351'!$AK:$AK,'Cooperados Alto Risco'!N27)</f>
        <v>0</v>
      </c>
      <c r="AH27" s="168">
        <f>COUNTIFS('A4001'!$AK:$AK,'Cooperados Alto Risco'!N27)</f>
        <v>0</v>
      </c>
      <c r="AI27" s="168">
        <f>COUNTIFS('A4002'!$AK:$AK,'Cooperados Alto Risco'!N27)</f>
        <v>0</v>
      </c>
      <c r="AJ27" s="168">
        <f>COUNTIFS('A4041'!$AK:$AK,'Cooperados Alto Risco'!N27)</f>
        <v>0</v>
      </c>
      <c r="AK27" s="168">
        <f>COUNTIFS('A4155'!$AK:$AK,'Cooperados Alto Risco'!N27)</f>
        <v>0</v>
      </c>
      <c r="AL27" s="168">
        <f>COUNTIFS('A4198'!$AK:$AK,'Cooperados Alto Risco'!N27)</f>
        <v>0</v>
      </c>
      <c r="AM27" s="168">
        <f>COUNTIFS('A4221'!$AK:$AK,'Cooperados Alto Risco'!N27)</f>
        <v>0</v>
      </c>
      <c r="AN27" s="168">
        <f>COUNTIFS('A4278'!$AK:$AK,'Cooperados Alto Risco'!N27)</f>
        <v>0</v>
      </c>
      <c r="AO27" s="168">
        <f>COUNTIFS('A4332'!$AK:$AK,'Cooperados Alto Risco'!N27)</f>
        <v>0</v>
      </c>
      <c r="AP27" s="168">
        <f>COUNTIFS('A4364'!$AK:$AK,'Cooperados Alto Risco'!N27)</f>
        <v>0</v>
      </c>
      <c r="AQ27" s="168">
        <f t="shared" si="0"/>
        <v>0</v>
      </c>
    </row>
    <row r="28" spans="2:44" ht="15" customHeight="1" thickBot="1">
      <c r="B28" s="14"/>
      <c r="D28" s="166" t="s">
        <v>27</v>
      </c>
      <c r="E28" s="167">
        <v>3320</v>
      </c>
      <c r="F28" s="51">
        <f>'Risco por Cooperativa'!H29</f>
        <v>2</v>
      </c>
      <c r="G28" s="169">
        <f>IFERROR((COUNTIF('A3320'!$AL:$AL,"Sim"))/F28,0)</f>
        <v>0.5</v>
      </c>
      <c r="H28" s="168">
        <f>COUNTIF('A3320'!$AL:$AL,"Sim")</f>
        <v>1</v>
      </c>
      <c r="I28" s="196">
        <f>COUNTIF('A3320'!AM:AM,"Verificar")</f>
        <v>1</v>
      </c>
      <c r="J28" s="47"/>
      <c r="K28" s="47"/>
      <c r="L28" s="170"/>
      <c r="M28" s="170"/>
      <c r="N28" s="189"/>
      <c r="O28" s="190"/>
      <c r="P28" s="190"/>
      <c r="Q28" s="190"/>
      <c r="R28" s="190"/>
      <c r="S28" s="191">
        <f>SUM(S20:S27)</f>
        <v>0</v>
      </c>
      <c r="T28" s="187">
        <f>IFERROR(SUM(T20:T27),0)</f>
        <v>0</v>
      </c>
      <c r="U28" s="187">
        <f t="shared" ref="U28:AQ28" si="1">IFERROR(SUM(U20:U27),0)</f>
        <v>0</v>
      </c>
      <c r="V28" s="187">
        <f t="shared" si="1"/>
        <v>0</v>
      </c>
      <c r="W28" s="187">
        <f t="shared" si="1"/>
        <v>0</v>
      </c>
      <c r="X28" s="187">
        <f t="shared" si="1"/>
        <v>0</v>
      </c>
      <c r="Y28" s="187">
        <f t="shared" si="1"/>
        <v>0</v>
      </c>
      <c r="Z28" s="187">
        <f t="shared" si="1"/>
        <v>0</v>
      </c>
      <c r="AA28" s="187">
        <f t="shared" si="1"/>
        <v>0</v>
      </c>
      <c r="AB28" s="187">
        <f t="shared" si="1"/>
        <v>0</v>
      </c>
      <c r="AC28" s="187">
        <f t="shared" si="1"/>
        <v>0</v>
      </c>
      <c r="AD28" s="187">
        <f t="shared" si="1"/>
        <v>0</v>
      </c>
      <c r="AE28" s="187">
        <f t="shared" si="1"/>
        <v>0</v>
      </c>
      <c r="AF28" s="187">
        <f t="shared" si="1"/>
        <v>0</v>
      </c>
      <c r="AG28" s="187">
        <f t="shared" si="1"/>
        <v>0</v>
      </c>
      <c r="AH28" s="187">
        <f t="shared" si="1"/>
        <v>0</v>
      </c>
      <c r="AI28" s="187">
        <f t="shared" si="1"/>
        <v>0</v>
      </c>
      <c r="AJ28" s="187">
        <f t="shared" si="1"/>
        <v>0</v>
      </c>
      <c r="AK28" s="187">
        <f t="shared" si="1"/>
        <v>0</v>
      </c>
      <c r="AL28" s="187">
        <f t="shared" si="1"/>
        <v>0</v>
      </c>
      <c r="AM28" s="187">
        <f t="shared" si="1"/>
        <v>0</v>
      </c>
      <c r="AN28" s="187">
        <f t="shared" si="1"/>
        <v>0</v>
      </c>
      <c r="AO28" s="187">
        <f t="shared" si="1"/>
        <v>0</v>
      </c>
      <c r="AP28" s="187">
        <f t="shared" si="1"/>
        <v>0</v>
      </c>
      <c r="AQ28" s="187">
        <f t="shared" si="1"/>
        <v>0</v>
      </c>
    </row>
    <row r="29" spans="2:44" ht="15" customHeight="1">
      <c r="B29" s="14"/>
      <c r="D29" s="166" t="s">
        <v>28</v>
      </c>
      <c r="E29" s="167">
        <v>3332</v>
      </c>
      <c r="F29" s="51">
        <f>'Risco por Cooperativa'!H30</f>
        <v>4</v>
      </c>
      <c r="G29" s="169">
        <f>IFERROR((COUNTIF('A3332'!$AL:$AL,"Sim"))/F29,0)</f>
        <v>1</v>
      </c>
      <c r="H29" s="168">
        <f>COUNTIF('A3332'!$AL:$AL,"Sim")</f>
        <v>4</v>
      </c>
      <c r="I29" s="196">
        <f>COUNTIF('A3332'!AM:AM,"Verificar")</f>
        <v>0</v>
      </c>
      <c r="J29" s="47"/>
      <c r="K29" s="47"/>
      <c r="L29" s="170"/>
      <c r="M29" s="170"/>
      <c r="N29"/>
      <c r="O29"/>
      <c r="P29"/>
      <c r="Q29"/>
      <c r="R29"/>
      <c r="U29"/>
      <c r="V29"/>
      <c r="W29"/>
      <c r="X29"/>
      <c r="Y29"/>
      <c r="Z29"/>
      <c r="AA29"/>
      <c r="AB29"/>
      <c r="AC29"/>
      <c r="AD29"/>
      <c r="AE29"/>
      <c r="AF29"/>
      <c r="AG29"/>
      <c r="AH29"/>
      <c r="AI29"/>
      <c r="AJ29"/>
      <c r="AK29"/>
      <c r="AL29"/>
      <c r="AM29"/>
      <c r="AN29"/>
      <c r="AO29"/>
      <c r="AP29"/>
      <c r="AQ29"/>
      <c r="AR29"/>
    </row>
    <row r="30" spans="2:44" ht="15" customHeight="1">
      <c r="B30" s="14"/>
      <c r="D30" s="166" t="s">
        <v>29</v>
      </c>
      <c r="E30" s="167">
        <v>3333</v>
      </c>
      <c r="F30" s="51">
        <f>'Risco por Cooperativa'!H31</f>
        <v>4</v>
      </c>
      <c r="G30" s="169">
        <f>IFERROR((COUNTIF('A3333'!$AL:$AL,"Sim"))/F30,0)</f>
        <v>1</v>
      </c>
      <c r="H30" s="168">
        <f>COUNTIF('A3333'!$AL:$AL,"Sim")</f>
        <v>4</v>
      </c>
      <c r="I30" s="196">
        <f>COUNTIF('A3333'!AM:AM,"Verificar")</f>
        <v>0</v>
      </c>
      <c r="J30" s="47"/>
      <c r="K30" s="47"/>
      <c r="L30" s="170"/>
      <c r="M30" s="170"/>
      <c r="N30"/>
      <c r="O30"/>
      <c r="P30"/>
      <c r="Q30"/>
      <c r="R30"/>
      <c r="T30"/>
      <c r="U30"/>
      <c r="V30"/>
      <c r="W30"/>
      <c r="X30"/>
      <c r="Y30"/>
      <c r="Z30"/>
      <c r="AA30"/>
      <c r="AB30"/>
      <c r="AC30"/>
      <c r="AD30"/>
      <c r="AE30"/>
      <c r="AF30"/>
      <c r="AG30"/>
      <c r="AH30"/>
      <c r="AI30"/>
      <c r="AJ30"/>
      <c r="AK30"/>
      <c r="AL30"/>
      <c r="AM30"/>
      <c r="AN30"/>
      <c r="AO30"/>
      <c r="AP30"/>
      <c r="AQ30"/>
      <c r="AR30"/>
    </row>
    <row r="31" spans="2:44" ht="15" customHeight="1">
      <c r="B31" s="14"/>
      <c r="D31" s="166" t="s">
        <v>58</v>
      </c>
      <c r="E31" s="167">
        <v>3348</v>
      </c>
      <c r="F31" s="51">
        <f>'Risco por Cooperativa'!H32</f>
        <v>0</v>
      </c>
      <c r="G31" s="169">
        <f>IFERROR((COUNTIF('A3348'!$AL:$AL,"Sim"))/F31,0)</f>
        <v>0</v>
      </c>
      <c r="H31" s="168">
        <f>COUNTIF('A3348'!$AL:$AL,"Sim")</f>
        <v>0</v>
      </c>
      <c r="I31" s="196">
        <f>COUNTIF('A3348'!AM:AM,"Verificar")</f>
        <v>0</v>
      </c>
      <c r="J31" s="47"/>
      <c r="K31" s="47"/>
      <c r="L31" s="170"/>
      <c r="M31" s="170"/>
      <c r="N31"/>
      <c r="O31"/>
      <c r="T31"/>
      <c r="U31"/>
      <c r="V31"/>
      <c r="W31"/>
      <c r="X31"/>
      <c r="Y31"/>
      <c r="Z31"/>
      <c r="AA31"/>
      <c r="AB31"/>
      <c r="AC31"/>
      <c r="AD31"/>
      <c r="AE31"/>
      <c r="AF31"/>
      <c r="AG31"/>
      <c r="AH31"/>
      <c r="AI31"/>
      <c r="AJ31"/>
      <c r="AK31"/>
      <c r="AL31"/>
      <c r="AM31"/>
      <c r="AN31"/>
      <c r="AO31"/>
      <c r="AP31"/>
      <c r="AQ31"/>
      <c r="AR31"/>
    </row>
    <row r="32" spans="2:44" ht="15" customHeight="1">
      <c r="B32" s="14"/>
      <c r="D32" s="166" t="s">
        <v>31</v>
      </c>
      <c r="E32" s="167">
        <v>3349</v>
      </c>
      <c r="F32" s="51">
        <f>'Risco por Cooperativa'!H33</f>
        <v>1</v>
      </c>
      <c r="G32" s="169">
        <f>IFERROR((COUNTIF('A3349'!$AL:$AL,"Sim"))/F32,0)</f>
        <v>1</v>
      </c>
      <c r="H32" s="168">
        <f>COUNTIF('A3349'!$AL:$AL,"Sim")</f>
        <v>1</v>
      </c>
      <c r="I32" s="196">
        <f>COUNTIF('A3349'!AM:AM,"Verificar")</f>
        <v>0</v>
      </c>
      <c r="J32" s="47"/>
      <c r="K32" s="47"/>
      <c r="L32" s="170"/>
      <c r="M32" s="170"/>
      <c r="N32"/>
      <c r="O32"/>
    </row>
    <row r="33" spans="2:15" ht="15" customHeight="1">
      <c r="B33" s="14"/>
      <c r="D33" s="166" t="s">
        <v>32</v>
      </c>
      <c r="E33" s="167">
        <v>3351</v>
      </c>
      <c r="F33" s="51">
        <f>'Risco por Cooperativa'!H34</f>
        <v>1</v>
      </c>
      <c r="G33" s="169">
        <f>IFERROR((COUNTIF('A3351'!$AL:$AL,"Sim"))/F33,0)</f>
        <v>0</v>
      </c>
      <c r="H33" s="168">
        <f>COUNTIF('A3351'!$AL:$AL,"Sim")</f>
        <v>0</v>
      </c>
      <c r="I33" s="196">
        <f>COUNTIF('A3351'!AM:AM,"Verificar")</f>
        <v>1</v>
      </c>
      <c r="J33" s="47"/>
      <c r="K33" s="47"/>
      <c r="L33" s="170"/>
      <c r="M33" s="170"/>
      <c r="N33"/>
      <c r="O33"/>
    </row>
    <row r="34" spans="2:15" ht="15" customHeight="1">
      <c r="B34" s="14"/>
      <c r="D34" s="272" t="s">
        <v>60</v>
      </c>
      <c r="E34" s="273">
        <v>3343</v>
      </c>
      <c r="F34" s="51">
        <f>'Risco por Cooperativa'!H35</f>
        <v>0</v>
      </c>
      <c r="G34" s="169">
        <f>IFERROR((COUNTIF('A3343'!$AL:$AL,"Sim"))/F34,0)</f>
        <v>0</v>
      </c>
      <c r="H34" s="168">
        <f>COUNTIF('A3343'!$AL:$AL,"Sim")</f>
        <v>0</v>
      </c>
      <c r="I34" s="196">
        <f>COUNTIF('A3343'!AM:AM,"Verificar")</f>
        <v>0</v>
      </c>
      <c r="J34" s="47"/>
      <c r="K34" s="47"/>
      <c r="L34" s="170"/>
      <c r="M34" s="170"/>
      <c r="N34"/>
      <c r="O34"/>
    </row>
    <row r="35" spans="2:15" ht="15" customHeight="1">
      <c r="B35" s="14"/>
      <c r="D35" s="272" t="s">
        <v>34</v>
      </c>
      <c r="E35" s="273">
        <v>3350</v>
      </c>
      <c r="F35" s="51">
        <f>'Risco por Cooperativa'!H36</f>
        <v>1</v>
      </c>
      <c r="G35" s="169">
        <f>IFERROR((COUNTIF('A3350'!$AL:$AL,"Sim"))/F35,0)</f>
        <v>1</v>
      </c>
      <c r="H35" s="168">
        <f>COUNTIF('A3350'!$AL:$AL,"Sim")</f>
        <v>1</v>
      </c>
      <c r="I35" s="196">
        <f>COUNTIF('A3350'!AM:AM,"Verificar")</f>
        <v>0</v>
      </c>
      <c r="J35" s="47"/>
      <c r="K35" s="47"/>
      <c r="L35" s="170"/>
      <c r="M35" s="170"/>
      <c r="N35"/>
      <c r="O35"/>
    </row>
    <row r="36" spans="2:15" ht="15" customHeight="1">
      <c r="B36" s="14"/>
      <c r="D36" s="272" t="s">
        <v>35</v>
      </c>
      <c r="E36" s="273">
        <v>3336</v>
      </c>
      <c r="F36" s="51">
        <f>'Risco por Cooperativa'!H37</f>
        <v>0</v>
      </c>
      <c r="G36" s="169">
        <f>IFERROR((COUNTIF('A3336'!$AL:$AL,"Sim"))/F36,0)</f>
        <v>0</v>
      </c>
      <c r="H36" s="168">
        <f>COUNTIF('A3336'!$AL:$AL,"Sim")</f>
        <v>0</v>
      </c>
      <c r="I36" s="196">
        <f>COUNTIF('A3336'!AM:AM,"Verificar")</f>
        <v>0</v>
      </c>
      <c r="J36" s="47"/>
      <c r="K36" s="47"/>
      <c r="L36" s="170"/>
      <c r="M36" s="170"/>
      <c r="N36"/>
      <c r="O36"/>
    </row>
    <row r="37" spans="2:15" ht="15" customHeight="1">
      <c r="B37" s="14"/>
      <c r="D37" s="272" t="s">
        <v>36</v>
      </c>
      <c r="E37" s="273">
        <v>3058</v>
      </c>
      <c r="F37" s="51">
        <f>'Risco por Cooperativa'!H38</f>
        <v>1</v>
      </c>
      <c r="G37" s="169">
        <f>IFERROR((COUNTIF('A3058'!$AL:$AL,"Sim"))/F37,0)</f>
        <v>0</v>
      </c>
      <c r="H37" s="168">
        <f>COUNTIF('A3058'!$AL:$AL,"Sim")</f>
        <v>0</v>
      </c>
      <c r="I37" s="196">
        <f>COUNTIF('A3058'!AM:AM,"Verificar")</f>
        <v>1</v>
      </c>
      <c r="J37" s="47"/>
      <c r="K37" s="47"/>
      <c r="L37" s="170"/>
      <c r="M37" s="170"/>
      <c r="N37"/>
      <c r="O37"/>
    </row>
    <row r="38" spans="2:15" ht="15" customHeight="1">
      <c r="B38" s="14"/>
      <c r="D38" s="272" t="s">
        <v>37</v>
      </c>
      <c r="E38" s="273">
        <v>3055</v>
      </c>
      <c r="F38" s="51">
        <f>'Risco por Cooperativa'!H39</f>
        <v>0</v>
      </c>
      <c r="G38" s="169">
        <f>IFERROR((COUNTIF('A3055'!$AL:$AL,"Sim"))/F38,0)</f>
        <v>0</v>
      </c>
      <c r="H38" s="168">
        <f>COUNTIF('A3055'!$AL:$AL,"Sim")</f>
        <v>0</v>
      </c>
      <c r="I38" s="196">
        <f>COUNTIF('A3055'!AM:AM,"Verificar")</f>
        <v>0</v>
      </c>
      <c r="J38" s="47"/>
      <c r="K38" s="47"/>
      <c r="L38" s="170"/>
      <c r="M38" s="170"/>
      <c r="N38"/>
      <c r="O38"/>
    </row>
    <row r="39" spans="2:15" ht="15" customHeight="1">
      <c r="B39" s="14"/>
      <c r="D39" s="272" t="s">
        <v>38</v>
      </c>
      <c r="E39" s="273">
        <v>5014</v>
      </c>
      <c r="F39" s="51">
        <f>'Risco por Cooperativa'!H40</f>
        <v>1</v>
      </c>
      <c r="G39" s="169">
        <f>IFERROR((COUNTIF('A5014'!$AL:$AL,"Sim"))/F39,0)</f>
        <v>1</v>
      </c>
      <c r="H39" s="168">
        <f>COUNTIF('A5014'!$AL:$AL,"Sim")</f>
        <v>1</v>
      </c>
      <c r="I39" s="196">
        <f>COUNTIF('A5014'!AM:AM,"Verificar")</f>
        <v>0</v>
      </c>
      <c r="J39" s="47"/>
      <c r="K39" s="47"/>
      <c r="L39" s="170"/>
      <c r="M39" s="170"/>
      <c r="N39"/>
      <c r="O39"/>
    </row>
    <row r="40" spans="2:15" ht="15" customHeight="1">
      <c r="B40" s="14"/>
      <c r="D40" s="272" t="s">
        <v>39</v>
      </c>
      <c r="E40" s="273">
        <v>3056</v>
      </c>
      <c r="F40" s="51">
        <f>'Risco por Cooperativa'!H41</f>
        <v>2</v>
      </c>
      <c r="G40" s="169">
        <f>IFERROR((COUNTIF('A3056'!$AL:$AL,"Sim"))/F40,0)</f>
        <v>1.5</v>
      </c>
      <c r="H40" s="168">
        <f>COUNTIF('A3056'!$AL:$AL,"Sim")</f>
        <v>3</v>
      </c>
      <c r="I40" s="196">
        <f>COUNTIF('A3056'!AM:AM,"Verificar")</f>
        <v>0</v>
      </c>
      <c r="J40" s="47"/>
      <c r="K40" s="47"/>
      <c r="L40" s="170"/>
      <c r="M40" s="170"/>
      <c r="N40"/>
      <c r="O40"/>
    </row>
    <row r="41" spans="2:15" ht="15" customHeight="1">
      <c r="B41" s="14"/>
      <c r="D41" s="272" t="s">
        <v>40</v>
      </c>
      <c r="E41" s="273">
        <v>3300</v>
      </c>
      <c r="F41" s="51">
        <f>'Risco por Cooperativa'!H42</f>
        <v>2</v>
      </c>
      <c r="G41" s="169">
        <f>IFERROR((COUNTIF('A3300'!$AL:$AL,"Sim"))/F41,0)</f>
        <v>1</v>
      </c>
      <c r="H41" s="168">
        <f>COUNTIF('A3300'!$AL:$AL,"Sim")</f>
        <v>2</v>
      </c>
      <c r="I41" s="196">
        <f>COUNTIF('A3300'!AM:AM,"Verificar")</f>
        <v>0</v>
      </c>
      <c r="J41" s="47"/>
      <c r="K41" s="47"/>
      <c r="L41" s="170"/>
      <c r="M41" s="170"/>
      <c r="N41"/>
      <c r="O41"/>
    </row>
    <row r="42" spans="2:15" ht="15" customHeight="1">
      <c r="B42" s="14"/>
      <c r="D42" s="166" t="s">
        <v>41</v>
      </c>
      <c r="E42" s="167">
        <v>4001</v>
      </c>
      <c r="F42" s="51">
        <f>'Risco por Cooperativa'!H43</f>
        <v>0</v>
      </c>
      <c r="G42" s="169">
        <f>IFERROR((COUNTIF('A4001'!$AL:$AL,"Sim"))/F42,0)</f>
        <v>0</v>
      </c>
      <c r="H42" s="168">
        <f>COUNTIF('A4001'!$AL:$AL,"Sim")</f>
        <v>0</v>
      </c>
      <c r="I42" s="196">
        <f>COUNTIF('A4001'!AM:AM,"Verificar")</f>
        <v>0</v>
      </c>
      <c r="J42" s="47"/>
      <c r="K42" s="47"/>
      <c r="L42" s="170"/>
      <c r="M42" s="170"/>
      <c r="N42"/>
      <c r="O42"/>
    </row>
    <row r="43" spans="2:15" ht="15" customHeight="1">
      <c r="B43" s="14"/>
      <c r="D43" s="166" t="s">
        <v>42</v>
      </c>
      <c r="E43" s="167">
        <v>4002</v>
      </c>
      <c r="F43" s="51">
        <f>'Risco por Cooperativa'!H44</f>
        <v>0</v>
      </c>
      <c r="G43" s="169">
        <f>IFERROR((COUNTIF('A4002'!$AL:$AL,"Sim"))/F43,0)</f>
        <v>0</v>
      </c>
      <c r="H43" s="168">
        <f>COUNTIF('A4002'!$AL:$AL,"Sim")</f>
        <v>0</v>
      </c>
      <c r="I43" s="196">
        <f>COUNTIF('A4002'!AM:AM,"Verificar")</f>
        <v>0</v>
      </c>
      <c r="J43" s="47"/>
      <c r="K43" s="47"/>
      <c r="L43" s="170"/>
      <c r="M43" s="170"/>
      <c r="N43"/>
      <c r="O43"/>
    </row>
    <row r="44" spans="2:15" ht="15" customHeight="1">
      <c r="B44" s="14"/>
      <c r="D44" s="166" t="s">
        <v>43</v>
      </c>
      <c r="E44" s="167">
        <v>4041</v>
      </c>
      <c r="F44" s="51">
        <f>'Risco por Cooperativa'!H45</f>
        <v>0</v>
      </c>
      <c r="G44" s="169">
        <f>IFERROR((COUNTIF('A4041'!$AL:$AL,"Sim"))/F44,0)</f>
        <v>0</v>
      </c>
      <c r="H44" s="168">
        <f>COUNTIF('A4041'!$AL:$AL,"Sim")</f>
        <v>0</v>
      </c>
      <c r="I44" s="196">
        <f>COUNTIF('A4041'!AM:AM,"Verificar")</f>
        <v>0</v>
      </c>
      <c r="J44" s="47"/>
      <c r="K44" s="47"/>
      <c r="L44" s="170"/>
      <c r="M44" s="170"/>
      <c r="N44"/>
      <c r="O44"/>
    </row>
    <row r="45" spans="2:15" ht="15" customHeight="1">
      <c r="B45" s="14"/>
      <c r="D45" s="166" t="s">
        <v>44</v>
      </c>
      <c r="E45" s="167">
        <v>4155</v>
      </c>
      <c r="F45" s="51">
        <f>'Risco por Cooperativa'!H46</f>
        <v>0</v>
      </c>
      <c r="G45" s="169">
        <f>IFERROR((COUNTIF('A4155'!$AL:$AL,"Sim"))/F45,0)</f>
        <v>0</v>
      </c>
      <c r="H45" s="168">
        <f>COUNTIF('A4155'!$AL:$AL,"Sim")</f>
        <v>0</v>
      </c>
      <c r="I45" s="196">
        <f>COUNTIF('A4155'!AM:AM,"Verificar")</f>
        <v>0</v>
      </c>
      <c r="J45" s="47"/>
      <c r="K45" s="47"/>
      <c r="L45" s="170"/>
      <c r="M45" s="170"/>
      <c r="N45"/>
      <c r="O45"/>
    </row>
    <row r="46" spans="2:15" ht="15" customHeight="1">
      <c r="B46" s="14"/>
      <c r="D46" s="166" t="s">
        <v>45</v>
      </c>
      <c r="E46" s="167">
        <v>4198</v>
      </c>
      <c r="F46" s="51">
        <f>'Risco por Cooperativa'!H47</f>
        <v>0</v>
      </c>
      <c r="G46" s="169">
        <f>IFERROR((COUNTIF('A4198'!$AL:$AL,"Sim"))/F46,0)</f>
        <v>0</v>
      </c>
      <c r="H46" s="168">
        <f>COUNTIF('A4198'!$AL:$AL,"Sim")</f>
        <v>0</v>
      </c>
      <c r="I46" s="196">
        <f>COUNTIF('A4198'!AM:AM,"Verificar")</f>
        <v>0</v>
      </c>
      <c r="J46" s="47"/>
      <c r="K46" s="47"/>
      <c r="L46" s="170"/>
      <c r="M46" s="170"/>
      <c r="N46"/>
      <c r="O46"/>
    </row>
    <row r="47" spans="2:15" ht="15" customHeight="1">
      <c r="B47" s="14"/>
      <c r="D47" s="166" t="s">
        <v>46</v>
      </c>
      <c r="E47" s="167">
        <v>4221</v>
      </c>
      <c r="F47" s="51">
        <f>'Risco por Cooperativa'!H48</f>
        <v>0</v>
      </c>
      <c r="G47" s="169">
        <f>IFERROR((COUNTIF('A4221'!$AL:$AL,"Sim"))/F47,0)</f>
        <v>0</v>
      </c>
      <c r="H47" s="168">
        <f>COUNTIF('A4221'!$AL:$AL,"Sim")</f>
        <v>0</v>
      </c>
      <c r="I47" s="196">
        <f>COUNTIF('A4221'!AM:AM,"Verificar")</f>
        <v>0</v>
      </c>
      <c r="J47" s="47"/>
      <c r="K47" s="47"/>
      <c r="L47" s="170"/>
      <c r="M47" s="170"/>
      <c r="N47"/>
      <c r="O47"/>
    </row>
    <row r="48" spans="2:15" ht="15" customHeight="1">
      <c r="B48" s="14"/>
      <c r="D48" s="166" t="s">
        <v>47</v>
      </c>
      <c r="E48" s="167">
        <v>4278</v>
      </c>
      <c r="F48" s="51">
        <f>'Risco por Cooperativa'!H49</f>
        <v>1</v>
      </c>
      <c r="G48" s="169">
        <f>IFERROR((COUNTIF('A4278'!$AL:$AL,"Sim"))/F48,0)</f>
        <v>1</v>
      </c>
      <c r="H48" s="168">
        <f>COUNTIF('A4278'!$AL:$AL,"Sim")</f>
        <v>1</v>
      </c>
      <c r="I48" s="196">
        <f>COUNTIF('A4278'!AM:AM,"Verificar")</f>
        <v>0</v>
      </c>
      <c r="J48" s="47"/>
      <c r="K48" s="47"/>
      <c r="L48" s="170"/>
      <c r="M48" s="170"/>
      <c r="N48"/>
      <c r="O48"/>
    </row>
    <row r="49" spans="2:15" ht="15" customHeight="1">
      <c r="B49" s="14"/>
      <c r="D49" s="166" t="s">
        <v>59</v>
      </c>
      <c r="E49" s="167">
        <v>4332</v>
      </c>
      <c r="F49" s="51">
        <f>'Risco por Cooperativa'!H50</f>
        <v>0</v>
      </c>
      <c r="G49" s="169">
        <f>IFERROR((COUNTIF('A4332'!$AL:$AL,"Sim"))/F49,0)</f>
        <v>0</v>
      </c>
      <c r="H49" s="168">
        <f>COUNTIF('A4332'!$AL:$AL,"Sim")</f>
        <v>0</v>
      </c>
      <c r="I49" s="196">
        <f>COUNTIF('A4332'!AM:AM,"Verificar")</f>
        <v>0</v>
      </c>
      <c r="J49" s="47"/>
      <c r="K49" s="47"/>
      <c r="L49" s="170"/>
      <c r="M49" s="170"/>
      <c r="N49"/>
      <c r="O49"/>
    </row>
    <row r="50" spans="2:15" ht="15" customHeight="1">
      <c r="B50" s="14"/>
      <c r="D50" s="166" t="s">
        <v>60</v>
      </c>
      <c r="E50" s="167">
        <v>4364</v>
      </c>
      <c r="F50" s="51">
        <f>'Risco por Cooperativa'!H51</f>
        <v>0</v>
      </c>
      <c r="G50" s="169">
        <f>IFERROR((COUNTIF('A4364'!$AL:$AL,"Sim"))/F50,0)</f>
        <v>0</v>
      </c>
      <c r="H50" s="168">
        <f>COUNTIF('A4364'!$AL:$AL,"Sim")</f>
        <v>0</v>
      </c>
      <c r="I50" s="196">
        <f>COUNTIF('A4364'!AM:AM,"Verificar")</f>
        <v>0</v>
      </c>
      <c r="J50" s="47"/>
      <c r="K50" s="47"/>
      <c r="L50" s="170"/>
      <c r="M50" s="170"/>
      <c r="N50"/>
      <c r="O50"/>
    </row>
    <row r="51" spans="2:15" ht="26.25">
      <c r="B51" s="14"/>
      <c r="D51" s="197" t="s">
        <v>95</v>
      </c>
      <c r="E51" s="54" t="s">
        <v>17</v>
      </c>
      <c r="F51" s="198">
        <f>SUM(F20:F50)</f>
        <v>37</v>
      </c>
      <c r="G51" s="199">
        <f>SUM(H20:H50)/SUM(F20:F50)</f>
        <v>0.89189189189189189</v>
      </c>
      <c r="H51" s="198">
        <f>SUM(H20:H50)</f>
        <v>33</v>
      </c>
      <c r="I51" s="200">
        <f>SUM(I20:I50)</f>
        <v>5</v>
      </c>
      <c r="J51" s="201"/>
      <c r="K51" s="201"/>
      <c r="L51" s="170"/>
      <c r="M51" s="170"/>
      <c r="N51"/>
      <c r="O51"/>
    </row>
    <row r="52" spans="2:15" ht="15">
      <c r="B52" s="14"/>
      <c r="D52" s="87" t="s">
        <v>104</v>
      </c>
      <c r="K52"/>
      <c r="L52"/>
    </row>
    <row r="53" spans="2:15" ht="15.75" thickBot="1">
      <c r="B53" s="33"/>
      <c r="C53" s="34"/>
      <c r="D53" s="34"/>
      <c r="E53" s="34"/>
      <c r="F53" s="34"/>
      <c r="G53" s="34"/>
      <c r="H53" s="34"/>
      <c r="I53" s="34"/>
      <c r="J53" s="34"/>
      <c r="K53"/>
      <c r="L53"/>
    </row>
    <row r="54" spans="2:15" ht="15">
      <c r="K54"/>
      <c r="L54"/>
    </row>
  </sheetData>
  <mergeCells count="5">
    <mergeCell ref="I19:K19"/>
    <mergeCell ref="S15:S16"/>
    <mergeCell ref="D17:E18"/>
    <mergeCell ref="F17:H17"/>
    <mergeCell ref="F4:H6"/>
  </mergeCells>
  <dataValidations disablePrompts="1" count="1">
    <dataValidation type="list" allowBlank="1" showInputMessage="1" showErrorMessage="1" sqref="S18 AQ18" xr:uid="{5A49251A-0CA5-4975-8F0D-12DEFA4D04ED}">
      <formula1>$D$20:$D$51</formula1>
    </dataValidation>
  </dataValidations>
  <pageMargins left="0.511811024" right="0.511811024" top="0.78740157499999996" bottom="0.78740157499999996" header="0.31496062000000002" footer="0.31496062000000002"/>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619F-74BA-4515-98C2-3186DE77A0B7}">
  <sheetPr>
    <tabColor rgb="FFFFFF99"/>
  </sheetPr>
  <dimension ref="B1:O65"/>
  <sheetViews>
    <sheetView showGridLines="0" zoomScale="115" zoomScaleNormal="115" workbookViewId="0"/>
  </sheetViews>
  <sheetFormatPr defaultRowHeight="12.75"/>
  <cols>
    <col min="1" max="2" width="2.28515625" style="10" customWidth="1"/>
    <col min="3" max="3" width="3.7109375" style="10" customWidth="1"/>
    <col min="4" max="4" width="25.140625" style="10" bestFit="1" customWidth="1"/>
    <col min="5" max="5" width="10" style="10" customWidth="1"/>
    <col min="6" max="6" width="23.42578125" style="10" customWidth="1"/>
    <col min="7" max="7" width="23.7109375" style="10" customWidth="1"/>
    <col min="8" max="8" width="24" style="10" customWidth="1"/>
    <col min="9" max="9" width="11.5703125" style="10" customWidth="1"/>
    <col min="10" max="10" width="3.7109375" style="10" customWidth="1"/>
    <col min="11" max="12" width="2.28515625" style="10" customWidth="1"/>
    <col min="13" max="18" width="6.7109375" style="10" customWidth="1"/>
    <col min="19" max="19" width="25" style="10" customWidth="1"/>
    <col min="20" max="28" width="6.7109375" style="10" customWidth="1"/>
    <col min="29" max="36" width="9.140625" style="10" customWidth="1"/>
    <col min="37" max="16384" width="9.140625" style="10"/>
  </cols>
  <sheetData>
    <row r="1" spans="2:15" ht="9.75" customHeight="1" thickBot="1"/>
    <row r="2" spans="2:15" ht="6.75" customHeight="1">
      <c r="B2" s="11"/>
      <c r="C2" s="12"/>
      <c r="D2" s="12"/>
      <c r="E2" s="12"/>
      <c r="F2" s="12"/>
      <c r="G2" s="12"/>
      <c r="H2" s="12"/>
      <c r="I2" s="12"/>
      <c r="J2" s="12"/>
      <c r="K2" s="13"/>
    </row>
    <row r="3" spans="2:15" ht="15" customHeight="1">
      <c r="B3" s="14"/>
      <c r="C3" s="15"/>
      <c r="D3" s="16"/>
      <c r="E3" s="16"/>
      <c r="F3" s="16"/>
      <c r="G3" s="16"/>
      <c r="H3" s="16"/>
      <c r="I3" s="16"/>
      <c r="J3" s="17"/>
      <c r="K3" s="18"/>
    </row>
    <row r="4" spans="2:15" ht="15" customHeight="1">
      <c r="B4" s="14"/>
      <c r="C4" s="19"/>
      <c r="F4" s="291" t="s">
        <v>0</v>
      </c>
      <c r="G4" s="292"/>
      <c r="H4" s="292"/>
      <c r="J4" s="20"/>
      <c r="K4" s="18"/>
      <c r="O4" s="55" t="s">
        <v>1</v>
      </c>
    </row>
    <row r="5" spans="2:15" ht="15" customHeight="1">
      <c r="B5" s="14"/>
      <c r="C5" s="19"/>
      <c r="F5" s="292"/>
      <c r="G5" s="292"/>
      <c r="H5" s="292"/>
      <c r="J5" s="20"/>
      <c r="K5" s="18"/>
    </row>
    <row r="6" spans="2:15" ht="15" customHeight="1">
      <c r="B6" s="14"/>
      <c r="C6" s="19"/>
      <c r="F6" s="292"/>
      <c r="G6" s="292"/>
      <c r="H6" s="292"/>
      <c r="J6" s="20"/>
      <c r="K6" s="18"/>
    </row>
    <row r="7" spans="2:15" ht="15" customHeight="1" thickBot="1">
      <c r="B7" s="14"/>
      <c r="C7" s="21"/>
      <c r="J7" s="20"/>
      <c r="K7" s="18"/>
    </row>
    <row r="8" spans="2:15" ht="15" customHeight="1" thickTop="1">
      <c r="B8" s="14"/>
      <c r="C8" s="22"/>
      <c r="D8" s="23"/>
      <c r="E8" s="23"/>
      <c r="F8" s="23"/>
      <c r="G8" s="23"/>
      <c r="H8" s="23"/>
      <c r="I8" s="23"/>
      <c r="J8" s="24"/>
      <c r="K8" s="18"/>
    </row>
    <row r="9" spans="2:15" ht="15" customHeight="1">
      <c r="B9" s="14"/>
      <c r="C9" s="25" t="s">
        <v>2</v>
      </c>
      <c r="F9" s="26" t="s">
        <v>3</v>
      </c>
      <c r="G9" s="27">
        <v>46023</v>
      </c>
      <c r="H9" s="28" t="s">
        <v>4</v>
      </c>
      <c r="J9" s="29"/>
      <c r="K9" s="18"/>
    </row>
    <row r="10" spans="2:15" ht="15" customHeight="1">
      <c r="B10" s="14"/>
      <c r="C10" s="25" t="s">
        <v>5</v>
      </c>
      <c r="F10" s="26" t="s">
        <v>6</v>
      </c>
      <c r="G10" s="27"/>
      <c r="J10" s="29"/>
      <c r="K10" s="18"/>
    </row>
    <row r="11" spans="2:15" ht="15" customHeight="1" thickBot="1">
      <c r="B11" s="14"/>
      <c r="C11" s="30"/>
      <c r="D11" s="31"/>
      <c r="E11" s="31"/>
      <c r="F11" s="31"/>
      <c r="G11" s="31"/>
      <c r="H11" s="31"/>
      <c r="I11" s="31"/>
      <c r="J11" s="32"/>
      <c r="K11" s="18"/>
    </row>
    <row r="12" spans="2:15" ht="15" customHeight="1" thickTop="1">
      <c r="B12" s="14"/>
      <c r="C12" s="23"/>
      <c r="K12" s="18"/>
    </row>
    <row r="13" spans="2:15" s="57" customFormat="1" ht="15" customHeight="1">
      <c r="B13" s="60"/>
      <c r="C13" s="58" t="s">
        <v>105</v>
      </c>
      <c r="D13" s="58"/>
      <c r="E13" s="59"/>
      <c r="F13" s="59"/>
      <c r="G13" s="59"/>
      <c r="H13" s="59"/>
      <c r="I13" s="59"/>
      <c r="J13" s="59"/>
      <c r="K13" s="64"/>
    </row>
    <row r="14" spans="2:15" ht="15" customHeight="1">
      <c r="B14" s="14"/>
      <c r="K14" s="18"/>
    </row>
    <row r="15" spans="2:15" ht="15" customHeight="1">
      <c r="B15" s="14"/>
      <c r="C15" s="54" t="s">
        <v>106</v>
      </c>
      <c r="H15" s="55" t="s">
        <v>107</v>
      </c>
      <c r="K15" s="18"/>
    </row>
    <row r="16" spans="2:15" ht="15" customHeight="1">
      <c r="B16" s="14"/>
      <c r="D16" s="296" t="s">
        <v>108</v>
      </c>
      <c r="E16" s="296"/>
      <c r="F16" s="296"/>
      <c r="G16" s="296"/>
      <c r="H16" s="296"/>
      <c r="I16" s="296"/>
      <c r="J16" s="296"/>
      <c r="K16" s="18"/>
    </row>
    <row r="17" spans="2:11" ht="15" customHeight="1">
      <c r="B17" s="14"/>
      <c r="D17" s="296"/>
      <c r="E17" s="296"/>
      <c r="F17" s="296"/>
      <c r="G17" s="296"/>
      <c r="H17" s="296"/>
      <c r="I17" s="296"/>
      <c r="J17" s="296"/>
      <c r="K17" s="18"/>
    </row>
    <row r="18" spans="2:11" ht="15" customHeight="1">
      <c r="B18" s="14"/>
      <c r="D18" s="296"/>
      <c r="E18" s="296"/>
      <c r="F18" s="296"/>
      <c r="G18" s="296"/>
      <c r="H18" s="296"/>
      <c r="I18" s="296"/>
      <c r="J18" s="296"/>
      <c r="K18" s="18"/>
    </row>
    <row r="19" spans="2:11" ht="15" customHeight="1">
      <c r="B19" s="14"/>
      <c r="D19" s="296"/>
      <c r="E19" s="296"/>
      <c r="F19" s="296"/>
      <c r="G19" s="296"/>
      <c r="H19" s="296"/>
      <c r="I19" s="296"/>
      <c r="J19" s="296"/>
      <c r="K19" s="18"/>
    </row>
    <row r="20" spans="2:11" ht="15" customHeight="1">
      <c r="B20" s="14"/>
      <c r="D20" s="296"/>
      <c r="E20" s="296"/>
      <c r="F20" s="296"/>
      <c r="G20" s="296"/>
      <c r="H20" s="296"/>
      <c r="I20" s="296"/>
      <c r="J20" s="296"/>
      <c r="K20" s="18"/>
    </row>
    <row r="21" spans="2:11" ht="15" customHeight="1">
      <c r="B21" s="14"/>
      <c r="D21" s="296"/>
      <c r="E21" s="296"/>
      <c r="F21" s="296"/>
      <c r="G21" s="296"/>
      <c r="H21" s="296"/>
      <c r="I21" s="296"/>
      <c r="J21" s="296"/>
      <c r="K21" s="18"/>
    </row>
    <row r="22" spans="2:11" ht="15" customHeight="1">
      <c r="B22" s="14"/>
      <c r="D22" s="296"/>
      <c r="E22" s="296"/>
      <c r="F22" s="296"/>
      <c r="G22" s="296"/>
      <c r="H22" s="296"/>
      <c r="I22" s="296"/>
      <c r="J22" s="296"/>
      <c r="K22" s="18"/>
    </row>
    <row r="23" spans="2:11" ht="15" customHeight="1">
      <c r="B23" s="14"/>
      <c r="D23" s="296"/>
      <c r="E23" s="296"/>
      <c r="F23" s="296"/>
      <c r="G23" s="296"/>
      <c r="H23" s="296"/>
      <c r="I23" s="296"/>
      <c r="J23" s="296"/>
      <c r="K23" s="18"/>
    </row>
    <row r="24" spans="2:11" ht="15" customHeight="1">
      <c r="B24" s="14"/>
      <c r="D24" s="296"/>
      <c r="E24" s="296"/>
      <c r="F24" s="296"/>
      <c r="G24" s="296"/>
      <c r="H24" s="296"/>
      <c r="I24" s="296"/>
      <c r="J24" s="296"/>
      <c r="K24" s="18"/>
    </row>
    <row r="25" spans="2:11" ht="15" customHeight="1">
      <c r="B25" s="14"/>
      <c r="D25" s="296"/>
      <c r="E25" s="296"/>
      <c r="F25" s="296"/>
      <c r="G25" s="296"/>
      <c r="H25" s="296"/>
      <c r="I25" s="296"/>
      <c r="J25" s="296"/>
      <c r="K25" s="18"/>
    </row>
    <row r="26" spans="2:11" ht="15" customHeight="1">
      <c r="B26" s="14"/>
      <c r="D26" s="296"/>
      <c r="E26" s="296"/>
      <c r="F26" s="296"/>
      <c r="G26" s="296"/>
      <c r="H26" s="296"/>
      <c r="I26" s="296"/>
      <c r="J26" s="296"/>
      <c r="K26" s="18"/>
    </row>
    <row r="27" spans="2:11" ht="15" customHeight="1">
      <c r="B27" s="14"/>
      <c r="D27" s="296"/>
      <c r="E27" s="296"/>
      <c r="F27" s="296"/>
      <c r="G27" s="296"/>
      <c r="H27" s="296"/>
      <c r="I27" s="296"/>
      <c r="J27" s="296"/>
      <c r="K27" s="18"/>
    </row>
    <row r="28" spans="2:11" ht="15" customHeight="1">
      <c r="B28" s="14"/>
      <c r="D28" s="296"/>
      <c r="E28" s="296"/>
      <c r="F28" s="296"/>
      <c r="G28" s="296"/>
      <c r="H28" s="296"/>
      <c r="I28" s="296"/>
      <c r="J28" s="296"/>
      <c r="K28" s="18"/>
    </row>
    <row r="29" spans="2:11" ht="15" customHeight="1">
      <c r="B29" s="14"/>
      <c r="D29" s="296"/>
      <c r="E29" s="296"/>
      <c r="F29" s="296"/>
      <c r="G29" s="296"/>
      <c r="H29" s="296"/>
      <c r="I29" s="296"/>
      <c r="J29" s="296"/>
      <c r="K29" s="18"/>
    </row>
    <row r="30" spans="2:11" ht="15" customHeight="1">
      <c r="B30" s="14"/>
      <c r="D30" s="296"/>
      <c r="E30" s="296"/>
      <c r="F30" s="296"/>
      <c r="G30" s="296"/>
      <c r="H30" s="296"/>
      <c r="I30" s="296"/>
      <c r="J30" s="296"/>
      <c r="K30" s="18"/>
    </row>
    <row r="31" spans="2:11" ht="15" customHeight="1">
      <c r="B31" s="14"/>
      <c r="D31" s="53"/>
      <c r="E31" s="53"/>
      <c r="F31" s="53"/>
      <c r="G31" s="53"/>
      <c r="H31" s="53"/>
      <c r="I31" s="53"/>
      <c r="J31" s="53"/>
      <c r="K31" s="18"/>
    </row>
    <row r="32" spans="2:11" ht="15" customHeight="1">
      <c r="B32" s="14"/>
      <c r="C32" s="54" t="s">
        <v>109</v>
      </c>
      <c r="D32" s="53"/>
      <c r="E32" s="53"/>
      <c r="F32" s="53"/>
      <c r="G32" s="53"/>
      <c r="H32" s="55" t="s">
        <v>110</v>
      </c>
      <c r="I32" s="53"/>
      <c r="J32" s="53"/>
      <c r="K32" s="18"/>
    </row>
    <row r="33" spans="2:11" ht="15" customHeight="1">
      <c r="B33" s="14"/>
      <c r="C33" s="54"/>
      <c r="D33" s="53"/>
      <c r="E33" s="53"/>
      <c r="F33" s="53"/>
      <c r="G33" s="53"/>
      <c r="H33" s="55"/>
      <c r="I33" s="53"/>
      <c r="J33" s="53"/>
      <c r="K33" s="18"/>
    </row>
    <row r="34" spans="2:11" ht="15" customHeight="1">
      <c r="B34" s="14"/>
      <c r="C34" s="54"/>
      <c r="D34" s="312" t="s">
        <v>111</v>
      </c>
      <c r="E34" s="312"/>
      <c r="F34" s="312"/>
      <c r="G34" s="312"/>
      <c r="H34" s="312"/>
      <c r="I34" s="312"/>
      <c r="J34" s="312"/>
      <c r="K34" s="18"/>
    </row>
    <row r="35" spans="2:11" ht="15" customHeight="1">
      <c r="B35" s="14"/>
      <c r="C35" s="54"/>
      <c r="D35" s="312"/>
      <c r="E35" s="312"/>
      <c r="F35" s="312"/>
      <c r="G35" s="312"/>
      <c r="H35" s="312"/>
      <c r="I35" s="312"/>
      <c r="J35" s="312"/>
      <c r="K35" s="18"/>
    </row>
    <row r="36" spans="2:11" ht="15" customHeight="1">
      <c r="B36" s="14"/>
      <c r="C36" s="54"/>
      <c r="D36" s="312"/>
      <c r="E36" s="312"/>
      <c r="F36" s="312"/>
      <c r="G36" s="312"/>
      <c r="H36" s="312"/>
      <c r="I36" s="312"/>
      <c r="J36" s="312"/>
      <c r="K36" s="18"/>
    </row>
    <row r="37" spans="2:11" ht="15" customHeight="1">
      <c r="B37" s="14"/>
      <c r="C37" s="54"/>
      <c r="D37" s="312"/>
      <c r="E37" s="312"/>
      <c r="F37" s="312"/>
      <c r="G37" s="312"/>
      <c r="H37" s="312"/>
      <c r="I37" s="312"/>
      <c r="J37" s="312"/>
      <c r="K37" s="18"/>
    </row>
    <row r="38" spans="2:11" ht="15" customHeight="1">
      <c r="B38" s="14"/>
      <c r="C38" s="54"/>
      <c r="D38" s="312"/>
      <c r="E38" s="312"/>
      <c r="F38" s="312"/>
      <c r="G38" s="312"/>
      <c r="H38" s="312"/>
      <c r="I38" s="312"/>
      <c r="J38" s="312"/>
      <c r="K38" s="18"/>
    </row>
    <row r="39" spans="2:11" ht="15" customHeight="1">
      <c r="B39" s="14"/>
      <c r="C39" s="54"/>
      <c r="D39" s="312"/>
      <c r="E39" s="312"/>
      <c r="F39" s="312"/>
      <c r="G39" s="312"/>
      <c r="H39" s="312"/>
      <c r="I39" s="312"/>
      <c r="J39" s="312"/>
      <c r="K39" s="18"/>
    </row>
    <row r="40" spans="2:11" ht="15" customHeight="1">
      <c r="B40" s="14"/>
      <c r="C40" s="54"/>
      <c r="D40" s="312"/>
      <c r="E40" s="312"/>
      <c r="F40" s="312"/>
      <c r="G40" s="312"/>
      <c r="H40" s="312"/>
      <c r="I40" s="312"/>
      <c r="J40" s="312"/>
      <c r="K40" s="18"/>
    </row>
    <row r="41" spans="2:11" ht="7.5" customHeight="1">
      <c r="B41" s="14"/>
      <c r="C41" s="54"/>
      <c r="D41" s="52"/>
      <c r="E41" s="52"/>
      <c r="F41" s="52"/>
      <c r="G41" s="52"/>
      <c r="H41" s="52"/>
      <c r="I41" s="52"/>
      <c r="J41" s="52"/>
      <c r="K41" s="18"/>
    </row>
    <row r="42" spans="2:11" ht="15" customHeight="1">
      <c r="B42" s="14"/>
      <c r="C42" s="54" t="s">
        <v>112</v>
      </c>
      <c r="D42" s="53"/>
      <c r="E42" s="53"/>
      <c r="F42" s="53"/>
      <c r="G42" s="53"/>
      <c r="H42" s="55" t="s">
        <v>113</v>
      </c>
      <c r="I42" s="53"/>
      <c r="J42" s="53"/>
      <c r="K42" s="18"/>
    </row>
    <row r="43" spans="2:11" ht="7.5" customHeight="1">
      <c r="B43" s="14"/>
      <c r="C43" s="54"/>
      <c r="D43" s="53"/>
      <c r="E43" s="53"/>
      <c r="F43" s="53"/>
      <c r="G43" s="53"/>
      <c r="H43" s="55"/>
      <c r="I43" s="53"/>
      <c r="J43" s="53"/>
      <c r="K43" s="18"/>
    </row>
    <row r="44" spans="2:11" ht="15" customHeight="1">
      <c r="B44" s="14"/>
      <c r="C44" s="54"/>
      <c r="D44" s="312" t="s">
        <v>114</v>
      </c>
      <c r="E44" s="312"/>
      <c r="F44" s="312"/>
      <c r="G44" s="312"/>
      <c r="H44" s="312"/>
      <c r="I44" s="312"/>
      <c r="J44" s="312"/>
      <c r="K44" s="18"/>
    </row>
    <row r="45" spans="2:11" ht="15" customHeight="1">
      <c r="B45" s="14"/>
      <c r="C45" s="54"/>
      <c r="D45" s="312"/>
      <c r="E45" s="312"/>
      <c r="F45" s="312"/>
      <c r="G45" s="312"/>
      <c r="H45" s="312"/>
      <c r="I45" s="312"/>
      <c r="J45" s="312"/>
      <c r="K45" s="18"/>
    </row>
    <row r="46" spans="2:11" ht="15" customHeight="1">
      <c r="B46" s="14"/>
      <c r="C46" s="54"/>
      <c r="D46" s="312"/>
      <c r="E46" s="312"/>
      <c r="F46" s="312"/>
      <c r="G46" s="312"/>
      <c r="H46" s="312"/>
      <c r="I46" s="312"/>
      <c r="J46" s="312"/>
      <c r="K46" s="18"/>
    </row>
    <row r="47" spans="2:11" ht="15" customHeight="1">
      <c r="B47" s="14"/>
      <c r="C47" s="54"/>
      <c r="D47" s="312"/>
      <c r="E47" s="312"/>
      <c r="F47" s="312"/>
      <c r="G47" s="312"/>
      <c r="H47" s="312"/>
      <c r="I47" s="312"/>
      <c r="J47" s="312"/>
      <c r="K47" s="18"/>
    </row>
    <row r="48" spans="2:11" ht="15" customHeight="1">
      <c r="B48" s="14"/>
      <c r="C48" s="54"/>
      <c r="D48" s="312"/>
      <c r="E48" s="312"/>
      <c r="F48" s="312"/>
      <c r="G48" s="312"/>
      <c r="H48" s="312"/>
      <c r="I48" s="312"/>
      <c r="J48" s="312"/>
      <c r="K48" s="18"/>
    </row>
    <row r="49" spans="2:11" ht="15" customHeight="1">
      <c r="B49" s="14"/>
      <c r="C49" s="54"/>
      <c r="D49" s="312"/>
      <c r="E49" s="312"/>
      <c r="F49" s="312"/>
      <c r="G49" s="312"/>
      <c r="H49" s="312"/>
      <c r="I49" s="312"/>
      <c r="J49" s="312"/>
      <c r="K49" s="18"/>
    </row>
    <row r="50" spans="2:11" ht="15" customHeight="1">
      <c r="B50" s="14"/>
      <c r="C50" s="54"/>
      <c r="D50" s="53"/>
      <c r="E50" s="53"/>
      <c r="F50" s="53"/>
      <c r="G50" s="53"/>
      <c r="H50" s="55"/>
      <c r="I50" s="53"/>
      <c r="J50" s="53"/>
      <c r="K50" s="18"/>
    </row>
    <row r="51" spans="2:11" s="57" customFormat="1" ht="15" customHeight="1">
      <c r="B51" s="60"/>
      <c r="C51" s="58" t="s">
        <v>115</v>
      </c>
      <c r="D51" s="58"/>
      <c r="E51" s="61"/>
      <c r="F51" s="61"/>
      <c r="G51" s="61"/>
      <c r="H51" s="62"/>
      <c r="I51" s="61"/>
      <c r="J51" s="63"/>
      <c r="K51" s="64"/>
    </row>
    <row r="52" spans="2:11" ht="9.75" customHeight="1">
      <c r="B52" s="14"/>
      <c r="C52" s="54"/>
      <c r="D52" s="53"/>
      <c r="E52" s="53"/>
      <c r="F52" s="53"/>
      <c r="G52" s="53"/>
      <c r="H52" s="55"/>
      <c r="I52" s="53"/>
      <c r="J52" s="53"/>
      <c r="K52" s="18"/>
    </row>
    <row r="53" spans="2:11" ht="15" customHeight="1">
      <c r="B53" s="14"/>
      <c r="C53" s="54"/>
      <c r="D53" s="296" t="s">
        <v>116</v>
      </c>
      <c r="E53" s="296"/>
      <c r="F53" s="296"/>
      <c r="G53" s="296"/>
      <c r="H53" s="296"/>
      <c r="I53" s="296"/>
      <c r="J53" s="296"/>
      <c r="K53" s="18"/>
    </row>
    <row r="54" spans="2:11" ht="15" customHeight="1">
      <c r="B54" s="14"/>
      <c r="C54" s="54"/>
      <c r="D54" s="296"/>
      <c r="E54" s="296"/>
      <c r="F54" s="296"/>
      <c r="G54" s="296"/>
      <c r="H54" s="296"/>
      <c r="I54" s="296"/>
      <c r="J54" s="296"/>
      <c r="K54" s="18"/>
    </row>
    <row r="55" spans="2:11" ht="15" customHeight="1">
      <c r="B55" s="14"/>
      <c r="C55" s="54"/>
      <c r="D55" s="296" t="s">
        <v>117</v>
      </c>
      <c r="E55" s="296"/>
      <c r="F55" s="296"/>
      <c r="G55" s="296"/>
      <c r="H55" s="296"/>
      <c r="I55" s="296"/>
      <c r="J55" s="296"/>
      <c r="K55" s="18"/>
    </row>
    <row r="56" spans="2:11" ht="15" customHeight="1">
      <c r="B56" s="14"/>
      <c r="C56" s="54"/>
      <c r="D56" s="296"/>
      <c r="E56" s="296"/>
      <c r="F56" s="296"/>
      <c r="G56" s="296"/>
      <c r="H56" s="296"/>
      <c r="I56" s="296"/>
      <c r="J56" s="296"/>
      <c r="K56" s="18"/>
    </row>
    <row r="57" spans="2:11" ht="15" customHeight="1">
      <c r="B57" s="14"/>
      <c r="C57" s="54"/>
      <c r="D57" s="296"/>
      <c r="E57" s="296"/>
      <c r="F57" s="296"/>
      <c r="G57" s="296"/>
      <c r="H57" s="296"/>
      <c r="I57" s="296"/>
      <c r="J57" s="296"/>
      <c r="K57" s="18"/>
    </row>
    <row r="58" spans="2:11" ht="15" customHeight="1">
      <c r="B58" s="14"/>
      <c r="C58" s="54"/>
      <c r="D58" s="296"/>
      <c r="E58" s="296"/>
      <c r="F58" s="296"/>
      <c r="G58" s="296"/>
      <c r="H58" s="296"/>
      <c r="I58" s="296"/>
      <c r="J58" s="296"/>
      <c r="K58" s="18"/>
    </row>
    <row r="59" spans="2:11" ht="15" customHeight="1">
      <c r="B59" s="14"/>
      <c r="C59" s="54"/>
      <c r="D59" s="296"/>
      <c r="E59" s="296"/>
      <c r="F59" s="296"/>
      <c r="G59" s="296"/>
      <c r="H59" s="296"/>
      <c r="I59" s="296"/>
      <c r="J59" s="296"/>
      <c r="K59" s="18"/>
    </row>
    <row r="60" spans="2:11" ht="15" customHeight="1">
      <c r="B60" s="14"/>
      <c r="C60" s="54"/>
      <c r="D60" s="296" t="s">
        <v>118</v>
      </c>
      <c r="E60" s="296"/>
      <c r="F60" s="296"/>
      <c r="G60" s="296"/>
      <c r="H60" s="296"/>
      <c r="I60" s="296"/>
      <c r="J60" s="296"/>
      <c r="K60" s="18"/>
    </row>
    <row r="61" spans="2:11" ht="15" customHeight="1">
      <c r="B61" s="14"/>
      <c r="C61" s="54"/>
      <c r="D61" s="296"/>
      <c r="E61" s="296"/>
      <c r="F61" s="296"/>
      <c r="G61" s="296"/>
      <c r="H61" s="296"/>
      <c r="I61" s="296"/>
      <c r="J61" s="296"/>
      <c r="K61" s="18"/>
    </row>
    <row r="62" spans="2:11" ht="15" customHeight="1">
      <c r="B62" s="14"/>
      <c r="C62" s="54"/>
      <c r="D62" s="53"/>
      <c r="E62" s="53"/>
      <c r="F62" s="53"/>
      <c r="G62" s="53"/>
      <c r="H62" s="53"/>
      <c r="I62" s="53"/>
      <c r="J62" s="53"/>
      <c r="K62" s="18"/>
    </row>
    <row r="63" spans="2:11" ht="15" customHeight="1">
      <c r="B63" s="14"/>
      <c r="C63" s="54"/>
      <c r="D63" s="296" t="s">
        <v>119</v>
      </c>
      <c r="E63" s="296"/>
      <c r="F63" s="296"/>
      <c r="G63" s="296"/>
      <c r="H63" s="296"/>
      <c r="I63" s="296"/>
      <c r="J63" s="296"/>
      <c r="K63" s="18"/>
    </row>
    <row r="64" spans="2:11" ht="15" customHeight="1" thickBot="1">
      <c r="B64" s="33"/>
      <c r="C64" s="56"/>
      <c r="D64" s="311"/>
      <c r="E64" s="311"/>
      <c r="F64" s="311"/>
      <c r="G64" s="311"/>
      <c r="H64" s="311"/>
      <c r="I64" s="311"/>
      <c r="J64" s="311"/>
      <c r="K64" s="35"/>
    </row>
    <row r="65" ht="15" customHeight="1"/>
  </sheetData>
  <mergeCells count="8">
    <mergeCell ref="D60:J61"/>
    <mergeCell ref="D63:J64"/>
    <mergeCell ref="F4:H6"/>
    <mergeCell ref="D16:J30"/>
    <mergeCell ref="D34:J40"/>
    <mergeCell ref="D44:J49"/>
    <mergeCell ref="D53:J54"/>
    <mergeCell ref="D55:J59"/>
  </mergeCells>
  <pageMargins left="0.511811024" right="0.511811024" top="0.78740157499999996" bottom="0.78740157499999996" header="0.31496062000000002" footer="0.31496062000000002"/>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078D-228B-4B91-9DEE-BF4B76140604}">
  <sheetPr>
    <tabColor theme="9" tint="0.39997558519241921"/>
  </sheetPr>
  <dimension ref="A1:O23"/>
  <sheetViews>
    <sheetView workbookViewId="0"/>
  </sheetViews>
  <sheetFormatPr defaultRowHeight="15"/>
  <cols>
    <col min="1" max="1" width="0.85546875" customWidth="1"/>
    <col min="2" max="2" width="9.7109375" customWidth="1"/>
    <col min="3" max="3" width="8.7109375" customWidth="1"/>
    <col min="4" max="4" width="17.140625" customWidth="1"/>
    <col min="5" max="5" width="36" customWidth="1"/>
    <col min="6" max="6" width="50.28515625" customWidth="1"/>
    <col min="7" max="7" width="23.42578125" customWidth="1"/>
    <col min="8" max="8" width="27.7109375" customWidth="1"/>
    <col min="9" max="9" width="14.7109375" customWidth="1"/>
    <col min="10" max="10" width="20.7109375" customWidth="1"/>
    <col min="11" max="11" width="23.140625" customWidth="1"/>
    <col min="12" max="12" width="0.140625" customWidth="1"/>
    <col min="13" max="13" width="0.85546875" customWidth="1"/>
  </cols>
  <sheetData>
    <row r="1" spans="1:15" ht="5.0999999999999996" customHeight="1">
      <c r="A1" s="206"/>
      <c r="B1" s="206"/>
      <c r="C1" s="206"/>
      <c r="D1" s="206"/>
      <c r="E1" s="206"/>
      <c r="F1" s="206"/>
      <c r="G1" s="206"/>
      <c r="H1" s="206"/>
      <c r="I1" s="206"/>
      <c r="J1" s="206"/>
      <c r="K1" s="206"/>
      <c r="L1" s="206"/>
      <c r="M1" s="206"/>
    </row>
    <row r="2" spans="1:15" ht="3.95" customHeight="1">
      <c r="A2" s="206"/>
      <c r="B2" s="207"/>
      <c r="C2" s="207"/>
      <c r="D2" s="207"/>
      <c r="E2" s="207"/>
      <c r="F2" s="207"/>
      <c r="G2" s="207"/>
      <c r="H2" s="207"/>
      <c r="I2" s="207"/>
      <c r="J2" s="207"/>
      <c r="K2" s="207"/>
      <c r="L2" s="207"/>
      <c r="M2" s="206"/>
    </row>
    <row r="3" spans="1:15" ht="6" customHeight="1">
      <c r="A3" s="206"/>
      <c r="B3" s="208" t="s">
        <v>2715</v>
      </c>
      <c r="C3" s="206"/>
      <c r="D3" s="206"/>
      <c r="E3" s="206"/>
      <c r="F3" s="206"/>
      <c r="G3" s="206"/>
      <c r="H3" s="206"/>
      <c r="I3" s="206"/>
      <c r="J3" s="206"/>
      <c r="K3" s="206"/>
      <c r="L3" s="206"/>
      <c r="M3" s="206"/>
    </row>
    <row r="4" spans="1:15" ht="14.1" customHeight="1">
      <c r="A4" s="206"/>
      <c r="B4" s="207"/>
      <c r="C4" s="206"/>
      <c r="D4" s="206"/>
      <c r="E4" s="206"/>
      <c r="F4" s="206"/>
      <c r="G4" s="206"/>
      <c r="H4" s="206"/>
      <c r="I4" s="206"/>
      <c r="J4" s="206"/>
      <c r="K4" s="206"/>
      <c r="L4" s="206"/>
      <c r="M4" s="206"/>
    </row>
    <row r="5" spans="1:15" ht="6.95" customHeight="1">
      <c r="A5" s="206"/>
      <c r="B5" s="208" t="s">
        <v>2715</v>
      </c>
      <c r="C5" s="206"/>
      <c r="D5" s="206"/>
      <c r="E5" s="206"/>
      <c r="F5" s="206"/>
      <c r="G5" s="206"/>
      <c r="H5" s="206"/>
      <c r="I5" s="206"/>
      <c r="J5" s="206"/>
      <c r="K5" s="206"/>
      <c r="L5" s="206"/>
      <c r="M5" s="206"/>
    </row>
    <row r="6" spans="1:15" ht="14.1" customHeight="1">
      <c r="A6" s="206"/>
      <c r="B6" s="317" t="s">
        <v>837</v>
      </c>
      <c r="C6" s="318"/>
      <c r="D6" s="318"/>
      <c r="E6" s="318"/>
      <c r="F6" s="318"/>
      <c r="G6" s="318"/>
      <c r="H6" s="318"/>
      <c r="I6" s="318"/>
      <c r="J6" s="318"/>
      <c r="K6" s="318"/>
      <c r="L6" s="318"/>
      <c r="M6" s="206"/>
    </row>
    <row r="7" spans="1:15" ht="14.1" customHeight="1">
      <c r="A7" s="206"/>
      <c r="B7" s="317" t="s">
        <v>2716</v>
      </c>
      <c r="C7" s="318"/>
      <c r="D7" s="318"/>
      <c r="E7" s="318"/>
      <c r="F7" s="318"/>
      <c r="G7" s="318"/>
      <c r="H7" s="318"/>
      <c r="I7" s="318"/>
      <c r="J7" s="318"/>
      <c r="K7" s="318"/>
      <c r="L7" s="318"/>
      <c r="M7" s="206"/>
    </row>
    <row r="8" spans="1:15" ht="14.1" customHeight="1">
      <c r="A8" s="206"/>
      <c r="B8" s="317" t="s">
        <v>766</v>
      </c>
      <c r="C8" s="318"/>
      <c r="D8" s="318"/>
      <c r="E8" s="318"/>
      <c r="F8" s="318"/>
      <c r="G8" s="318"/>
      <c r="H8" s="318"/>
      <c r="I8" s="318"/>
      <c r="J8" s="318"/>
      <c r="K8" s="318"/>
      <c r="L8" s="318"/>
      <c r="M8" s="206"/>
    </row>
    <row r="9" spans="1:15" ht="14.1" customHeight="1">
      <c r="A9" s="206"/>
      <c r="B9" s="317" t="s">
        <v>2717</v>
      </c>
      <c r="C9" s="318"/>
      <c r="D9" s="315">
        <v>46073.629861111112</v>
      </c>
      <c r="E9" s="316"/>
      <c r="F9" s="316"/>
      <c r="G9" s="316"/>
      <c r="H9" s="316"/>
      <c r="I9" s="316"/>
      <c r="J9" s="316"/>
      <c r="K9" s="316"/>
      <c r="L9" s="316"/>
      <c r="M9" s="316"/>
      <c r="N9" s="316"/>
      <c r="O9" s="316"/>
    </row>
    <row r="10" spans="1:15" ht="15.95" customHeight="1">
      <c r="A10" s="206"/>
      <c r="B10" s="206"/>
      <c r="C10" s="206"/>
      <c r="D10" s="206"/>
      <c r="E10" s="206"/>
      <c r="F10" s="206"/>
      <c r="G10" s="206"/>
      <c r="H10" s="206"/>
      <c r="I10" s="206"/>
      <c r="J10" s="206"/>
      <c r="K10" s="206"/>
      <c r="L10" s="206"/>
      <c r="M10" s="206"/>
    </row>
    <row r="11" spans="1:15">
      <c r="A11" s="206"/>
      <c r="B11" s="319" t="s">
        <v>842</v>
      </c>
      <c r="C11" s="320"/>
      <c r="D11" s="320"/>
      <c r="E11" s="209" t="s">
        <v>1819</v>
      </c>
      <c r="F11" s="209" t="s">
        <v>2718</v>
      </c>
      <c r="G11" s="209" t="s">
        <v>844</v>
      </c>
      <c r="H11" s="209" t="s">
        <v>845</v>
      </c>
      <c r="I11" s="210" t="s">
        <v>2719</v>
      </c>
      <c r="J11" s="210" t="s">
        <v>2720</v>
      </c>
      <c r="K11" s="319" t="s">
        <v>851</v>
      </c>
      <c r="L11" s="320"/>
      <c r="M11" s="206"/>
    </row>
    <row r="12" spans="1:15" ht="38.25">
      <c r="B12" s="313" t="s">
        <v>766</v>
      </c>
      <c r="C12" s="314"/>
      <c r="D12" s="314"/>
      <c r="E12" t="s">
        <v>763</v>
      </c>
      <c r="F12" s="204" t="s">
        <v>2721</v>
      </c>
      <c r="G12" s="211" t="s">
        <v>2722</v>
      </c>
      <c r="H12" s="204" t="s">
        <v>2723</v>
      </c>
      <c r="I12" s="212" t="s">
        <v>83</v>
      </c>
      <c r="J12" s="204" t="s">
        <v>2724</v>
      </c>
      <c r="K12" s="204" t="s">
        <v>2725</v>
      </c>
    </row>
    <row r="13" spans="1:15">
      <c r="B13" s="313" t="s">
        <v>766</v>
      </c>
      <c r="C13" s="314"/>
      <c r="D13" s="314"/>
      <c r="E13" t="s">
        <v>776</v>
      </c>
      <c r="F13" s="204" t="s">
        <v>2721</v>
      </c>
      <c r="G13" s="211" t="s">
        <v>2726</v>
      </c>
      <c r="H13" s="204" t="s">
        <v>2727</v>
      </c>
      <c r="I13" s="212" t="s">
        <v>83</v>
      </c>
      <c r="J13" s="204" t="s">
        <v>2728</v>
      </c>
      <c r="K13" s="204" t="s">
        <v>2725</v>
      </c>
    </row>
    <row r="14" spans="1:15" ht="25.5">
      <c r="B14" s="313" t="s">
        <v>766</v>
      </c>
      <c r="C14" s="314"/>
      <c r="D14" s="314"/>
      <c r="E14" t="s">
        <v>776</v>
      </c>
      <c r="F14" s="204" t="s">
        <v>2721</v>
      </c>
      <c r="G14" s="211" t="s">
        <v>2729</v>
      </c>
      <c r="H14" s="204" t="s">
        <v>2730</v>
      </c>
      <c r="I14" s="212" t="s">
        <v>83</v>
      </c>
      <c r="J14" s="204" t="s">
        <v>2731</v>
      </c>
      <c r="K14" s="204" t="s">
        <v>2725</v>
      </c>
    </row>
    <row r="15" spans="1:15">
      <c r="B15" s="313" t="s">
        <v>766</v>
      </c>
      <c r="C15" s="314"/>
      <c r="D15" s="314"/>
      <c r="E15" t="s">
        <v>776</v>
      </c>
      <c r="F15" s="204" t="s">
        <v>2721</v>
      </c>
      <c r="G15" s="211" t="s">
        <v>2732</v>
      </c>
      <c r="H15" s="204" t="s">
        <v>2733</v>
      </c>
      <c r="I15" s="212" t="s">
        <v>83</v>
      </c>
      <c r="J15" s="204" t="s">
        <v>2734</v>
      </c>
      <c r="K15" s="204" t="s">
        <v>2725</v>
      </c>
    </row>
    <row r="23" ht="25.5" customHeight="1"/>
  </sheetData>
  <mergeCells count="11">
    <mergeCell ref="B6:L6"/>
    <mergeCell ref="B7:L7"/>
    <mergeCell ref="B8:L8"/>
    <mergeCell ref="B11:D11"/>
    <mergeCell ref="K11:L11"/>
    <mergeCell ref="B9:C9"/>
    <mergeCell ref="B12:D12"/>
    <mergeCell ref="B13:D13"/>
    <mergeCell ref="B14:D14"/>
    <mergeCell ref="B15:D15"/>
    <mergeCell ref="D9:O9"/>
  </mergeCells>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B1378-FB3B-4488-9EAC-FE008F15AB35}">
  <sheetPr codeName="Planilha5">
    <tabColor rgb="FF49479D"/>
  </sheetPr>
  <dimension ref="A1:H275"/>
  <sheetViews>
    <sheetView showGridLines="0" workbookViewId="0"/>
  </sheetViews>
  <sheetFormatPr defaultRowHeight="15"/>
  <cols>
    <col min="1" max="1" width="16.140625" customWidth="1"/>
    <col min="2" max="2" width="76.7109375" customWidth="1"/>
    <col min="3" max="3" width="8" bestFit="1" customWidth="1"/>
    <col min="4" max="4" width="20.7109375" bestFit="1" customWidth="1"/>
    <col min="5" max="5" width="14.42578125" bestFit="1" customWidth="1"/>
  </cols>
  <sheetData>
    <row r="1" spans="1:8">
      <c r="A1" t="s">
        <v>120</v>
      </c>
      <c r="B1" t="s">
        <v>121</v>
      </c>
      <c r="C1" t="s">
        <v>122</v>
      </c>
      <c r="D1" t="s">
        <v>123</v>
      </c>
      <c r="E1" t="s">
        <v>124</v>
      </c>
    </row>
    <row r="2" spans="1:8">
      <c r="A2" t="s">
        <v>125</v>
      </c>
      <c r="B2" t="s">
        <v>126</v>
      </c>
      <c r="C2">
        <v>4</v>
      </c>
      <c r="D2" t="s">
        <v>85</v>
      </c>
      <c r="E2" t="s">
        <v>127</v>
      </c>
      <c r="H2" s="112" t="s">
        <v>128</v>
      </c>
    </row>
    <row r="3" spans="1:8">
      <c r="A3" t="s">
        <v>129</v>
      </c>
      <c r="B3" t="s">
        <v>130</v>
      </c>
      <c r="C3">
        <v>4</v>
      </c>
      <c r="D3" t="s">
        <v>85</v>
      </c>
      <c r="E3" t="s">
        <v>127</v>
      </c>
    </row>
    <row r="4" spans="1:8">
      <c r="A4" t="s">
        <v>131</v>
      </c>
      <c r="B4" t="s">
        <v>132</v>
      </c>
      <c r="C4">
        <v>4</v>
      </c>
      <c r="D4" t="s">
        <v>85</v>
      </c>
      <c r="E4" t="s">
        <v>127</v>
      </c>
    </row>
    <row r="5" spans="1:8">
      <c r="A5" t="s">
        <v>133</v>
      </c>
      <c r="B5" t="s">
        <v>134</v>
      </c>
      <c r="C5">
        <v>5</v>
      </c>
      <c r="D5" t="s">
        <v>135</v>
      </c>
      <c r="E5" t="s">
        <v>136</v>
      </c>
    </row>
    <row r="6" spans="1:8">
      <c r="A6" t="s">
        <v>137</v>
      </c>
      <c r="B6" t="s">
        <v>138</v>
      </c>
      <c r="C6">
        <v>5</v>
      </c>
      <c r="D6" t="s">
        <v>135</v>
      </c>
      <c r="E6" t="s">
        <v>136</v>
      </c>
    </row>
    <row r="7" spans="1:8">
      <c r="A7" t="s">
        <v>139</v>
      </c>
      <c r="B7" t="s">
        <v>140</v>
      </c>
      <c r="C7">
        <v>5</v>
      </c>
      <c r="D7" t="s">
        <v>135</v>
      </c>
      <c r="E7" t="s">
        <v>136</v>
      </c>
    </row>
    <row r="8" spans="1:8">
      <c r="A8" t="s">
        <v>141</v>
      </c>
      <c r="B8" t="s">
        <v>142</v>
      </c>
      <c r="C8">
        <v>5</v>
      </c>
      <c r="D8" t="s">
        <v>135</v>
      </c>
      <c r="E8" t="s">
        <v>136</v>
      </c>
    </row>
    <row r="9" spans="1:8">
      <c r="A9" t="s">
        <v>143</v>
      </c>
      <c r="B9" t="s">
        <v>144</v>
      </c>
      <c r="C9">
        <v>5</v>
      </c>
      <c r="D9" t="s">
        <v>135</v>
      </c>
      <c r="E9" t="s">
        <v>136</v>
      </c>
    </row>
    <row r="10" spans="1:8">
      <c r="A10" t="s">
        <v>145</v>
      </c>
      <c r="B10" t="s">
        <v>146</v>
      </c>
      <c r="C10">
        <v>2</v>
      </c>
      <c r="D10" t="s">
        <v>83</v>
      </c>
      <c r="E10" t="s">
        <v>147</v>
      </c>
    </row>
    <row r="11" spans="1:8">
      <c r="A11" t="s">
        <v>148</v>
      </c>
      <c r="B11" t="s">
        <v>149</v>
      </c>
      <c r="C11">
        <v>3</v>
      </c>
      <c r="D11" t="s">
        <v>84</v>
      </c>
      <c r="E11" t="s">
        <v>150</v>
      </c>
    </row>
    <row r="12" spans="1:8">
      <c r="A12" t="s">
        <v>151</v>
      </c>
      <c r="B12" t="s">
        <v>152</v>
      </c>
      <c r="C12">
        <v>5</v>
      </c>
      <c r="D12" t="s">
        <v>135</v>
      </c>
      <c r="E12" t="s">
        <v>136</v>
      </c>
    </row>
    <row r="13" spans="1:8">
      <c r="A13" t="s">
        <v>153</v>
      </c>
      <c r="B13" t="s">
        <v>154</v>
      </c>
      <c r="C13">
        <v>5</v>
      </c>
      <c r="D13" t="s">
        <v>135</v>
      </c>
      <c r="E13" t="s">
        <v>136</v>
      </c>
    </row>
    <row r="14" spans="1:8">
      <c r="A14" t="s">
        <v>155</v>
      </c>
      <c r="B14" t="s">
        <v>156</v>
      </c>
      <c r="C14">
        <v>5</v>
      </c>
      <c r="D14" t="s">
        <v>135</v>
      </c>
      <c r="E14" t="s">
        <v>136</v>
      </c>
    </row>
    <row r="15" spans="1:8">
      <c r="A15" t="s">
        <v>157</v>
      </c>
      <c r="B15" t="s">
        <v>158</v>
      </c>
      <c r="C15">
        <v>5</v>
      </c>
      <c r="D15" t="s">
        <v>135</v>
      </c>
      <c r="E15" t="s">
        <v>136</v>
      </c>
    </row>
    <row r="16" spans="1:8">
      <c r="A16" t="s">
        <v>159</v>
      </c>
      <c r="B16" t="s">
        <v>160</v>
      </c>
      <c r="C16">
        <v>5</v>
      </c>
      <c r="D16" t="s">
        <v>135</v>
      </c>
      <c r="E16" t="s">
        <v>136</v>
      </c>
    </row>
    <row r="17" spans="1:5">
      <c r="A17" t="s">
        <v>161</v>
      </c>
      <c r="B17" t="s">
        <v>162</v>
      </c>
      <c r="C17">
        <v>5</v>
      </c>
      <c r="D17" t="s">
        <v>135</v>
      </c>
      <c r="E17" t="s">
        <v>136</v>
      </c>
    </row>
    <row r="18" spans="1:5">
      <c r="A18" t="s">
        <v>163</v>
      </c>
      <c r="B18" t="s">
        <v>164</v>
      </c>
      <c r="C18">
        <v>5</v>
      </c>
      <c r="D18" t="s">
        <v>135</v>
      </c>
      <c r="E18" t="s">
        <v>136</v>
      </c>
    </row>
    <row r="19" spans="1:5">
      <c r="A19" t="s">
        <v>165</v>
      </c>
      <c r="B19" t="s">
        <v>166</v>
      </c>
      <c r="C19">
        <v>5</v>
      </c>
      <c r="D19" t="s">
        <v>135</v>
      </c>
      <c r="E19" t="s">
        <v>136</v>
      </c>
    </row>
    <row r="20" spans="1:5">
      <c r="A20" t="s">
        <v>167</v>
      </c>
      <c r="B20" t="s">
        <v>168</v>
      </c>
      <c r="C20">
        <v>5</v>
      </c>
      <c r="D20" t="s">
        <v>135</v>
      </c>
      <c r="E20" t="s">
        <v>136</v>
      </c>
    </row>
    <row r="21" spans="1:5">
      <c r="A21" t="s">
        <v>169</v>
      </c>
      <c r="B21" t="s">
        <v>170</v>
      </c>
      <c r="C21">
        <v>5</v>
      </c>
      <c r="D21" t="s">
        <v>135</v>
      </c>
      <c r="E21" t="s">
        <v>136</v>
      </c>
    </row>
    <row r="22" spans="1:5">
      <c r="A22" t="s">
        <v>171</v>
      </c>
      <c r="B22" t="s">
        <v>172</v>
      </c>
      <c r="C22">
        <v>5</v>
      </c>
      <c r="D22" t="s">
        <v>135</v>
      </c>
      <c r="E22" t="s">
        <v>136</v>
      </c>
    </row>
    <row r="23" spans="1:5">
      <c r="A23" t="s">
        <v>129</v>
      </c>
      <c r="B23" t="s">
        <v>130</v>
      </c>
      <c r="C23">
        <v>4</v>
      </c>
      <c r="D23" t="s">
        <v>85</v>
      </c>
      <c r="E23" t="s">
        <v>127</v>
      </c>
    </row>
    <row r="24" spans="1:5">
      <c r="A24" t="s">
        <v>131</v>
      </c>
      <c r="B24" t="s">
        <v>132</v>
      </c>
      <c r="C24">
        <v>4</v>
      </c>
      <c r="D24" t="s">
        <v>85</v>
      </c>
      <c r="E24" t="s">
        <v>127</v>
      </c>
    </row>
    <row r="25" spans="1:5">
      <c r="A25" t="s">
        <v>133</v>
      </c>
      <c r="B25" t="s">
        <v>134</v>
      </c>
      <c r="C25">
        <v>5</v>
      </c>
      <c r="D25" t="s">
        <v>135</v>
      </c>
      <c r="E25" t="s">
        <v>136</v>
      </c>
    </row>
    <row r="26" spans="1:5">
      <c r="A26" t="s">
        <v>173</v>
      </c>
      <c r="B26" t="s">
        <v>174</v>
      </c>
      <c r="C26">
        <v>4</v>
      </c>
      <c r="D26" t="s">
        <v>85</v>
      </c>
      <c r="E26" t="s">
        <v>127</v>
      </c>
    </row>
    <row r="27" spans="1:5">
      <c r="A27" t="s">
        <v>175</v>
      </c>
      <c r="B27" t="s">
        <v>176</v>
      </c>
      <c r="C27">
        <v>4</v>
      </c>
      <c r="D27" t="s">
        <v>85</v>
      </c>
      <c r="E27" t="s">
        <v>127</v>
      </c>
    </row>
    <row r="28" spans="1:5">
      <c r="A28" t="s">
        <v>137</v>
      </c>
      <c r="B28" t="s">
        <v>138</v>
      </c>
      <c r="C28">
        <v>5</v>
      </c>
      <c r="D28" t="s">
        <v>135</v>
      </c>
      <c r="E28" t="s">
        <v>136</v>
      </c>
    </row>
    <row r="29" spans="1:5">
      <c r="A29" t="s">
        <v>177</v>
      </c>
      <c r="B29" t="s">
        <v>178</v>
      </c>
      <c r="C29">
        <v>4</v>
      </c>
      <c r="D29" t="s">
        <v>85</v>
      </c>
      <c r="E29" t="s">
        <v>127</v>
      </c>
    </row>
    <row r="30" spans="1:5">
      <c r="A30" t="s">
        <v>179</v>
      </c>
      <c r="B30" t="s">
        <v>180</v>
      </c>
      <c r="C30">
        <v>4</v>
      </c>
      <c r="D30" t="s">
        <v>85</v>
      </c>
      <c r="E30" t="s">
        <v>127</v>
      </c>
    </row>
    <row r="31" spans="1:5">
      <c r="A31" t="s">
        <v>181</v>
      </c>
      <c r="B31" t="s">
        <v>182</v>
      </c>
      <c r="C31">
        <v>5</v>
      </c>
      <c r="D31" t="s">
        <v>135</v>
      </c>
      <c r="E31" t="s">
        <v>136</v>
      </c>
    </row>
    <row r="32" spans="1:5">
      <c r="A32" t="s">
        <v>183</v>
      </c>
      <c r="B32" t="s">
        <v>184</v>
      </c>
      <c r="C32">
        <v>2</v>
      </c>
      <c r="D32" t="s">
        <v>83</v>
      </c>
      <c r="E32" t="s">
        <v>147</v>
      </c>
    </row>
    <row r="33" spans="1:5">
      <c r="A33" t="s">
        <v>185</v>
      </c>
      <c r="B33" t="s">
        <v>186</v>
      </c>
      <c r="C33">
        <v>5</v>
      </c>
      <c r="D33" t="s">
        <v>135</v>
      </c>
      <c r="E33" t="s">
        <v>136</v>
      </c>
    </row>
    <row r="34" spans="1:5">
      <c r="A34" t="s">
        <v>187</v>
      </c>
      <c r="B34" t="s">
        <v>188</v>
      </c>
      <c r="C34">
        <v>5</v>
      </c>
      <c r="D34" t="s">
        <v>135</v>
      </c>
      <c r="E34" t="s">
        <v>136</v>
      </c>
    </row>
    <row r="35" spans="1:5">
      <c r="A35" t="s">
        <v>189</v>
      </c>
      <c r="B35" t="s">
        <v>190</v>
      </c>
      <c r="C35">
        <v>5</v>
      </c>
      <c r="D35" t="s">
        <v>135</v>
      </c>
      <c r="E35" t="s">
        <v>136</v>
      </c>
    </row>
    <row r="36" spans="1:5">
      <c r="A36" t="s">
        <v>191</v>
      </c>
      <c r="B36" t="s">
        <v>192</v>
      </c>
      <c r="C36">
        <v>3</v>
      </c>
      <c r="D36" t="s">
        <v>84</v>
      </c>
      <c r="E36" t="s">
        <v>150</v>
      </c>
    </row>
    <row r="37" spans="1:5">
      <c r="A37" t="s">
        <v>193</v>
      </c>
      <c r="B37" t="s">
        <v>194</v>
      </c>
      <c r="C37">
        <v>3</v>
      </c>
      <c r="D37" t="s">
        <v>84</v>
      </c>
      <c r="E37" t="s">
        <v>150</v>
      </c>
    </row>
    <row r="38" spans="1:5">
      <c r="A38" t="s">
        <v>195</v>
      </c>
      <c r="B38" t="s">
        <v>196</v>
      </c>
      <c r="C38">
        <v>3</v>
      </c>
      <c r="D38" t="s">
        <v>84</v>
      </c>
      <c r="E38" t="s">
        <v>150</v>
      </c>
    </row>
    <row r="39" spans="1:5">
      <c r="A39" t="s">
        <v>197</v>
      </c>
      <c r="B39" t="s">
        <v>198</v>
      </c>
      <c r="C39">
        <v>3</v>
      </c>
      <c r="D39" t="s">
        <v>84</v>
      </c>
      <c r="E39" t="s">
        <v>150</v>
      </c>
    </row>
    <row r="40" spans="1:5">
      <c r="A40" t="s">
        <v>199</v>
      </c>
      <c r="B40" t="s">
        <v>200</v>
      </c>
      <c r="C40">
        <v>3</v>
      </c>
      <c r="D40" t="s">
        <v>84</v>
      </c>
      <c r="E40" t="s">
        <v>150</v>
      </c>
    </row>
    <row r="41" spans="1:5">
      <c r="A41" t="s">
        <v>201</v>
      </c>
      <c r="B41" t="s">
        <v>202</v>
      </c>
      <c r="C41">
        <v>3</v>
      </c>
      <c r="D41" t="s">
        <v>84</v>
      </c>
      <c r="E41" t="s">
        <v>150</v>
      </c>
    </row>
    <row r="42" spans="1:5">
      <c r="A42" t="s">
        <v>203</v>
      </c>
      <c r="B42" t="s">
        <v>204</v>
      </c>
      <c r="C42">
        <v>3</v>
      </c>
      <c r="D42" t="s">
        <v>84</v>
      </c>
      <c r="E42" t="s">
        <v>150</v>
      </c>
    </row>
    <row r="43" spans="1:5">
      <c r="A43" t="s">
        <v>205</v>
      </c>
      <c r="B43" t="s">
        <v>206</v>
      </c>
      <c r="C43">
        <v>3</v>
      </c>
      <c r="D43" t="s">
        <v>84</v>
      </c>
      <c r="E43" t="s">
        <v>150</v>
      </c>
    </row>
    <row r="44" spans="1:5">
      <c r="A44" t="s">
        <v>207</v>
      </c>
      <c r="B44" t="s">
        <v>208</v>
      </c>
      <c r="C44">
        <v>3</v>
      </c>
      <c r="D44" t="s">
        <v>84</v>
      </c>
      <c r="E44" t="s">
        <v>150</v>
      </c>
    </row>
    <row r="45" spans="1:5">
      <c r="A45" t="s">
        <v>209</v>
      </c>
      <c r="B45" t="s">
        <v>210</v>
      </c>
      <c r="C45">
        <v>3</v>
      </c>
      <c r="D45" t="s">
        <v>84</v>
      </c>
      <c r="E45" t="s">
        <v>150</v>
      </c>
    </row>
    <row r="46" spans="1:5">
      <c r="A46" t="s">
        <v>211</v>
      </c>
      <c r="B46" t="s">
        <v>212</v>
      </c>
      <c r="C46">
        <v>3</v>
      </c>
      <c r="D46" t="s">
        <v>84</v>
      </c>
      <c r="E46" t="s">
        <v>150</v>
      </c>
    </row>
    <row r="47" spans="1:5">
      <c r="A47" t="s">
        <v>213</v>
      </c>
      <c r="B47" t="s">
        <v>214</v>
      </c>
      <c r="C47">
        <v>3</v>
      </c>
      <c r="D47" t="s">
        <v>84</v>
      </c>
      <c r="E47" t="s">
        <v>150</v>
      </c>
    </row>
    <row r="48" spans="1:5">
      <c r="A48" t="s">
        <v>215</v>
      </c>
      <c r="B48" t="s">
        <v>216</v>
      </c>
      <c r="C48">
        <v>3</v>
      </c>
      <c r="D48" t="s">
        <v>84</v>
      </c>
      <c r="E48" t="s">
        <v>150</v>
      </c>
    </row>
    <row r="49" spans="1:5">
      <c r="A49" t="s">
        <v>217</v>
      </c>
      <c r="B49" t="s">
        <v>218</v>
      </c>
      <c r="C49">
        <v>5</v>
      </c>
      <c r="D49" t="s">
        <v>135</v>
      </c>
      <c r="E49" t="s">
        <v>136</v>
      </c>
    </row>
    <row r="50" spans="1:5">
      <c r="A50" t="s">
        <v>219</v>
      </c>
      <c r="B50" t="s">
        <v>220</v>
      </c>
      <c r="C50">
        <v>5</v>
      </c>
      <c r="D50" t="s">
        <v>135</v>
      </c>
      <c r="E50" t="s">
        <v>136</v>
      </c>
    </row>
    <row r="51" spans="1:5">
      <c r="A51" t="s">
        <v>221</v>
      </c>
      <c r="B51" t="s">
        <v>222</v>
      </c>
      <c r="C51">
        <v>5</v>
      </c>
      <c r="D51" t="s">
        <v>135</v>
      </c>
      <c r="E51" t="s">
        <v>136</v>
      </c>
    </row>
    <row r="52" spans="1:5">
      <c r="A52" t="s">
        <v>223</v>
      </c>
      <c r="B52" t="s">
        <v>224</v>
      </c>
      <c r="C52">
        <v>5</v>
      </c>
      <c r="D52" t="s">
        <v>135</v>
      </c>
      <c r="E52" t="s">
        <v>136</v>
      </c>
    </row>
    <row r="53" spans="1:5">
      <c r="A53" t="s">
        <v>225</v>
      </c>
      <c r="B53" t="s">
        <v>226</v>
      </c>
      <c r="C53">
        <v>5</v>
      </c>
      <c r="D53" t="s">
        <v>135</v>
      </c>
      <c r="E53" t="s">
        <v>136</v>
      </c>
    </row>
    <row r="54" spans="1:5">
      <c r="A54" t="s">
        <v>227</v>
      </c>
      <c r="B54" t="s">
        <v>228</v>
      </c>
      <c r="C54">
        <v>5</v>
      </c>
      <c r="D54" t="s">
        <v>135</v>
      </c>
      <c r="E54" t="s">
        <v>136</v>
      </c>
    </row>
    <row r="55" spans="1:5">
      <c r="A55" t="s">
        <v>229</v>
      </c>
      <c r="B55" t="s">
        <v>230</v>
      </c>
      <c r="C55">
        <v>1</v>
      </c>
      <c r="D55" t="s">
        <v>231</v>
      </c>
      <c r="E55" t="s">
        <v>232</v>
      </c>
    </row>
    <row r="56" spans="1:5">
      <c r="A56" t="s">
        <v>233</v>
      </c>
      <c r="B56" t="s">
        <v>234</v>
      </c>
      <c r="C56">
        <v>1</v>
      </c>
      <c r="D56" t="s">
        <v>231</v>
      </c>
      <c r="E56" t="s">
        <v>232</v>
      </c>
    </row>
    <row r="57" spans="1:5">
      <c r="A57" t="s">
        <v>235</v>
      </c>
      <c r="B57" t="s">
        <v>236</v>
      </c>
      <c r="C57">
        <v>1</v>
      </c>
      <c r="D57" t="s">
        <v>231</v>
      </c>
      <c r="E57" t="s">
        <v>232</v>
      </c>
    </row>
    <row r="58" spans="1:5">
      <c r="A58" t="s">
        <v>237</v>
      </c>
      <c r="B58" t="s">
        <v>238</v>
      </c>
      <c r="C58">
        <v>5</v>
      </c>
      <c r="D58" t="s">
        <v>135</v>
      </c>
      <c r="E58" t="s">
        <v>136</v>
      </c>
    </row>
    <row r="59" spans="1:5">
      <c r="A59" t="s">
        <v>239</v>
      </c>
      <c r="B59" t="s">
        <v>240</v>
      </c>
      <c r="C59">
        <v>5</v>
      </c>
      <c r="D59" t="s">
        <v>135</v>
      </c>
      <c r="E59" t="s">
        <v>136</v>
      </c>
    </row>
    <row r="60" spans="1:5">
      <c r="A60" t="s">
        <v>241</v>
      </c>
      <c r="B60" t="s">
        <v>242</v>
      </c>
      <c r="C60">
        <v>5</v>
      </c>
      <c r="D60" t="s">
        <v>135</v>
      </c>
      <c r="E60" t="s">
        <v>136</v>
      </c>
    </row>
    <row r="61" spans="1:5">
      <c r="A61" t="s">
        <v>243</v>
      </c>
      <c r="B61" t="s">
        <v>244</v>
      </c>
      <c r="C61">
        <v>5</v>
      </c>
      <c r="D61" t="s">
        <v>135</v>
      </c>
      <c r="E61" t="s">
        <v>136</v>
      </c>
    </row>
    <row r="62" spans="1:5">
      <c r="A62" t="s">
        <v>245</v>
      </c>
      <c r="B62" t="s">
        <v>246</v>
      </c>
      <c r="C62">
        <v>5</v>
      </c>
      <c r="D62" t="s">
        <v>135</v>
      </c>
      <c r="E62" t="s">
        <v>136</v>
      </c>
    </row>
    <row r="63" spans="1:5">
      <c r="A63" t="s">
        <v>247</v>
      </c>
      <c r="B63" t="s">
        <v>248</v>
      </c>
      <c r="C63">
        <v>5</v>
      </c>
      <c r="D63" t="s">
        <v>135</v>
      </c>
      <c r="E63" t="s">
        <v>136</v>
      </c>
    </row>
    <row r="64" spans="1:5">
      <c r="A64" t="s">
        <v>249</v>
      </c>
      <c r="B64" t="s">
        <v>250</v>
      </c>
      <c r="C64">
        <v>5</v>
      </c>
      <c r="D64" t="s">
        <v>135</v>
      </c>
      <c r="E64" t="s">
        <v>136</v>
      </c>
    </row>
    <row r="65" spans="1:5">
      <c r="A65" t="s">
        <v>251</v>
      </c>
      <c r="B65" t="s">
        <v>252</v>
      </c>
      <c r="C65">
        <v>5</v>
      </c>
      <c r="D65" t="s">
        <v>135</v>
      </c>
      <c r="E65" t="s">
        <v>136</v>
      </c>
    </row>
    <row r="66" spans="1:5">
      <c r="A66" t="s">
        <v>253</v>
      </c>
      <c r="B66" t="s">
        <v>254</v>
      </c>
      <c r="C66">
        <v>5</v>
      </c>
      <c r="D66" t="s">
        <v>135</v>
      </c>
      <c r="E66" t="s">
        <v>136</v>
      </c>
    </row>
    <row r="67" spans="1:5">
      <c r="A67" t="s">
        <v>255</v>
      </c>
      <c r="B67" t="s">
        <v>256</v>
      </c>
      <c r="C67">
        <v>5</v>
      </c>
      <c r="D67" t="s">
        <v>135</v>
      </c>
      <c r="E67" t="s">
        <v>136</v>
      </c>
    </row>
    <row r="68" spans="1:5">
      <c r="A68" t="s">
        <v>257</v>
      </c>
      <c r="B68" t="s">
        <v>258</v>
      </c>
      <c r="C68">
        <v>4</v>
      </c>
      <c r="D68" t="s">
        <v>85</v>
      </c>
      <c r="E68" t="s">
        <v>127</v>
      </c>
    </row>
    <row r="69" spans="1:5">
      <c r="A69" t="s">
        <v>259</v>
      </c>
      <c r="B69" t="s">
        <v>260</v>
      </c>
      <c r="C69">
        <v>3</v>
      </c>
      <c r="D69" t="s">
        <v>84</v>
      </c>
      <c r="E69" t="s">
        <v>150</v>
      </c>
    </row>
    <row r="70" spans="1:5">
      <c r="A70" t="s">
        <v>261</v>
      </c>
      <c r="B70" t="s">
        <v>262</v>
      </c>
      <c r="C70">
        <v>3</v>
      </c>
      <c r="D70" t="s">
        <v>84</v>
      </c>
      <c r="E70" t="s">
        <v>150</v>
      </c>
    </row>
    <row r="71" spans="1:5">
      <c r="A71" t="s">
        <v>263</v>
      </c>
      <c r="B71" t="s">
        <v>264</v>
      </c>
      <c r="C71">
        <v>3</v>
      </c>
      <c r="D71" t="s">
        <v>84</v>
      </c>
      <c r="E71" t="s">
        <v>150</v>
      </c>
    </row>
    <row r="72" spans="1:5">
      <c r="A72" t="s">
        <v>265</v>
      </c>
      <c r="B72" t="s">
        <v>266</v>
      </c>
      <c r="C72">
        <v>3</v>
      </c>
      <c r="D72" t="s">
        <v>84</v>
      </c>
      <c r="E72" t="s">
        <v>150</v>
      </c>
    </row>
    <row r="73" spans="1:5">
      <c r="A73" t="s">
        <v>267</v>
      </c>
      <c r="B73" t="s">
        <v>268</v>
      </c>
      <c r="C73">
        <v>3</v>
      </c>
      <c r="D73" t="s">
        <v>84</v>
      </c>
      <c r="E73" t="s">
        <v>150</v>
      </c>
    </row>
    <row r="74" spans="1:5">
      <c r="A74" t="s">
        <v>269</v>
      </c>
      <c r="B74" t="s">
        <v>270</v>
      </c>
      <c r="C74">
        <v>3</v>
      </c>
      <c r="D74" t="s">
        <v>84</v>
      </c>
      <c r="E74" t="s">
        <v>150</v>
      </c>
    </row>
    <row r="75" spans="1:5">
      <c r="A75" t="s">
        <v>271</v>
      </c>
      <c r="B75" t="s">
        <v>272</v>
      </c>
      <c r="C75">
        <v>3</v>
      </c>
      <c r="D75" t="s">
        <v>84</v>
      </c>
      <c r="E75" t="s">
        <v>150</v>
      </c>
    </row>
    <row r="76" spans="1:5">
      <c r="A76" t="s">
        <v>273</v>
      </c>
      <c r="B76" t="s">
        <v>274</v>
      </c>
      <c r="C76">
        <v>3</v>
      </c>
      <c r="D76" t="s">
        <v>84</v>
      </c>
      <c r="E76" t="s">
        <v>150</v>
      </c>
    </row>
    <row r="77" spans="1:5">
      <c r="A77" t="s">
        <v>275</v>
      </c>
      <c r="B77" t="s">
        <v>276</v>
      </c>
      <c r="C77">
        <v>3</v>
      </c>
      <c r="D77" t="s">
        <v>84</v>
      </c>
      <c r="E77" t="s">
        <v>150</v>
      </c>
    </row>
    <row r="78" spans="1:5">
      <c r="A78" t="s">
        <v>277</v>
      </c>
      <c r="B78" t="s">
        <v>278</v>
      </c>
      <c r="C78">
        <v>3</v>
      </c>
      <c r="D78" t="s">
        <v>84</v>
      </c>
      <c r="E78" t="s">
        <v>150</v>
      </c>
    </row>
    <row r="79" spans="1:5">
      <c r="A79" t="s">
        <v>279</v>
      </c>
      <c r="B79" t="s">
        <v>280</v>
      </c>
      <c r="C79">
        <v>3</v>
      </c>
      <c r="D79" t="s">
        <v>84</v>
      </c>
      <c r="E79" t="s">
        <v>150</v>
      </c>
    </row>
    <row r="80" spans="1:5">
      <c r="A80" t="s">
        <v>281</v>
      </c>
      <c r="B80" t="s">
        <v>282</v>
      </c>
      <c r="C80">
        <v>3</v>
      </c>
      <c r="D80" t="s">
        <v>84</v>
      </c>
      <c r="E80" t="s">
        <v>150</v>
      </c>
    </row>
    <row r="81" spans="1:5">
      <c r="A81" t="s">
        <v>283</v>
      </c>
      <c r="B81" t="s">
        <v>284</v>
      </c>
      <c r="C81">
        <v>3</v>
      </c>
      <c r="D81" t="s">
        <v>84</v>
      </c>
      <c r="E81" t="s">
        <v>150</v>
      </c>
    </row>
    <row r="82" spans="1:5">
      <c r="A82" t="s">
        <v>285</v>
      </c>
      <c r="B82" t="s">
        <v>286</v>
      </c>
      <c r="C82">
        <v>3</v>
      </c>
      <c r="D82" t="s">
        <v>84</v>
      </c>
      <c r="E82" t="s">
        <v>150</v>
      </c>
    </row>
    <row r="83" spans="1:5">
      <c r="A83" t="s">
        <v>287</v>
      </c>
      <c r="B83" t="s">
        <v>288</v>
      </c>
      <c r="C83">
        <v>3</v>
      </c>
      <c r="D83" t="s">
        <v>84</v>
      </c>
      <c r="E83" t="s">
        <v>150</v>
      </c>
    </row>
    <row r="84" spans="1:5">
      <c r="A84" t="s">
        <v>289</v>
      </c>
      <c r="B84" t="s">
        <v>290</v>
      </c>
      <c r="C84">
        <v>3</v>
      </c>
      <c r="D84" t="s">
        <v>84</v>
      </c>
      <c r="E84" t="s">
        <v>150</v>
      </c>
    </row>
    <row r="85" spans="1:5">
      <c r="A85" t="s">
        <v>291</v>
      </c>
      <c r="B85" t="s">
        <v>292</v>
      </c>
      <c r="C85">
        <v>3</v>
      </c>
      <c r="D85" t="s">
        <v>84</v>
      </c>
      <c r="E85" t="s">
        <v>150</v>
      </c>
    </row>
    <row r="86" spans="1:5">
      <c r="A86" t="s">
        <v>293</v>
      </c>
      <c r="B86" t="s">
        <v>294</v>
      </c>
      <c r="C86">
        <v>3</v>
      </c>
      <c r="D86" t="s">
        <v>84</v>
      </c>
      <c r="E86" t="s">
        <v>150</v>
      </c>
    </row>
    <row r="87" spans="1:5">
      <c r="A87" t="s">
        <v>295</v>
      </c>
      <c r="B87" t="s">
        <v>296</v>
      </c>
      <c r="C87">
        <v>5</v>
      </c>
      <c r="D87" t="s">
        <v>135</v>
      </c>
      <c r="E87" t="s">
        <v>136</v>
      </c>
    </row>
    <row r="88" spans="1:5">
      <c r="A88" t="s">
        <v>297</v>
      </c>
      <c r="B88" t="s">
        <v>298</v>
      </c>
      <c r="C88">
        <v>3</v>
      </c>
      <c r="D88" t="s">
        <v>84</v>
      </c>
      <c r="E88" t="s">
        <v>150</v>
      </c>
    </row>
    <row r="89" spans="1:5">
      <c r="A89" t="s">
        <v>299</v>
      </c>
      <c r="B89" t="s">
        <v>300</v>
      </c>
      <c r="C89">
        <v>1</v>
      </c>
      <c r="D89" t="s">
        <v>231</v>
      </c>
      <c r="E89" t="s">
        <v>232</v>
      </c>
    </row>
    <row r="90" spans="1:5">
      <c r="A90" t="s">
        <v>301</v>
      </c>
      <c r="B90" t="s">
        <v>302</v>
      </c>
      <c r="C90">
        <v>1</v>
      </c>
      <c r="D90" t="s">
        <v>231</v>
      </c>
      <c r="E90" t="s">
        <v>232</v>
      </c>
    </row>
    <row r="91" spans="1:5">
      <c r="A91" t="s">
        <v>303</v>
      </c>
      <c r="B91" t="s">
        <v>304</v>
      </c>
      <c r="C91">
        <v>1</v>
      </c>
      <c r="D91" t="s">
        <v>231</v>
      </c>
      <c r="E91" t="s">
        <v>232</v>
      </c>
    </row>
    <row r="92" spans="1:5">
      <c r="A92" t="s">
        <v>305</v>
      </c>
      <c r="B92" t="s">
        <v>306</v>
      </c>
      <c r="C92">
        <v>1</v>
      </c>
      <c r="D92" t="s">
        <v>231</v>
      </c>
      <c r="E92" t="s">
        <v>232</v>
      </c>
    </row>
    <row r="93" spans="1:5">
      <c r="A93" t="s">
        <v>307</v>
      </c>
      <c r="B93" t="s">
        <v>308</v>
      </c>
      <c r="C93">
        <v>1</v>
      </c>
      <c r="D93" t="s">
        <v>231</v>
      </c>
      <c r="E93" t="s">
        <v>232</v>
      </c>
    </row>
    <row r="94" spans="1:5">
      <c r="A94" t="s">
        <v>309</v>
      </c>
      <c r="B94" t="s">
        <v>310</v>
      </c>
      <c r="C94">
        <v>1</v>
      </c>
      <c r="D94" t="s">
        <v>231</v>
      </c>
      <c r="E94" t="s">
        <v>232</v>
      </c>
    </row>
    <row r="95" spans="1:5">
      <c r="A95" t="s">
        <v>311</v>
      </c>
      <c r="B95" t="s">
        <v>312</v>
      </c>
      <c r="C95">
        <v>1</v>
      </c>
      <c r="D95" t="s">
        <v>231</v>
      </c>
      <c r="E95" t="s">
        <v>232</v>
      </c>
    </row>
    <row r="96" spans="1:5">
      <c r="A96" t="s">
        <v>313</v>
      </c>
      <c r="B96" t="s">
        <v>314</v>
      </c>
      <c r="C96">
        <v>1</v>
      </c>
      <c r="D96" t="s">
        <v>231</v>
      </c>
      <c r="E96" t="s">
        <v>232</v>
      </c>
    </row>
    <row r="97" spans="1:5">
      <c r="A97" t="s">
        <v>315</v>
      </c>
      <c r="B97" t="s">
        <v>316</v>
      </c>
      <c r="C97">
        <v>1</v>
      </c>
      <c r="D97" t="s">
        <v>231</v>
      </c>
      <c r="E97" t="s">
        <v>232</v>
      </c>
    </row>
    <row r="98" spans="1:5">
      <c r="A98" t="s">
        <v>317</v>
      </c>
      <c r="B98" t="s">
        <v>318</v>
      </c>
      <c r="C98">
        <v>1</v>
      </c>
      <c r="D98" t="s">
        <v>231</v>
      </c>
      <c r="E98" t="s">
        <v>232</v>
      </c>
    </row>
    <row r="99" spans="1:5">
      <c r="A99" t="s">
        <v>319</v>
      </c>
      <c r="B99" t="s">
        <v>320</v>
      </c>
      <c r="C99">
        <v>2</v>
      </c>
      <c r="D99" t="s">
        <v>83</v>
      </c>
      <c r="E99" t="s">
        <v>147</v>
      </c>
    </row>
    <row r="100" spans="1:5">
      <c r="A100" t="s">
        <v>321</v>
      </c>
      <c r="B100" t="s">
        <v>322</v>
      </c>
      <c r="C100">
        <v>2</v>
      </c>
      <c r="D100" t="s">
        <v>83</v>
      </c>
      <c r="E100" t="s">
        <v>147</v>
      </c>
    </row>
    <row r="101" spans="1:5">
      <c r="A101" t="s">
        <v>323</v>
      </c>
      <c r="B101" t="s">
        <v>324</v>
      </c>
      <c r="C101">
        <v>2</v>
      </c>
      <c r="D101" t="s">
        <v>83</v>
      </c>
      <c r="E101" t="s">
        <v>147</v>
      </c>
    </row>
    <row r="102" spans="1:5">
      <c r="A102" t="s">
        <v>325</v>
      </c>
      <c r="B102" t="s">
        <v>326</v>
      </c>
      <c r="C102">
        <v>1</v>
      </c>
      <c r="D102" t="s">
        <v>231</v>
      </c>
      <c r="E102" t="s">
        <v>232</v>
      </c>
    </row>
    <row r="103" spans="1:5">
      <c r="A103" t="s">
        <v>327</v>
      </c>
      <c r="B103" t="s">
        <v>328</v>
      </c>
      <c r="C103">
        <v>1</v>
      </c>
      <c r="D103" t="s">
        <v>231</v>
      </c>
      <c r="E103" t="s">
        <v>232</v>
      </c>
    </row>
    <row r="104" spans="1:5">
      <c r="A104" t="s">
        <v>329</v>
      </c>
      <c r="B104" t="s">
        <v>330</v>
      </c>
      <c r="C104">
        <v>2</v>
      </c>
      <c r="D104" t="s">
        <v>83</v>
      </c>
      <c r="E104" t="s">
        <v>147</v>
      </c>
    </row>
    <row r="105" spans="1:5">
      <c r="A105" t="s">
        <v>331</v>
      </c>
      <c r="B105" t="s">
        <v>332</v>
      </c>
      <c r="C105">
        <v>2</v>
      </c>
      <c r="D105" t="s">
        <v>83</v>
      </c>
      <c r="E105" t="s">
        <v>147</v>
      </c>
    </row>
    <row r="106" spans="1:5">
      <c r="A106" t="s">
        <v>333</v>
      </c>
      <c r="B106" t="s">
        <v>334</v>
      </c>
      <c r="C106">
        <v>2</v>
      </c>
      <c r="D106" t="s">
        <v>83</v>
      </c>
      <c r="E106" t="s">
        <v>147</v>
      </c>
    </row>
    <row r="107" spans="1:5">
      <c r="A107" t="s">
        <v>335</v>
      </c>
      <c r="B107" t="s">
        <v>336</v>
      </c>
      <c r="C107">
        <v>2</v>
      </c>
      <c r="D107" t="s">
        <v>83</v>
      </c>
      <c r="E107" t="s">
        <v>147</v>
      </c>
    </row>
    <row r="108" spans="1:5">
      <c r="A108" t="s">
        <v>337</v>
      </c>
      <c r="B108" t="s">
        <v>338</v>
      </c>
      <c r="C108">
        <v>2</v>
      </c>
      <c r="D108" t="s">
        <v>83</v>
      </c>
      <c r="E108" t="s">
        <v>147</v>
      </c>
    </row>
    <row r="109" spans="1:5">
      <c r="A109" t="s">
        <v>339</v>
      </c>
      <c r="B109" t="s">
        <v>340</v>
      </c>
      <c r="C109">
        <v>2</v>
      </c>
      <c r="D109" t="s">
        <v>83</v>
      </c>
      <c r="E109" t="s">
        <v>147</v>
      </c>
    </row>
    <row r="110" spans="1:5">
      <c r="A110" t="s">
        <v>341</v>
      </c>
      <c r="B110" t="s">
        <v>342</v>
      </c>
      <c r="C110">
        <v>2</v>
      </c>
      <c r="D110" t="s">
        <v>83</v>
      </c>
      <c r="E110" t="s">
        <v>147</v>
      </c>
    </row>
    <row r="111" spans="1:5">
      <c r="A111" t="s">
        <v>343</v>
      </c>
      <c r="B111" t="s">
        <v>344</v>
      </c>
      <c r="C111">
        <v>2</v>
      </c>
      <c r="D111" t="s">
        <v>83</v>
      </c>
      <c r="E111" t="s">
        <v>147</v>
      </c>
    </row>
    <row r="112" spans="1:5">
      <c r="A112" t="s">
        <v>345</v>
      </c>
      <c r="B112" t="s">
        <v>346</v>
      </c>
      <c r="C112">
        <v>2</v>
      </c>
      <c r="D112" t="s">
        <v>83</v>
      </c>
      <c r="E112" t="s">
        <v>147</v>
      </c>
    </row>
    <row r="113" spans="1:5">
      <c r="A113" t="s">
        <v>347</v>
      </c>
      <c r="B113" t="s">
        <v>348</v>
      </c>
      <c r="C113">
        <v>2</v>
      </c>
      <c r="D113" t="s">
        <v>83</v>
      </c>
      <c r="E113" t="s">
        <v>147</v>
      </c>
    </row>
    <row r="114" spans="1:5">
      <c r="A114" t="s">
        <v>349</v>
      </c>
      <c r="B114" t="s">
        <v>350</v>
      </c>
      <c r="C114">
        <v>3</v>
      </c>
      <c r="D114" t="s">
        <v>84</v>
      </c>
      <c r="E114" t="s">
        <v>150</v>
      </c>
    </row>
    <row r="115" spans="1:5">
      <c r="A115" t="s">
        <v>351</v>
      </c>
      <c r="B115" t="s">
        <v>352</v>
      </c>
      <c r="C115">
        <v>2</v>
      </c>
      <c r="D115" t="s">
        <v>83</v>
      </c>
      <c r="E115" t="s">
        <v>147</v>
      </c>
    </row>
    <row r="116" spans="1:5">
      <c r="A116" t="s">
        <v>353</v>
      </c>
      <c r="B116" t="s">
        <v>354</v>
      </c>
      <c r="C116">
        <v>2</v>
      </c>
      <c r="D116" t="s">
        <v>83</v>
      </c>
      <c r="E116" t="s">
        <v>147</v>
      </c>
    </row>
    <row r="117" spans="1:5">
      <c r="A117" t="s">
        <v>355</v>
      </c>
      <c r="B117" t="s">
        <v>356</v>
      </c>
      <c r="C117">
        <v>2</v>
      </c>
      <c r="D117" t="s">
        <v>83</v>
      </c>
      <c r="E117" t="s">
        <v>147</v>
      </c>
    </row>
    <row r="118" spans="1:5">
      <c r="A118" t="s">
        <v>357</v>
      </c>
      <c r="B118" t="s">
        <v>358</v>
      </c>
      <c r="C118">
        <v>2</v>
      </c>
      <c r="D118" t="s">
        <v>83</v>
      </c>
      <c r="E118" t="s">
        <v>147</v>
      </c>
    </row>
    <row r="119" spans="1:5">
      <c r="A119" t="s">
        <v>359</v>
      </c>
      <c r="B119" t="s">
        <v>360</v>
      </c>
      <c r="C119">
        <v>3</v>
      </c>
      <c r="D119" t="s">
        <v>84</v>
      </c>
      <c r="E119" t="s">
        <v>150</v>
      </c>
    </row>
    <row r="120" spans="1:5">
      <c r="A120" t="s">
        <v>361</v>
      </c>
      <c r="B120" t="s">
        <v>362</v>
      </c>
      <c r="C120">
        <v>3</v>
      </c>
      <c r="D120" t="s">
        <v>84</v>
      </c>
      <c r="E120" t="s">
        <v>150</v>
      </c>
    </row>
    <row r="121" spans="1:5">
      <c r="A121" t="s">
        <v>363</v>
      </c>
      <c r="B121" t="s">
        <v>364</v>
      </c>
      <c r="C121">
        <v>1</v>
      </c>
      <c r="D121" t="s">
        <v>231</v>
      </c>
      <c r="E121" t="s">
        <v>232</v>
      </c>
    </row>
    <row r="122" spans="1:5">
      <c r="A122" t="s">
        <v>365</v>
      </c>
      <c r="B122" t="s">
        <v>366</v>
      </c>
      <c r="C122">
        <v>1</v>
      </c>
      <c r="D122" t="s">
        <v>231</v>
      </c>
      <c r="E122" t="s">
        <v>232</v>
      </c>
    </row>
    <row r="123" spans="1:5">
      <c r="A123" t="s">
        <v>367</v>
      </c>
      <c r="B123" t="s">
        <v>368</v>
      </c>
      <c r="C123">
        <v>1</v>
      </c>
      <c r="D123" t="s">
        <v>231</v>
      </c>
      <c r="E123" t="s">
        <v>232</v>
      </c>
    </row>
    <row r="124" spans="1:5">
      <c r="A124" t="s">
        <v>369</v>
      </c>
      <c r="B124" t="s">
        <v>370</v>
      </c>
      <c r="C124">
        <v>1</v>
      </c>
      <c r="D124" t="s">
        <v>231</v>
      </c>
      <c r="E124" t="s">
        <v>232</v>
      </c>
    </row>
    <row r="125" spans="1:5">
      <c r="A125" t="s">
        <v>371</v>
      </c>
      <c r="B125" t="s">
        <v>372</v>
      </c>
      <c r="C125">
        <v>1</v>
      </c>
      <c r="D125" t="s">
        <v>231</v>
      </c>
      <c r="E125" t="s">
        <v>232</v>
      </c>
    </row>
    <row r="126" spans="1:5">
      <c r="A126" t="s">
        <v>373</v>
      </c>
      <c r="B126" t="s">
        <v>374</v>
      </c>
      <c r="C126">
        <v>1</v>
      </c>
      <c r="D126" t="s">
        <v>231</v>
      </c>
      <c r="E126" t="s">
        <v>232</v>
      </c>
    </row>
    <row r="127" spans="1:5">
      <c r="A127" t="s">
        <v>375</v>
      </c>
      <c r="B127" t="s">
        <v>376</v>
      </c>
      <c r="C127">
        <v>1</v>
      </c>
      <c r="D127" t="s">
        <v>231</v>
      </c>
      <c r="E127" t="s">
        <v>232</v>
      </c>
    </row>
    <row r="128" spans="1:5">
      <c r="A128" t="s">
        <v>377</v>
      </c>
      <c r="B128" t="s">
        <v>378</v>
      </c>
      <c r="C128">
        <v>5</v>
      </c>
      <c r="D128" t="s">
        <v>135</v>
      </c>
      <c r="E128" t="s">
        <v>136</v>
      </c>
    </row>
    <row r="129" spans="1:5">
      <c r="A129" t="s">
        <v>379</v>
      </c>
      <c r="B129" t="s">
        <v>380</v>
      </c>
      <c r="C129">
        <v>5</v>
      </c>
      <c r="D129" t="s">
        <v>135</v>
      </c>
      <c r="E129" t="s">
        <v>136</v>
      </c>
    </row>
    <row r="130" spans="1:5">
      <c r="A130" t="s">
        <v>381</v>
      </c>
      <c r="B130" t="s">
        <v>382</v>
      </c>
      <c r="C130">
        <v>3</v>
      </c>
      <c r="D130" t="s">
        <v>84</v>
      </c>
      <c r="E130" t="s">
        <v>150</v>
      </c>
    </row>
    <row r="131" spans="1:5">
      <c r="A131" t="s">
        <v>383</v>
      </c>
      <c r="B131" t="s">
        <v>384</v>
      </c>
      <c r="C131">
        <v>3</v>
      </c>
      <c r="D131" t="s">
        <v>84</v>
      </c>
      <c r="E131" t="s">
        <v>150</v>
      </c>
    </row>
    <row r="132" spans="1:5">
      <c r="A132" t="s">
        <v>385</v>
      </c>
      <c r="B132" t="s">
        <v>386</v>
      </c>
      <c r="C132">
        <v>3</v>
      </c>
      <c r="D132" t="s">
        <v>84</v>
      </c>
      <c r="E132" t="s">
        <v>150</v>
      </c>
    </row>
    <row r="133" spans="1:5">
      <c r="A133" t="s">
        <v>387</v>
      </c>
      <c r="B133" t="s">
        <v>388</v>
      </c>
      <c r="C133">
        <v>1</v>
      </c>
      <c r="D133" t="s">
        <v>231</v>
      </c>
      <c r="E133" t="s">
        <v>232</v>
      </c>
    </row>
    <row r="134" spans="1:5">
      <c r="A134" t="s">
        <v>389</v>
      </c>
      <c r="B134" t="s">
        <v>390</v>
      </c>
      <c r="C134">
        <v>3</v>
      </c>
      <c r="D134" t="s">
        <v>84</v>
      </c>
      <c r="E134" t="s">
        <v>150</v>
      </c>
    </row>
    <row r="135" spans="1:5">
      <c r="A135" t="s">
        <v>391</v>
      </c>
      <c r="B135" t="s">
        <v>392</v>
      </c>
      <c r="C135">
        <v>3</v>
      </c>
      <c r="D135" t="s">
        <v>84</v>
      </c>
      <c r="E135" t="s">
        <v>150</v>
      </c>
    </row>
    <row r="136" spans="1:5">
      <c r="A136" t="s">
        <v>393</v>
      </c>
      <c r="B136" t="s">
        <v>394</v>
      </c>
      <c r="C136">
        <v>3</v>
      </c>
      <c r="D136" t="s">
        <v>84</v>
      </c>
      <c r="E136" t="s">
        <v>150</v>
      </c>
    </row>
    <row r="137" spans="1:5">
      <c r="A137" t="s">
        <v>395</v>
      </c>
      <c r="B137" t="s">
        <v>396</v>
      </c>
      <c r="C137">
        <v>5</v>
      </c>
      <c r="D137" t="s">
        <v>135</v>
      </c>
      <c r="E137" t="s">
        <v>136</v>
      </c>
    </row>
    <row r="138" spans="1:5">
      <c r="A138" t="s">
        <v>397</v>
      </c>
      <c r="B138" t="s">
        <v>398</v>
      </c>
      <c r="C138">
        <v>5</v>
      </c>
      <c r="D138" t="s">
        <v>135</v>
      </c>
      <c r="E138" t="s">
        <v>136</v>
      </c>
    </row>
    <row r="139" spans="1:5">
      <c r="A139" t="s">
        <v>399</v>
      </c>
      <c r="B139" t="s">
        <v>400</v>
      </c>
      <c r="C139">
        <v>5</v>
      </c>
      <c r="D139" t="s">
        <v>135</v>
      </c>
      <c r="E139" t="s">
        <v>136</v>
      </c>
    </row>
    <row r="140" spans="1:5">
      <c r="A140" t="s">
        <v>401</v>
      </c>
      <c r="B140" t="s">
        <v>402</v>
      </c>
      <c r="C140">
        <v>5</v>
      </c>
      <c r="D140" t="s">
        <v>135</v>
      </c>
      <c r="E140" t="s">
        <v>136</v>
      </c>
    </row>
    <row r="141" spans="1:5">
      <c r="A141" t="s">
        <v>403</v>
      </c>
      <c r="B141" t="s">
        <v>404</v>
      </c>
      <c r="C141">
        <v>5</v>
      </c>
      <c r="D141" t="s">
        <v>135</v>
      </c>
      <c r="E141" t="s">
        <v>136</v>
      </c>
    </row>
    <row r="142" spans="1:5">
      <c r="A142" t="s">
        <v>405</v>
      </c>
      <c r="B142" t="s">
        <v>406</v>
      </c>
      <c r="C142">
        <v>5</v>
      </c>
      <c r="D142" t="s">
        <v>135</v>
      </c>
      <c r="E142" t="s">
        <v>136</v>
      </c>
    </row>
    <row r="143" spans="1:5">
      <c r="A143" t="s">
        <v>407</v>
      </c>
      <c r="B143" t="s">
        <v>408</v>
      </c>
      <c r="C143">
        <v>5</v>
      </c>
      <c r="D143" t="s">
        <v>135</v>
      </c>
      <c r="E143" t="s">
        <v>136</v>
      </c>
    </row>
    <row r="144" spans="1:5">
      <c r="A144" t="s">
        <v>409</v>
      </c>
      <c r="B144" t="s">
        <v>410</v>
      </c>
      <c r="C144">
        <v>4</v>
      </c>
      <c r="D144" t="s">
        <v>85</v>
      </c>
      <c r="E144" t="s">
        <v>127</v>
      </c>
    </row>
    <row r="145" spans="1:5">
      <c r="A145" t="s">
        <v>411</v>
      </c>
      <c r="B145" t="s">
        <v>412</v>
      </c>
      <c r="C145">
        <v>5</v>
      </c>
      <c r="D145" t="s">
        <v>135</v>
      </c>
      <c r="E145" t="s">
        <v>136</v>
      </c>
    </row>
    <row r="146" spans="1:5">
      <c r="A146" t="s">
        <v>413</v>
      </c>
      <c r="B146" t="s">
        <v>414</v>
      </c>
      <c r="C146">
        <v>1</v>
      </c>
      <c r="D146" t="s">
        <v>231</v>
      </c>
      <c r="E146" t="s">
        <v>232</v>
      </c>
    </row>
    <row r="147" spans="1:5">
      <c r="A147" t="s">
        <v>415</v>
      </c>
      <c r="B147" t="s">
        <v>416</v>
      </c>
      <c r="C147">
        <v>1</v>
      </c>
      <c r="D147" t="s">
        <v>231</v>
      </c>
      <c r="E147" t="s">
        <v>232</v>
      </c>
    </row>
    <row r="148" spans="1:5">
      <c r="A148" t="s">
        <v>417</v>
      </c>
      <c r="B148" t="s">
        <v>418</v>
      </c>
      <c r="C148">
        <v>1</v>
      </c>
      <c r="D148" t="s">
        <v>231</v>
      </c>
      <c r="E148" t="s">
        <v>232</v>
      </c>
    </row>
    <row r="149" spans="1:5">
      <c r="A149" t="s">
        <v>419</v>
      </c>
      <c r="B149" t="s">
        <v>420</v>
      </c>
      <c r="C149">
        <v>1</v>
      </c>
      <c r="D149" t="s">
        <v>231</v>
      </c>
      <c r="E149" t="s">
        <v>232</v>
      </c>
    </row>
    <row r="150" spans="1:5">
      <c r="A150" t="s">
        <v>421</v>
      </c>
      <c r="B150" t="s">
        <v>422</v>
      </c>
      <c r="C150">
        <v>1</v>
      </c>
      <c r="D150" t="s">
        <v>231</v>
      </c>
      <c r="E150" t="s">
        <v>232</v>
      </c>
    </row>
    <row r="151" spans="1:5">
      <c r="A151" t="s">
        <v>423</v>
      </c>
      <c r="B151" t="s">
        <v>424</v>
      </c>
      <c r="C151">
        <v>2</v>
      </c>
      <c r="D151" t="s">
        <v>83</v>
      </c>
      <c r="E151" t="s">
        <v>147</v>
      </c>
    </row>
    <row r="152" spans="1:5">
      <c r="A152" t="s">
        <v>425</v>
      </c>
      <c r="B152" t="s">
        <v>426</v>
      </c>
      <c r="C152">
        <v>2</v>
      </c>
      <c r="D152" t="s">
        <v>83</v>
      </c>
      <c r="E152" t="s">
        <v>147</v>
      </c>
    </row>
    <row r="153" spans="1:5">
      <c r="A153" t="s">
        <v>427</v>
      </c>
      <c r="B153" t="s">
        <v>428</v>
      </c>
      <c r="C153">
        <v>1</v>
      </c>
      <c r="D153" t="s">
        <v>231</v>
      </c>
      <c r="E153" t="s">
        <v>232</v>
      </c>
    </row>
    <row r="154" spans="1:5">
      <c r="A154" t="s">
        <v>429</v>
      </c>
      <c r="B154" t="s">
        <v>430</v>
      </c>
      <c r="C154">
        <v>1</v>
      </c>
      <c r="D154" t="s">
        <v>231</v>
      </c>
      <c r="E154" t="s">
        <v>232</v>
      </c>
    </row>
    <row r="155" spans="1:5">
      <c r="A155" t="s">
        <v>431</v>
      </c>
      <c r="B155" t="s">
        <v>432</v>
      </c>
      <c r="C155">
        <v>1</v>
      </c>
      <c r="D155" t="s">
        <v>231</v>
      </c>
      <c r="E155" t="s">
        <v>232</v>
      </c>
    </row>
    <row r="156" spans="1:5">
      <c r="A156" t="s">
        <v>433</v>
      </c>
      <c r="B156" t="s">
        <v>434</v>
      </c>
      <c r="C156">
        <v>2</v>
      </c>
      <c r="D156" t="s">
        <v>83</v>
      </c>
      <c r="E156" t="s">
        <v>147</v>
      </c>
    </row>
    <row r="157" spans="1:5">
      <c r="A157" t="s">
        <v>435</v>
      </c>
      <c r="B157" t="s">
        <v>436</v>
      </c>
      <c r="C157">
        <v>1</v>
      </c>
      <c r="D157" t="s">
        <v>231</v>
      </c>
      <c r="E157" t="s">
        <v>232</v>
      </c>
    </row>
    <row r="158" spans="1:5">
      <c r="A158" t="s">
        <v>437</v>
      </c>
      <c r="B158" t="s">
        <v>438</v>
      </c>
      <c r="C158">
        <v>1</v>
      </c>
      <c r="D158" t="s">
        <v>231</v>
      </c>
      <c r="E158" t="s">
        <v>232</v>
      </c>
    </row>
    <row r="159" spans="1:5">
      <c r="A159" t="s">
        <v>439</v>
      </c>
      <c r="B159" t="s">
        <v>440</v>
      </c>
      <c r="C159">
        <v>1</v>
      </c>
      <c r="D159" t="s">
        <v>231</v>
      </c>
      <c r="E159" t="s">
        <v>232</v>
      </c>
    </row>
    <row r="160" spans="1:5">
      <c r="A160" t="s">
        <v>441</v>
      </c>
      <c r="B160" t="s">
        <v>442</v>
      </c>
      <c r="C160">
        <v>1</v>
      </c>
      <c r="D160" t="s">
        <v>231</v>
      </c>
      <c r="E160" t="s">
        <v>232</v>
      </c>
    </row>
    <row r="161" spans="1:5">
      <c r="A161" t="s">
        <v>443</v>
      </c>
      <c r="B161" t="s">
        <v>444</v>
      </c>
      <c r="C161">
        <v>2</v>
      </c>
      <c r="D161" t="s">
        <v>83</v>
      </c>
      <c r="E161" t="s">
        <v>147</v>
      </c>
    </row>
    <row r="162" spans="1:5">
      <c r="A162" t="s">
        <v>445</v>
      </c>
      <c r="B162" t="s">
        <v>446</v>
      </c>
      <c r="C162">
        <v>2</v>
      </c>
      <c r="D162" t="s">
        <v>83</v>
      </c>
      <c r="E162" t="s">
        <v>147</v>
      </c>
    </row>
    <row r="163" spans="1:5">
      <c r="A163" t="s">
        <v>447</v>
      </c>
      <c r="B163" t="s">
        <v>448</v>
      </c>
      <c r="C163">
        <v>1</v>
      </c>
      <c r="D163" t="s">
        <v>231</v>
      </c>
      <c r="E163" t="s">
        <v>232</v>
      </c>
    </row>
    <row r="164" spans="1:5">
      <c r="A164" t="s">
        <v>449</v>
      </c>
      <c r="B164" t="s">
        <v>450</v>
      </c>
      <c r="C164">
        <v>1</v>
      </c>
      <c r="D164" t="s">
        <v>231</v>
      </c>
      <c r="E164" t="s">
        <v>232</v>
      </c>
    </row>
    <row r="165" spans="1:5">
      <c r="A165" t="s">
        <v>451</v>
      </c>
      <c r="B165" t="s">
        <v>452</v>
      </c>
      <c r="C165">
        <v>1</v>
      </c>
      <c r="D165" t="s">
        <v>231</v>
      </c>
      <c r="E165" t="s">
        <v>232</v>
      </c>
    </row>
    <row r="166" spans="1:5">
      <c r="A166" t="s">
        <v>453</v>
      </c>
      <c r="B166" t="s">
        <v>454</v>
      </c>
      <c r="C166">
        <v>1</v>
      </c>
      <c r="D166" t="s">
        <v>231</v>
      </c>
      <c r="E166" t="s">
        <v>232</v>
      </c>
    </row>
    <row r="167" spans="1:5">
      <c r="A167" t="s">
        <v>455</v>
      </c>
      <c r="B167" t="s">
        <v>456</v>
      </c>
      <c r="C167">
        <v>1</v>
      </c>
      <c r="D167" t="s">
        <v>231</v>
      </c>
      <c r="E167" t="s">
        <v>232</v>
      </c>
    </row>
    <row r="168" spans="1:5">
      <c r="A168" t="s">
        <v>457</v>
      </c>
      <c r="B168" t="s">
        <v>458</v>
      </c>
      <c r="C168">
        <v>5</v>
      </c>
      <c r="D168" t="s">
        <v>135</v>
      </c>
      <c r="E168" t="s">
        <v>136</v>
      </c>
    </row>
    <row r="169" spans="1:5">
      <c r="A169" t="s">
        <v>459</v>
      </c>
      <c r="B169" t="s">
        <v>460</v>
      </c>
      <c r="C169">
        <v>5</v>
      </c>
      <c r="D169" t="s">
        <v>135</v>
      </c>
      <c r="E169" t="s">
        <v>136</v>
      </c>
    </row>
    <row r="170" spans="1:5">
      <c r="A170" t="s">
        <v>461</v>
      </c>
      <c r="B170" t="s">
        <v>462</v>
      </c>
      <c r="C170">
        <v>5</v>
      </c>
      <c r="D170" t="s">
        <v>135</v>
      </c>
      <c r="E170" t="s">
        <v>136</v>
      </c>
    </row>
    <row r="171" spans="1:5">
      <c r="A171" t="s">
        <v>463</v>
      </c>
      <c r="B171" t="s">
        <v>464</v>
      </c>
      <c r="C171">
        <v>5</v>
      </c>
      <c r="D171" t="s">
        <v>135</v>
      </c>
      <c r="E171" t="s">
        <v>136</v>
      </c>
    </row>
    <row r="172" spans="1:5">
      <c r="A172" t="s">
        <v>465</v>
      </c>
      <c r="B172" t="s">
        <v>466</v>
      </c>
      <c r="C172">
        <v>3</v>
      </c>
      <c r="D172" t="s">
        <v>84</v>
      </c>
      <c r="E172" t="s">
        <v>150</v>
      </c>
    </row>
    <row r="173" spans="1:5">
      <c r="A173" t="s">
        <v>467</v>
      </c>
      <c r="B173" t="s">
        <v>468</v>
      </c>
      <c r="C173">
        <v>5</v>
      </c>
      <c r="D173" t="s">
        <v>135</v>
      </c>
      <c r="E173" t="s">
        <v>136</v>
      </c>
    </row>
    <row r="174" spans="1:5">
      <c r="A174" t="s">
        <v>469</v>
      </c>
      <c r="B174" t="s">
        <v>470</v>
      </c>
      <c r="C174">
        <v>5</v>
      </c>
      <c r="D174" t="s">
        <v>135</v>
      </c>
      <c r="E174" t="s">
        <v>136</v>
      </c>
    </row>
    <row r="175" spans="1:5">
      <c r="A175" t="s">
        <v>471</v>
      </c>
      <c r="B175" t="s">
        <v>472</v>
      </c>
      <c r="C175">
        <v>4</v>
      </c>
      <c r="D175" t="s">
        <v>85</v>
      </c>
      <c r="E175" t="s">
        <v>127</v>
      </c>
    </row>
    <row r="176" spans="1:5">
      <c r="A176" t="s">
        <v>473</v>
      </c>
      <c r="B176" t="s">
        <v>474</v>
      </c>
      <c r="C176">
        <v>4</v>
      </c>
      <c r="D176" t="s">
        <v>85</v>
      </c>
      <c r="E176" t="s">
        <v>127</v>
      </c>
    </row>
    <row r="177" spans="1:5">
      <c r="A177" t="s">
        <v>475</v>
      </c>
      <c r="B177" t="s">
        <v>476</v>
      </c>
      <c r="C177">
        <v>5</v>
      </c>
      <c r="D177" t="s">
        <v>135</v>
      </c>
      <c r="E177" t="s">
        <v>136</v>
      </c>
    </row>
    <row r="178" spans="1:5">
      <c r="A178" t="s">
        <v>477</v>
      </c>
      <c r="B178" t="s">
        <v>478</v>
      </c>
      <c r="C178">
        <v>4</v>
      </c>
      <c r="D178" t="s">
        <v>85</v>
      </c>
      <c r="E178" t="s">
        <v>127</v>
      </c>
    </row>
    <row r="179" spans="1:5">
      <c r="A179" t="s">
        <v>479</v>
      </c>
      <c r="B179" t="s">
        <v>480</v>
      </c>
      <c r="C179">
        <v>5</v>
      </c>
      <c r="D179" t="s">
        <v>135</v>
      </c>
      <c r="E179" t="s">
        <v>136</v>
      </c>
    </row>
    <row r="180" spans="1:5">
      <c r="A180" t="s">
        <v>481</v>
      </c>
      <c r="B180" t="s">
        <v>482</v>
      </c>
      <c r="C180">
        <v>4</v>
      </c>
      <c r="D180" t="s">
        <v>85</v>
      </c>
      <c r="E180" t="s">
        <v>127</v>
      </c>
    </row>
    <row r="181" spans="1:5">
      <c r="A181" t="s">
        <v>483</v>
      </c>
      <c r="B181" t="s">
        <v>484</v>
      </c>
      <c r="C181">
        <v>4</v>
      </c>
      <c r="D181" t="s">
        <v>85</v>
      </c>
      <c r="E181" t="s">
        <v>127</v>
      </c>
    </row>
    <row r="182" spans="1:5">
      <c r="A182" t="s">
        <v>485</v>
      </c>
      <c r="B182" t="s">
        <v>486</v>
      </c>
      <c r="C182">
        <v>5</v>
      </c>
      <c r="D182" t="s">
        <v>135</v>
      </c>
      <c r="E182" t="s">
        <v>136</v>
      </c>
    </row>
    <row r="183" spans="1:5">
      <c r="A183" t="s">
        <v>487</v>
      </c>
      <c r="B183" t="s">
        <v>488</v>
      </c>
      <c r="C183">
        <v>4</v>
      </c>
      <c r="D183" t="s">
        <v>85</v>
      </c>
      <c r="E183" t="s">
        <v>127</v>
      </c>
    </row>
    <row r="184" spans="1:5">
      <c r="A184" t="s">
        <v>489</v>
      </c>
      <c r="B184" t="s">
        <v>490</v>
      </c>
      <c r="C184">
        <v>4</v>
      </c>
      <c r="D184" t="s">
        <v>85</v>
      </c>
      <c r="E184" t="s">
        <v>127</v>
      </c>
    </row>
    <row r="185" spans="1:5">
      <c r="A185" t="s">
        <v>491</v>
      </c>
      <c r="B185" t="s">
        <v>492</v>
      </c>
      <c r="C185">
        <v>1</v>
      </c>
      <c r="D185" t="s">
        <v>231</v>
      </c>
      <c r="E185" t="s">
        <v>232</v>
      </c>
    </row>
    <row r="186" spans="1:5">
      <c r="A186" t="s">
        <v>493</v>
      </c>
      <c r="B186" t="s">
        <v>494</v>
      </c>
      <c r="C186">
        <v>1</v>
      </c>
      <c r="D186" t="s">
        <v>231</v>
      </c>
      <c r="E186" t="s">
        <v>232</v>
      </c>
    </row>
    <row r="187" spans="1:5">
      <c r="A187" t="s">
        <v>495</v>
      </c>
      <c r="B187" t="s">
        <v>496</v>
      </c>
      <c r="C187">
        <v>1</v>
      </c>
      <c r="D187" t="s">
        <v>231</v>
      </c>
      <c r="E187" t="s">
        <v>232</v>
      </c>
    </row>
    <row r="188" spans="1:5">
      <c r="A188" t="s">
        <v>497</v>
      </c>
      <c r="B188" t="s">
        <v>498</v>
      </c>
      <c r="C188">
        <v>1</v>
      </c>
      <c r="D188" t="s">
        <v>231</v>
      </c>
      <c r="E188" t="s">
        <v>232</v>
      </c>
    </row>
    <row r="189" spans="1:5">
      <c r="A189" t="s">
        <v>499</v>
      </c>
      <c r="B189" t="s">
        <v>500</v>
      </c>
      <c r="C189">
        <v>1</v>
      </c>
      <c r="D189" t="s">
        <v>231</v>
      </c>
      <c r="E189" t="s">
        <v>232</v>
      </c>
    </row>
    <row r="190" spans="1:5">
      <c r="A190" t="s">
        <v>501</v>
      </c>
      <c r="B190" t="s">
        <v>502</v>
      </c>
      <c r="C190">
        <v>1</v>
      </c>
      <c r="D190" t="s">
        <v>231</v>
      </c>
      <c r="E190" t="s">
        <v>232</v>
      </c>
    </row>
    <row r="191" spans="1:5">
      <c r="A191" t="s">
        <v>503</v>
      </c>
      <c r="B191" t="s">
        <v>504</v>
      </c>
      <c r="C191">
        <v>1</v>
      </c>
      <c r="D191" t="s">
        <v>231</v>
      </c>
      <c r="E191" t="s">
        <v>232</v>
      </c>
    </row>
    <row r="192" spans="1:5">
      <c r="A192" t="s">
        <v>505</v>
      </c>
      <c r="B192" t="s">
        <v>506</v>
      </c>
      <c r="C192">
        <v>1</v>
      </c>
      <c r="D192" t="s">
        <v>231</v>
      </c>
      <c r="E192" t="s">
        <v>232</v>
      </c>
    </row>
    <row r="193" spans="1:5">
      <c r="A193" t="s">
        <v>507</v>
      </c>
      <c r="B193" t="s">
        <v>508</v>
      </c>
      <c r="C193">
        <v>1</v>
      </c>
      <c r="D193" t="s">
        <v>231</v>
      </c>
      <c r="E193" t="s">
        <v>232</v>
      </c>
    </row>
    <row r="194" spans="1:5">
      <c r="A194" t="s">
        <v>509</v>
      </c>
      <c r="B194" t="s">
        <v>510</v>
      </c>
      <c r="C194">
        <v>1</v>
      </c>
      <c r="D194" t="s">
        <v>231</v>
      </c>
      <c r="E194" t="s">
        <v>232</v>
      </c>
    </row>
    <row r="195" spans="1:5">
      <c r="A195" t="s">
        <v>511</v>
      </c>
      <c r="B195" t="s">
        <v>512</v>
      </c>
      <c r="C195">
        <v>1</v>
      </c>
      <c r="D195" t="s">
        <v>231</v>
      </c>
      <c r="E195" t="s">
        <v>232</v>
      </c>
    </row>
    <row r="196" spans="1:5">
      <c r="A196" t="s">
        <v>513</v>
      </c>
      <c r="B196" t="s">
        <v>514</v>
      </c>
      <c r="C196">
        <v>1</v>
      </c>
      <c r="D196" t="s">
        <v>231</v>
      </c>
      <c r="E196" t="s">
        <v>232</v>
      </c>
    </row>
    <row r="197" spans="1:5">
      <c r="A197" t="s">
        <v>515</v>
      </c>
      <c r="B197" t="s">
        <v>516</v>
      </c>
      <c r="C197">
        <v>1</v>
      </c>
      <c r="D197" t="s">
        <v>231</v>
      </c>
      <c r="E197" t="s">
        <v>232</v>
      </c>
    </row>
    <row r="198" spans="1:5">
      <c r="A198" t="s">
        <v>517</v>
      </c>
      <c r="B198" t="s">
        <v>518</v>
      </c>
      <c r="C198">
        <v>1</v>
      </c>
      <c r="D198" t="s">
        <v>231</v>
      </c>
      <c r="E198" t="s">
        <v>232</v>
      </c>
    </row>
    <row r="199" spans="1:5">
      <c r="A199" t="s">
        <v>519</v>
      </c>
      <c r="B199" t="s">
        <v>520</v>
      </c>
      <c r="C199">
        <v>1</v>
      </c>
      <c r="D199" t="s">
        <v>231</v>
      </c>
      <c r="E199" t="s">
        <v>232</v>
      </c>
    </row>
    <row r="200" spans="1:5">
      <c r="A200" t="s">
        <v>521</v>
      </c>
      <c r="B200" t="s">
        <v>522</v>
      </c>
      <c r="C200">
        <v>1</v>
      </c>
      <c r="D200" t="s">
        <v>231</v>
      </c>
      <c r="E200" t="s">
        <v>232</v>
      </c>
    </row>
    <row r="201" spans="1:5">
      <c r="A201" t="s">
        <v>523</v>
      </c>
      <c r="B201" t="s">
        <v>524</v>
      </c>
      <c r="C201">
        <v>1</v>
      </c>
      <c r="D201" t="s">
        <v>231</v>
      </c>
      <c r="E201" t="s">
        <v>232</v>
      </c>
    </row>
    <row r="202" spans="1:5">
      <c r="A202" t="s">
        <v>525</v>
      </c>
      <c r="B202" t="s">
        <v>526</v>
      </c>
      <c r="C202">
        <v>1</v>
      </c>
      <c r="D202" t="s">
        <v>231</v>
      </c>
      <c r="E202" t="s">
        <v>232</v>
      </c>
    </row>
    <row r="203" spans="1:5">
      <c r="A203" t="s">
        <v>527</v>
      </c>
      <c r="B203" t="s">
        <v>528</v>
      </c>
      <c r="C203">
        <v>1</v>
      </c>
      <c r="D203" t="s">
        <v>231</v>
      </c>
      <c r="E203" t="s">
        <v>232</v>
      </c>
    </row>
    <row r="204" spans="1:5">
      <c r="A204" t="s">
        <v>529</v>
      </c>
      <c r="B204" t="s">
        <v>530</v>
      </c>
      <c r="C204">
        <v>1</v>
      </c>
      <c r="D204" t="s">
        <v>231</v>
      </c>
      <c r="E204" t="s">
        <v>232</v>
      </c>
    </row>
    <row r="205" spans="1:5">
      <c r="A205" t="s">
        <v>531</v>
      </c>
      <c r="B205" t="s">
        <v>532</v>
      </c>
      <c r="C205">
        <v>2</v>
      </c>
      <c r="D205" t="s">
        <v>83</v>
      </c>
      <c r="E205" t="s">
        <v>147</v>
      </c>
    </row>
    <row r="206" spans="1:5">
      <c r="A206" t="s">
        <v>533</v>
      </c>
      <c r="B206" t="s">
        <v>534</v>
      </c>
      <c r="C206">
        <v>2</v>
      </c>
      <c r="D206" t="s">
        <v>83</v>
      </c>
      <c r="E206" t="s">
        <v>147</v>
      </c>
    </row>
    <row r="207" spans="1:5">
      <c r="A207" t="s">
        <v>535</v>
      </c>
      <c r="B207" t="s">
        <v>536</v>
      </c>
      <c r="C207">
        <v>1</v>
      </c>
      <c r="D207" t="s">
        <v>231</v>
      </c>
      <c r="E207" t="s">
        <v>232</v>
      </c>
    </row>
    <row r="208" spans="1:5">
      <c r="A208" t="s">
        <v>537</v>
      </c>
      <c r="B208" t="s">
        <v>538</v>
      </c>
      <c r="C208">
        <v>1</v>
      </c>
      <c r="D208" t="s">
        <v>231</v>
      </c>
      <c r="E208" t="s">
        <v>232</v>
      </c>
    </row>
    <row r="209" spans="1:5">
      <c r="A209" t="s">
        <v>539</v>
      </c>
      <c r="B209" t="s">
        <v>540</v>
      </c>
      <c r="C209">
        <v>1</v>
      </c>
      <c r="D209" t="s">
        <v>231</v>
      </c>
      <c r="E209" t="s">
        <v>232</v>
      </c>
    </row>
    <row r="210" spans="1:5">
      <c r="A210" t="s">
        <v>541</v>
      </c>
      <c r="B210" t="s">
        <v>542</v>
      </c>
      <c r="C210">
        <v>1</v>
      </c>
      <c r="D210" t="s">
        <v>231</v>
      </c>
      <c r="E210" t="s">
        <v>232</v>
      </c>
    </row>
    <row r="211" spans="1:5">
      <c r="A211" t="s">
        <v>543</v>
      </c>
      <c r="B211" t="s">
        <v>544</v>
      </c>
      <c r="C211">
        <v>1</v>
      </c>
      <c r="D211" t="s">
        <v>231</v>
      </c>
      <c r="E211" t="s">
        <v>232</v>
      </c>
    </row>
    <row r="212" spans="1:5">
      <c r="A212" t="s">
        <v>545</v>
      </c>
      <c r="B212" t="s">
        <v>546</v>
      </c>
      <c r="C212">
        <v>1</v>
      </c>
      <c r="D212" t="s">
        <v>231</v>
      </c>
      <c r="E212" t="s">
        <v>232</v>
      </c>
    </row>
    <row r="213" spans="1:5">
      <c r="A213" t="s">
        <v>547</v>
      </c>
      <c r="B213" t="s">
        <v>548</v>
      </c>
      <c r="C213">
        <v>1</v>
      </c>
      <c r="D213" t="s">
        <v>231</v>
      </c>
      <c r="E213" t="s">
        <v>232</v>
      </c>
    </row>
    <row r="214" spans="1:5">
      <c r="A214" t="s">
        <v>549</v>
      </c>
      <c r="B214" t="s">
        <v>550</v>
      </c>
      <c r="C214">
        <v>1</v>
      </c>
      <c r="D214" t="s">
        <v>231</v>
      </c>
      <c r="E214" t="s">
        <v>232</v>
      </c>
    </row>
    <row r="215" spans="1:5">
      <c r="A215" t="s">
        <v>551</v>
      </c>
      <c r="B215" t="s">
        <v>552</v>
      </c>
      <c r="C215">
        <v>1</v>
      </c>
      <c r="D215" t="s">
        <v>231</v>
      </c>
      <c r="E215" t="s">
        <v>232</v>
      </c>
    </row>
    <row r="216" spans="1:5">
      <c r="A216" t="s">
        <v>553</v>
      </c>
      <c r="B216" t="s">
        <v>554</v>
      </c>
      <c r="C216">
        <v>1</v>
      </c>
      <c r="D216" t="s">
        <v>231</v>
      </c>
      <c r="E216" t="s">
        <v>232</v>
      </c>
    </row>
    <row r="217" spans="1:5">
      <c r="A217" t="s">
        <v>555</v>
      </c>
      <c r="B217" t="s">
        <v>556</v>
      </c>
      <c r="C217">
        <v>1</v>
      </c>
      <c r="D217" t="s">
        <v>231</v>
      </c>
      <c r="E217" t="s">
        <v>232</v>
      </c>
    </row>
    <row r="218" spans="1:5">
      <c r="A218" t="s">
        <v>557</v>
      </c>
      <c r="B218" t="s">
        <v>558</v>
      </c>
      <c r="C218">
        <v>1</v>
      </c>
      <c r="D218" t="s">
        <v>231</v>
      </c>
      <c r="E218" t="s">
        <v>232</v>
      </c>
    </row>
    <row r="219" spans="1:5">
      <c r="A219" t="s">
        <v>559</v>
      </c>
      <c r="B219" t="s">
        <v>560</v>
      </c>
      <c r="C219">
        <v>1</v>
      </c>
      <c r="D219" t="s">
        <v>231</v>
      </c>
      <c r="E219" t="s">
        <v>232</v>
      </c>
    </row>
    <row r="220" spans="1:5">
      <c r="A220" t="s">
        <v>561</v>
      </c>
      <c r="B220" t="s">
        <v>562</v>
      </c>
      <c r="C220">
        <v>1</v>
      </c>
      <c r="D220" t="s">
        <v>231</v>
      </c>
      <c r="E220" t="s">
        <v>232</v>
      </c>
    </row>
    <row r="221" spans="1:5">
      <c r="A221" t="s">
        <v>563</v>
      </c>
      <c r="B221" t="s">
        <v>564</v>
      </c>
      <c r="C221">
        <v>1</v>
      </c>
      <c r="D221" t="s">
        <v>231</v>
      </c>
      <c r="E221" t="s">
        <v>232</v>
      </c>
    </row>
    <row r="222" spans="1:5">
      <c r="A222" t="s">
        <v>565</v>
      </c>
      <c r="B222" t="s">
        <v>566</v>
      </c>
      <c r="C222">
        <v>1</v>
      </c>
      <c r="D222" t="s">
        <v>231</v>
      </c>
      <c r="E222" t="s">
        <v>232</v>
      </c>
    </row>
    <row r="223" spans="1:5">
      <c r="A223" t="s">
        <v>567</v>
      </c>
      <c r="B223" t="s">
        <v>568</v>
      </c>
      <c r="C223">
        <v>1</v>
      </c>
      <c r="D223" t="s">
        <v>231</v>
      </c>
      <c r="E223" t="s">
        <v>232</v>
      </c>
    </row>
    <row r="224" spans="1:5">
      <c r="A224" t="s">
        <v>569</v>
      </c>
      <c r="B224" t="s">
        <v>570</v>
      </c>
      <c r="C224">
        <v>1</v>
      </c>
      <c r="D224" t="s">
        <v>231</v>
      </c>
      <c r="E224" t="s">
        <v>232</v>
      </c>
    </row>
    <row r="225" spans="1:5">
      <c r="A225" t="s">
        <v>571</v>
      </c>
      <c r="B225" t="s">
        <v>572</v>
      </c>
      <c r="C225">
        <v>1</v>
      </c>
      <c r="D225" t="s">
        <v>231</v>
      </c>
      <c r="E225" t="s">
        <v>232</v>
      </c>
    </row>
    <row r="226" spans="1:5">
      <c r="A226" t="s">
        <v>573</v>
      </c>
      <c r="B226" t="s">
        <v>574</v>
      </c>
      <c r="C226">
        <v>1</v>
      </c>
      <c r="D226" t="s">
        <v>231</v>
      </c>
      <c r="E226" t="s">
        <v>232</v>
      </c>
    </row>
    <row r="227" spans="1:5">
      <c r="A227" t="s">
        <v>575</v>
      </c>
      <c r="B227" t="s">
        <v>576</v>
      </c>
      <c r="C227">
        <v>1</v>
      </c>
      <c r="D227" t="s">
        <v>231</v>
      </c>
      <c r="E227" t="s">
        <v>232</v>
      </c>
    </row>
    <row r="228" spans="1:5">
      <c r="A228" t="s">
        <v>577</v>
      </c>
      <c r="B228" t="s">
        <v>578</v>
      </c>
      <c r="C228">
        <v>1</v>
      </c>
      <c r="D228" t="s">
        <v>231</v>
      </c>
      <c r="E228" t="s">
        <v>232</v>
      </c>
    </row>
    <row r="229" spans="1:5">
      <c r="A229" t="s">
        <v>579</v>
      </c>
      <c r="B229" t="s">
        <v>580</v>
      </c>
      <c r="C229">
        <v>1</v>
      </c>
      <c r="D229" t="s">
        <v>231</v>
      </c>
      <c r="E229" t="s">
        <v>232</v>
      </c>
    </row>
    <row r="230" spans="1:5">
      <c r="A230" t="s">
        <v>581</v>
      </c>
      <c r="B230" t="s">
        <v>582</v>
      </c>
      <c r="C230">
        <v>1</v>
      </c>
      <c r="D230" t="s">
        <v>231</v>
      </c>
      <c r="E230" t="s">
        <v>232</v>
      </c>
    </row>
    <row r="231" spans="1:5">
      <c r="A231" t="s">
        <v>583</v>
      </c>
      <c r="B231" t="s">
        <v>584</v>
      </c>
      <c r="C231">
        <v>1</v>
      </c>
      <c r="D231" t="s">
        <v>231</v>
      </c>
      <c r="E231" t="s">
        <v>232</v>
      </c>
    </row>
    <row r="232" spans="1:5">
      <c r="A232" t="s">
        <v>585</v>
      </c>
      <c r="B232" t="s">
        <v>586</v>
      </c>
      <c r="C232">
        <v>1</v>
      </c>
      <c r="D232" t="s">
        <v>231</v>
      </c>
      <c r="E232" t="s">
        <v>232</v>
      </c>
    </row>
    <row r="233" spans="1:5">
      <c r="A233" t="s">
        <v>587</v>
      </c>
      <c r="B233" t="s">
        <v>588</v>
      </c>
      <c r="C233">
        <v>1</v>
      </c>
      <c r="D233" t="s">
        <v>231</v>
      </c>
      <c r="E233" t="s">
        <v>232</v>
      </c>
    </row>
    <row r="234" spans="1:5">
      <c r="A234" t="s">
        <v>589</v>
      </c>
      <c r="B234" t="s">
        <v>590</v>
      </c>
      <c r="C234">
        <v>1</v>
      </c>
      <c r="D234" t="s">
        <v>231</v>
      </c>
      <c r="E234" t="s">
        <v>232</v>
      </c>
    </row>
    <row r="235" spans="1:5">
      <c r="A235" t="s">
        <v>591</v>
      </c>
      <c r="B235" t="s">
        <v>592</v>
      </c>
      <c r="C235">
        <v>1</v>
      </c>
      <c r="D235" t="s">
        <v>231</v>
      </c>
      <c r="E235" t="s">
        <v>232</v>
      </c>
    </row>
    <row r="236" spans="1:5">
      <c r="A236" t="s">
        <v>593</v>
      </c>
      <c r="B236" t="s">
        <v>594</v>
      </c>
      <c r="C236">
        <v>1</v>
      </c>
      <c r="D236" t="s">
        <v>231</v>
      </c>
      <c r="E236" t="s">
        <v>232</v>
      </c>
    </row>
    <row r="237" spans="1:5">
      <c r="A237" t="s">
        <v>595</v>
      </c>
      <c r="B237" t="s">
        <v>596</v>
      </c>
      <c r="C237">
        <v>1</v>
      </c>
      <c r="D237" t="s">
        <v>231</v>
      </c>
      <c r="E237" t="s">
        <v>232</v>
      </c>
    </row>
    <row r="238" spans="1:5">
      <c r="A238" t="s">
        <v>597</v>
      </c>
      <c r="B238" t="s">
        <v>598</v>
      </c>
      <c r="C238">
        <v>1</v>
      </c>
      <c r="D238" t="s">
        <v>231</v>
      </c>
      <c r="E238" t="s">
        <v>232</v>
      </c>
    </row>
    <row r="239" spans="1:5">
      <c r="A239" t="s">
        <v>599</v>
      </c>
      <c r="B239" t="s">
        <v>600</v>
      </c>
      <c r="C239">
        <v>1</v>
      </c>
      <c r="D239" t="s">
        <v>231</v>
      </c>
      <c r="E239" t="s">
        <v>232</v>
      </c>
    </row>
    <row r="240" spans="1:5">
      <c r="A240" t="s">
        <v>601</v>
      </c>
      <c r="B240" t="s">
        <v>602</v>
      </c>
      <c r="C240">
        <v>1</v>
      </c>
      <c r="D240" t="s">
        <v>231</v>
      </c>
      <c r="E240" t="s">
        <v>232</v>
      </c>
    </row>
    <row r="241" spans="1:5">
      <c r="A241" t="s">
        <v>603</v>
      </c>
      <c r="B241" t="s">
        <v>604</v>
      </c>
      <c r="C241">
        <v>1</v>
      </c>
      <c r="D241" t="s">
        <v>231</v>
      </c>
      <c r="E241" t="s">
        <v>232</v>
      </c>
    </row>
    <row r="242" spans="1:5">
      <c r="A242" t="s">
        <v>605</v>
      </c>
      <c r="B242" t="s">
        <v>606</v>
      </c>
      <c r="C242">
        <v>1</v>
      </c>
      <c r="D242" t="s">
        <v>231</v>
      </c>
      <c r="E242" t="s">
        <v>232</v>
      </c>
    </row>
    <row r="243" spans="1:5">
      <c r="A243" t="s">
        <v>607</v>
      </c>
      <c r="B243" t="s">
        <v>608</v>
      </c>
      <c r="C243">
        <v>1</v>
      </c>
      <c r="D243" t="s">
        <v>231</v>
      </c>
      <c r="E243" t="s">
        <v>232</v>
      </c>
    </row>
    <row r="244" spans="1:5">
      <c r="A244" t="s">
        <v>609</v>
      </c>
      <c r="B244" t="s">
        <v>610</v>
      </c>
      <c r="C244">
        <v>1</v>
      </c>
      <c r="D244" t="s">
        <v>231</v>
      </c>
      <c r="E244" t="s">
        <v>232</v>
      </c>
    </row>
    <row r="245" spans="1:5">
      <c r="A245" t="s">
        <v>611</v>
      </c>
      <c r="B245" t="s">
        <v>612</v>
      </c>
      <c r="C245">
        <v>1</v>
      </c>
      <c r="D245" t="s">
        <v>231</v>
      </c>
      <c r="E245" t="s">
        <v>232</v>
      </c>
    </row>
    <row r="246" spans="1:5">
      <c r="A246" t="s">
        <v>613</v>
      </c>
      <c r="B246" t="s">
        <v>614</v>
      </c>
      <c r="C246">
        <v>1</v>
      </c>
      <c r="D246" t="s">
        <v>231</v>
      </c>
      <c r="E246" t="s">
        <v>232</v>
      </c>
    </row>
    <row r="247" spans="1:5">
      <c r="A247" t="s">
        <v>615</v>
      </c>
      <c r="B247" t="s">
        <v>616</v>
      </c>
      <c r="C247">
        <v>1</v>
      </c>
      <c r="D247" t="s">
        <v>231</v>
      </c>
      <c r="E247" t="s">
        <v>232</v>
      </c>
    </row>
    <row r="248" spans="1:5">
      <c r="A248" t="s">
        <v>617</v>
      </c>
      <c r="B248" t="s">
        <v>618</v>
      </c>
      <c r="C248">
        <v>1</v>
      </c>
      <c r="D248" t="s">
        <v>231</v>
      </c>
      <c r="E248" t="s">
        <v>232</v>
      </c>
    </row>
    <row r="249" spans="1:5">
      <c r="A249" t="s">
        <v>619</v>
      </c>
      <c r="B249" t="s">
        <v>620</v>
      </c>
      <c r="C249">
        <v>1</v>
      </c>
      <c r="D249" t="s">
        <v>231</v>
      </c>
      <c r="E249" t="s">
        <v>232</v>
      </c>
    </row>
    <row r="250" spans="1:5">
      <c r="A250" t="s">
        <v>621</v>
      </c>
      <c r="B250" t="s">
        <v>622</v>
      </c>
      <c r="C250">
        <v>1</v>
      </c>
      <c r="D250" t="s">
        <v>231</v>
      </c>
      <c r="E250" t="s">
        <v>232</v>
      </c>
    </row>
    <row r="251" spans="1:5">
      <c r="A251" t="s">
        <v>623</v>
      </c>
      <c r="B251" t="s">
        <v>624</v>
      </c>
      <c r="C251">
        <v>1</v>
      </c>
      <c r="D251" t="s">
        <v>231</v>
      </c>
      <c r="E251" t="s">
        <v>232</v>
      </c>
    </row>
    <row r="252" spans="1:5">
      <c r="A252" t="s">
        <v>625</v>
      </c>
      <c r="B252" t="s">
        <v>626</v>
      </c>
      <c r="C252">
        <v>1</v>
      </c>
      <c r="D252" t="s">
        <v>231</v>
      </c>
      <c r="E252" t="s">
        <v>232</v>
      </c>
    </row>
    <row r="253" spans="1:5">
      <c r="A253" t="s">
        <v>627</v>
      </c>
      <c r="B253" t="s">
        <v>628</v>
      </c>
      <c r="C253">
        <v>1</v>
      </c>
      <c r="D253" t="s">
        <v>231</v>
      </c>
      <c r="E253" t="s">
        <v>232</v>
      </c>
    </row>
    <row r="254" spans="1:5">
      <c r="A254" t="s">
        <v>629</v>
      </c>
      <c r="B254" t="s">
        <v>630</v>
      </c>
      <c r="C254">
        <v>1</v>
      </c>
      <c r="D254" t="s">
        <v>231</v>
      </c>
      <c r="E254" t="s">
        <v>232</v>
      </c>
    </row>
    <row r="255" spans="1:5">
      <c r="A255" t="s">
        <v>631</v>
      </c>
      <c r="B255" t="s">
        <v>632</v>
      </c>
      <c r="C255">
        <v>1</v>
      </c>
      <c r="D255" t="s">
        <v>231</v>
      </c>
      <c r="E255" t="s">
        <v>232</v>
      </c>
    </row>
    <row r="256" spans="1:5">
      <c r="A256" t="s">
        <v>633</v>
      </c>
      <c r="B256" t="s">
        <v>634</v>
      </c>
      <c r="C256">
        <v>1</v>
      </c>
      <c r="D256" t="s">
        <v>231</v>
      </c>
      <c r="E256" t="s">
        <v>232</v>
      </c>
    </row>
    <row r="257" spans="1:5">
      <c r="A257" t="s">
        <v>635</v>
      </c>
      <c r="B257" t="s">
        <v>636</v>
      </c>
      <c r="C257">
        <v>1</v>
      </c>
      <c r="D257" t="s">
        <v>231</v>
      </c>
      <c r="E257" t="s">
        <v>232</v>
      </c>
    </row>
    <row r="258" spans="1:5">
      <c r="A258" t="s">
        <v>637</v>
      </c>
      <c r="B258" t="s">
        <v>638</v>
      </c>
      <c r="C258">
        <v>1</v>
      </c>
      <c r="D258" t="s">
        <v>231</v>
      </c>
      <c r="E258" t="s">
        <v>232</v>
      </c>
    </row>
    <row r="259" spans="1:5">
      <c r="A259" t="s">
        <v>639</v>
      </c>
      <c r="B259" t="s">
        <v>640</v>
      </c>
      <c r="C259">
        <v>1</v>
      </c>
      <c r="D259" t="s">
        <v>231</v>
      </c>
      <c r="E259" t="s">
        <v>232</v>
      </c>
    </row>
    <row r="260" spans="1:5">
      <c r="A260" t="s">
        <v>641</v>
      </c>
      <c r="B260" t="s">
        <v>642</v>
      </c>
      <c r="C260">
        <v>1</v>
      </c>
      <c r="D260" t="s">
        <v>231</v>
      </c>
      <c r="E260" t="s">
        <v>232</v>
      </c>
    </row>
    <row r="261" spans="1:5">
      <c r="A261" t="s">
        <v>643</v>
      </c>
      <c r="B261" t="s">
        <v>644</v>
      </c>
      <c r="C261">
        <v>1</v>
      </c>
      <c r="D261" t="s">
        <v>231</v>
      </c>
      <c r="E261" t="s">
        <v>232</v>
      </c>
    </row>
    <row r="262" spans="1:5">
      <c r="A262" t="s">
        <v>645</v>
      </c>
      <c r="B262" t="s">
        <v>646</v>
      </c>
      <c r="C262">
        <v>1</v>
      </c>
      <c r="D262" t="s">
        <v>231</v>
      </c>
      <c r="E262" t="s">
        <v>232</v>
      </c>
    </row>
    <row r="263" spans="1:5">
      <c r="A263" t="s">
        <v>647</v>
      </c>
      <c r="B263" t="s">
        <v>648</v>
      </c>
      <c r="C263">
        <v>2</v>
      </c>
      <c r="D263" t="s">
        <v>83</v>
      </c>
      <c r="E263" t="s">
        <v>147</v>
      </c>
    </row>
    <row r="264" spans="1:5">
      <c r="A264" t="s">
        <v>649</v>
      </c>
      <c r="B264" t="s">
        <v>650</v>
      </c>
      <c r="C264">
        <v>3</v>
      </c>
      <c r="D264" t="s">
        <v>84</v>
      </c>
      <c r="E264" t="s">
        <v>150</v>
      </c>
    </row>
    <row r="265" spans="1:5">
      <c r="A265" t="s">
        <v>651</v>
      </c>
      <c r="B265" t="s">
        <v>652</v>
      </c>
      <c r="C265">
        <v>1</v>
      </c>
      <c r="D265" t="s">
        <v>231</v>
      </c>
      <c r="E265" t="s">
        <v>232</v>
      </c>
    </row>
    <row r="266" spans="1:5">
      <c r="A266" t="s">
        <v>653</v>
      </c>
      <c r="B266" t="s">
        <v>654</v>
      </c>
      <c r="C266">
        <v>1</v>
      </c>
      <c r="D266" t="s">
        <v>231</v>
      </c>
      <c r="E266" t="s">
        <v>232</v>
      </c>
    </row>
    <row r="267" spans="1:5">
      <c r="A267" t="s">
        <v>655</v>
      </c>
      <c r="B267" t="s">
        <v>656</v>
      </c>
      <c r="C267">
        <v>1</v>
      </c>
      <c r="D267" t="s">
        <v>231</v>
      </c>
      <c r="E267" t="s">
        <v>232</v>
      </c>
    </row>
    <row r="268" spans="1:5">
      <c r="A268" t="s">
        <v>657</v>
      </c>
      <c r="B268" t="s">
        <v>658</v>
      </c>
      <c r="C268">
        <v>1</v>
      </c>
      <c r="D268" t="s">
        <v>231</v>
      </c>
      <c r="E268" t="s">
        <v>232</v>
      </c>
    </row>
    <row r="269" spans="1:5">
      <c r="A269" t="s">
        <v>659</v>
      </c>
      <c r="B269" t="s">
        <v>660</v>
      </c>
      <c r="C269">
        <v>1</v>
      </c>
      <c r="D269" t="s">
        <v>231</v>
      </c>
      <c r="E269" t="s">
        <v>232</v>
      </c>
    </row>
    <row r="270" spans="1:5">
      <c r="A270" t="s">
        <v>661</v>
      </c>
      <c r="B270" t="s">
        <v>662</v>
      </c>
      <c r="C270">
        <v>1</v>
      </c>
      <c r="D270" t="s">
        <v>231</v>
      </c>
      <c r="E270" t="s">
        <v>232</v>
      </c>
    </row>
    <row r="271" spans="1:5">
      <c r="A271" t="s">
        <v>663</v>
      </c>
      <c r="B271" t="s">
        <v>664</v>
      </c>
      <c r="C271">
        <v>1</v>
      </c>
      <c r="D271" t="s">
        <v>231</v>
      </c>
      <c r="E271" t="s">
        <v>232</v>
      </c>
    </row>
    <row r="272" spans="1:5">
      <c r="A272" t="s">
        <v>665</v>
      </c>
      <c r="B272" t="s">
        <v>666</v>
      </c>
      <c r="C272">
        <v>1</v>
      </c>
      <c r="D272" t="s">
        <v>231</v>
      </c>
      <c r="E272" t="s">
        <v>232</v>
      </c>
    </row>
    <row r="273" spans="1:5">
      <c r="A273" t="s">
        <v>667</v>
      </c>
      <c r="B273" t="s">
        <v>668</v>
      </c>
      <c r="C273">
        <v>1</v>
      </c>
      <c r="D273" t="s">
        <v>231</v>
      </c>
      <c r="E273" t="s">
        <v>232</v>
      </c>
    </row>
    <row r="274" spans="1:5">
      <c r="A274" t="s">
        <v>669</v>
      </c>
      <c r="B274" t="s">
        <v>670</v>
      </c>
      <c r="C274">
        <v>1</v>
      </c>
      <c r="D274" t="s">
        <v>231</v>
      </c>
      <c r="E274" t="s">
        <v>232</v>
      </c>
    </row>
    <row r="275" spans="1:5">
      <c r="A275" t="s">
        <v>671</v>
      </c>
      <c r="B275" t="s">
        <v>672</v>
      </c>
      <c r="C275">
        <v>1</v>
      </c>
      <c r="D275" t="s">
        <v>231</v>
      </c>
      <c r="E275" t="s">
        <v>232</v>
      </c>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6683-DCDE-4C34-9EA9-1B13C6A3C167}">
  <sheetPr>
    <tabColor rgb="FF39AB47"/>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44.140625" style="65" customWidth="1"/>
    <col min="9" max="9" width="19.7109375" style="65" bestFit="1"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673</v>
      </c>
      <c r="C2" s="338"/>
      <c r="D2" s="338"/>
      <c r="E2" s="338"/>
      <c r="F2" s="275" t="s">
        <v>674</v>
      </c>
      <c r="G2" s="276"/>
      <c r="H2" s="277" t="s">
        <v>128</v>
      </c>
      <c r="I2" s="276"/>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5 Cooperados avaliados ao RSAC</v>
      </c>
      <c r="C4" s="154">
        <f>SUM(L:L)</f>
        <v>2</v>
      </c>
      <c r="D4" s="154">
        <f>SUM(M:M)</f>
        <v>1</v>
      </c>
      <c r="E4" s="154">
        <f>SUM(N:N)</f>
        <v>2</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3300'!L:L)</f>
        <v>1.4007533902899243E-3</v>
      </c>
      <c r="C7" s="122">
        <v>0.15</v>
      </c>
      <c r="D7" s="340" t="str">
        <f>IF(B7&lt;C7,"ENQUADRADO","DESENQUADRADO")</f>
        <v>ENQUADRADO</v>
      </c>
      <c r="E7" s="340"/>
      <c r="H7" s="341" t="s">
        <v>687</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4">_xlfn.XLOOKUP(_xlfn.UNIQUE('3300'!$C:$C),'3300'!C:C,'3300'!D:D,"")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Fornecedores'!G21</f>
        <v>0</v>
      </c>
      <c r="D10" s="118">
        <f>'Análise Fornecedores'!H21</f>
        <v>0</v>
      </c>
      <c r="E10" s="118">
        <f>'Análise Fornecedores'!I21</f>
        <v>0</v>
      </c>
      <c r="H10" s="252" t="s">
        <v>1729</v>
      </c>
      <c r="I10" s="142" t="str">
        <f>_xlfn.XLOOKUP(J10,'3300'!$D:$D,'3300'!$C:$C,0,0)</f>
        <v>14.229.475/0001-69</v>
      </c>
      <c r="J10" s="143" t="str">
        <v>SUMMUS ENGENHARIA LTDA</v>
      </c>
      <c r="K10" s="144" cm="1">
        <f t="array" ref="K10">MAX(IF(J10='3300'!$D:$D,'3300'!$I:$I))</f>
        <v>46038</v>
      </c>
      <c r="L10" s="145">
        <f>IF(COUNTIFS('3300'!$D:$D,'A3300'!J10,'3300'!$I:$I,'A3300'!K10,'3300'!$F:$F,'A3300'!$L$7)&gt;=1,1,0)</f>
        <v>1</v>
      </c>
      <c r="M10" s="145">
        <f>IF(COUNTIFS('3300'!$D:$D,'A3300'!J10,'3300'!$I:$I,'A3300'!K10,'3300'!$F:$F,'A3300'!$M$7)&gt;=1,1,0)</f>
        <v>0</v>
      </c>
      <c r="N10" s="146">
        <f>IF(COUNTIFS('3300'!$D:$D,'A3300'!J10,'3300'!$I:$I,'A3300'!K10,'3300'!$F:$F,'A3300'!$N$7)&gt;=1,1,0)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0"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2" t="s">
        <v>1730</v>
      </c>
      <c r="I11" s="115" t="str">
        <f>_xlfn.XLOOKUP(J11,'3300'!$D:$D,'3300'!$C:$C,0,0)</f>
        <v>22.896.197/0001-21</v>
      </c>
      <c r="J11" s="134" t="str">
        <v>CORUMBA EMPREENDIMENTOS E PARTICIPACOES LTDA</v>
      </c>
      <c r="K11" s="135" cm="1">
        <f t="array" ref="K11">MAX(IF(J11='3300'!$D:$D,'3300'!$I:$I))</f>
        <v>46050</v>
      </c>
      <c r="L11" s="136">
        <f>IF(COUNTIFS('3300'!$D:$D,'A3300'!J11,'3300'!$I:$I,'A3300'!K11,'3300'!$F:$F,'A3300'!$L$7)&gt;=1,1,0)</f>
        <v>0</v>
      </c>
      <c r="M11" s="136">
        <f>IF(COUNTIFS('3300'!$D:$D,'A3300'!J11,'3300'!$I:$I,'A3300'!K11,'3300'!$F:$F,'A3300'!$M$7)&gt;=1,1,0)</f>
        <v>0</v>
      </c>
      <c r="N11" s="136">
        <f>IF(COUNTIFS('3300'!$D:$D,'A3300'!J11,'3300'!$I:$I,'A3300'!K11,'3300'!$F:$F,'A3300'!$N$7)&gt;=1,1,0)</f>
        <v>1</v>
      </c>
      <c r="O11" s="117"/>
      <c r="P11" s="118"/>
      <c r="Q11" s="133" t="str">
        <f t="shared" ref="Q11:Q20"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0" si="4">IF(AND(Z11="Sim",AB11="Siim"),"Ok",IF(AND(AA11="Sim")*OR(AB11="Não",AB11="Não se aplica",AB11=""),"Verificar","Ok"))</f>
        <v>Ok</v>
      </c>
      <c r="AD11" s="115"/>
      <c r="AE11" s="115"/>
      <c r="AF11" s="66"/>
      <c r="AG11" s="133" t="str">
        <f t="shared" ref="AG11:AG20" si="5">IF(AND(AE11="sim",AF11="Não"),"Verificar","Ok")</f>
        <v>Ok</v>
      </c>
      <c r="AH11" s="115"/>
      <c r="AI11" s="133" t="str">
        <f t="shared" ref="AI11:AI20" si="6">IF(AH11="Não","Verificar","Ok")</f>
        <v>Ok</v>
      </c>
      <c r="AJ11" s="117" t="str">
        <f t="shared" ref="AJ11:AJ12" si="7">IF(N11=1,"Sim, precisa de plano cadastrado na PGPC", "Não")</f>
        <v>Sim, precisa de plano cadastrado na PGPC</v>
      </c>
      <c r="AK11" s="118"/>
      <c r="AL11" s="115" t="s">
        <v>1731</v>
      </c>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t="s">
        <v>1732</v>
      </c>
      <c r="I12" s="115" t="str">
        <f>_xlfn.XLOOKUP(J12,'3300'!$D:$D,'3300'!$C:$C,0,0)</f>
        <v>34.906.478/0001-05</v>
      </c>
      <c r="J12" s="134" t="str">
        <v>AGPETRO COMERCIO DE PETROLEO LTDA</v>
      </c>
      <c r="K12" s="135" cm="1">
        <f t="array" ref="K12">MAX(IF(J12='3300'!$D:$D,'3300'!$I:$I))</f>
        <v>46039</v>
      </c>
      <c r="L12" s="136">
        <f>IF(COUNTIFS('3300'!$D:$D,'A3300'!J12,'3300'!$I:$I,'A3300'!K12,'3300'!$F:$F,'A3300'!$L$7)&gt;=1,1,0)</f>
        <v>1</v>
      </c>
      <c r="M12" s="136">
        <f>IF(COUNTIFS('3300'!$D:$D,'A3300'!J12,'3300'!$I:$I,'A3300'!K12,'3300'!$F:$F,'A3300'!$M$7)&gt;=1,1,0)</f>
        <v>0</v>
      </c>
      <c r="N12" s="136">
        <f>IF(COUNTIFS('3300'!$D:$D,'A3300'!J12,'3300'!$I:$I,'A3300'!K12,'3300'!$F:$F,'A3300'!$N$7)&gt;=1,1,0)</f>
        <v>0</v>
      </c>
      <c r="O12" s="117"/>
      <c r="P12" s="118"/>
      <c r="Q12" s="133" t="str">
        <f t="shared" si="2"/>
        <v>Ok</v>
      </c>
      <c r="R12" s="115"/>
      <c r="S12" s="115"/>
      <c r="T12" s="66"/>
      <c r="U12" s="133" t="str">
        <f t="shared" si="3"/>
        <v>Ok</v>
      </c>
      <c r="V12" s="115"/>
      <c r="W12" s="115"/>
      <c r="X12" s="66"/>
      <c r="Y12" s="133" t="str">
        <f t="shared" ref="Y12:Y20"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IFERROR(IF(ROW(_xlfn.XLOOKUP(B13,For_3300!D:D,For_3300!D:D))=1,"",ROW(_xlfn.XLOOKUP(B13,For_3300!D:D,For_3300!D:D))),"")</f>
        <v/>
      </c>
      <c r="B13" s="229" t="str" cm="1">
        <f t="array" ref="B13">_xlfn.UNIQUE(IF(_xlfn._xlws.FILTER(For_3300!D:D,For_3300!Z:Z="Fornecedor COM perguntas a serem evidenciadas","")="","",_xlfn._xlws.FILTER(For_3300!D:D,For_3300!Z:Z:'For_3300'!Z:Z="Fornecedor COM perguntas a serem evidenciadas","")))</f>
        <v/>
      </c>
      <c r="C13" s="230" t="str" cm="1">
        <f t="array" aca="1" ref="C13" ca="1">IFERROR(LEFT(
IF(INDIRECT("For_3300!N"&amp;A13)="verificar","6, ","")&amp;
IF(INDIRECT("For_3300!q"&amp;A13)="verificar","7, ","")&amp;
IF(INDIRECT("For_3300!t"&amp;A13)="verificar","8, ","")&amp;
IF(INDIRECT("For_3300!w"&amp;A13)="verificar","16, ","")&amp;
IF(INDIRECT("For_3300!x"&amp;A13)="não","QUESTIONÁRIO, ",""),
LEN(
IF(INDIRECT("For_3300!N"&amp;A13)="verificar","6, ","")&amp;
IF(INDIRECT("For_3300!q"&amp;A13)="verificar","7, ","")&amp;
IF(INDIRECT("For_3300!t"&amp;A13)="verificar","8, ","")&amp;
IF(INDIRECT("For_3300!w"&amp;A13)="verificar","16, ","")&amp;
IF(INDIRECT("For_3300!x"&amp;A13)="não","QUESTIONÁRIO, ",""))-2)&amp;".","")</f>
        <v/>
      </c>
      <c r="D13" s="229"/>
      <c r="E13" s="229"/>
      <c r="H13" s="252" t="s">
        <v>1733</v>
      </c>
      <c r="I13" s="115" t="str">
        <f>_xlfn.XLOOKUP(J13,'3300'!$D:$D,'3300'!$C:$C,0,0)</f>
        <v>735.051.961-34</v>
      </c>
      <c r="J13" s="134" t="str">
        <v>JOSE FELIPE FERREIRA LINS</v>
      </c>
      <c r="K13" s="135" cm="1">
        <f t="array" ref="K13">MAX(IF(J13='3300'!$D:$D,'3300'!$I:$I))</f>
        <v>46026</v>
      </c>
      <c r="L13" s="136">
        <f>IF(COUNTIFS('3300'!$D:$D,'A3300'!J13,'3300'!$I:$I,'A3300'!K13,'3300'!$F:$F,'A3300'!$L$7)&gt;=1,1,0)</f>
        <v>0</v>
      </c>
      <c r="M13" s="136">
        <f>IF(COUNTIFS('3300'!$D:$D,'A3300'!J13,'3300'!$I:$I,'A3300'!K13,'3300'!$F:$F,'A3300'!$M$7)&gt;=1,1,0)</f>
        <v>0</v>
      </c>
      <c r="N13" s="136">
        <f>IF(COUNTIFS('3300'!$D:$D,'A3300'!J13,'3300'!$I:$I,'A3300'!K13,'3300'!$F:$F,'A3300'!$N$7)&gt;=1,1,0)</f>
        <v>1</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Sim, precisa de plano cadastrado na PGPC</v>
      </c>
      <c r="AK13" s="118"/>
      <c r="AL13" s="115" t="s">
        <v>1731</v>
      </c>
      <c r="AM13" s="133" t="str">
        <f t="shared" si="0"/>
        <v>Ok</v>
      </c>
      <c r="AO13" s="65" t="str">
        <f t="shared" si="1"/>
        <v>Cooperado SEM perguntas a serem evidenciadas</v>
      </c>
      <c r="AP13"/>
      <c r="AQ13"/>
      <c r="AR13"/>
      <c r="AT13"/>
    </row>
    <row r="14" spans="1:46" ht="20.100000000000001" customHeight="1">
      <c r="A14" s="65" t="str">
        <f>IFERROR(IF(ROW(_xlfn.XLOOKUP(B14,For_3300!D:D,For_3300!D:D))=1,"",ROW(_xlfn.XLOOKUP(B14,For_3300!D:D,For_3300!D:D))),"")</f>
        <v/>
      </c>
      <c r="B14" s="229" t="str" cm="1">
        <f t="array" ref="B14">_xlfn.UNIQUE(IF(_xlfn._xlws.FILTER(For_3300!D:D,For_3300!Z:Z="Fornecedor COM perguntas a serem evidenciadas","")="","",_xlfn._xlws.FILTER(For_3300!D:D,For_3300!Z:Z:'For_3300'!Z:Z="Fornecedor COM perguntas a serem evidenciadas","")))</f>
        <v/>
      </c>
      <c r="C14" s="230" t="str" cm="1">
        <f t="array" aca="1" ref="C14" ca="1">IFERROR(LEFT(
IF(INDIRECT("For_3300!N"&amp;A14)="verificar","6, ","")&amp;
IF(INDIRECT("For_3300!q"&amp;A14)="verificar","7, ","")&amp;
IF(INDIRECT("For_3300!t"&amp;A14)="verificar","8, ","")&amp;
IF(INDIRECT("For_3300!w"&amp;A14)="verificar","16, ","")&amp;
IF(INDIRECT("For_3300!x"&amp;A14)="não","QUESTIONÁRIO, ",""),
LEN(
IF(INDIRECT("For_3300!N"&amp;A14)="verificar","6, ","")&amp;
IF(INDIRECT("For_3300!q"&amp;A14)="verificar","7, ","")&amp;
IF(INDIRECT("For_3300!t"&amp;A14)="verificar","8, ","")&amp;
IF(INDIRECT("For_3300!w"&amp;A14)="verificar","16, ","")&amp;
IF(INDIRECT("For_3300!x"&amp;A14)="não","QUESTIONÁRIO, ",""))-2)&amp;".","")</f>
        <v/>
      </c>
      <c r="D14" s="229"/>
      <c r="E14" s="229"/>
      <c r="H14" s="115" t="s">
        <v>1734</v>
      </c>
      <c r="I14" s="115" t="str">
        <f>_xlfn.XLOOKUP(J14,'3300'!$D:$D,'3300'!$C:$C,0,0)</f>
        <v>899.421.751-72</v>
      </c>
      <c r="J14" s="134" t="str">
        <v>DERMEVAL LUIS ALVES FERRO</v>
      </c>
      <c r="K14" s="135" cm="1">
        <f t="array" ref="K14">MAX(IF(J14='3300'!$D:$D,'3300'!$I:$I))</f>
        <v>46026</v>
      </c>
      <c r="L14" s="136">
        <f>IF(COUNTIFS('3300'!$D:$D,'A3300'!J14,'3300'!$I:$I,'A3300'!K14,'3300'!$F:$F,'A3300'!$L$7)&gt;=1,1,0)</f>
        <v>0</v>
      </c>
      <c r="M14" s="136">
        <f>IF(COUNTIFS('3300'!$D:$D,'A3300'!J14,'3300'!$I:$I,'A3300'!K14,'3300'!$F:$F,'A3300'!$M$7)&gt;=1,1,0)</f>
        <v>1</v>
      </c>
      <c r="N14" s="136">
        <f>IF(COUNTIFS('3300'!$D:$D,'A3300'!J14,'3300'!$I:$I,'A3300'!K14,'3300'!$F:$F,'A3300'!$N$7)&gt;=1,1,0)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ref="AJ14:AJ20" si="9">IF(N14=1,"Sim, precisa de plano cadastrado na PGPC", "Não")</f>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IFERROR(IF(ROW(_xlfn.XLOOKUP(B15,For_3300!D:D,For_3300!D:D))=1,"",ROW(_xlfn.XLOOKUP(B15,For_3300!D:D,For_3300!D:D))),"")</f>
        <v/>
      </c>
      <c r="B15" s="229" t="str" cm="1">
        <f t="array" ref="B15">_xlfn.UNIQUE(IF(_xlfn._xlws.FILTER(For_3300!D:D,For_3300!Z:Z="Fornecedor COM perguntas a serem evidenciadas","")="","",_xlfn._xlws.FILTER(For_3300!D:D,For_3300!Z:Z:'For_3300'!Z:Z="Fornecedor COM perguntas a serem evidenciadas","")))</f>
        <v/>
      </c>
      <c r="C15" s="230" t="str" cm="1">
        <f t="array" aca="1" ref="C15" ca="1">IFERROR(LEFT(
IF(INDIRECT("For_3300!N"&amp;A15)="verificar","6, ","")&amp;
IF(INDIRECT("For_3300!q"&amp;A15)="verificar","7, ","")&amp;
IF(INDIRECT("For_3300!t"&amp;A15)="verificar","8, ","")&amp;
IF(INDIRECT("For_3300!w"&amp;A15)="verificar","16, ","")&amp;
IF(INDIRECT("For_3300!x"&amp;A15)="não","QUESTIONÁRIO, ",""),
LEN(
IF(INDIRECT("For_3300!N"&amp;A15)="verificar","6, ","")&amp;
IF(INDIRECT("For_3300!q"&amp;A15)="verificar","7, ","")&amp;
IF(INDIRECT("For_3300!t"&amp;A15)="verificar","8, ","")&amp;
IF(INDIRECT("For_3300!w"&amp;A15)="verificar","16, ","")&amp;
IF(INDIRECT("For_3300!x"&amp;A15)="não","QUESTIONÁRIO, ",""))-2)&amp;".","")</f>
        <v/>
      </c>
      <c r="D15" s="229"/>
      <c r="E15" s="229"/>
      <c r="H15" s="115"/>
      <c r="I15" s="115">
        <f>_xlfn.XLOOKUP(J15,'3300'!$D:$D,'3300'!$C:$C,0,0)</f>
        <v>0</v>
      </c>
      <c r="J15" s="134"/>
      <c r="K15" s="135" cm="1">
        <f t="array" ref="K15">MAX(IF(J15='3300'!$D:$D,'3300'!$I:$I))</f>
        <v>0</v>
      </c>
      <c r="L15" s="136">
        <f>IF(COUNTIFS('3300'!$D:$D,'A3300'!J15,'3300'!$I:$I,'A3300'!K15,'3300'!$F:$F,'A3300'!$L$7)&gt;=1,1,0)</f>
        <v>0</v>
      </c>
      <c r="M15" s="136">
        <f>IF(COUNTIFS('3300'!$D:$D,'A3300'!J15,'3300'!$I:$I,'A3300'!K15,'3300'!$F:$F,'A3300'!$M$7)&gt;=1,1,0)</f>
        <v>0</v>
      </c>
      <c r="N15" s="136">
        <f>IF(COUNTIFS('3300'!$D:$D,'A3300'!J15,'3300'!$I:$I,'A3300'!K15,'3300'!$F:$F,'A3300'!$N$7)&gt;=1,1,0)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9"/>
        <v>Não</v>
      </c>
      <c r="AK15" s="118"/>
      <c r="AL15" s="115"/>
      <c r="AM15" s="133" t="str">
        <f t="shared" si="0"/>
        <v>Ok</v>
      </c>
      <c r="AO15" s="65" t="str">
        <f t="shared" si="1"/>
        <v>Cooperado SEM perguntas a serem evidenciadas</v>
      </c>
    </row>
    <row r="16" spans="1:46" ht="20.100000000000001" customHeight="1">
      <c r="A16" s="65" t="str">
        <f>IFERROR(IF(ROW(_xlfn.XLOOKUP(B16,For_3300!D:D,For_3300!D:D))=1,"",ROW(_xlfn.XLOOKUP(B16,For_3300!D:D,For_3300!D:D))),"")</f>
        <v/>
      </c>
      <c r="B16" s="229" t="str" cm="1">
        <f t="array" ref="B16">_xlfn.UNIQUE(IF(_xlfn._xlws.FILTER(For_3300!D:D,For_3300!Z:Z="Fornecedor COM perguntas a serem evidenciadas","")="","",_xlfn._xlws.FILTER(For_3300!D:D,For_3300!Z:Z:'For_3300'!Z:Z="Fornecedor COM perguntas a serem evidenciadas","")))</f>
        <v/>
      </c>
      <c r="C16" s="230" t="str" cm="1">
        <f t="array" aca="1" ref="C16" ca="1">IFERROR(LEFT(
IF(INDIRECT("For_3300!N"&amp;A16)="verificar","6, ","")&amp;
IF(INDIRECT("For_3300!q"&amp;A16)="verificar","7, ","")&amp;
IF(INDIRECT("For_3300!t"&amp;A16)="verificar","8, ","")&amp;
IF(INDIRECT("For_3300!w"&amp;A16)="verificar","16, ","")&amp;
IF(INDIRECT("For_3300!x"&amp;A16)="não","QUESTIONÁRIO, ",""),
LEN(
IF(INDIRECT("For_3300!N"&amp;A16)="verificar","6, ","")&amp;
IF(INDIRECT("For_3300!q"&amp;A16)="verificar","7, ","")&amp;
IF(INDIRECT("For_3300!t"&amp;A16)="verificar","8, ","")&amp;
IF(INDIRECT("For_3300!w"&amp;A16)="verificar","16, ","")&amp;
IF(INDIRECT("For_3300!x"&amp;A16)="não","QUESTIONÁRIO, ",""))-2)&amp;".","")</f>
        <v/>
      </c>
      <c r="D16" s="229"/>
      <c r="E16" s="229"/>
      <c r="H16" s="115"/>
      <c r="I16" s="115">
        <f>_xlfn.XLOOKUP(J16,'3300'!$D:$D,'3300'!$C:$C,0,0)</f>
        <v>0</v>
      </c>
      <c r="J16" s="134"/>
      <c r="K16" s="135" cm="1">
        <f t="array" ref="K16">MAX(IF(J16='3300'!$D:$D,'3300'!$I:$I))</f>
        <v>0</v>
      </c>
      <c r="L16" s="136">
        <f>IF(COUNTIFS('3300'!$D:$D,'A3300'!J16,'3300'!$I:$I,'A3300'!K16,'3300'!$F:$F,'A3300'!$L$7)&gt;=1,1,0)</f>
        <v>0</v>
      </c>
      <c r="M16" s="136">
        <f>IF(COUNTIFS('3300'!$D:$D,'A3300'!J16,'3300'!$I:$I,'A3300'!K16,'3300'!$F:$F,'A3300'!$M$7)&gt;=1,1,0)</f>
        <v>0</v>
      </c>
      <c r="N16" s="136">
        <f>IF(COUNTIFS('3300'!$D:$D,'A3300'!J16,'3300'!$I:$I,'A3300'!K16,'3300'!$F:$F,'A3300'!$N$7)&gt;=1,1,0)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9"/>
        <v>Não</v>
      </c>
      <c r="AK16" s="118"/>
      <c r="AL16" s="115"/>
      <c r="AM16" s="133" t="str">
        <f t="shared" si="0"/>
        <v>Ok</v>
      </c>
      <c r="AO16" s="65" t="str">
        <f t="shared" si="1"/>
        <v>Cooperado SEM perguntas a serem evidenciadas</v>
      </c>
    </row>
    <row r="17" spans="1:41" ht="20.100000000000001" customHeight="1">
      <c r="A17" s="65" t="str">
        <f>IFERROR(IF(ROW(_xlfn.XLOOKUP(B17,For_3300!D:D,For_3300!D:D))=1,"",ROW(_xlfn.XLOOKUP(B17,For_3300!D:D,For_3300!D:D))),"")</f>
        <v/>
      </c>
      <c r="B17" s="229" t="str" cm="1">
        <f t="array" ref="B17">_xlfn.UNIQUE(IF(_xlfn._xlws.FILTER(For_3300!D:D,For_3300!Z:Z="Fornecedor COM perguntas a serem evidenciadas","")="","",_xlfn._xlws.FILTER(For_3300!D:D,For_3300!Z:Z:'For_3300'!Z:Z="Fornecedor COM perguntas a serem evidenciadas","")))</f>
        <v/>
      </c>
      <c r="C17" s="230" t="str" cm="1">
        <f t="array" aca="1" ref="C17" ca="1">IFERROR(LEFT(
IF(INDIRECT("For_3300!N"&amp;A17)="verificar","6, ","")&amp;
IF(INDIRECT("For_3300!q"&amp;A17)="verificar","7, ","")&amp;
IF(INDIRECT("For_3300!t"&amp;A17)="verificar","8, ","")&amp;
IF(INDIRECT("For_3300!w"&amp;A17)="verificar","16, ","")&amp;
IF(INDIRECT("For_3300!x"&amp;A17)="não","QUESTIONÁRIO, ",""),
LEN(
IF(INDIRECT("For_3300!N"&amp;A17)="verificar","6, ","")&amp;
IF(INDIRECT("For_3300!q"&amp;A17)="verificar","7, ","")&amp;
IF(INDIRECT("For_3300!t"&amp;A17)="verificar","8, ","")&amp;
IF(INDIRECT("For_3300!w"&amp;A17)="verificar","16, ","")&amp;
IF(INDIRECT("For_3300!x"&amp;A17)="não","QUESTIONÁRIO, ",""))-2)&amp;".","")</f>
        <v/>
      </c>
      <c r="D17" s="229"/>
      <c r="E17" s="229"/>
      <c r="H17" s="115"/>
      <c r="I17" s="115">
        <f>_xlfn.XLOOKUP(J17,'3300'!$D:$D,'3300'!$C:$C,0,0)</f>
        <v>0</v>
      </c>
      <c r="J17" s="134"/>
      <c r="K17" s="135" cm="1">
        <f t="array" ref="K17">MAX(IF(J17='3300'!$D:$D,'3300'!$I:$I))</f>
        <v>0</v>
      </c>
      <c r="L17" s="136">
        <f>IF(COUNTIFS('3300'!$D:$D,'A3300'!J17,'3300'!$I:$I,'A3300'!K17,'3300'!$F:$F,'A3300'!$L$7)&gt;=1,1,0)</f>
        <v>0</v>
      </c>
      <c r="M17" s="136">
        <f>IF(COUNTIFS('3300'!$D:$D,'A3300'!J17,'3300'!$I:$I,'A3300'!K17,'3300'!$F:$F,'A3300'!$M$7)&gt;=1,1,0)</f>
        <v>0</v>
      </c>
      <c r="N17" s="136">
        <f>IF(COUNTIFS('3300'!$D:$D,'A3300'!J17,'3300'!$I:$I,'A3300'!K17,'3300'!$F:$F,'A3300'!$N$7)&gt;=1,1,0)</f>
        <v>0</v>
      </c>
      <c r="O17" s="117"/>
      <c r="P17" s="118"/>
      <c r="Q17" s="133" t="str">
        <f t="shared" si="2"/>
        <v>Ok</v>
      </c>
      <c r="R17" s="115"/>
      <c r="S17" s="115"/>
      <c r="T17" s="66"/>
      <c r="U17" s="133" t="str">
        <f t="shared" ref="U17:U20" si="10">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9"/>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IFERROR(IF(ROW(_xlfn.XLOOKUP(B18,For_3300!D:D,For_3300!D:D))=1,"",ROW(_xlfn.XLOOKUP(B18,For_3300!D:D,For_3300!D:D))),"")</f>
        <v/>
      </c>
      <c r="B18" s="229" t="str" cm="1">
        <f t="array" ref="B18">_xlfn.UNIQUE(IF(_xlfn._xlws.FILTER(For_3300!D:D,For_3300!Z:Z="Fornecedor COM perguntas a serem evidenciadas","")="","",_xlfn._xlws.FILTER(For_3300!D:D,For_3300!Z:Z:'For_3300'!Z:Z="Fornecedor COM perguntas a serem evidenciadas","")))</f>
        <v/>
      </c>
      <c r="C18" s="230" t="str" cm="1">
        <f t="array" aca="1" ref="C18" ca="1">IFERROR(LEFT(
IF(INDIRECT("For_3300!N"&amp;A18)="verificar","6, ","")&amp;
IF(INDIRECT("For_3300!q"&amp;A18)="verificar","7, ","")&amp;
IF(INDIRECT("For_3300!t"&amp;A18)="verificar","8, ","")&amp;
IF(INDIRECT("For_3300!w"&amp;A18)="verificar","16, ","")&amp;
IF(INDIRECT("For_3300!x"&amp;A18)="não","QUESTIONÁRIO, ",""),
LEN(
IF(INDIRECT("For_3300!N"&amp;A18)="verificar","6, ","")&amp;
IF(INDIRECT("For_3300!q"&amp;A18)="verificar","7, ","")&amp;
IF(INDIRECT("For_3300!t"&amp;A18)="verificar","8, ","")&amp;
IF(INDIRECT("For_3300!w"&amp;A18)="verificar","16, ","")&amp;
IF(INDIRECT("For_3300!x"&amp;A18)="não","QUESTIONÁRIO, ",""))-2)&amp;".","")</f>
        <v/>
      </c>
      <c r="D18" s="229"/>
      <c r="E18" s="229"/>
      <c r="H18" s="115"/>
      <c r="I18" s="115">
        <f>_xlfn.XLOOKUP(J18,'3300'!$D:$D,'3300'!$C:$C,0,0)</f>
        <v>0</v>
      </c>
      <c r="J18" s="134"/>
      <c r="K18" s="135" cm="1">
        <f t="array" ref="K18">MAX(IF(J18='3300'!$D:$D,'3300'!$I:$I))</f>
        <v>0</v>
      </c>
      <c r="L18" s="136">
        <f>IF(COUNTIFS('3300'!$D:$D,'A3300'!J18,'3300'!$I:$I,'A3300'!K18,'3300'!$F:$F,'A3300'!$L$7)&gt;=1,1,0)</f>
        <v>0</v>
      </c>
      <c r="M18" s="136">
        <f>IF(COUNTIFS('3300'!$D:$D,'A3300'!J18,'3300'!$I:$I,'A3300'!K18,'3300'!$F:$F,'A3300'!$M$7)&gt;=1,1,0)</f>
        <v>0</v>
      </c>
      <c r="N18" s="136">
        <f>IF(COUNTIFS('3300'!$D:$D,'A3300'!J18,'3300'!$I:$I,'A3300'!K18,'3300'!$F:$F,'A3300'!$N$7)&gt;=1,1,0)</f>
        <v>0</v>
      </c>
      <c r="O18" s="117"/>
      <c r="P18" s="118"/>
      <c r="Q18" s="133" t="str">
        <f t="shared" si="2"/>
        <v>Ok</v>
      </c>
      <c r="R18" s="115"/>
      <c r="S18" s="115"/>
      <c r="T18" s="66"/>
      <c r="U18" s="133" t="str">
        <f t="shared" si="10"/>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9"/>
        <v>Não</v>
      </c>
      <c r="AK18" s="118"/>
      <c r="AL18" s="115"/>
      <c r="AM18" s="133" t="str">
        <f t="shared" ref="AM18:AM20" si="11">IF(OR(AL18=" ",AL18="Sim"),"Ok",IF(AJ18="Não","Ok","Verificar"))</f>
        <v>Ok</v>
      </c>
      <c r="AO18" s="65" t="str">
        <f t="shared" si="1"/>
        <v>Cooperado SEM perguntas a serem evidenciadas</v>
      </c>
    </row>
    <row r="19" spans="1:41" ht="20.100000000000001" customHeight="1">
      <c r="A19" s="65" t="str">
        <f>IFERROR(IF(ROW(_xlfn.XLOOKUP(B19,For_3300!D:D,For_3300!D:D))=1,"",ROW(_xlfn.XLOOKUP(B19,For_3300!D:D,For_3300!D:D))),"")</f>
        <v/>
      </c>
      <c r="B19" s="229" t="str" cm="1">
        <f t="array" ref="B19">_xlfn.UNIQUE(IF(_xlfn._xlws.FILTER(For_3300!D:D,For_3300!Z:Z="Fornecedor COM perguntas a serem evidenciadas","")="","",_xlfn._xlws.FILTER(For_3300!D:D,For_3300!Z:Z:'For_3300'!Z:Z="Fornecedor COM perguntas a serem evidenciadas","")))</f>
        <v/>
      </c>
      <c r="C19" s="230" t="str" cm="1">
        <f t="array" aca="1" ref="C19" ca="1">IFERROR(LEFT(
IF(INDIRECT("For_3300!N"&amp;A19)="verificar","6, ","")&amp;
IF(INDIRECT("For_3300!q"&amp;A19)="verificar","7, ","")&amp;
IF(INDIRECT("For_3300!t"&amp;A19)="verificar","8, ","")&amp;
IF(INDIRECT("For_3300!w"&amp;A19)="verificar","16, ","")&amp;
IF(INDIRECT("For_3300!x"&amp;A19)="não","QUESTIONÁRIO, ",""),
LEN(
IF(INDIRECT("For_3300!N"&amp;A19)="verificar","6, ","")&amp;
IF(INDIRECT("For_3300!q"&amp;A19)="verificar","7, ","")&amp;
IF(INDIRECT("For_3300!t"&amp;A19)="verificar","8, ","")&amp;
IF(INDIRECT("For_3300!w"&amp;A19)="verificar","16, ","")&amp;
IF(INDIRECT("For_3300!x"&amp;A19)="não","QUESTIONÁRIO, ",""))-2)&amp;".","")</f>
        <v/>
      </c>
      <c r="D19" s="229"/>
      <c r="E19" s="229"/>
      <c r="H19" s="142"/>
      <c r="I19" s="115">
        <f>_xlfn.XLOOKUP(J19,'3300'!$D:$D,'3300'!$C:$C,0,0)</f>
        <v>0</v>
      </c>
      <c r="J19" s="134"/>
      <c r="K19" s="135" cm="1">
        <f t="array" ref="K19">MAX(IF(J19='3300'!$D:$D,'3300'!$I:$I))</f>
        <v>0</v>
      </c>
      <c r="L19" s="136">
        <f>IF(COUNTIFS('3300'!$D:$D,'A3300'!J19,'3300'!$I:$I,'A3300'!K19,'3300'!$F:$F,'A3300'!$L$7)&gt;=1,1,0)</f>
        <v>0</v>
      </c>
      <c r="M19" s="136">
        <f>IF(COUNTIFS('3300'!$D:$D,'A3300'!J19,'3300'!$I:$I,'A3300'!K19,'3300'!$F:$F,'A3300'!$M$7)&gt;=1,1,0)</f>
        <v>0</v>
      </c>
      <c r="N19" s="136">
        <f>IF(COUNTIFS('3300'!$D:$D,'A3300'!J19,'3300'!$I:$I,'A3300'!K19,'3300'!$F:$F,'A3300'!$N$7)&gt;=1,1,0)</f>
        <v>0</v>
      </c>
      <c r="O19" s="117"/>
      <c r="P19" s="118"/>
      <c r="Q19" s="133" t="str">
        <f t="shared" si="2"/>
        <v>Ok</v>
      </c>
      <c r="R19" s="115"/>
      <c r="S19" s="115"/>
      <c r="T19" s="66"/>
      <c r="U19" s="133" t="str">
        <f t="shared" si="10"/>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9"/>
        <v>Não</v>
      </c>
      <c r="AK19" s="118"/>
      <c r="AL19" s="115"/>
      <c r="AM19" s="133" t="str">
        <f t="shared" si="11"/>
        <v>Ok</v>
      </c>
      <c r="AO19" s="65" t="str">
        <f t="shared" si="1"/>
        <v>Cooperado SEM perguntas a serem evidenciadas</v>
      </c>
    </row>
    <row r="20" spans="1:41" ht="20.100000000000001" customHeight="1">
      <c r="A20" s="65" t="str">
        <f>IFERROR(IF(ROW(_xlfn.XLOOKUP(B20,For_3300!D:D,For_3300!D:D))=1,"",ROW(_xlfn.XLOOKUP(B20,For_3300!D:D,For_3300!D:D))),"")</f>
        <v/>
      </c>
      <c r="B20" s="229" t="str" cm="1">
        <f t="array" ref="B20">_xlfn.UNIQUE(IF(_xlfn._xlws.FILTER(For_3300!D:D,For_3300!Z:Z="Fornecedor COM perguntas a serem evidenciadas","")="","",_xlfn._xlws.FILTER(For_3300!D:D,For_3300!Z:Z:'For_3300'!Z:Z="Fornecedor COM perguntas a serem evidenciadas","")))</f>
        <v/>
      </c>
      <c r="C20" s="230" t="str" cm="1">
        <f t="array" aca="1" ref="C20" ca="1">IFERROR(LEFT(
IF(INDIRECT("For_3300!N"&amp;A20)="verificar","6, ","")&amp;
IF(INDIRECT("For_3300!q"&amp;A20)="verificar","7, ","")&amp;
IF(INDIRECT("For_3300!t"&amp;A20)="verificar","8, ","")&amp;
IF(INDIRECT("For_3300!w"&amp;A20)="verificar","16, ","")&amp;
IF(INDIRECT("For_3300!x"&amp;A20)="não","QUESTIONÁRIO, ",""),
LEN(
IF(INDIRECT("For_3300!N"&amp;A20)="verificar","6, ","")&amp;
IF(INDIRECT("For_3300!q"&amp;A20)="verificar","7, ","")&amp;
IF(INDIRECT("For_3300!t"&amp;A20)="verificar","8, ","")&amp;
IF(INDIRECT("For_3300!w"&amp;A20)="verificar","16, ","")&amp;
IF(INDIRECT("For_3300!x"&amp;A20)="não","QUESTIONÁRIO, ",""))-2)&amp;".","")</f>
        <v/>
      </c>
      <c r="D20" s="229"/>
      <c r="E20" s="229"/>
      <c r="H20" s="142"/>
      <c r="I20" s="115">
        <f>_xlfn.XLOOKUP(J20,'3300'!$D:$D,'3300'!$C:$C,0,0)</f>
        <v>0</v>
      </c>
      <c r="J20" s="134"/>
      <c r="K20" s="135" cm="1">
        <f t="array" ref="K20">MAX(IF(J20='3300'!$D:$D,'3300'!$I:$I))</f>
        <v>0</v>
      </c>
      <c r="L20" s="136">
        <f>IF(COUNTIFS('3300'!$D:$D,'A3300'!J20,'3300'!$I:$I,'A3300'!K20,'3300'!$F:$F,'A3300'!$L$7)&gt;=1,1,0)</f>
        <v>0</v>
      </c>
      <c r="M20" s="136">
        <f>IF(COUNTIFS('3300'!$D:$D,'A3300'!J20,'3300'!$I:$I,'A3300'!K20,'3300'!$F:$F,'A3300'!$M$7)&gt;=1,1,0)</f>
        <v>0</v>
      </c>
      <c r="N20" s="136">
        <f>IF(COUNTIFS('3300'!$D:$D,'A3300'!J20,'3300'!$I:$I,'A3300'!K20,'3300'!$F:$F,'A3300'!$N$7)&gt;=1,1,0)</f>
        <v>0</v>
      </c>
      <c r="O20" s="117"/>
      <c r="P20" s="118"/>
      <c r="Q20" s="133" t="str">
        <f t="shared" si="2"/>
        <v>Ok</v>
      </c>
      <c r="R20" s="115"/>
      <c r="S20" s="115"/>
      <c r="T20" s="66"/>
      <c r="U20" s="133" t="str">
        <f t="shared" si="10"/>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9"/>
        <v>Não</v>
      </c>
      <c r="AK20" s="118"/>
      <c r="AL20" s="115"/>
      <c r="AM20" s="133" t="str">
        <f t="shared" si="11"/>
        <v>Ok</v>
      </c>
      <c r="AO20" s="65" t="str">
        <f t="shared" si="1"/>
        <v>Cooperado SEM perguntas a serem evidenciadas</v>
      </c>
    </row>
    <row r="21" spans="1:41" ht="20.100000000000001" customHeight="1">
      <c r="A21" s="65" t="str">
        <f>IFERROR(IF(ROW(_xlfn.XLOOKUP(B21,For_3300!D:D,For_3300!D:D))=1,"",ROW(_xlfn.XLOOKUP(B21,For_3300!D:D,For_3300!D:D))),"")</f>
        <v/>
      </c>
      <c r="B21" s="229" t="str" cm="1">
        <f t="array" ref="B21">_xlfn.UNIQUE(IF(_xlfn._xlws.FILTER(For_3300!D:D,For_3300!Z:Z="Fornecedor COM perguntas a serem evidenciadas","")="","",_xlfn._xlws.FILTER(For_3300!D:D,For_3300!Z:Z:'For_3300'!Z:Z="Fornecedor COM perguntas a serem evidenciadas","")))</f>
        <v/>
      </c>
      <c r="C21" s="230" t="str" cm="1">
        <f t="array" aca="1" ref="C21" ca="1">IFERROR(LEFT(
IF(INDIRECT("For_3300!N"&amp;A21)="verificar","6, ","")&amp;
IF(INDIRECT("For_3300!q"&amp;A21)="verificar","7, ","")&amp;
IF(INDIRECT("For_3300!t"&amp;A21)="verificar","8, ","")&amp;
IF(INDIRECT("For_3300!w"&amp;A21)="verificar","16, ","")&amp;
IF(INDIRECT("For_3300!x"&amp;A21)="não","QUESTIONÁRIO, ",""),
LEN(
IF(INDIRECT("For_3300!N"&amp;A21)="verificar","6, ","")&amp;
IF(INDIRECT("For_3300!q"&amp;A21)="verificar","7, ","")&amp;
IF(INDIRECT("For_3300!t"&amp;A21)="verificar","8, ","")&amp;
IF(INDIRECT("For_3300!w"&amp;A21)="verificar","16, ","")&amp;
IF(INDIRECT("For_3300!x"&amp;A21)="não","QUESTIONÁRIO, ",""))-2)&amp;".","")</f>
        <v/>
      </c>
      <c r="D21" s="229"/>
      <c r="E21" s="229"/>
      <c r="H21" s="115"/>
      <c r="I21" s="115">
        <f>_xlfn.XLOOKUP(J21,'3300'!$D:$D,'3300'!$C:$C,0,0)</f>
        <v>0</v>
      </c>
      <c r="J21" s="134"/>
      <c r="K21" s="135" cm="1">
        <f t="array" ref="K21">MAX(IF(J21='3300'!$D:$D,'3300'!$I:$I))</f>
        <v>0</v>
      </c>
      <c r="L21" s="136">
        <f>IF(COUNTIFS('3300'!$D:$D,'A3300'!J21,'3300'!$I:$I,'A3300'!K21,'3300'!$F:$F,'A3300'!$L$7)&gt;=1,1,0)</f>
        <v>0</v>
      </c>
      <c r="M21" s="136">
        <f>IF(COUNTIFS('3300'!$D:$D,'A3300'!J21,'3300'!$I:$I,'A3300'!K21,'3300'!$F:$F,'A3300'!$M$7)&gt;=1,1,0)</f>
        <v>0</v>
      </c>
      <c r="N21" s="136">
        <f>IF(COUNTIFS('3300'!$D:$D,'A3300'!J21,'3300'!$I:$I,'A3300'!K21,'3300'!$F:$F,'A3300'!$N$7)&gt;=1,1,0)</f>
        <v>0</v>
      </c>
      <c r="O21" s="117"/>
      <c r="P21" s="118"/>
      <c r="Q21" s="133"/>
      <c r="R21" s="115"/>
      <c r="S21" s="115"/>
      <c r="T21" s="66"/>
      <c r="U21" s="133"/>
      <c r="V21" s="115"/>
      <c r="W21" s="115"/>
      <c r="X21" s="66"/>
      <c r="Y21" s="133"/>
      <c r="Z21" s="115"/>
      <c r="AA21" s="115"/>
      <c r="AB21" s="66"/>
      <c r="AC21" s="133"/>
      <c r="AD21" s="115"/>
      <c r="AE21" s="115"/>
      <c r="AF21" s="66"/>
      <c r="AG21" s="133"/>
      <c r="AH21" s="115"/>
      <c r="AI21" s="133"/>
      <c r="AJ21" s="117"/>
      <c r="AK21" s="118"/>
      <c r="AL21" s="115"/>
      <c r="AM21" s="133"/>
    </row>
    <row r="22" spans="1:41" ht="20.100000000000001" customHeight="1">
      <c r="A22" s="65" t="str">
        <f>IFERROR(IF(ROW(_xlfn.XLOOKUP(B22,For_3300!D:D,For_3300!D:D))=1,"",ROW(_xlfn.XLOOKUP(B22,For_3300!D:D,For_3300!D:D))),"")</f>
        <v/>
      </c>
      <c r="B22" s="229" t="str" cm="1">
        <f t="array" ref="B22">_xlfn.UNIQUE(IF(_xlfn._xlws.FILTER(For_3300!D:D,For_3300!Z:Z="Fornecedor COM perguntas a serem evidenciadas","")="","",_xlfn._xlws.FILTER(For_3300!D:D,For_3300!Z:Z:'For_3300'!Z:Z="Fornecedor COM perguntas a serem evidenciadas","")))</f>
        <v/>
      </c>
      <c r="C22" s="230" t="str" cm="1">
        <f t="array" aca="1" ref="C22" ca="1">IFERROR(LEFT(
IF(INDIRECT("For_3300!N"&amp;A22)="verificar","6, ","")&amp;
IF(INDIRECT("For_3300!q"&amp;A22)="verificar","7, ","")&amp;
IF(INDIRECT("For_3300!t"&amp;A22)="verificar","8, ","")&amp;
IF(INDIRECT("For_3300!w"&amp;A22)="verificar","16, ","")&amp;
IF(INDIRECT("For_3300!x"&amp;A22)="não","QUESTIONÁRIO, ",""),
LEN(
IF(INDIRECT("For_3300!N"&amp;A22)="verificar","6, ","")&amp;
IF(INDIRECT("For_3300!q"&amp;A22)="verificar","7, ","")&amp;
IF(INDIRECT("For_3300!t"&amp;A22)="verificar","8, ","")&amp;
IF(INDIRECT("For_3300!w"&amp;A22)="verificar","16, ","")&amp;
IF(INDIRECT("For_3300!x"&amp;A22)="não","QUESTIONÁRIO, ",""))-2)&amp;".","")</f>
        <v/>
      </c>
      <c r="D22" s="229"/>
      <c r="E22" s="229"/>
      <c r="H22" s="115"/>
      <c r="I22" s="115"/>
      <c r="J22" s="134"/>
      <c r="K22" s="135"/>
      <c r="L22" s="136">
        <f>IF(COUNTIFS('3300'!$D:$D,'A3300'!J22,'3300'!$I:$I,'A3300'!K22,'3300'!$F:$F,'A3300'!$L$7)&gt;=1,1,0)</f>
        <v>0</v>
      </c>
      <c r="M22" s="136"/>
      <c r="N22" s="136"/>
      <c r="O22" s="117"/>
      <c r="P22" s="118"/>
      <c r="Q22" s="133"/>
      <c r="R22" s="115"/>
      <c r="S22" s="115"/>
      <c r="T22" s="66"/>
      <c r="U22" s="133"/>
      <c r="V22" s="115"/>
      <c r="W22" s="115"/>
      <c r="X22" s="66"/>
      <c r="Y22" s="133"/>
      <c r="Z22" s="115"/>
      <c r="AA22" s="115"/>
      <c r="AB22" s="66"/>
      <c r="AC22" s="133"/>
      <c r="AD22" s="115"/>
      <c r="AE22" s="115"/>
      <c r="AF22" s="66"/>
      <c r="AG22" s="133"/>
      <c r="AH22" s="115"/>
      <c r="AI22" s="133"/>
      <c r="AJ22" s="117"/>
      <c r="AK22" s="118"/>
      <c r="AL22" s="115"/>
      <c r="AM22" s="133"/>
    </row>
    <row r="23" spans="1:41" ht="20.100000000000001" customHeight="1">
      <c r="A23" s="65" t="str">
        <f>IFERROR(IF(ROW(_xlfn.XLOOKUP(B23,For_3300!D:D,For_3300!D:D))=1,"",ROW(_xlfn.XLOOKUP(B23,For_3300!D:D,For_3300!D:D))),"")</f>
        <v/>
      </c>
      <c r="B23" s="229" t="str" cm="1">
        <f t="array" ref="B23">_xlfn.UNIQUE(IF(_xlfn._xlws.FILTER(For_3300!D:D,For_3300!Z:Z="Fornecedor COM perguntas a serem evidenciadas","")="","",_xlfn._xlws.FILTER(For_3300!D:D,For_3300!Z:Z:'For_3300'!Z:Z="Fornecedor COM perguntas a serem evidenciadas","")))</f>
        <v/>
      </c>
      <c r="C23" s="230" t="str" cm="1">
        <f t="array" aca="1" ref="C23" ca="1">IFERROR(LEFT(
IF(INDIRECT("For_3300!N"&amp;A23)="verificar","6, ","")&amp;
IF(INDIRECT("For_3300!q"&amp;A23)="verificar","7, ","")&amp;
IF(INDIRECT("For_3300!t"&amp;A23)="verificar","8, ","")&amp;
IF(INDIRECT("For_3300!w"&amp;A23)="verificar","16, ","")&amp;
IF(INDIRECT("For_3300!x"&amp;A23)="não","QUESTIONÁRIO, ",""),
LEN(
IF(INDIRECT("For_3300!N"&amp;A23)="verificar","6, ","")&amp;
IF(INDIRECT("For_3300!q"&amp;A23)="verificar","7, ","")&amp;
IF(INDIRECT("For_3300!t"&amp;A23)="verificar","8, ","")&amp;
IF(INDIRECT("For_3300!w"&amp;A23)="verificar","16, ","")&amp;
IF(INDIRECT("For_3300!x"&amp;A23)="não","QUESTIONÁRIO, ",""))-2)&amp;".","")</f>
        <v/>
      </c>
      <c r="D23" s="229"/>
      <c r="E23" s="229"/>
      <c r="H23" s="115"/>
      <c r="I23" s="115"/>
      <c r="J23" s="134"/>
      <c r="K23" s="135"/>
      <c r="L23" s="136"/>
      <c r="M23" s="136"/>
      <c r="N23" s="136"/>
      <c r="O23" s="117"/>
      <c r="P23" s="118"/>
      <c r="Q23" s="133"/>
      <c r="R23" s="115"/>
      <c r="S23" s="115"/>
      <c r="T23" s="66"/>
      <c r="U23" s="133"/>
      <c r="V23" s="115"/>
      <c r="W23" s="115"/>
      <c r="X23" s="66"/>
      <c r="Y23" s="133"/>
      <c r="Z23" s="115"/>
      <c r="AA23" s="115"/>
      <c r="AB23" s="66"/>
      <c r="AC23" s="133"/>
      <c r="AD23" s="115"/>
      <c r="AE23" s="115"/>
      <c r="AF23" s="66"/>
      <c r="AG23" s="133"/>
      <c r="AH23" s="115"/>
      <c r="AI23" s="133"/>
      <c r="AJ23" s="117"/>
      <c r="AK23" s="118"/>
      <c r="AL23" s="115"/>
      <c r="AM23" s="133"/>
    </row>
    <row r="24" spans="1:41" ht="20.100000000000001" customHeight="1">
      <c r="A24" s="65" t="str">
        <f>IFERROR(IF(ROW(_xlfn.XLOOKUP(B24,For_3300!D:D,For_3300!D:D))=1,"",ROW(_xlfn.XLOOKUP(B24,For_3300!D:D,For_3300!D:D))),"")</f>
        <v/>
      </c>
      <c r="B24" s="229" t="str" cm="1">
        <f t="array" ref="B24">_xlfn.UNIQUE(IF(_xlfn._xlws.FILTER(For_3300!D:D,For_3300!Z:Z="Fornecedor COM perguntas a serem evidenciadas","")="","",_xlfn._xlws.FILTER(For_3300!D:D,For_3300!Z:Z:'For_3300'!Z:Z="Fornecedor COM perguntas a serem evidenciadas","")))</f>
        <v/>
      </c>
      <c r="C24" s="230" t="str" cm="1">
        <f t="array" aca="1" ref="C24" ca="1">IFERROR(LEFT(
IF(INDIRECT("For_3300!N"&amp;A24)="verificar","6, ","")&amp;
IF(INDIRECT("For_3300!q"&amp;A24)="verificar","7, ","")&amp;
IF(INDIRECT("For_3300!t"&amp;A24)="verificar","8, ","")&amp;
IF(INDIRECT("For_3300!w"&amp;A24)="verificar","16, ","")&amp;
IF(INDIRECT("For_3300!x"&amp;A24)="não","QUESTIONÁRIO, ",""),
LEN(
IF(INDIRECT("For_3300!N"&amp;A24)="verificar","6, ","")&amp;
IF(INDIRECT("For_3300!q"&amp;A24)="verificar","7, ","")&amp;
IF(INDIRECT("For_3300!t"&amp;A24)="verificar","8, ","")&amp;
IF(INDIRECT("For_3300!w"&amp;A24)="verificar","16, ","")&amp;
IF(INDIRECT("For_3300!x"&amp;A24)="não","QUESTIONÁRIO, ",""))-2)&amp;".","")</f>
        <v/>
      </c>
      <c r="D24" s="229"/>
      <c r="E24" s="229"/>
      <c r="H24" s="115"/>
      <c r="I24" s="115"/>
      <c r="J24" s="134"/>
      <c r="K24" s="135"/>
      <c r="L24" s="136"/>
      <c r="M24" s="136"/>
      <c r="N24" s="136"/>
      <c r="O24" s="117"/>
      <c r="P24" s="118"/>
      <c r="Q24" s="133"/>
      <c r="R24" s="115"/>
      <c r="S24" s="115"/>
      <c r="T24" s="66"/>
      <c r="U24" s="133"/>
      <c r="V24" s="115"/>
      <c r="W24" s="115"/>
      <c r="X24" s="66"/>
      <c r="Y24" s="133"/>
      <c r="Z24" s="115"/>
      <c r="AA24" s="115"/>
      <c r="AB24" s="66"/>
      <c r="AC24" s="133"/>
      <c r="AD24" s="115"/>
      <c r="AE24" s="115"/>
      <c r="AF24" s="66"/>
      <c r="AG24" s="133"/>
      <c r="AH24" s="115"/>
      <c r="AI24" s="133"/>
      <c r="AJ24" s="117"/>
      <c r="AK24" s="118"/>
      <c r="AL24" s="115"/>
      <c r="AM24" s="133"/>
    </row>
    <row r="25" spans="1:41" ht="20.100000000000001" customHeight="1">
      <c r="H25" s="115"/>
      <c r="I25" s="115"/>
      <c r="J25" s="134"/>
      <c r="K25" s="135"/>
      <c r="L25" s="136"/>
      <c r="M25" s="136"/>
      <c r="N25" s="136"/>
      <c r="O25" s="117"/>
      <c r="P25" s="118"/>
      <c r="Q25" s="133"/>
      <c r="R25" s="115"/>
      <c r="S25" s="115"/>
      <c r="T25" s="66"/>
      <c r="U25" s="133"/>
      <c r="V25" s="115"/>
      <c r="W25" s="115"/>
      <c r="X25" s="66"/>
      <c r="Y25" s="133"/>
      <c r="Z25" s="115"/>
      <c r="AA25" s="115"/>
      <c r="AB25" s="66"/>
      <c r="AC25" s="133"/>
      <c r="AD25" s="115"/>
      <c r="AE25" s="115"/>
      <c r="AF25" s="66"/>
      <c r="AG25" s="133"/>
      <c r="AH25" s="115"/>
      <c r="AI25" s="133"/>
      <c r="AJ25" s="117"/>
      <c r="AK25" s="118"/>
      <c r="AL25" s="115"/>
      <c r="AM25" s="133"/>
    </row>
    <row r="26" spans="1:41" ht="20.100000000000001" customHeight="1" thickBot="1">
      <c r="B26" s="327" t="s">
        <v>716</v>
      </c>
      <c r="C26" s="327"/>
      <c r="D26" s="327"/>
      <c r="E26" s="327"/>
      <c r="H26" s="115"/>
      <c r="I26" s="115"/>
      <c r="J26" s="134"/>
      <c r="K26" s="135"/>
      <c r="L26" s="136"/>
      <c r="M26" s="136"/>
      <c r="N26" s="136"/>
      <c r="O26" s="117"/>
      <c r="P26" s="118"/>
      <c r="Q26" s="133"/>
      <c r="R26" s="115"/>
      <c r="S26" s="115"/>
      <c r="T26" s="66"/>
      <c r="U26" s="133"/>
      <c r="V26" s="115"/>
      <c r="W26" s="115"/>
      <c r="X26" s="66"/>
      <c r="Y26" s="133"/>
      <c r="Z26" s="115"/>
      <c r="AA26" s="115"/>
      <c r="AB26" s="66"/>
      <c r="AC26" s="133"/>
      <c r="AD26" s="115"/>
      <c r="AE26" s="115"/>
      <c r="AF26" s="66"/>
      <c r="AG26" s="133"/>
      <c r="AH26" s="115"/>
      <c r="AI26" s="133"/>
      <c r="AJ26" s="117"/>
      <c r="AK26" s="118"/>
      <c r="AL26" s="115"/>
      <c r="AM26" s="133"/>
    </row>
    <row r="27" spans="1:41" ht="20.100000000000001" customHeight="1" thickTop="1">
      <c r="B27" s="231" t="s">
        <v>692</v>
      </c>
      <c r="C27" s="232" t="s">
        <v>717</v>
      </c>
      <c r="D27" s="232"/>
      <c r="E27" s="233"/>
      <c r="H27" s="115"/>
      <c r="I27" s="115"/>
      <c r="J27" s="134"/>
      <c r="K27" s="135"/>
      <c r="L27" s="136"/>
      <c r="M27" s="136"/>
      <c r="N27" s="136"/>
      <c r="O27" s="117"/>
      <c r="P27" s="118"/>
      <c r="Q27" s="133"/>
      <c r="R27" s="115"/>
      <c r="S27" s="115"/>
      <c r="T27" s="66"/>
      <c r="U27" s="133"/>
      <c r="V27" s="115"/>
      <c r="W27" s="115"/>
      <c r="X27" s="66"/>
      <c r="Y27" s="133"/>
      <c r="Z27" s="115"/>
      <c r="AA27" s="115"/>
      <c r="AB27" s="66"/>
      <c r="AC27" s="133"/>
      <c r="AD27" s="115"/>
      <c r="AE27" s="115"/>
      <c r="AF27" s="66"/>
      <c r="AG27" s="133"/>
      <c r="AH27" s="115"/>
      <c r="AI27" s="133"/>
      <c r="AJ27" s="117"/>
      <c r="AK27" s="118"/>
      <c r="AL27" s="115"/>
      <c r="AM27" s="133"/>
    </row>
    <row r="28" spans="1:41" ht="20.100000000000001" customHeight="1">
      <c r="A28" s="120">
        <v>1</v>
      </c>
      <c r="B28" s="229" t="str" cm="1">
        <f t="array" ref="B28">_xlfn._xlws.FILTER(For_3300!D:E,For_3300!J:J="SIM","")</f>
        <v/>
      </c>
      <c r="C28" s="230"/>
      <c r="D28" s="229"/>
      <c r="E28" s="229"/>
      <c r="H28" s="115"/>
      <c r="I28" s="115"/>
      <c r="J28" s="134"/>
      <c r="K28" s="135"/>
      <c r="L28" s="136"/>
      <c r="M28" s="136"/>
      <c r="N28" s="136"/>
      <c r="O28" s="117"/>
      <c r="P28" s="118"/>
      <c r="Q28" s="133"/>
      <c r="R28" s="115"/>
      <c r="S28" s="115"/>
      <c r="T28" s="66"/>
      <c r="U28" s="133"/>
      <c r="V28" s="115"/>
      <c r="W28" s="115"/>
      <c r="X28" s="66"/>
      <c r="Y28" s="133"/>
      <c r="Z28" s="115"/>
      <c r="AA28" s="115"/>
      <c r="AB28" s="66"/>
      <c r="AC28" s="133"/>
      <c r="AD28" s="115"/>
      <c r="AE28" s="115"/>
      <c r="AF28" s="66"/>
      <c r="AG28" s="133"/>
      <c r="AH28" s="115"/>
      <c r="AI28" s="133"/>
      <c r="AJ28" s="117"/>
      <c r="AK28" s="118"/>
      <c r="AL28" s="118"/>
      <c r="AM28" s="133"/>
    </row>
    <row r="29" spans="1:41" ht="20.100000000000001" customHeight="1">
      <c r="A29" s="120">
        <v>2</v>
      </c>
      <c r="B29" s="230" t="s">
        <v>718</v>
      </c>
      <c r="C29" s="230"/>
      <c r="D29" s="229"/>
      <c r="E29" s="229"/>
      <c r="J29" s="137"/>
      <c r="K29" s="138"/>
      <c r="U29" s="120"/>
      <c r="Y29" s="120"/>
      <c r="AC29" s="120"/>
      <c r="AG29" s="120"/>
      <c r="AI29" s="120"/>
    </row>
    <row r="30" spans="1:41" ht="20.100000000000001" customHeight="1">
      <c r="A30" s="120">
        <v>3</v>
      </c>
      <c r="B30" s="229"/>
      <c r="C30" s="229"/>
      <c r="D30" s="229"/>
      <c r="E30" s="229"/>
      <c r="J30" s="137"/>
      <c r="K30" s="138"/>
      <c r="U30" s="120"/>
      <c r="Y30" s="120"/>
      <c r="AC30" s="120"/>
      <c r="AG30" s="120"/>
      <c r="AI30" s="120"/>
    </row>
    <row r="31" spans="1:41" ht="20.100000000000001" customHeight="1">
      <c r="A31" s="120">
        <v>4</v>
      </c>
      <c r="B31" s="229"/>
      <c r="C31" s="229"/>
      <c r="D31" s="229"/>
      <c r="E31" s="229"/>
      <c r="J31" s="137"/>
      <c r="K31" s="138"/>
      <c r="U31" s="120"/>
      <c r="Y31" s="120"/>
      <c r="AC31" s="120"/>
      <c r="AG31" s="120"/>
      <c r="AI31" s="120"/>
    </row>
    <row r="32" spans="1:41" ht="15.75" customHeight="1">
      <c r="A32" s="120">
        <v>5</v>
      </c>
      <c r="B32" s="229"/>
      <c r="C32" s="229"/>
      <c r="D32" s="229"/>
      <c r="E32" s="229"/>
      <c r="G32" s="152"/>
      <c r="J32" s="153"/>
      <c r="K32" s="138"/>
    </row>
    <row r="33" spans="1:11" ht="15.75" customHeight="1">
      <c r="A33" s="120">
        <v>6</v>
      </c>
      <c r="B33" s="229"/>
      <c r="C33" s="229"/>
      <c r="D33" s="229"/>
      <c r="E33" s="229"/>
      <c r="J33" s="137"/>
      <c r="K33" s="138"/>
    </row>
    <row r="34" spans="1:11" ht="15.75" customHeight="1">
      <c r="A34" s="120">
        <v>7</v>
      </c>
      <c r="B34" s="229"/>
      <c r="C34" s="229"/>
      <c r="D34" s="229"/>
      <c r="E34" s="229"/>
      <c r="J34" s="137"/>
      <c r="K34" s="138"/>
    </row>
    <row r="35" spans="1:11" ht="15.75" customHeight="1">
      <c r="A35" s="120">
        <v>8</v>
      </c>
      <c r="B35" s="229"/>
      <c r="C35" s="229"/>
      <c r="D35" s="229"/>
      <c r="E35" s="229"/>
      <c r="H35"/>
      <c r="J35" s="137"/>
      <c r="K35" s="138"/>
    </row>
    <row r="36" spans="1:11" ht="15.75" customHeight="1">
      <c r="A36" s="120">
        <v>9</v>
      </c>
      <c r="B36" s="229"/>
      <c r="C36" s="229"/>
      <c r="D36" s="229"/>
      <c r="E36" s="229"/>
      <c r="H36"/>
      <c r="J36" s="137"/>
      <c r="K36" s="138"/>
    </row>
    <row r="37" spans="1:11" ht="15.75" customHeight="1">
      <c r="A37" s="120">
        <v>10</v>
      </c>
      <c r="B37" s="229"/>
      <c r="C37" s="229"/>
      <c r="D37" s="229"/>
      <c r="E37" s="229"/>
      <c r="H37"/>
      <c r="J37" s="137"/>
      <c r="K37" s="138"/>
    </row>
    <row r="38" spans="1:11" ht="15.75" customHeight="1">
      <c r="A38" s="120">
        <v>11</v>
      </c>
      <c r="B38" s="229"/>
      <c r="C38" s="229"/>
      <c r="D38" s="229"/>
      <c r="E38" s="229"/>
      <c r="H38"/>
      <c r="J38" s="137"/>
      <c r="K38" s="138"/>
    </row>
    <row r="39" spans="1:11" ht="15.75" customHeight="1">
      <c r="A39" s="120">
        <v>12</v>
      </c>
      <c r="B39" s="229"/>
      <c r="C39" s="229"/>
      <c r="D39" s="229"/>
      <c r="E39" s="229"/>
      <c r="J39" s="137"/>
      <c r="K39" s="138"/>
    </row>
    <row r="40" spans="1:11" ht="15.75" customHeight="1">
      <c r="A40" s="120">
        <v>13</v>
      </c>
      <c r="B40" s="229"/>
      <c r="C40" s="229"/>
      <c r="D40" s="229"/>
      <c r="E40" s="229"/>
      <c r="J40" s="137"/>
      <c r="K40" s="138"/>
    </row>
    <row r="41" spans="1:11" ht="15.75" customHeight="1">
      <c r="A41" s="120">
        <v>14</v>
      </c>
      <c r="B41" s="229"/>
      <c r="C41" s="229"/>
      <c r="D41" s="229"/>
      <c r="E41" s="229"/>
      <c r="J41" s="137"/>
      <c r="K41" s="138"/>
    </row>
    <row r="42" spans="1:11" ht="15.75" customHeight="1">
      <c r="A42" s="120">
        <v>15</v>
      </c>
      <c r="B42" s="229"/>
      <c r="C42" s="229"/>
      <c r="D42" s="229"/>
      <c r="E42" s="229"/>
      <c r="J42" s="137"/>
      <c r="K42" s="138"/>
    </row>
    <row r="43" spans="1:11" ht="15.75" customHeight="1">
      <c r="A43" s="120">
        <v>16</v>
      </c>
      <c r="B43" s="229"/>
      <c r="C43" s="229"/>
      <c r="D43" s="229"/>
      <c r="E43" s="229"/>
      <c r="J43" s="137"/>
      <c r="K43" s="138"/>
    </row>
    <row r="44" spans="1:11" ht="15.75" customHeight="1">
      <c r="A44" s="120">
        <v>17</v>
      </c>
      <c r="B44" s="229"/>
      <c r="C44" s="229"/>
      <c r="D44" s="229"/>
      <c r="E44" s="229"/>
      <c r="J44" s="137"/>
      <c r="K44" s="138"/>
    </row>
    <row r="45" spans="1:11" ht="15.75" customHeight="1">
      <c r="A45" s="120">
        <v>18</v>
      </c>
      <c r="B45" s="229"/>
      <c r="C45" s="229"/>
      <c r="D45" s="229"/>
      <c r="E45" s="229"/>
      <c r="J45" s="137"/>
      <c r="K45" s="138"/>
    </row>
    <row r="46" spans="1:11" ht="20.100000000000001" customHeight="1">
      <c r="A46" s="120">
        <v>19</v>
      </c>
      <c r="B46" s="229"/>
      <c r="C46" s="229"/>
      <c r="D46" s="229"/>
      <c r="E46" s="229"/>
      <c r="J46" s="137"/>
      <c r="K46" s="138"/>
    </row>
    <row r="47" spans="1:11" ht="20.100000000000001" customHeight="1">
      <c r="A47" s="120"/>
      <c r="B47" s="118"/>
      <c r="C47" s="118"/>
      <c r="D47" s="118"/>
      <c r="E47" s="118"/>
      <c r="J47" s="137"/>
      <c r="K47" s="138"/>
    </row>
    <row r="48" spans="1:11" ht="20.100000000000001" customHeight="1" thickBot="1">
      <c r="B48" s="324" t="s">
        <v>719</v>
      </c>
      <c r="C48" s="324"/>
      <c r="D48" s="324"/>
      <c r="E48" s="324"/>
      <c r="J48" s="137"/>
      <c r="K48" s="138"/>
    </row>
    <row r="49" spans="1:11" ht="20.100000000000001" customHeight="1" thickTop="1">
      <c r="A49" s="119" t="s">
        <v>720</v>
      </c>
      <c r="B49" s="150" t="s">
        <v>721</v>
      </c>
      <c r="C49" s="151" t="s">
        <v>715</v>
      </c>
      <c r="D49" s="328"/>
      <c r="E49" s="329"/>
      <c r="J49" s="137"/>
      <c r="K49" s="138"/>
    </row>
    <row r="50" spans="1:11"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J50" s="137"/>
      <c r="K50" s="138"/>
    </row>
    <row r="51" spans="1:11" ht="20.100000000000001" customHeight="1">
      <c r="A51" s="119" t="str">
        <f t="shared" ref="A51:A82" si="12">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J51" s="137"/>
      <c r="K51" s="138"/>
    </row>
    <row r="52" spans="1:11" ht="20.100000000000001" customHeight="1">
      <c r="A52" s="119" t="str">
        <f t="shared" si="12"/>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J52" s="137"/>
      <c r="K52" s="138"/>
    </row>
    <row r="53" spans="1:11" ht="20.100000000000001" customHeight="1">
      <c r="A53" s="119" t="str">
        <f t="shared" si="12"/>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J53" s="137"/>
      <c r="K53" s="138"/>
    </row>
    <row r="54" spans="1:11" ht="20.100000000000001" customHeight="1">
      <c r="A54" s="119" t="str">
        <f t="shared" si="12"/>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J54" s="137"/>
      <c r="K54" s="138"/>
    </row>
    <row r="55" spans="1:11" ht="20.100000000000001" customHeight="1">
      <c r="A55" s="119" t="str">
        <f t="shared" si="12"/>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J55" s="137"/>
      <c r="K55" s="138"/>
    </row>
    <row r="56" spans="1:11" ht="20.100000000000001" customHeight="1">
      <c r="A56" s="119" t="str">
        <f t="shared" si="12"/>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J56" s="137"/>
      <c r="K56" s="138"/>
    </row>
    <row r="57" spans="1:11" ht="20.100000000000001" customHeight="1">
      <c r="A57" s="119" t="str">
        <f t="shared" si="12"/>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J57" s="137"/>
      <c r="K57" s="138"/>
    </row>
    <row r="58" spans="1:11" ht="20.100000000000001" customHeight="1">
      <c r="A58" s="119" t="str">
        <f t="shared" si="12"/>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11" ht="20.100000000000001" customHeight="1">
      <c r="A59" s="119" t="str">
        <f t="shared" si="12"/>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11" ht="20.100000000000001" customHeight="1">
      <c r="A60" s="119" t="str">
        <f t="shared" si="12"/>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11" ht="20.100000000000001" customHeight="1">
      <c r="A61" s="119" t="str">
        <f t="shared" si="12"/>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11" ht="20.100000000000001" customHeight="1">
      <c r="A62" s="119" t="str">
        <f t="shared" si="12"/>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11" ht="20.100000000000001" customHeight="1">
      <c r="A63" s="119" t="str">
        <f t="shared" si="12"/>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11" ht="20.100000000000001" customHeight="1">
      <c r="A64" s="119" t="str">
        <f t="shared" si="12"/>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2"/>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2"/>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2"/>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2"/>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2"/>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2"/>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2"/>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2"/>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2"/>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2"/>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2"/>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2"/>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2"/>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2"/>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2"/>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2"/>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2"/>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2"/>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2:E2"/>
    <mergeCell ref="O3:Q8"/>
    <mergeCell ref="R3:U8"/>
    <mergeCell ref="V3:Y8"/>
    <mergeCell ref="Z3:AC8"/>
    <mergeCell ref="D49:E49"/>
    <mergeCell ref="AH3:AI8"/>
    <mergeCell ref="AJ3:AM8"/>
    <mergeCell ref="B5:E5"/>
    <mergeCell ref="D6:E6"/>
    <mergeCell ref="D7:E7"/>
    <mergeCell ref="H7:K7"/>
    <mergeCell ref="B8:E8"/>
    <mergeCell ref="L8:L9"/>
    <mergeCell ref="M8:M9"/>
    <mergeCell ref="N8:N9"/>
    <mergeCell ref="AD3:AG8"/>
    <mergeCell ref="AO9:AR9"/>
    <mergeCell ref="B11:E11"/>
    <mergeCell ref="D12:E12"/>
    <mergeCell ref="B26:E26"/>
    <mergeCell ref="B48:E48"/>
  </mergeCells>
  <conditionalFormatting sqref="L1:L1048576">
    <cfRule type="cellIs" dxfId="201" priority="4" operator="equal">
      <formula>1</formula>
    </cfRule>
  </conditionalFormatting>
  <conditionalFormatting sqref="L1:N1048576">
    <cfRule type="cellIs" dxfId="200" priority="1" operator="equal">
      <formula>0</formula>
    </cfRule>
  </conditionalFormatting>
  <conditionalFormatting sqref="M3:M6 M8:M1048576">
    <cfRule type="cellIs" dxfId="199" priority="3" operator="equal">
      <formula>1</formula>
    </cfRule>
  </conditionalFormatting>
  <conditionalFormatting sqref="N3:N6 N8:N1048576">
    <cfRule type="cellIs" dxfId="198" priority="2" operator="equal">
      <formula>1</formula>
    </cfRule>
  </conditionalFormatting>
  <dataValidations count="3">
    <dataValidation type="list" allowBlank="1" showInputMessage="1" showErrorMessage="1" sqref="W10:X28 AA10:AB28 AL10:AL27 O10:P28 AH10:AH28 S10:T28 AE10:AF28" xr:uid="{855D1B7D-C849-42DD-BFCA-8CBADC7C256B}">
      <formula1>"Sim, Não"</formula1>
    </dataValidation>
    <dataValidation type="list" allowBlank="1" showInputMessage="1" showErrorMessage="1" sqref="V10:V28 R10:R28 Z10:Z28" xr:uid="{2EE4465E-60C1-4DBB-89AB-EC82A90A3376}">
      <formula1>"Sim, Não, Não se aplica"</formula1>
    </dataValidation>
    <dataValidation type="list" allowBlank="1" showInputMessage="1" showErrorMessage="1" sqref="AD10:AD28" xr:uid="{36401979-66E3-4907-8530-2D10644E9796}">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B75CEB8-33AF-483E-9C76-BACC36F2BD14}">
          <x14:formula1>
            <xm:f>'Cooperados Alto Risco'!$N$20:$N$27</xm:f>
          </x14:formula1>
          <xm:sqref>AK10:AK28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66207-DF40-475E-BC74-EE5EF0100091}">
  <sheetPr>
    <tabColor rgb="FF39AB47"/>
  </sheetPr>
  <dimension ref="A1:K22"/>
  <sheetViews>
    <sheetView workbookViewId="0">
      <selection activeCell="I7" sqref="I7:I11"/>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1379</v>
      </c>
      <c r="C4" s="352"/>
      <c r="D4" s="352"/>
      <c r="E4" s="352"/>
      <c r="F4" s="352"/>
      <c r="G4" s="352"/>
      <c r="H4" s="352"/>
      <c r="I4" s="352"/>
      <c r="J4" s="352"/>
      <c r="K4" s="352"/>
    </row>
    <row r="5" spans="1:11" ht="15.95" customHeight="1">
      <c r="A5" s="1" t="s">
        <v>840</v>
      </c>
      <c r="B5" s="351" t="s">
        <v>1380</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1381</v>
      </c>
      <c r="C7" s="4" t="s">
        <v>1382</v>
      </c>
      <c r="D7" s="4" t="s">
        <v>1383</v>
      </c>
      <c r="E7" s="5" t="s">
        <v>854</v>
      </c>
      <c r="F7" s="5" t="s">
        <v>83</v>
      </c>
      <c r="G7" s="5" t="s">
        <v>855</v>
      </c>
      <c r="H7" s="5" t="s">
        <v>861</v>
      </c>
      <c r="I7" s="9">
        <v>46038</v>
      </c>
      <c r="J7" s="5" t="s">
        <v>857</v>
      </c>
      <c r="K7" s="4" t="s">
        <v>1384</v>
      </c>
    </row>
    <row r="8" spans="1:11" ht="26.1" customHeight="1">
      <c r="A8" s="6" t="s">
        <v>766</v>
      </c>
      <c r="B8" s="6" t="s">
        <v>1381</v>
      </c>
      <c r="C8" s="6" t="s">
        <v>1385</v>
      </c>
      <c r="D8" s="6" t="s">
        <v>1386</v>
      </c>
      <c r="E8" s="7" t="s">
        <v>854</v>
      </c>
      <c r="F8" s="7" t="s">
        <v>85</v>
      </c>
      <c r="G8" s="7" t="s">
        <v>893</v>
      </c>
      <c r="H8" s="7" t="s">
        <v>856</v>
      </c>
      <c r="I8" s="8">
        <v>46050</v>
      </c>
      <c r="J8" s="7" t="s">
        <v>857</v>
      </c>
      <c r="K8" s="6" t="s">
        <v>858</v>
      </c>
    </row>
    <row r="9" spans="1:11" ht="26.1" customHeight="1">
      <c r="A9" s="4" t="s">
        <v>766</v>
      </c>
      <c r="B9" s="4" t="s">
        <v>1381</v>
      </c>
      <c r="C9" s="4" t="s">
        <v>1387</v>
      </c>
      <c r="D9" s="4" t="s">
        <v>1388</v>
      </c>
      <c r="E9" s="5" t="s">
        <v>854</v>
      </c>
      <c r="F9" s="5" t="s">
        <v>83</v>
      </c>
      <c r="G9" s="5" t="s">
        <v>855</v>
      </c>
      <c r="H9" s="5" t="s">
        <v>856</v>
      </c>
      <c r="I9" s="9">
        <v>46039</v>
      </c>
      <c r="J9" s="5" t="s">
        <v>857</v>
      </c>
      <c r="K9" s="4" t="s">
        <v>858</v>
      </c>
    </row>
    <row r="10" spans="1:11" ht="26.1" customHeight="1">
      <c r="A10" s="6" t="s">
        <v>766</v>
      </c>
      <c r="B10" s="6" t="s">
        <v>1381</v>
      </c>
      <c r="C10" s="6" t="s">
        <v>1389</v>
      </c>
      <c r="D10" s="6" t="s">
        <v>1390</v>
      </c>
      <c r="E10" s="7" t="s">
        <v>854</v>
      </c>
      <c r="F10" s="7" t="s">
        <v>85</v>
      </c>
      <c r="G10" s="7" t="s">
        <v>893</v>
      </c>
      <c r="H10" s="7" t="s">
        <v>856</v>
      </c>
      <c r="I10" s="8">
        <v>46026</v>
      </c>
      <c r="J10" s="7" t="s">
        <v>857</v>
      </c>
      <c r="K10" s="6" t="s">
        <v>858</v>
      </c>
    </row>
    <row r="11" spans="1:11" ht="26.1" customHeight="1">
      <c r="A11" s="4" t="s">
        <v>766</v>
      </c>
      <c r="B11" s="4" t="s">
        <v>1381</v>
      </c>
      <c r="C11" s="4" t="s">
        <v>1391</v>
      </c>
      <c r="D11" s="4" t="s">
        <v>1392</v>
      </c>
      <c r="E11" s="5" t="s">
        <v>854</v>
      </c>
      <c r="F11" s="5" t="s">
        <v>84</v>
      </c>
      <c r="G11" s="5" t="s">
        <v>855</v>
      </c>
      <c r="H11" s="5" t="s">
        <v>856</v>
      </c>
      <c r="I11" s="9">
        <v>46026</v>
      </c>
      <c r="J11" s="5" t="s">
        <v>857</v>
      </c>
      <c r="K11" s="4" t="s">
        <v>858</v>
      </c>
    </row>
    <row r="12" spans="1:11" ht="26.1" customHeight="1"/>
    <row r="13" spans="1:11" ht="26.1" customHeight="1"/>
    <row r="14" spans="1:11" ht="26.1" customHeight="1"/>
    <row r="15" spans="1:11" ht="26.1" customHeight="1"/>
    <row r="16" spans="1:11" ht="26.1" customHeight="1"/>
    <row r="17" ht="26.1" customHeight="1"/>
    <row r="18" ht="26.1" customHeight="1"/>
    <row r="19" ht="26.1" customHeight="1"/>
    <row r="20" ht="26.1" customHeight="1"/>
    <row r="21" ht="26.1" customHeight="1"/>
    <row r="22" ht="26.1" customHeight="1"/>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B890B-90DE-4E64-AC17-5E1B0931D696}">
  <sheetPr>
    <tabColor rgb="FF39AB47"/>
  </sheetPr>
  <dimension ref="A1:O19"/>
  <sheetViews>
    <sheetView workbookViewId="0">
      <selection sqref="A1:XFD1048576"/>
    </sheetView>
  </sheetViews>
  <sheetFormatPr defaultRowHeight="12.75" customHeight="1"/>
  <cols>
    <col min="1" max="1" width="25.140625" bestFit="1" customWidth="1"/>
    <col min="2" max="2" width="34" bestFit="1" customWidth="1"/>
    <col min="3" max="3" width="36.5703125" bestFit="1" customWidth="1"/>
    <col min="4" max="4" width="34"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1381</v>
      </c>
      <c r="D2" s="72" t="s">
        <v>2323</v>
      </c>
      <c r="E2" s="72" t="s">
        <v>1833</v>
      </c>
      <c r="F2" s="73" t="s">
        <v>2324</v>
      </c>
      <c r="G2" s="73" t="s">
        <v>1835</v>
      </c>
      <c r="H2" s="73" t="s">
        <v>1836</v>
      </c>
      <c r="I2" s="73" t="s">
        <v>2325</v>
      </c>
      <c r="J2" s="279">
        <v>2978.56</v>
      </c>
      <c r="K2" s="279">
        <v>230992116.11000001</v>
      </c>
      <c r="L2" s="280">
        <v>1.2894639220420801E-5</v>
      </c>
      <c r="M2" s="74">
        <v>0</v>
      </c>
      <c r="N2" s="74">
        <v>23719314.219999999</v>
      </c>
      <c r="O2" s="281">
        <v>0</v>
      </c>
    </row>
    <row r="3" spans="1:15" ht="15.75" thickBot="1">
      <c r="A3" s="71" t="s">
        <v>1831</v>
      </c>
      <c r="B3" s="72" t="s">
        <v>766</v>
      </c>
      <c r="C3" s="72" t="s">
        <v>1381</v>
      </c>
      <c r="D3" s="72" t="s">
        <v>2323</v>
      </c>
      <c r="E3" s="72" t="s">
        <v>1833</v>
      </c>
      <c r="F3" s="73" t="s">
        <v>2326</v>
      </c>
      <c r="G3" s="73" t="s">
        <v>1835</v>
      </c>
      <c r="H3" s="73" t="s">
        <v>1836</v>
      </c>
      <c r="I3" s="73" t="s">
        <v>2327</v>
      </c>
      <c r="J3" s="279">
        <v>3621.84</v>
      </c>
      <c r="K3" s="279">
        <v>230992116.11000001</v>
      </c>
      <c r="L3" s="280">
        <v>1.5679496170662601E-5</v>
      </c>
      <c r="M3" s="74">
        <v>0</v>
      </c>
      <c r="N3" s="74">
        <v>23719314.219999999</v>
      </c>
      <c r="O3" s="281">
        <v>0</v>
      </c>
    </row>
    <row r="4" spans="1:15" ht="15.75" thickBot="1">
      <c r="A4" s="71" t="s">
        <v>1831</v>
      </c>
      <c r="B4" s="72" t="s">
        <v>766</v>
      </c>
      <c r="C4" s="72" t="s">
        <v>1381</v>
      </c>
      <c r="D4" s="72" t="s">
        <v>2328</v>
      </c>
      <c r="E4" s="72" t="s">
        <v>1838</v>
      </c>
      <c r="F4" s="73" t="s">
        <v>2329</v>
      </c>
      <c r="G4" s="73" t="s">
        <v>1854</v>
      </c>
      <c r="H4" s="73" t="s">
        <v>1857</v>
      </c>
      <c r="I4" s="73" t="s">
        <v>2330</v>
      </c>
      <c r="J4" s="279">
        <v>466.06</v>
      </c>
      <c r="K4" s="279">
        <v>230992116.11000001</v>
      </c>
      <c r="L4" s="280">
        <v>2.0176446185637701E-6</v>
      </c>
      <c r="M4" s="74">
        <v>0</v>
      </c>
      <c r="N4" s="74">
        <v>23719314.219999999</v>
      </c>
      <c r="O4" s="281">
        <v>0</v>
      </c>
    </row>
    <row r="5" spans="1:15" ht="15.75" thickBot="1">
      <c r="A5" s="71" t="s">
        <v>1831</v>
      </c>
      <c r="B5" s="72" t="s">
        <v>766</v>
      </c>
      <c r="C5" s="72" t="s">
        <v>1381</v>
      </c>
      <c r="D5" s="72" t="s">
        <v>2323</v>
      </c>
      <c r="E5" s="72" t="s">
        <v>1833</v>
      </c>
      <c r="F5" s="73" t="s">
        <v>2324</v>
      </c>
      <c r="G5" s="73" t="s">
        <v>1835</v>
      </c>
      <c r="H5" s="73" t="s">
        <v>1836</v>
      </c>
      <c r="I5" s="73" t="s">
        <v>2331</v>
      </c>
      <c r="J5" s="279">
        <v>4118.5200000000004</v>
      </c>
      <c r="K5" s="279">
        <v>230992116.11000001</v>
      </c>
      <c r="L5" s="280">
        <v>1.7829699425926401E-5</v>
      </c>
      <c r="M5" s="74">
        <v>0</v>
      </c>
      <c r="N5" s="74">
        <v>23719314.219999999</v>
      </c>
      <c r="O5" s="281">
        <v>0</v>
      </c>
    </row>
    <row r="6" spans="1:15" ht="15.75" thickBot="1">
      <c r="A6" s="71" t="s">
        <v>1831</v>
      </c>
      <c r="B6" s="72" t="s">
        <v>766</v>
      </c>
      <c r="C6" s="72" t="s">
        <v>1381</v>
      </c>
      <c r="D6" s="72" t="s">
        <v>2332</v>
      </c>
      <c r="E6" s="72" t="s">
        <v>1833</v>
      </c>
      <c r="F6" s="73" t="s">
        <v>2333</v>
      </c>
      <c r="G6" s="73" t="s">
        <v>1854</v>
      </c>
      <c r="H6" s="73" t="s">
        <v>1862</v>
      </c>
      <c r="I6" s="73" t="s">
        <v>2334</v>
      </c>
      <c r="J6" s="279">
        <v>173158.49</v>
      </c>
      <c r="K6" s="279">
        <v>230992116.11000001</v>
      </c>
      <c r="L6" s="280">
        <v>7.4962943700000002E-4</v>
      </c>
      <c r="M6" s="74">
        <v>0</v>
      </c>
      <c r="N6" s="74">
        <v>23719314.219999999</v>
      </c>
      <c r="O6" s="281">
        <v>0</v>
      </c>
    </row>
    <row r="7" spans="1:15" ht="15.75" thickBot="1">
      <c r="A7" s="71" t="s">
        <v>1831</v>
      </c>
      <c r="B7" s="72" t="s">
        <v>766</v>
      </c>
      <c r="C7" s="72" t="s">
        <v>1381</v>
      </c>
      <c r="D7" s="72" t="s">
        <v>2335</v>
      </c>
      <c r="E7" s="72" t="s">
        <v>1838</v>
      </c>
      <c r="F7" s="73" t="s">
        <v>2336</v>
      </c>
      <c r="G7" s="73" t="s">
        <v>1835</v>
      </c>
      <c r="H7" s="73" t="s">
        <v>1836</v>
      </c>
      <c r="I7" s="73" t="s">
        <v>2337</v>
      </c>
      <c r="J7" s="279">
        <v>2028.6</v>
      </c>
      <c r="K7" s="279">
        <v>230992116.11000001</v>
      </c>
      <c r="L7" s="280">
        <v>8.7821179101799599E-6</v>
      </c>
      <c r="M7" s="74">
        <v>0</v>
      </c>
      <c r="N7" s="74">
        <v>23719314.219999999</v>
      </c>
      <c r="O7" s="281">
        <v>0</v>
      </c>
    </row>
    <row r="8" spans="1:15" ht="15.75" thickBot="1">
      <c r="A8" s="71" t="s">
        <v>1831</v>
      </c>
      <c r="B8" s="72" t="s">
        <v>766</v>
      </c>
      <c r="C8" s="72" t="s">
        <v>1381</v>
      </c>
      <c r="D8" s="72" t="s">
        <v>2328</v>
      </c>
      <c r="E8" s="72" t="s">
        <v>1838</v>
      </c>
      <c r="F8" s="73" t="s">
        <v>2338</v>
      </c>
      <c r="G8" s="73" t="s">
        <v>1835</v>
      </c>
      <c r="H8" s="73" t="s">
        <v>1836</v>
      </c>
      <c r="I8" s="73" t="s">
        <v>2339</v>
      </c>
      <c r="J8" s="279">
        <v>49160.24</v>
      </c>
      <c r="K8" s="279">
        <v>230992116.11000001</v>
      </c>
      <c r="L8" s="280">
        <v>2.1282215499999999E-4</v>
      </c>
      <c r="M8" s="74">
        <v>0</v>
      </c>
      <c r="N8" s="74">
        <v>23719314.219999999</v>
      </c>
      <c r="O8" s="281">
        <v>0</v>
      </c>
    </row>
    <row r="9" spans="1:15" ht="15.75" thickBot="1">
      <c r="A9" s="71" t="s">
        <v>1831</v>
      </c>
      <c r="B9" s="72" t="s">
        <v>766</v>
      </c>
      <c r="C9" s="72" t="s">
        <v>1381</v>
      </c>
      <c r="D9" s="72" t="s">
        <v>2328</v>
      </c>
      <c r="E9" s="72" t="s">
        <v>1838</v>
      </c>
      <c r="F9" s="73" t="s">
        <v>2329</v>
      </c>
      <c r="G9" s="73" t="s">
        <v>1835</v>
      </c>
      <c r="H9" s="73" t="s">
        <v>1836</v>
      </c>
      <c r="I9" s="73" t="s">
        <v>2340</v>
      </c>
      <c r="J9" s="279">
        <v>42267.67</v>
      </c>
      <c r="K9" s="279">
        <v>230992116.11000001</v>
      </c>
      <c r="L9" s="280">
        <v>1.82983171E-4</v>
      </c>
      <c r="M9" s="74">
        <v>0</v>
      </c>
      <c r="N9" s="74">
        <v>23719314.219999999</v>
      </c>
      <c r="O9" s="281">
        <v>0</v>
      </c>
    </row>
    <row r="10" spans="1:15" ht="15.75" thickBot="1">
      <c r="A10" s="71" t="s">
        <v>1831</v>
      </c>
      <c r="B10" s="72" t="s">
        <v>766</v>
      </c>
      <c r="C10" s="72" t="s">
        <v>1381</v>
      </c>
      <c r="D10" s="72" t="s">
        <v>2323</v>
      </c>
      <c r="E10" s="72" t="s">
        <v>1833</v>
      </c>
      <c r="F10" s="73" t="s">
        <v>2341</v>
      </c>
      <c r="G10" s="73" t="s">
        <v>1835</v>
      </c>
      <c r="H10" s="73" t="s">
        <v>1836</v>
      </c>
      <c r="I10" s="73" t="s">
        <v>2342</v>
      </c>
      <c r="J10" s="279">
        <v>3546.1</v>
      </c>
      <c r="K10" s="279">
        <v>230992116.11000001</v>
      </c>
      <c r="L10" s="280">
        <v>1.53516061920976E-5</v>
      </c>
      <c r="M10" s="74">
        <v>0</v>
      </c>
      <c r="N10" s="74">
        <v>23719314.219999999</v>
      </c>
      <c r="O10" s="281">
        <v>0</v>
      </c>
    </row>
    <row r="11" spans="1:15" ht="12.75" customHeight="1" thickBot="1">
      <c r="A11" s="71" t="s">
        <v>1831</v>
      </c>
      <c r="B11" s="72" t="s">
        <v>766</v>
      </c>
      <c r="C11" s="72" t="s">
        <v>1381</v>
      </c>
      <c r="D11" s="72" t="s">
        <v>2343</v>
      </c>
      <c r="E11" s="72" t="s">
        <v>1833</v>
      </c>
      <c r="F11" s="73" t="s">
        <v>2344</v>
      </c>
      <c r="G11" s="73" t="s">
        <v>1835</v>
      </c>
      <c r="H11" s="73" t="s">
        <v>1836</v>
      </c>
      <c r="I11" s="73" t="s">
        <v>2345</v>
      </c>
      <c r="J11" s="279">
        <v>10308.68</v>
      </c>
      <c r="K11" s="279">
        <v>230992116.11000001</v>
      </c>
      <c r="L11" s="280">
        <v>4.4627843467570702E-5</v>
      </c>
      <c r="M11" s="74">
        <v>0</v>
      </c>
      <c r="N11" s="74">
        <v>23719314.219999999</v>
      </c>
      <c r="O11" s="281">
        <v>0</v>
      </c>
    </row>
    <row r="12" spans="1:15" ht="12.75" customHeight="1" thickBot="1">
      <c r="A12" s="71" t="s">
        <v>1831</v>
      </c>
      <c r="B12" s="72" t="s">
        <v>766</v>
      </c>
      <c r="C12" s="72" t="s">
        <v>1381</v>
      </c>
      <c r="D12" s="72" t="s">
        <v>2323</v>
      </c>
      <c r="E12" s="72" t="s">
        <v>1833</v>
      </c>
      <c r="F12" s="73" t="s">
        <v>2346</v>
      </c>
      <c r="G12" s="73" t="s">
        <v>1835</v>
      </c>
      <c r="H12" s="73" t="s">
        <v>1836</v>
      </c>
      <c r="I12" s="73" t="s">
        <v>2347</v>
      </c>
      <c r="J12" s="279">
        <v>0.97</v>
      </c>
      <c r="K12" s="279">
        <v>230992116.11000001</v>
      </c>
      <c r="L12" s="280">
        <v>4.1992775179308703E-9</v>
      </c>
      <c r="M12" s="74">
        <v>0</v>
      </c>
      <c r="N12" s="74">
        <v>23719314.219999999</v>
      </c>
      <c r="O12" s="281">
        <v>0</v>
      </c>
    </row>
    <row r="13" spans="1:15" ht="12.75" customHeight="1" thickBot="1">
      <c r="A13" s="71" t="s">
        <v>1831</v>
      </c>
      <c r="B13" s="72" t="s">
        <v>766</v>
      </c>
      <c r="C13" s="72" t="s">
        <v>1381</v>
      </c>
      <c r="D13" s="72" t="s">
        <v>2323</v>
      </c>
      <c r="E13" s="72" t="s">
        <v>1833</v>
      </c>
      <c r="F13" s="73" t="s">
        <v>2348</v>
      </c>
      <c r="G13" s="73" t="s">
        <v>1835</v>
      </c>
      <c r="H13" s="73" t="s">
        <v>1836</v>
      </c>
      <c r="I13" s="73" t="s">
        <v>2349</v>
      </c>
      <c r="J13" s="279">
        <v>6969.99</v>
      </c>
      <c r="K13" s="279">
        <v>230992116.11000001</v>
      </c>
      <c r="L13" s="280">
        <v>3.0174146708456699E-5</v>
      </c>
      <c r="M13" s="74">
        <v>0</v>
      </c>
      <c r="N13" s="74">
        <v>23719314.219999999</v>
      </c>
      <c r="O13" s="281">
        <v>0</v>
      </c>
    </row>
    <row r="14" spans="1:15" ht="12.75" customHeight="1" thickBot="1">
      <c r="A14" s="71" t="s">
        <v>1831</v>
      </c>
      <c r="B14" s="72" t="s">
        <v>766</v>
      </c>
      <c r="C14" s="72" t="s">
        <v>1381</v>
      </c>
      <c r="D14" s="72" t="s">
        <v>2323</v>
      </c>
      <c r="E14" s="72" t="s">
        <v>1833</v>
      </c>
      <c r="F14" s="73" t="s">
        <v>2346</v>
      </c>
      <c r="G14" s="73" t="s">
        <v>1835</v>
      </c>
      <c r="H14" s="73" t="s">
        <v>1836</v>
      </c>
      <c r="I14" s="73" t="s">
        <v>2350</v>
      </c>
      <c r="J14" s="279">
        <v>0.1</v>
      </c>
      <c r="K14" s="279">
        <v>230992116.11000001</v>
      </c>
      <c r="L14" s="280">
        <v>4.3291520803411E-10</v>
      </c>
      <c r="M14" s="74">
        <v>0</v>
      </c>
      <c r="N14" s="74">
        <v>23719314.219999999</v>
      </c>
      <c r="O14" s="281">
        <v>0</v>
      </c>
    </row>
    <row r="15" spans="1:15" ht="12.75" customHeight="1" thickBot="1">
      <c r="A15" s="71" t="s">
        <v>1831</v>
      </c>
      <c r="B15" s="72" t="s">
        <v>766</v>
      </c>
      <c r="C15" s="72" t="s">
        <v>1381</v>
      </c>
      <c r="D15" s="72" t="s">
        <v>2323</v>
      </c>
      <c r="E15" s="72" t="s">
        <v>1833</v>
      </c>
      <c r="F15" s="73" t="s">
        <v>2348</v>
      </c>
      <c r="G15" s="73" t="s">
        <v>1835</v>
      </c>
      <c r="H15" s="73" t="s">
        <v>1836</v>
      </c>
      <c r="I15" s="73" t="s">
        <v>2351</v>
      </c>
      <c r="J15" s="279">
        <v>910.49</v>
      </c>
      <c r="K15" s="279">
        <v>230992116.11000001</v>
      </c>
      <c r="L15" s="280">
        <v>3.94164967762977E-6</v>
      </c>
      <c r="M15" s="74">
        <v>0</v>
      </c>
      <c r="N15" s="74">
        <v>23719314.219999999</v>
      </c>
      <c r="O15" s="281">
        <v>0</v>
      </c>
    </row>
    <row r="16" spans="1:15" ht="12.75" customHeight="1" thickBot="1">
      <c r="A16" s="71" t="s">
        <v>1831</v>
      </c>
      <c r="B16" s="72" t="s">
        <v>766</v>
      </c>
      <c r="C16" s="72" t="s">
        <v>1381</v>
      </c>
      <c r="D16" s="72" t="s">
        <v>2323</v>
      </c>
      <c r="E16" s="72" t="s">
        <v>1833</v>
      </c>
      <c r="F16" s="73" t="s">
        <v>2352</v>
      </c>
      <c r="G16" s="73" t="s">
        <v>1835</v>
      </c>
      <c r="H16" s="73" t="s">
        <v>1836</v>
      </c>
      <c r="I16" s="73" t="s">
        <v>2353</v>
      </c>
      <c r="J16" s="279">
        <v>6683.4</v>
      </c>
      <c r="K16" s="279">
        <v>230992116.11000001</v>
      </c>
      <c r="L16" s="280">
        <v>2.8933455013751699E-5</v>
      </c>
      <c r="M16" s="74">
        <v>0</v>
      </c>
      <c r="N16" s="74">
        <v>23719314.219999999</v>
      </c>
      <c r="O16" s="281">
        <v>0</v>
      </c>
    </row>
    <row r="17" spans="1:15" ht="12.75" customHeight="1" thickBot="1">
      <c r="A17" s="71" t="s">
        <v>1831</v>
      </c>
      <c r="B17" s="72" t="s">
        <v>766</v>
      </c>
      <c r="C17" s="72" t="s">
        <v>1381</v>
      </c>
      <c r="D17" s="72" t="s">
        <v>2328</v>
      </c>
      <c r="E17" s="72" t="s">
        <v>1833</v>
      </c>
      <c r="F17" s="73" t="s">
        <v>2354</v>
      </c>
      <c r="G17" s="73" t="s">
        <v>1835</v>
      </c>
      <c r="H17" s="73" t="s">
        <v>1836</v>
      </c>
      <c r="I17" s="73" t="s">
        <v>2355</v>
      </c>
      <c r="J17" s="279">
        <v>426.72</v>
      </c>
      <c r="K17" s="279">
        <v>230992116.11000001</v>
      </c>
      <c r="L17" s="280">
        <v>1.84733577572316E-6</v>
      </c>
      <c r="M17" s="74">
        <v>0</v>
      </c>
      <c r="N17" s="74">
        <v>23719314.219999999</v>
      </c>
      <c r="O17" s="281">
        <v>0</v>
      </c>
    </row>
    <row r="18" spans="1:15" ht="12.75" customHeight="1" thickBot="1">
      <c r="A18" s="71" t="s">
        <v>1831</v>
      </c>
      <c r="B18" s="72" t="s">
        <v>766</v>
      </c>
      <c r="C18" s="72" t="s">
        <v>1381</v>
      </c>
      <c r="D18" s="72" t="s">
        <v>2323</v>
      </c>
      <c r="E18" s="72" t="s">
        <v>1833</v>
      </c>
      <c r="F18" s="73" t="s">
        <v>2346</v>
      </c>
      <c r="G18" s="73" t="s">
        <v>1835</v>
      </c>
      <c r="H18" s="73" t="s">
        <v>1836</v>
      </c>
      <c r="I18" s="73" t="s">
        <v>2356</v>
      </c>
      <c r="J18" s="279">
        <v>9929.7199999999993</v>
      </c>
      <c r="K18" s="279">
        <v>230992116.11000001</v>
      </c>
      <c r="L18" s="280">
        <v>4.2987267995204601E-5</v>
      </c>
      <c r="M18" s="74">
        <v>0</v>
      </c>
      <c r="N18" s="74">
        <v>23719314.219999999</v>
      </c>
      <c r="O18" s="281">
        <v>0</v>
      </c>
    </row>
    <row r="19" spans="1:15" ht="12.75" customHeight="1" thickBot="1">
      <c r="A19" s="77" t="s">
        <v>1831</v>
      </c>
      <c r="B19" s="78" t="s">
        <v>766</v>
      </c>
      <c r="C19" s="78" t="s">
        <v>1381</v>
      </c>
      <c r="D19" s="78" t="s">
        <v>2323</v>
      </c>
      <c r="E19" s="78" t="s">
        <v>1833</v>
      </c>
      <c r="F19" s="79" t="s">
        <v>2357</v>
      </c>
      <c r="G19" s="79" t="s">
        <v>1835</v>
      </c>
      <c r="H19" s="79" t="s">
        <v>1836</v>
      </c>
      <c r="I19" s="79" t="s">
        <v>2358</v>
      </c>
      <c r="J19" s="282">
        <v>6986.84</v>
      </c>
      <c r="K19" s="282">
        <v>230992116.11000001</v>
      </c>
      <c r="L19" s="259">
        <v>3.0247092921010401E-5</v>
      </c>
      <c r="M19" s="80">
        <v>0</v>
      </c>
      <c r="N19" s="80">
        <v>23719314.219999999</v>
      </c>
      <c r="O19" s="260">
        <v>0</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1D01D-25F2-4786-9C18-A4F32E3130B1}">
  <sheetPr>
    <tabColor rgb="FF39AB47"/>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69" t="s">
        <v>674</v>
      </c>
      <c r="G2" s="270"/>
      <c r="H2" s="271"/>
      <c r="I2" s="270"/>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fornecedores'!E:E=For_3300!F2)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197" priority="3"/>
  </conditionalFormatting>
  <conditionalFormatting sqref="I3">
    <cfRule type="cellIs" dxfId="196" priority="1" operator="equal">
      <formula>0</formula>
    </cfRule>
    <cfRule type="cellIs" dxfId="195" priority="2" operator="equal">
      <formula>1</formula>
    </cfRule>
  </conditionalFormatting>
  <dataValidations count="1">
    <dataValidation type="list" allowBlank="1" showInputMessage="1" showErrorMessage="1" sqref="J4:K33 O4:P24 L4:M24 U4:V24 R4:S24 X4:X24" xr:uid="{A360B02E-B499-4F8F-9AA3-4026249659EA}">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71DF-EF4D-4AD5-949B-BBC3A2364875}">
  <sheetPr>
    <tabColor rgb="FF00B0F0"/>
  </sheetPr>
  <dimension ref="A1:AT106"/>
  <sheetViews>
    <sheetView showGridLines="0" zoomScaleNormal="100" workbookViewId="0">
      <selection activeCell="B48" sqref="B48:E52"/>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49.7109375" style="65" bestFit="1" customWidth="1"/>
    <col min="9" max="9" width="22.85546875" style="65"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743</v>
      </c>
      <c r="C2" s="338"/>
      <c r="D2" s="338"/>
      <c r="E2" s="338"/>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15 Cooperados avaliados ao RSAC</v>
      </c>
      <c r="C4" s="154">
        <v>13</v>
      </c>
      <c r="D4" s="154">
        <f>SUM(M:M)</f>
        <v>0</v>
      </c>
      <c r="E4" s="154">
        <f>SUM(N:N)</f>
        <v>2</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3056'!L:L)</f>
        <v>1.9725332547344845E-4</v>
      </c>
      <c r="C7" s="122">
        <v>0.15</v>
      </c>
      <c r="D7" s="340" t="str">
        <f>IF(B7&lt;C7,"ENQUADRADO","DESENQUADRADO")</f>
        <v>ENQUADRADO</v>
      </c>
      <c r="E7" s="340"/>
      <c r="H7" s="341" t="s">
        <v>744</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4">_xlfn.XLOOKUP(_xlfn.UNIQUE('3056'!$C:$C),'3056'!C:C,'3056'!D:D,"")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3"/>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Fornecedores'!G21</f>
        <v>0</v>
      </c>
      <c r="D10" s="118">
        <f>'Análise Fornecedores'!H21</f>
        <v>0</v>
      </c>
      <c r="E10" s="118">
        <f>'Análise Fornecedores'!I21</f>
        <v>0</v>
      </c>
      <c r="H10" s="252" t="s">
        <v>1734</v>
      </c>
      <c r="I10" s="142" t="str">
        <f>_xlfn.XLOOKUP(J10,'3056'!$D:$D,'3056'!$C:$C,0,0)</f>
        <v>009.817.641-26</v>
      </c>
      <c r="J10" s="143" t="str">
        <v>BRUNA OTILIA GUARESCHI BARION</v>
      </c>
      <c r="K10" s="144" cm="1">
        <f t="array" ref="K10">MAX(IF(J10='3056'!$D:$D,'3056'!$I:$I))</f>
        <v>46051</v>
      </c>
      <c r="L10" s="288"/>
      <c r="M10" s="145">
        <f>IF(COUNTIFS('3056'!$D:$D,'A3056'!J10,'3056'!$I:$I,'A3056'!K10,'3056'!$F:$F,'A3056'!$M$7)&gt;=1,1,0)</f>
        <v>0</v>
      </c>
      <c r="N10" s="136"/>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t="s">
        <v>1735</v>
      </c>
      <c r="AI10" s="133" t="str">
        <f>IF(AH10="Não","Verificar","Ok")</f>
        <v>Verificar</v>
      </c>
      <c r="AJ10" s="117" t="str">
        <f>IF(N10=1,"Sim, precisa de plano cadastrado na PGPC", "Não")</f>
        <v>Não</v>
      </c>
      <c r="AK10" s="118"/>
      <c r="AL10" s="115" t="s">
        <v>1731</v>
      </c>
      <c r="AM10" s="133" t="str">
        <f t="shared" ref="AM10:AM59" si="0">IF(OR(AL10=" ",AL10="Sim"),"Ok",IF(AJ10="Não","Ok","Verificar"))</f>
        <v>Ok</v>
      </c>
      <c r="AO10" s="65" t="str">
        <f t="shared" ref="AO10:AO59"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252" t="s">
        <v>1736</v>
      </c>
      <c r="I11" s="115" t="str">
        <f>_xlfn.XLOOKUP(J11,'3056'!$D:$D,'3056'!$C:$C,0,0)</f>
        <v>015.678.951-58</v>
      </c>
      <c r="J11" s="134" t="str">
        <v>THIAGO VINICIUS DE BRITO MIRANDA</v>
      </c>
      <c r="K11" s="135" cm="1">
        <f t="array" ref="K11">MAX(IF(J11='3056'!$D:$D,'3056'!$I:$I))</f>
        <v>46028</v>
      </c>
      <c r="L11" s="145">
        <f>IF(COUNTIFS('3056'!$D:$D,'A3056'!J11,'3056'!$I:$I,'A3056'!K11,'3056'!$F:$F,'A3056'!$L$7)&gt;=1,1,0)</f>
        <v>1</v>
      </c>
      <c r="M11" s="136">
        <f>IF(COUNTIFS('3056'!$D:$D,'A3056'!J11,'3056'!$I:$I,'A3056'!K11,'3056'!$F:$F,'A3056'!$M$7)&gt;=1,1,0)</f>
        <v>0</v>
      </c>
      <c r="N11" s="136">
        <f>IF(COUNTIFS('3056'!$D:$D,'A3056'!J11,'3056'!$I:$I,'A3056'!K11,'3056'!$F:$F,'A3056'!$N$7)&gt;=1,1,0)</f>
        <v>0</v>
      </c>
      <c r="O11" s="117"/>
      <c r="P11" s="118"/>
      <c r="Q11" s="133" t="str">
        <f t="shared" ref="Q11:Q5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59" si="4">IF(AND(Z11="Sim",AB11="Siim"),"Ok",IF(AND(AA11="Sim")*OR(AB11="Não",AB11="Não se aplica",AB11=""),"Verificar","Ok"))</f>
        <v>Ok</v>
      </c>
      <c r="AD11" s="115"/>
      <c r="AE11" s="115"/>
      <c r="AF11" s="66"/>
      <c r="AG11" s="133" t="str">
        <f t="shared" ref="AG11:AG59" si="5">IF(AND(AE11="sim",AF11="Não"),"Verificar","Ok")</f>
        <v>Ok</v>
      </c>
      <c r="AH11" s="115"/>
      <c r="AI11" s="133" t="str">
        <f t="shared" ref="AI11:AI59" si="6">IF(AH11="Não","Verificar","Ok")</f>
        <v>Ok</v>
      </c>
      <c r="AJ11" s="117" t="str">
        <f t="shared" ref="AJ11:AJ59"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2" t="s">
        <v>1737</v>
      </c>
      <c r="I12" s="115" t="str">
        <f>_xlfn.XLOOKUP(J12,'3056'!$D:$D,'3056'!$C:$C,0,0)</f>
        <v>05.597.933/0001-21</v>
      </c>
      <c r="J12" s="134" t="str">
        <v>PONTO FORTE COMERCIO E REPRESENTACAO DE INSUMOS AGROPECUARIOS LTDA</v>
      </c>
      <c r="K12" s="135" cm="1">
        <f t="array" ref="K12">MAX(IF(J12='3056'!$D:$D,'3056'!$I:$I))</f>
        <v>46036</v>
      </c>
      <c r="L12" s="136">
        <f>IF(COUNTIFS('3056'!$D:$D,'A3056'!J12,'3056'!$I:$I,'A3056'!K12,'3056'!$F:$F,'A3056'!$L$7)&gt;=1,1,0)</f>
        <v>1</v>
      </c>
      <c r="M12" s="136">
        <f>IF(COUNTIFS('3056'!$D:$D,'A3056'!J12,'3056'!$I:$I,'A3056'!K12,'3056'!$F:$F,'A3056'!$M$7)&gt;=1,1,0)</f>
        <v>0</v>
      </c>
      <c r="N12" s="136">
        <f>IF(COUNTIFS('3056'!$D:$D,'A3056'!J12,'3056'!$I:$I,'A3056'!K12,'3056'!$F:$F,'A3056'!$N$7)&gt;=1,1,0)</f>
        <v>0</v>
      </c>
      <c r="O12" s="117"/>
      <c r="P12" s="118"/>
      <c r="Q12" s="133" t="str">
        <f t="shared" si="2"/>
        <v>Ok</v>
      </c>
      <c r="R12" s="115"/>
      <c r="S12" s="115"/>
      <c r="T12" s="66"/>
      <c r="U12" s="133" t="str">
        <f t="shared" si="3"/>
        <v>Ok</v>
      </c>
      <c r="V12" s="115"/>
      <c r="W12" s="115"/>
      <c r="X12" s="66"/>
      <c r="Y12" s="133" t="str">
        <f t="shared" ref="Y12:Y5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IFERROR(IF(ROW(_xlfn.XLOOKUP(B13,For_3056!D:D,For_3056!D:D))=1,"",ROW(_xlfn.XLOOKUP(B13,For_3056!D:D,For_3056!D:D))),"")</f>
        <v/>
      </c>
      <c r="B13" s="229" t="str" cm="1">
        <f t="array" ref="B13">_xlfn.UNIQUE(IF(_xlfn._xlws.FILTER(For_3056!D:D,For_3056!Z:Z="Fornecedor COM perguntas a serem evidenciadas","")="","",_xlfn._xlws.FILTER(For_3056!D:D,For_3056!Z:Z:'For_3056'!Z:Z="Fornecedor COM perguntas a serem evidenciadas","")))</f>
        <v/>
      </c>
      <c r="C13" s="230" t="str" cm="1">
        <f t="array" aca="1" ref="C13" ca="1">IFERROR(LEFT(
IF(INDIRECT("For_3056!N"&amp;A13)="verificar","6, ","")&amp;
IF(INDIRECT("For_3056!q"&amp;A13)="verificar","7, ","")&amp;
IF(INDIRECT("For_3056!t"&amp;A13)="verificar","8, ","")&amp;
IF(INDIRECT("For_3056!w"&amp;A13)="verificar","16, ","")&amp;
IF(INDIRECT("For_3056!x"&amp;A13)="não","QUESTIONÁRIO, ",""),
LEN(
IF(INDIRECT("For_3056!N"&amp;A13)="verificar","6, ","")&amp;
IF(INDIRECT("For_3056!q"&amp;A13)="verificar","7, ","")&amp;
IF(INDIRECT("For_3056!t"&amp;A13)="verificar","8, ","")&amp;
IF(INDIRECT("For_3056!w"&amp;A13)="verificar","16, ","")&amp;
IF(INDIRECT("For_3056!x"&amp;A13)="não","QUESTIONÁRIO, ",""))-2)&amp;".","")</f>
        <v/>
      </c>
      <c r="D13" s="229"/>
      <c r="E13" s="229"/>
      <c r="H13" s="252" t="s">
        <v>1736</v>
      </c>
      <c r="I13" s="115" t="str">
        <f>_xlfn.XLOOKUP(J13,'3056'!$D:$D,'3056'!$C:$C,0,0)</f>
        <v>134.426.781-53</v>
      </c>
      <c r="J13" s="134" t="str">
        <v>ODEIR GUINUAR DE CARVALHO</v>
      </c>
      <c r="K13" s="135" cm="1">
        <f t="array" ref="K13">MAX(IF(J13='3056'!$D:$D,'3056'!$I:$I))</f>
        <v>46026</v>
      </c>
      <c r="L13" s="136">
        <f>IF(COUNTIFS('3056'!$D:$D,'A3056'!J13,'3056'!$I:$I,'A3056'!K13,'3056'!$F:$F,'A3056'!$L$7)&gt;=1,1,0)</f>
        <v>1</v>
      </c>
      <c r="M13" s="136">
        <f>IF(COUNTIFS('3056'!$D:$D,'A3056'!J13,'3056'!$I:$I,'A3056'!K13,'3056'!$F:$F,'A3056'!$M$7)&gt;=1,1,0)</f>
        <v>0</v>
      </c>
      <c r="N13" s="136">
        <f>IF(COUNTIFS('3056'!$D:$D,'A3056'!J13,'3056'!$I:$I,'A3056'!K13,'3056'!$F:$F,'A3056'!$N$7)&gt;=1,1,0)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 t="shared" si="7"/>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IFERROR(IF(ROW(_xlfn.XLOOKUP(B14,For_3056!D:D,For_3056!D:D))=1,"",ROW(_xlfn.XLOOKUP(B14,For_3056!D:D,For_3056!D:D))),"")</f>
        <v/>
      </c>
      <c r="B14" s="229" t="str" cm="1">
        <f t="array" ref="B14">_xlfn.UNIQUE(IF(_xlfn._xlws.FILTER(For_3056!D:D,For_3056!Z:Z="Fornecedor COM perguntas a serem evidenciadas","")="","",_xlfn._xlws.FILTER(For_3056!D:D,For_3056!Z:Z:'For_3056'!Z:Z="Fornecedor COM perguntas a serem evidenciadas","")))</f>
        <v/>
      </c>
      <c r="C14" s="230" t="str" cm="1">
        <f t="array" aca="1" ref="C14" ca="1">IFERROR(LEFT(
IF(INDIRECT("For_3056!N"&amp;A14)="verificar","6, ","")&amp;
IF(INDIRECT("For_3056!q"&amp;A14)="verificar","7, ","")&amp;
IF(INDIRECT("For_3056!t"&amp;A14)="verificar","8, ","")&amp;
IF(INDIRECT("For_3056!w"&amp;A14)="verificar","16, ","")&amp;
IF(INDIRECT("For_3056!x"&amp;A14)="não","QUESTIONÁRIO, ",""),
LEN(
IF(INDIRECT("For_3056!N"&amp;A14)="verificar","6, ","")&amp;
IF(INDIRECT("For_3056!q"&amp;A14)="verificar","7, ","")&amp;
IF(INDIRECT("For_3056!t"&amp;A14)="verificar","8, ","")&amp;
IF(INDIRECT("For_3056!w"&amp;A14)="verificar","16, ","")&amp;
IF(INDIRECT("For_3056!x"&amp;A14)="não","QUESTIONÁRIO, ",""))-2)&amp;".","")</f>
        <v/>
      </c>
      <c r="D14" s="229"/>
      <c r="E14" s="229"/>
      <c r="H14" s="252" t="s">
        <v>1738</v>
      </c>
      <c r="I14" s="115" t="str">
        <f>_xlfn.XLOOKUP(J14,'3056'!$D:$D,'3056'!$C:$C,0,0)</f>
        <v>234.262.501-44</v>
      </c>
      <c r="J14" s="134" t="str">
        <v>MARCOS REZENDE SOUZA</v>
      </c>
      <c r="K14" s="135" cm="1">
        <f t="array" ref="K14">MAX(IF(J14='3056'!$D:$D,'3056'!$I:$I))</f>
        <v>46049</v>
      </c>
      <c r="L14" s="136">
        <f>IF(COUNTIFS('3056'!$D:$D,'A3056'!J14,'3056'!$I:$I,'A3056'!K14,'3056'!$F:$F,'A3056'!$L$7)&gt;=1,1,0)</f>
        <v>1</v>
      </c>
      <c r="M14" s="136">
        <f>IF(COUNTIFS('3056'!$D:$D,'A3056'!J14,'3056'!$I:$I,'A3056'!K14,'3056'!$F:$F,'A3056'!$M$7)&gt;=1,1,0)</f>
        <v>0</v>
      </c>
      <c r="N14" s="136">
        <f>IF(COUNTIFS('3056'!$D:$D,'A3056'!J14,'3056'!$I:$I,'A3056'!K14,'3056'!$F:$F,'A3056'!$N$7)&gt;=1,1,0)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IFERROR(IF(ROW(_xlfn.XLOOKUP(B15,For_3056!D:D,For_3056!D:D))=1,"",ROW(_xlfn.XLOOKUP(B15,For_3056!D:D,For_3056!D:D))),"")</f>
        <v/>
      </c>
      <c r="B15" s="229" t="str" cm="1">
        <f t="array" ref="B15">_xlfn.UNIQUE(IF(_xlfn._xlws.FILTER(For_3056!D:D,For_3056!Z:Z="Fornecedor COM perguntas a serem evidenciadas","")="","",_xlfn._xlws.FILTER(For_3056!D:D,For_3056!Z:Z:'For_3056'!Z:Z="Fornecedor COM perguntas a serem evidenciadas","")))</f>
        <v/>
      </c>
      <c r="C15" s="230" t="str" cm="1">
        <f t="array" aca="1" ref="C15" ca="1">IFERROR(LEFT(
IF(INDIRECT("For_3056!N"&amp;A15)="verificar","6, ","")&amp;
IF(INDIRECT("For_3056!q"&amp;A15)="verificar","7, ","")&amp;
IF(INDIRECT("For_3056!t"&amp;A15)="verificar","8, ","")&amp;
IF(INDIRECT("For_3056!w"&amp;A15)="verificar","16, ","")&amp;
IF(INDIRECT("For_3056!x"&amp;A15)="não","QUESTIONÁRIO, ",""),
LEN(
IF(INDIRECT("For_3056!N"&amp;A15)="verificar","6, ","")&amp;
IF(INDIRECT("For_3056!q"&amp;A15)="verificar","7, ","")&amp;
IF(INDIRECT("For_3056!t"&amp;A15)="verificar","8, ","")&amp;
IF(INDIRECT("For_3056!w"&amp;A15)="verificar","16, ","")&amp;
IF(INDIRECT("For_3056!x"&amp;A15)="não","QUESTIONÁRIO, ",""))-2)&amp;".","")</f>
        <v/>
      </c>
      <c r="D15" s="229"/>
      <c r="E15" s="229"/>
      <c r="H15" s="252" t="s">
        <v>1739</v>
      </c>
      <c r="I15" s="115" t="str">
        <f>_xlfn.XLOOKUP(J15,'3056'!$D:$D,'3056'!$C:$C,0,0)</f>
        <v>26.941.265/0001-88</v>
      </c>
      <c r="J15" s="134" t="str">
        <v>S B NAVES</v>
      </c>
      <c r="K15" s="135" cm="1">
        <f t="array" ref="K15">MAX(IF(J15='3056'!$D:$D,'3056'!$I:$I))</f>
        <v>46049</v>
      </c>
      <c r="L15" s="136">
        <f>IF(COUNTIFS('3056'!$D:$D,'A3056'!J15,'3056'!$I:$I,'A3056'!K15,'3056'!$F:$F,'A3056'!$L$7)&gt;=1,1,0)</f>
        <v>1</v>
      </c>
      <c r="M15" s="136">
        <f>IF(COUNTIFS('3056'!$D:$D,'A3056'!J15,'3056'!$I:$I,'A3056'!K15,'3056'!$F:$F,'A3056'!$M$7)&gt;=1,1,0)</f>
        <v>0</v>
      </c>
      <c r="N15" s="136">
        <f>IF(COUNTIFS('3056'!$D:$D,'A3056'!J15,'3056'!$I:$I,'A3056'!K15,'3056'!$F:$F,'A3056'!$N$7)&gt;=1,1,0)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IFERROR(IF(ROW(_xlfn.XLOOKUP(B16,For_3056!D:D,For_3056!D:D))=1,"",ROW(_xlfn.XLOOKUP(B16,For_3056!D:D,For_3056!D:D))),"")</f>
        <v/>
      </c>
      <c r="B16" s="229" t="str" cm="1">
        <f t="array" ref="B16">_xlfn.UNIQUE(IF(_xlfn._xlws.FILTER(For_3056!D:D,For_3056!Z:Z="Fornecedor COM perguntas a serem evidenciadas","")="","",_xlfn._xlws.FILTER(For_3056!D:D,For_3056!Z:Z:'For_3056'!Z:Z="Fornecedor COM perguntas a serem evidenciadas","")))</f>
        <v/>
      </c>
      <c r="C16" s="230" t="str" cm="1">
        <f t="array" aca="1" ref="C16" ca="1">IFERROR(LEFT(
IF(INDIRECT("For_3056!N"&amp;A16)="verificar","6, ","")&amp;
IF(INDIRECT("For_3056!q"&amp;A16)="verificar","7, ","")&amp;
IF(INDIRECT("For_3056!t"&amp;A16)="verificar","8, ","")&amp;
IF(INDIRECT("For_3056!w"&amp;A16)="verificar","16, ","")&amp;
IF(INDIRECT("For_3056!x"&amp;A16)="não","QUESTIONÁRIO, ",""),
LEN(
IF(INDIRECT("For_3056!N"&amp;A16)="verificar","6, ","")&amp;
IF(INDIRECT("For_3056!q"&amp;A16)="verificar","7, ","")&amp;
IF(INDIRECT("For_3056!t"&amp;A16)="verificar","8, ","")&amp;
IF(INDIRECT("For_3056!w"&amp;A16)="verificar","16, ","")&amp;
IF(INDIRECT("For_3056!x"&amp;A16)="não","QUESTIONÁRIO, ",""))-2)&amp;".","")</f>
        <v/>
      </c>
      <c r="D16" s="229"/>
      <c r="E16" s="229"/>
      <c r="H16" s="252" t="s">
        <v>1734</v>
      </c>
      <c r="I16" s="115" t="str">
        <f>_xlfn.XLOOKUP(J16,'3056'!$D:$D,'3056'!$C:$C,0,0)</f>
        <v>275.850.180-53</v>
      </c>
      <c r="J16" s="134" t="str">
        <v>DELSO CARAFFINI</v>
      </c>
      <c r="K16" s="135" cm="1">
        <f t="array" ref="K16">MAX(IF(J16='3056'!$D:$D,'3056'!$I:$I))</f>
        <v>46026</v>
      </c>
      <c r="L16" s="136">
        <f>IF(COUNTIFS('3056'!$D:$D,'A3056'!J16,'3056'!$I:$I,'A3056'!K16,'3056'!$F:$F,'A3056'!$L$7)&gt;=1,1,0)</f>
        <v>1</v>
      </c>
      <c r="M16" s="136">
        <f>IF(COUNTIFS('3056'!$D:$D,'A3056'!J16,'3056'!$I:$I,'A3056'!K16,'3056'!$F:$F,'A3056'!$M$7)&gt;=1,1,0)</f>
        <v>0</v>
      </c>
      <c r="N16" s="136">
        <f>IF(COUNTIFS('3056'!$D:$D,'A3056'!J16,'3056'!$I:$I,'A3056'!K16,'3056'!$F:$F,'A3056'!$N$7)&gt;=1,1,0)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IFERROR(IF(ROW(_xlfn.XLOOKUP(B17,For_3056!D:D,For_3056!D:D))=1,"",ROW(_xlfn.XLOOKUP(B17,For_3056!D:D,For_3056!D:D))),"")</f>
        <v/>
      </c>
      <c r="B17" s="229" t="str" cm="1">
        <f t="array" ref="B17">_xlfn.UNIQUE(IF(_xlfn._xlws.FILTER(For_3056!D:D,For_3056!Z:Z="Fornecedor COM perguntas a serem evidenciadas","")="","",_xlfn._xlws.FILTER(For_3056!D:D,For_3056!Z:Z:'For_3056'!Z:Z="Fornecedor COM perguntas a serem evidenciadas","")))</f>
        <v/>
      </c>
      <c r="C17" s="230" t="str" cm="1">
        <f t="array" aca="1" ref="C17" ca="1">IFERROR(LEFT(
IF(INDIRECT("For_3056!N"&amp;A17)="verificar","6, ","")&amp;
IF(INDIRECT("For_3056!q"&amp;A17)="verificar","7, ","")&amp;
IF(INDIRECT("For_3056!t"&amp;A17)="verificar","8, ","")&amp;
IF(INDIRECT("For_3056!w"&amp;A17)="verificar","16, ","")&amp;
IF(INDIRECT("For_3056!x"&amp;A17)="não","QUESTIONÁRIO, ",""),
LEN(
IF(INDIRECT("For_3056!N"&amp;A17)="verificar","6, ","")&amp;
IF(INDIRECT("For_3056!q"&amp;A17)="verificar","7, ","")&amp;
IF(INDIRECT("For_3056!t"&amp;A17)="verificar","8, ","")&amp;
IF(INDIRECT("For_3056!w"&amp;A17)="verificar","16, ","")&amp;
IF(INDIRECT("For_3056!x"&amp;A17)="não","QUESTIONÁRIO, ",""))-2)&amp;".","")</f>
        <v/>
      </c>
      <c r="D17" s="229"/>
      <c r="E17" s="229"/>
      <c r="H17" s="252" t="s">
        <v>1736</v>
      </c>
      <c r="I17" s="115" t="str">
        <f>_xlfn.XLOOKUP(J17,'3056'!$D:$D,'3056'!$C:$C,0,0)</f>
        <v>311.401.141-15</v>
      </c>
      <c r="J17" s="134" t="str">
        <v>MARGARETH SANTOS BORGES</v>
      </c>
      <c r="K17" s="135" cm="1">
        <f t="array" ref="K17">MAX(IF(J17='3056'!$D:$D,'3056'!$I:$I))</f>
        <v>46047</v>
      </c>
      <c r="L17" s="136">
        <f>IF(COUNTIFS('3056'!$D:$D,'A3056'!J17,'3056'!$I:$I,'A3056'!K17,'3056'!$F:$F,'A3056'!$L$7)&gt;=1,1,0)</f>
        <v>1</v>
      </c>
      <c r="M17" s="136">
        <f>IF(COUNTIFS('3056'!$D:$D,'A3056'!J17,'3056'!$I:$I,'A3056'!K17,'3056'!$F:$F,'A3056'!$M$7)&gt;=1,1,0)</f>
        <v>0</v>
      </c>
      <c r="N17" s="136">
        <f>IF(COUNTIFS('3056'!$D:$D,'A3056'!J17,'3056'!$I:$I,'A3056'!K17,'3056'!$F:$F,'A3056'!$N$7)&gt;=1,1,0)</f>
        <v>0</v>
      </c>
      <c r="O17" s="117"/>
      <c r="P17" s="118"/>
      <c r="Q17" s="133" t="str">
        <f t="shared" si="2"/>
        <v>Ok</v>
      </c>
      <c r="R17" s="115"/>
      <c r="S17" s="115"/>
      <c r="T17" s="66"/>
      <c r="U17" s="133" t="str">
        <f t="shared" ref="U17:U59"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 t="shared" si="0"/>
        <v>Ok</v>
      </c>
      <c r="AO17" s="65" t="str">
        <f t="shared" si="1"/>
        <v>Cooperado SEM perguntas a serem evidenciadas</v>
      </c>
    </row>
    <row r="18" spans="1:41" ht="20.100000000000001" customHeight="1">
      <c r="A18" s="65" t="str">
        <f>IFERROR(IF(ROW(_xlfn.XLOOKUP(B18,For_3056!D:D,For_3056!D:D))=1,"",ROW(_xlfn.XLOOKUP(B18,For_3056!D:D,For_3056!D:D))),"")</f>
        <v/>
      </c>
      <c r="B18" s="229" t="str" cm="1">
        <f t="array" ref="B18">_xlfn.UNIQUE(IF(_xlfn._xlws.FILTER(For_3056!D:D,For_3056!Z:Z="Fornecedor COM perguntas a serem evidenciadas","")="","",_xlfn._xlws.FILTER(For_3056!D:D,For_3056!Z:Z:'For_3056'!Z:Z="Fornecedor COM perguntas a serem evidenciadas","")))</f>
        <v/>
      </c>
      <c r="C18" s="230" t="str" cm="1">
        <f t="array" aca="1" ref="C18" ca="1">IFERROR(LEFT(
IF(INDIRECT("For_3056!N"&amp;A18)="verificar","6, ","")&amp;
IF(INDIRECT("For_3056!q"&amp;A18)="verificar","7, ","")&amp;
IF(INDIRECT("For_3056!t"&amp;A18)="verificar","8, ","")&amp;
IF(INDIRECT("For_3056!w"&amp;A18)="verificar","16, ","")&amp;
IF(INDIRECT("For_3056!x"&amp;A18)="não","QUESTIONÁRIO, ",""),
LEN(
IF(INDIRECT("For_3056!N"&amp;A18)="verificar","6, ","")&amp;
IF(INDIRECT("For_3056!q"&amp;A18)="verificar","7, ","")&amp;
IF(INDIRECT("For_3056!t"&amp;A18)="verificar","8, ","")&amp;
IF(INDIRECT("For_3056!w"&amp;A18)="verificar","16, ","")&amp;
IF(INDIRECT("For_3056!x"&amp;A18)="não","QUESTIONÁRIO, ",""))-2)&amp;".","")</f>
        <v/>
      </c>
      <c r="D18" s="229"/>
      <c r="E18" s="229"/>
      <c r="H18" s="252" t="s">
        <v>1733</v>
      </c>
      <c r="I18" s="115" t="str">
        <f>_xlfn.XLOOKUP(J18,'3056'!$D:$D,'3056'!$C:$C,0,0)</f>
        <v>433.597.601-15</v>
      </c>
      <c r="J18" s="134" t="str">
        <v>ORACILDA PEREIRA DE SOUZA</v>
      </c>
      <c r="K18" s="135" cm="1">
        <f t="array" ref="K18">MAX(IF(J18='3056'!$D:$D,'3056'!$I:$I))</f>
        <v>46048</v>
      </c>
      <c r="L18" s="136">
        <f>IF(COUNTIFS('3056'!$D:$D,'A3056'!J18,'3056'!$I:$I,'A3056'!K18,'3056'!$F:$F,'A3056'!$L$7)&gt;=1,1,0)</f>
        <v>0</v>
      </c>
      <c r="M18" s="136">
        <f>IF(COUNTIFS('3056'!$D:$D,'A3056'!J18,'3056'!$I:$I,'A3056'!K18,'3056'!$F:$F,'A3056'!$M$7)&gt;=1,1,0)</f>
        <v>0</v>
      </c>
      <c r="N18" s="136">
        <f>IF(COUNTIFS('3056'!$D:$D,'A3056'!J18,'3056'!$I:$I,'A3056'!K18,'3056'!$F:$F,'A3056'!$N$7)&gt;=1,1,0)</f>
        <v>1</v>
      </c>
      <c r="O18" s="117"/>
      <c r="P18" s="118"/>
      <c r="Q18" s="133" t="str">
        <f t="shared" si="2"/>
        <v>Ok</v>
      </c>
      <c r="R18" s="115"/>
      <c r="S18" s="115"/>
      <c r="T18" s="66"/>
      <c r="U18" s="133" t="str">
        <f t="shared" si="9"/>
        <v>Ok</v>
      </c>
      <c r="V18" s="115"/>
      <c r="W18" s="115"/>
      <c r="X18" s="66"/>
      <c r="Y18" s="133" t="str">
        <f t="shared" si="8"/>
        <v>Ok</v>
      </c>
      <c r="Z18" s="115" t="s">
        <v>1735</v>
      </c>
      <c r="AA18" s="115" t="s">
        <v>1731</v>
      </c>
      <c r="AB18" s="66" t="s">
        <v>1735</v>
      </c>
      <c r="AC18" s="133" t="str">
        <f t="shared" si="4"/>
        <v>Verificar</v>
      </c>
      <c r="AD18" s="115"/>
      <c r="AE18" s="115"/>
      <c r="AF18" s="66"/>
      <c r="AG18" s="133" t="str">
        <f t="shared" si="5"/>
        <v>Ok</v>
      </c>
      <c r="AH18" s="115"/>
      <c r="AI18" s="133" t="str">
        <f t="shared" si="6"/>
        <v>Ok</v>
      </c>
      <c r="AJ18" s="117" t="str">
        <f t="shared" si="7"/>
        <v>Sim, precisa de plano cadastrado na PGPC</v>
      </c>
      <c r="AK18" s="118"/>
      <c r="AL18" s="115" t="s">
        <v>1731</v>
      </c>
      <c r="AM18" s="133" t="str">
        <f t="shared" si="0"/>
        <v>Ok</v>
      </c>
      <c r="AO18" s="65" t="str">
        <f t="shared" si="1"/>
        <v>Cooperado COM perguntas a serem evidenciadas</v>
      </c>
    </row>
    <row r="19" spans="1:41" ht="20.100000000000001" customHeight="1">
      <c r="A19" s="65" t="str">
        <f>IFERROR(IF(ROW(_xlfn.XLOOKUP(B19,For_3056!D:D,For_3056!D:D))=1,"",ROW(_xlfn.XLOOKUP(B19,For_3056!D:D,For_3056!D:D))),"")</f>
        <v/>
      </c>
      <c r="B19" s="229" t="str" cm="1">
        <f t="array" ref="B19">_xlfn.UNIQUE(IF(_xlfn._xlws.FILTER(For_3056!D:D,For_3056!Z:Z="Fornecedor COM perguntas a serem evidenciadas","")="","",_xlfn._xlws.FILTER(For_3056!D:D,For_3056!Z:Z:'For_3056'!Z:Z="Fornecedor COM perguntas a serem evidenciadas","")))</f>
        <v/>
      </c>
      <c r="C19" s="230" t="str" cm="1">
        <f t="array" aca="1" ref="C19" ca="1">IFERROR(LEFT(
IF(INDIRECT("For_3056!N"&amp;A19)="verificar","6, ","")&amp;
IF(INDIRECT("For_3056!q"&amp;A19)="verificar","7, ","")&amp;
IF(INDIRECT("For_3056!t"&amp;A19)="verificar","8, ","")&amp;
IF(INDIRECT("For_3056!w"&amp;A19)="verificar","16, ","")&amp;
IF(INDIRECT("For_3056!x"&amp;A19)="não","QUESTIONÁRIO, ",""),
LEN(
IF(INDIRECT("For_3056!N"&amp;A19)="verificar","6, ","")&amp;
IF(INDIRECT("For_3056!q"&amp;A19)="verificar","7, ","")&amp;
IF(INDIRECT("For_3056!t"&amp;A19)="verificar","8, ","")&amp;
IF(INDIRECT("For_3056!w"&amp;A19)="verificar","16, ","")&amp;
IF(INDIRECT("For_3056!x"&amp;A19)="não","QUESTIONÁRIO, ",""))-2)&amp;".","")</f>
        <v/>
      </c>
      <c r="D19" s="229"/>
      <c r="E19" s="229"/>
      <c r="H19" s="252" t="s">
        <v>1740</v>
      </c>
      <c r="I19" s="115" t="str">
        <f>_xlfn.XLOOKUP(J19,'3056'!$D:$D,'3056'!$C:$C,0,0)</f>
        <v>819.963.141-49</v>
      </c>
      <c r="J19" s="134" t="str">
        <v>SILVANIA BARBOSA NAVES</v>
      </c>
      <c r="K19" s="135" cm="1">
        <f t="array" ref="K19">MAX(IF(J19='3056'!$D:$D,'3056'!$I:$I))</f>
        <v>46049</v>
      </c>
      <c r="L19" s="136">
        <f>IF(COUNTIFS('3056'!$D:$D,'A3056'!J19,'3056'!$I:$I,'A3056'!K19,'3056'!$F:$F,'A3056'!$L$7)&gt;=1,1,0)</f>
        <v>0</v>
      </c>
      <c r="M19" s="136">
        <f>IF(COUNTIFS('3056'!$D:$D,'A3056'!J19,'3056'!$I:$I,'A3056'!K19,'3056'!$F:$F,'A3056'!$M$7)&gt;=1,1,0)</f>
        <v>0</v>
      </c>
      <c r="N19" s="136">
        <f>IF(COUNTIFS('3056'!$D:$D,'A3056'!J19,'3056'!$I:$I,'A3056'!K19,'3056'!$F:$F,'A3056'!$N$7)&gt;=1,1,0)</f>
        <v>1</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Sim, precisa de plano cadastrado na PGPC</v>
      </c>
      <c r="AK19" s="118"/>
      <c r="AL19" s="115" t="s">
        <v>1731</v>
      </c>
      <c r="AM19" s="133" t="str">
        <f t="shared" si="0"/>
        <v>Ok</v>
      </c>
      <c r="AO19" s="65" t="str">
        <f t="shared" si="1"/>
        <v>Cooperado SEM perguntas a serem evidenciadas</v>
      </c>
    </row>
    <row r="20" spans="1:41" ht="20.100000000000001" customHeight="1">
      <c r="A20" s="65" t="str">
        <f>IFERROR(IF(ROW(_xlfn.XLOOKUP(B20,For_3056!D:D,For_3056!D:D))=1,"",ROW(_xlfn.XLOOKUP(B20,For_3056!D:D,For_3056!D:D))),"")</f>
        <v/>
      </c>
      <c r="B20" s="229" t="str" cm="1">
        <f t="array" ref="B20">_xlfn.UNIQUE(IF(_xlfn._xlws.FILTER(For_3056!D:D,For_3056!Z:Z="Fornecedor COM perguntas a serem evidenciadas","")="","",_xlfn._xlws.FILTER(For_3056!D:D,For_3056!Z:Z:'For_3056'!Z:Z="Fornecedor COM perguntas a serem evidenciadas","")))</f>
        <v/>
      </c>
      <c r="C20" s="230" t="str" cm="1">
        <f t="array" aca="1" ref="C20" ca="1">IFERROR(LEFT(
IF(INDIRECT("For_3056!N"&amp;A20)="verificar","6, ","")&amp;
IF(INDIRECT("For_3056!q"&amp;A20)="verificar","7, ","")&amp;
IF(INDIRECT("For_3056!t"&amp;A20)="verificar","8, ","")&amp;
IF(INDIRECT("For_3056!w"&amp;A20)="verificar","16, ","")&amp;
IF(INDIRECT("For_3056!x"&amp;A20)="não","QUESTIONÁRIO, ",""),
LEN(
IF(INDIRECT("For_3056!N"&amp;A20)="verificar","6, ","")&amp;
IF(INDIRECT("For_3056!q"&amp;A20)="verificar","7, ","")&amp;
IF(INDIRECT("For_3056!t"&amp;A20)="verificar","8, ","")&amp;
IF(INDIRECT("For_3056!w"&amp;A20)="verificar","16, ","")&amp;
IF(INDIRECT("For_3056!x"&amp;A20)="não","QUESTIONÁRIO, ",""))-2)&amp;".","")</f>
        <v/>
      </c>
      <c r="D20" s="229"/>
      <c r="E20" s="229"/>
      <c r="H20" s="252" t="s">
        <v>1736</v>
      </c>
      <c r="I20" s="115" t="str">
        <f>_xlfn.XLOOKUP(J20,'3056'!$D:$D,'3056'!$C:$C,0,0)</f>
        <v>904.062.061-04</v>
      </c>
      <c r="J20" s="134" t="str">
        <v>GUILHERME CARVALHO DE CASTRO</v>
      </c>
      <c r="K20" s="135" cm="1">
        <f t="array" ref="K20">MAX(IF(J20='3056'!$D:$D,'3056'!$I:$I))</f>
        <v>46036</v>
      </c>
      <c r="L20" s="136">
        <f>IF(COUNTIFS('3056'!$D:$D,'A3056'!J20,'3056'!$I:$I,'A3056'!K20,'3056'!$F:$F,'A3056'!$L$7)&gt;=1,1,0)</f>
        <v>1</v>
      </c>
      <c r="M20" s="136">
        <f>IF(COUNTIFS('3056'!$D:$D,'A3056'!J20,'3056'!$I:$I,'A3056'!K20,'3056'!$F:$F,'A3056'!$M$7)&gt;=1,1,0)</f>
        <v>0</v>
      </c>
      <c r="N20" s="136">
        <f>IF(COUNTIFS('3056'!$D:$D,'A3056'!J20,'3056'!$I:$I,'A3056'!K20,'3056'!$F:$F,'A3056'!$N$7)&gt;=1,1,0)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0"/>
        <v>Ok</v>
      </c>
      <c r="AO20" s="65" t="str">
        <f t="shared" si="1"/>
        <v>Cooperado SEM perguntas a serem evidenciadas</v>
      </c>
    </row>
    <row r="21" spans="1:41" ht="20.100000000000001" customHeight="1">
      <c r="A21" s="65" t="str">
        <f>IFERROR(IF(ROW(_xlfn.XLOOKUP(B21,For_3056!D:D,For_3056!D:D))=1,"",ROW(_xlfn.XLOOKUP(B21,For_3056!D:D,For_3056!D:D))),"")</f>
        <v/>
      </c>
      <c r="B21" s="229" t="str" cm="1">
        <f t="array" ref="B21">_xlfn.UNIQUE(IF(_xlfn._xlws.FILTER(For_3056!D:D,For_3056!Z:Z="Fornecedor COM perguntas a serem evidenciadas","")="","",_xlfn._xlws.FILTER(For_3056!D:D,For_3056!Z:Z:'For_3056'!Z:Z="Fornecedor COM perguntas a serem evidenciadas","")))</f>
        <v/>
      </c>
      <c r="C21" s="230" t="str" cm="1">
        <f t="array" aca="1" ref="C21" ca="1">IFERROR(LEFT(
IF(INDIRECT("For_3056!N"&amp;A21)="verificar","6, ","")&amp;
IF(INDIRECT("For_3056!q"&amp;A21)="verificar","7, ","")&amp;
IF(INDIRECT("For_3056!t"&amp;A21)="verificar","8, ","")&amp;
IF(INDIRECT("For_3056!w"&amp;A21)="verificar","16, ","")&amp;
IF(INDIRECT("For_3056!x"&amp;A21)="não","QUESTIONÁRIO, ",""),
LEN(
IF(INDIRECT("For_3056!N"&amp;A21)="verificar","6, ","")&amp;
IF(INDIRECT("For_3056!q"&amp;A21)="verificar","7, ","")&amp;
IF(INDIRECT("For_3056!t"&amp;A21)="verificar","8, ","")&amp;
IF(INDIRECT("For_3056!w"&amp;A21)="verificar","16, ","")&amp;
IF(INDIRECT("For_3056!x"&amp;A21)="não","QUESTIONÁRIO, ",""))-2)&amp;".","")</f>
        <v/>
      </c>
      <c r="D21" s="229"/>
      <c r="E21" s="229"/>
      <c r="H21" s="252" t="s">
        <v>1736</v>
      </c>
      <c r="I21" s="115" t="str">
        <f>_xlfn.XLOOKUP(J21,'3056'!$D:$D,'3056'!$C:$C,0,0)</f>
        <v>952.096.621-87</v>
      </c>
      <c r="J21" s="134" t="str">
        <v>FERNANDO MORAIS DE ASSIS</v>
      </c>
      <c r="K21" s="135" cm="1">
        <f t="array" ref="K21">MAX(IF(J21='3056'!$D:$D,'3056'!$I:$I))</f>
        <v>46036</v>
      </c>
      <c r="L21" s="136">
        <f>IF(COUNTIFS('3056'!$D:$D,'A3056'!J21,'3056'!$I:$I,'A3056'!K21,'3056'!$F:$F,'A3056'!$L$7)&gt;=1,1,0)</f>
        <v>1</v>
      </c>
      <c r="M21" s="136">
        <f>IF(COUNTIFS('3056'!$D:$D,'A3056'!J21,'3056'!$I:$I,'A3056'!K21,'3056'!$F:$F,'A3056'!$M$7)&gt;=1,1,0)</f>
        <v>0</v>
      </c>
      <c r="N21" s="136">
        <f>IF(COUNTIFS('3056'!$D:$D,'A3056'!J21,'3056'!$I:$I,'A3056'!K21,'3056'!$F:$F,'A3056'!$N$7)&gt;=1,1,0)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0"/>
        <v>Ok</v>
      </c>
      <c r="AO21" s="65" t="str">
        <f t="shared" si="1"/>
        <v>Cooperado SEM perguntas a serem evidenciadas</v>
      </c>
    </row>
    <row r="22" spans="1:41" ht="20.100000000000001" customHeight="1">
      <c r="A22" s="65" t="str">
        <f>IFERROR(IF(ROW(_xlfn.XLOOKUP(B22,For_3056!D:D,For_3056!D:D))=1,"",ROW(_xlfn.XLOOKUP(B22,For_3056!D:D,For_3056!D:D))),"")</f>
        <v/>
      </c>
      <c r="B22" s="229" t="str" cm="1">
        <f t="array" ref="B22">_xlfn.UNIQUE(IF(_xlfn._xlws.FILTER(For_3056!D:D,For_3056!Z:Z="Fornecedor COM perguntas a serem evidenciadas","")="","",_xlfn._xlws.FILTER(For_3056!D:D,For_3056!Z:Z:'For_3056'!Z:Z="Fornecedor COM perguntas a serem evidenciadas","")))</f>
        <v/>
      </c>
      <c r="C22" s="230" t="str" cm="1">
        <f t="array" aca="1" ref="C22" ca="1">IFERROR(LEFT(
IF(INDIRECT("For_3056!N"&amp;A22)="verificar","6, ","")&amp;
IF(INDIRECT("For_3056!q"&amp;A22)="verificar","7, ","")&amp;
IF(INDIRECT("For_3056!t"&amp;A22)="verificar","8, ","")&amp;
IF(INDIRECT("For_3056!w"&amp;A22)="verificar","16, ","")&amp;
IF(INDIRECT("For_3056!x"&amp;A22)="não","QUESTIONÁRIO, ",""),
LEN(
IF(INDIRECT("For_3056!N"&amp;A22)="verificar","6, ","")&amp;
IF(INDIRECT("For_3056!q"&amp;A22)="verificar","7, ","")&amp;
IF(INDIRECT("For_3056!t"&amp;A22)="verificar","8, ","")&amp;
IF(INDIRECT("For_3056!w"&amp;A22)="verificar","16, ","")&amp;
IF(INDIRECT("For_3056!x"&amp;A22)="não","QUESTIONÁRIO, ",""))-2)&amp;".","")</f>
        <v/>
      </c>
      <c r="D22" s="229"/>
      <c r="E22" s="229"/>
      <c r="H22" s="252" t="s">
        <v>1734</v>
      </c>
      <c r="I22" s="115" t="str">
        <f>_xlfn.XLOOKUP(J22,'3056'!$D:$D,'3056'!$C:$C,0,0)</f>
        <v>961.471.051-91</v>
      </c>
      <c r="J22" s="134" t="str">
        <v>ROBSON CARAFFINI</v>
      </c>
      <c r="K22" s="135" cm="1">
        <f t="array" ref="K22">MAX(IF(J22='3056'!$D:$D,'3056'!$I:$I))</f>
        <v>46026</v>
      </c>
      <c r="L22" s="136">
        <f>IF(COUNTIFS('3056'!$D:$D,'A3056'!J22,'3056'!$I:$I,'A3056'!K22,'3056'!$F:$F,'A3056'!$L$7)&gt;=1,1,0)</f>
        <v>1</v>
      </c>
      <c r="M22" s="136">
        <f>IF(COUNTIFS('3056'!$D:$D,'A3056'!J22,'3056'!$I:$I,'A3056'!K22,'3056'!$F:$F,'A3056'!$M$7)&gt;=1,1,0)</f>
        <v>0</v>
      </c>
      <c r="N22" s="136">
        <f>IF(COUNTIFS('3056'!$D:$D,'A3056'!J22,'3056'!$I:$I,'A3056'!K22,'3056'!$F:$F,'A3056'!$N$7)&gt;=1,1,0)</f>
        <v>0</v>
      </c>
      <c r="O22" s="117"/>
      <c r="P22" s="118"/>
      <c r="Q22" s="133" t="str">
        <f t="shared" si="2"/>
        <v>Ok</v>
      </c>
      <c r="R22" s="115"/>
      <c r="S22" s="115"/>
      <c r="T22" s="66"/>
      <c r="U22" s="133" t="str">
        <f t="shared" si="9"/>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0"/>
        <v>Ok</v>
      </c>
      <c r="AO22" s="65" t="str">
        <f t="shared" si="1"/>
        <v>Cooperado SEM perguntas a serem evidenciadas</v>
      </c>
    </row>
    <row r="23" spans="1:41" ht="20.100000000000001" customHeight="1">
      <c r="A23" s="65" t="str">
        <f>IFERROR(IF(ROW(_xlfn.XLOOKUP(B23,For_3056!D:D,For_3056!D:D))=1,"",ROW(_xlfn.XLOOKUP(B23,For_3056!D:D,For_3056!D:D))),"")</f>
        <v/>
      </c>
      <c r="B23" s="229" t="str" cm="1">
        <f t="array" ref="B23">_xlfn.UNIQUE(IF(_xlfn._xlws.FILTER(For_3056!D:D,For_3056!Z:Z="Fornecedor COM perguntas a serem evidenciadas","")="","",_xlfn._xlws.FILTER(For_3056!D:D,For_3056!Z:Z:'For_3056'!Z:Z="Fornecedor COM perguntas a serem evidenciadas","")))</f>
        <v/>
      </c>
      <c r="C23" s="230" t="str" cm="1">
        <f t="array" aca="1" ref="C23" ca="1">IFERROR(LEFT(
IF(INDIRECT("For_3056!N"&amp;A23)="verificar","6, ","")&amp;
IF(INDIRECT("For_3056!q"&amp;A23)="verificar","7, ","")&amp;
IF(INDIRECT("For_3056!t"&amp;A23)="verificar","8, ","")&amp;
IF(INDIRECT("For_3056!w"&amp;A23)="verificar","16, ","")&amp;
IF(INDIRECT("For_3056!x"&amp;A23)="não","QUESTIONÁRIO, ",""),
LEN(
IF(INDIRECT("For_3056!N"&amp;A23)="verificar","6, ","")&amp;
IF(INDIRECT("For_3056!q"&amp;A23)="verificar","7, ","")&amp;
IF(INDIRECT("For_3056!t"&amp;A23)="verificar","8, ","")&amp;
IF(INDIRECT("For_3056!w"&amp;A23)="verificar","16, ","")&amp;
IF(INDIRECT("For_3056!x"&amp;A23)="não","QUESTIONÁRIO, ",""))-2)&amp;".","")</f>
        <v/>
      </c>
      <c r="D23" s="229"/>
      <c r="E23" s="229"/>
      <c r="H23" s="252" t="s">
        <v>1736</v>
      </c>
      <c r="I23" s="115" t="str">
        <f>_xlfn.XLOOKUP(J23,'3056'!$D:$D,'3056'!$C:$C,0,0)</f>
        <v>968.347.731-34</v>
      </c>
      <c r="J23" s="134" t="str">
        <v>GUSTAVO CARVALHO DE CASTRO</v>
      </c>
      <c r="K23" s="135" cm="1">
        <f t="array" ref="K23">MAX(IF(J23='3056'!$D:$D,'3056'!$I:$I))</f>
        <v>46027</v>
      </c>
      <c r="L23" s="136">
        <f>IF(COUNTIFS('3056'!$D:$D,'A3056'!J23,'3056'!$I:$I,'A3056'!K23,'3056'!$F:$F,'A3056'!$L$7)&gt;=1,1,0)</f>
        <v>1</v>
      </c>
      <c r="M23" s="136">
        <f>IF(COUNTIFS('3056'!$D:$D,'A3056'!J23,'3056'!$I:$I,'A3056'!K23,'3056'!$F:$F,'A3056'!$M$7)&gt;=1,1,0)</f>
        <v>0</v>
      </c>
      <c r="N23" s="136">
        <f>IF(COUNTIFS('3056'!$D:$D,'A3056'!J23,'3056'!$I:$I,'A3056'!K23,'3056'!$F:$F,'A3056'!$N$7)&gt;=1,1,0)</f>
        <v>0</v>
      </c>
      <c r="O23" s="117"/>
      <c r="P23" s="118"/>
      <c r="Q23" s="133" t="str">
        <f t="shared" si="2"/>
        <v>Ok</v>
      </c>
      <c r="R23" s="115"/>
      <c r="S23" s="115"/>
      <c r="T23" s="66"/>
      <c r="U23" s="133" t="str">
        <f t="shared" si="9"/>
        <v>Ok</v>
      </c>
      <c r="V23" s="115"/>
      <c r="W23" s="115"/>
      <c r="X23" s="66"/>
      <c r="Y23" s="133" t="str">
        <f t="shared" si="8"/>
        <v>Ok</v>
      </c>
      <c r="Z23" s="115" t="s">
        <v>1735</v>
      </c>
      <c r="AA23" s="115" t="s">
        <v>1731</v>
      </c>
      <c r="AB23" s="66" t="s">
        <v>1735</v>
      </c>
      <c r="AC23" s="133" t="str">
        <f t="shared" si="4"/>
        <v>Verificar</v>
      </c>
      <c r="AD23" s="115"/>
      <c r="AE23" s="115"/>
      <c r="AF23" s="66"/>
      <c r="AG23" s="133" t="str">
        <f t="shared" si="5"/>
        <v>Ok</v>
      </c>
      <c r="AH23" s="115"/>
      <c r="AI23" s="133" t="str">
        <f t="shared" si="6"/>
        <v>Ok</v>
      </c>
      <c r="AJ23" s="117" t="str">
        <f t="shared" si="7"/>
        <v>Não</v>
      </c>
      <c r="AK23" s="118"/>
      <c r="AL23" s="115"/>
      <c r="AM23" s="133" t="str">
        <f t="shared" si="0"/>
        <v>Ok</v>
      </c>
      <c r="AO23" s="65" t="str">
        <f t="shared" si="1"/>
        <v>Cooperado COM perguntas a serem evidenciadas</v>
      </c>
    </row>
    <row r="24" spans="1:41" ht="20.100000000000001" customHeight="1">
      <c r="A24" s="65" t="str">
        <f>IFERROR(IF(ROW(_xlfn.XLOOKUP(B24,For_3056!D:D,For_3056!D:D))=1,"",ROW(_xlfn.XLOOKUP(B24,For_3056!D:D,For_3056!D:D))),"")</f>
        <v/>
      </c>
      <c r="B24" s="229" t="str" cm="1">
        <f t="array" ref="B24">_xlfn.UNIQUE(IF(_xlfn._xlws.FILTER(For_3056!D:D,For_3056!Z:Z="Fornecedor COM perguntas a serem evidenciadas","")="","",_xlfn._xlws.FILTER(For_3056!D:D,For_3056!Z:Z:'For_3056'!Z:Z="Fornecedor COM perguntas a serem evidenciadas","")))</f>
        <v/>
      </c>
      <c r="C24" s="230" t="str" cm="1">
        <f t="array" aca="1" ref="C24" ca="1">IFERROR(LEFT(
IF(INDIRECT("For_3056!N"&amp;A24)="verificar","6, ","")&amp;
IF(INDIRECT("For_3056!q"&amp;A24)="verificar","7, ","")&amp;
IF(INDIRECT("For_3056!t"&amp;A24)="verificar","8, ","")&amp;
IF(INDIRECT("For_3056!w"&amp;A24)="verificar","16, ","")&amp;
IF(INDIRECT("For_3056!x"&amp;A24)="não","QUESTIONÁRIO, ",""),
LEN(
IF(INDIRECT("For_3056!N"&amp;A24)="verificar","6, ","")&amp;
IF(INDIRECT("For_3056!q"&amp;A24)="verificar","7, ","")&amp;
IF(INDIRECT("For_3056!t"&amp;A24)="verificar","8, ","")&amp;
IF(INDIRECT("For_3056!w"&amp;A24)="verificar","16, ","")&amp;
IF(INDIRECT("For_3056!x"&amp;A24)="não","QUESTIONÁRIO, ",""))-2)&amp;".","")</f>
        <v/>
      </c>
      <c r="D24" s="229"/>
      <c r="E24" s="229"/>
      <c r="H24" s="252" t="s">
        <v>1741</v>
      </c>
      <c r="I24" s="115" t="str">
        <f>_xlfn.XLOOKUP(J24,'3056'!$D:$D,'3056'!$C:$C,0,0)</f>
        <v>993.081.261-04</v>
      </c>
      <c r="J24" s="134" t="str">
        <v>GABRIELA CARVALHO DE CASTRO ASSIS</v>
      </c>
      <c r="K24" s="135" cm="1">
        <f t="array" ref="K24">MAX(IF(J24='3056'!$D:$D,'3056'!$I:$I))</f>
        <v>46040</v>
      </c>
      <c r="L24" s="136">
        <f>IF(COUNTIFS('3056'!$D:$D,'A3056'!J24,'3056'!$I:$I,'A3056'!K24,'3056'!$F:$F,'A3056'!$L$7)&gt;=1,1,0)</f>
        <v>1</v>
      </c>
      <c r="M24" s="136">
        <f>IF(COUNTIFS('3056'!$D:$D,'A3056'!J24,'3056'!$I:$I,'A3056'!K24,'3056'!$F:$F,'A3056'!$M$7)&gt;=1,1,0)</f>
        <v>0</v>
      </c>
      <c r="N24" s="136">
        <f>IF(COUNTIFS('3056'!$D:$D,'A3056'!J24,'3056'!$I:$I,'A3056'!K24,'3056'!$F:$F,'A3056'!$N$7)&gt;=1,1,0)</f>
        <v>0</v>
      </c>
      <c r="O24" s="117"/>
      <c r="P24" s="118"/>
      <c r="Q24" s="133" t="str">
        <f t="shared" si="2"/>
        <v>Ok</v>
      </c>
      <c r="R24" s="115"/>
      <c r="S24" s="115"/>
      <c r="T24" s="66"/>
      <c r="U24" s="133" t="str">
        <f t="shared" si="9"/>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0"/>
        <v>Ok</v>
      </c>
      <c r="AO24" s="65" t="str">
        <f t="shared" si="1"/>
        <v>Cooperado SEM perguntas a serem evidenciadas</v>
      </c>
    </row>
    <row r="25" spans="1:41" ht="20.100000000000001" customHeight="1">
      <c r="H25" s="252"/>
      <c r="I25" s="115">
        <f>_xlfn.XLOOKUP(J25,'3056'!$D:$D,'3056'!$C:$C,0,0)</f>
        <v>0</v>
      </c>
      <c r="J25" s="134"/>
      <c r="K25" s="135" cm="1">
        <f t="array" ref="K25">MAX(IF(J25='3056'!$D:$D,'3056'!$I:$I))</f>
        <v>0</v>
      </c>
      <c r="L25" s="136">
        <f>IF(COUNTIFS('3056'!$D:$D,'A3056'!J25,'3056'!$I:$I,'A3056'!K25,'3056'!$F:$F,'A3056'!$L$7)&gt;=1,1,0)</f>
        <v>0</v>
      </c>
      <c r="M25" s="136">
        <f>IF(COUNTIFS('3056'!$D:$D,'A3056'!J25,'3056'!$I:$I,'A3056'!K25,'3056'!$F:$F,'A3056'!$M$7)&gt;=1,1,0)</f>
        <v>0</v>
      </c>
      <c r="N25" s="136">
        <f>IF(COUNTIFS('3056'!$D:$D,'A3056'!J25,'3056'!$I:$I,'A3056'!K25,'3056'!$F:$F,'A3056'!$N$7)&gt;=1,1,0)</f>
        <v>0</v>
      </c>
      <c r="O25" s="117"/>
      <c r="P25" s="118"/>
      <c r="Q25" s="133" t="str">
        <f t="shared" si="2"/>
        <v>Ok</v>
      </c>
      <c r="R25" s="115"/>
      <c r="S25" s="115"/>
      <c r="T25" s="66"/>
      <c r="U25" s="133" t="str">
        <f t="shared" si="9"/>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0"/>
        <v>Ok</v>
      </c>
      <c r="AO25" s="65" t="str">
        <f t="shared" si="1"/>
        <v>Cooperado SEM perguntas a serem evidenciadas</v>
      </c>
    </row>
    <row r="26" spans="1:41" ht="20.100000000000001" customHeight="1" thickBot="1">
      <c r="B26" s="327" t="s">
        <v>716</v>
      </c>
      <c r="C26" s="327"/>
      <c r="D26" s="327"/>
      <c r="E26" s="327"/>
      <c r="H26" s="252"/>
      <c r="I26" s="115">
        <f>_xlfn.XLOOKUP(J26,'3056'!$D:$D,'3056'!$C:$C,0,0)</f>
        <v>0</v>
      </c>
      <c r="J26" s="134"/>
      <c r="K26" s="135" cm="1">
        <f t="array" ref="K26">MAX(IF(J26='3056'!$D:$D,'3056'!$I:$I))</f>
        <v>0</v>
      </c>
      <c r="L26" s="136">
        <f>IF(COUNTIFS('3056'!$D:$D,'A3056'!J26,'3056'!$I:$I,'A3056'!K26,'3056'!$F:$F,'A3056'!$L$7)&gt;=1,1,0)</f>
        <v>0</v>
      </c>
      <c r="M26" s="136">
        <f>IF(COUNTIFS('3056'!$D:$D,'A3056'!J26,'3056'!$I:$I,'A3056'!K26,'3056'!$F:$F,'A3056'!$M$7)&gt;=1,1,0)</f>
        <v>0</v>
      </c>
      <c r="N26" s="136">
        <f>IF(COUNTIFS('3056'!$D:$D,'A3056'!J26,'3056'!$I:$I,'A3056'!K26,'3056'!$F:$F,'A3056'!$N$7)&gt;=1,1,0)</f>
        <v>0</v>
      </c>
      <c r="O26" s="117"/>
      <c r="P26" s="118"/>
      <c r="Q26" s="133" t="str">
        <f t="shared" si="2"/>
        <v>Ok</v>
      </c>
      <c r="R26" s="115"/>
      <c r="S26" s="115"/>
      <c r="T26" s="66"/>
      <c r="U26" s="133" t="str">
        <f t="shared" si="9"/>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0"/>
        <v>Ok</v>
      </c>
      <c r="AO26" s="65" t="str">
        <f t="shared" si="1"/>
        <v>Cooperado SEM perguntas a serem evidenciadas</v>
      </c>
    </row>
    <row r="27" spans="1:41" ht="20.100000000000001" customHeight="1" thickTop="1">
      <c r="B27" s="231" t="s">
        <v>692</v>
      </c>
      <c r="C27" s="232" t="s">
        <v>717</v>
      </c>
      <c r="D27" s="232"/>
      <c r="E27" s="233"/>
      <c r="H27" s="252"/>
      <c r="I27" s="115">
        <f>_xlfn.XLOOKUP(J27,'3056'!$D:$D,'3056'!$C:$C,0,0)</f>
        <v>0</v>
      </c>
      <c r="J27" s="134"/>
      <c r="K27" s="135" cm="1">
        <f t="array" ref="K27">MAX(IF(J27='3056'!$D:$D,'3056'!$I:$I))</f>
        <v>0</v>
      </c>
      <c r="L27" s="136">
        <f>IF(COUNTIFS('3056'!$D:$D,'A3056'!J27,'3056'!$I:$I,'A3056'!K27,'3056'!$F:$F,'A3056'!$L$7)&gt;=1,1,0)</f>
        <v>0</v>
      </c>
      <c r="M27" s="136">
        <f>IF(COUNTIFS('3056'!$D:$D,'A3056'!J27,'3056'!$I:$I,'A3056'!K27,'3056'!$F:$F,'A3056'!$M$7)&gt;=1,1,0)</f>
        <v>0</v>
      </c>
      <c r="N27" s="136">
        <f>IF(COUNTIFS('3056'!$D:$D,'A3056'!J27,'3056'!$I:$I,'A3056'!K27,'3056'!$F:$F,'A3056'!$N$7)&gt;=1,1,0)</f>
        <v>0</v>
      </c>
      <c r="O27" s="117"/>
      <c r="P27" s="118"/>
      <c r="Q27" s="133" t="str">
        <f t="shared" si="2"/>
        <v>Ok</v>
      </c>
      <c r="R27" s="115"/>
      <c r="S27" s="115"/>
      <c r="T27" s="66"/>
      <c r="U27" s="133" t="str">
        <f t="shared" si="9"/>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0"/>
        <v>Ok</v>
      </c>
      <c r="AO27" s="65" t="str">
        <f t="shared" si="1"/>
        <v>Cooperado SEM perguntas a serem evidenciadas</v>
      </c>
    </row>
    <row r="28" spans="1:41" ht="20.100000000000001" customHeight="1">
      <c r="A28" s="120">
        <v>1</v>
      </c>
      <c r="B28" s="229" t="str" cm="1">
        <f t="array" ref="B28">_xlfn._xlws.FILTER(For_3056!D:E,For_3056!J:J="SIM","")</f>
        <v/>
      </c>
      <c r="C28" s="230"/>
      <c r="D28" s="229"/>
      <c r="E28" s="229"/>
      <c r="H28" s="252"/>
      <c r="I28" s="115">
        <f>_xlfn.XLOOKUP(J28,'3056'!$D:$D,'3056'!$C:$C,0,0)</f>
        <v>0</v>
      </c>
      <c r="J28" s="134"/>
      <c r="K28" s="135" cm="1">
        <f t="array" ref="K28">MAX(IF(J28='3056'!$D:$D,'3056'!$I:$I))</f>
        <v>0</v>
      </c>
      <c r="L28" s="136">
        <f>IF(COUNTIFS('3056'!$D:$D,'A3056'!J28,'3056'!$I:$I,'A3056'!K28,'3056'!$F:$F,'A3056'!$L$7)&gt;=1,1,0)</f>
        <v>0</v>
      </c>
      <c r="M28" s="136">
        <f>IF(COUNTIFS('3056'!$D:$D,'A3056'!J28,'3056'!$I:$I,'A3056'!K28,'3056'!$F:$F,'A3056'!$M$7)&gt;=1,1,0)</f>
        <v>0</v>
      </c>
      <c r="N28" s="136">
        <f>IF(COUNTIFS('3056'!$D:$D,'A3056'!J28,'3056'!$I:$I,'A3056'!K28,'3056'!$F:$F,'A3056'!$N$7)&gt;=1,1,0)</f>
        <v>0</v>
      </c>
      <c r="O28" s="117"/>
      <c r="P28" s="118"/>
      <c r="Q28" s="133" t="str">
        <f t="shared" si="2"/>
        <v>Ok</v>
      </c>
      <c r="R28" s="115"/>
      <c r="S28" s="115"/>
      <c r="T28" s="66"/>
      <c r="U28" s="133" t="str">
        <f t="shared" si="9"/>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0"/>
        <v>Ok</v>
      </c>
      <c r="AO28" s="65" t="str">
        <f t="shared" si="1"/>
        <v>Cooperado SEM perguntas a serem evidenciadas</v>
      </c>
    </row>
    <row r="29" spans="1:41" ht="20.100000000000001" customHeight="1">
      <c r="A29" s="120">
        <v>2</v>
      </c>
      <c r="B29" s="230" t="s">
        <v>718</v>
      </c>
      <c r="C29" s="230"/>
      <c r="D29" s="229"/>
      <c r="E29" s="229"/>
      <c r="H29" s="252"/>
      <c r="I29" s="115">
        <f>_xlfn.XLOOKUP(J29,'3056'!$D:$D,'3056'!$C:$C,0,0)</f>
        <v>0</v>
      </c>
      <c r="J29" s="134"/>
      <c r="K29" s="135" cm="1">
        <f t="array" ref="K29">MAX(IF(J29='3056'!$D:$D,'3056'!$I:$I))</f>
        <v>0</v>
      </c>
      <c r="L29" s="136">
        <f>IF(COUNTIFS('3056'!$D:$D,'A3056'!J29,'3056'!$I:$I,'A3056'!K29,'3056'!$F:$F,'A3056'!$L$7)&gt;=1,1,0)</f>
        <v>0</v>
      </c>
      <c r="M29" s="136">
        <f>IF(COUNTIFS('3056'!$D:$D,'A3056'!J29,'3056'!$I:$I,'A3056'!K29,'3056'!$F:$F,'A3056'!$M$7)&gt;=1,1,0)</f>
        <v>0</v>
      </c>
      <c r="N29" s="136">
        <f>IF(COUNTIFS('3056'!$D:$D,'A3056'!J29,'3056'!$I:$I,'A3056'!K29,'3056'!$F:$F,'A3056'!$N$7)&gt;=1,1,0)</f>
        <v>0</v>
      </c>
      <c r="O29" s="117"/>
      <c r="P29" s="118"/>
      <c r="Q29" s="133" t="str">
        <f t="shared" si="2"/>
        <v>Ok</v>
      </c>
      <c r="R29" s="115"/>
      <c r="S29" s="115"/>
      <c r="T29" s="66"/>
      <c r="U29" s="133" t="str">
        <f t="shared" si="9"/>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si="7"/>
        <v>Não</v>
      </c>
      <c r="AK29" s="118"/>
      <c r="AL29" s="115"/>
      <c r="AM29" s="133" t="str">
        <f t="shared" si="0"/>
        <v>Ok</v>
      </c>
      <c r="AO29" s="65" t="str">
        <f t="shared" si="1"/>
        <v>Cooperado SEM perguntas a serem evidenciadas</v>
      </c>
    </row>
    <row r="30" spans="1:41" ht="20.100000000000001" customHeight="1">
      <c r="A30" s="120">
        <v>3</v>
      </c>
      <c r="B30" s="229"/>
      <c r="C30" s="229"/>
      <c r="D30" s="229"/>
      <c r="E30" s="229"/>
      <c r="H30" s="252"/>
      <c r="I30" s="115">
        <f>_xlfn.XLOOKUP(J30,'3056'!$D:$D,'3056'!$C:$C,0,0)</f>
        <v>0</v>
      </c>
      <c r="J30" s="134"/>
      <c r="K30" s="135" cm="1">
        <f t="array" ref="K30">MAX(IF(J30='3056'!$D:$D,'3056'!$I:$I))</f>
        <v>0</v>
      </c>
      <c r="L30" s="136">
        <f>IF(COUNTIFS('3056'!$D:$D,'A3056'!J30,'3056'!$I:$I,'A3056'!K30,'3056'!$F:$F,'A3056'!$L$7)&gt;=1,1,0)</f>
        <v>0</v>
      </c>
      <c r="M30" s="136">
        <f>IF(COUNTIFS('3056'!$D:$D,'A3056'!J30,'3056'!$I:$I,'A3056'!K30,'3056'!$F:$F,'A3056'!$M$7)&gt;=1,1,0)</f>
        <v>0</v>
      </c>
      <c r="N30" s="136">
        <f>IF(COUNTIFS('3056'!$D:$D,'A3056'!J30,'3056'!$I:$I,'A3056'!K30,'3056'!$F:$F,'A3056'!$N$7)&gt;=1,1,0)</f>
        <v>0</v>
      </c>
      <c r="O30" s="117"/>
      <c r="P30" s="118"/>
      <c r="Q30" s="133" t="str">
        <f t="shared" si="2"/>
        <v>Ok</v>
      </c>
      <c r="R30" s="115"/>
      <c r="S30" s="115"/>
      <c r="T30" s="66"/>
      <c r="U30" s="133" t="str">
        <f t="shared" si="9"/>
        <v>Ok</v>
      </c>
      <c r="V30" s="115"/>
      <c r="W30" s="115"/>
      <c r="X30" s="66"/>
      <c r="Y30" s="133" t="str">
        <f t="shared" si="8"/>
        <v>Ok</v>
      </c>
      <c r="Z30" s="115"/>
      <c r="AA30" s="115"/>
      <c r="AB30" s="66"/>
      <c r="AC30" s="133" t="str">
        <f t="shared" si="4"/>
        <v>Ok</v>
      </c>
      <c r="AD30" s="115"/>
      <c r="AE30" s="115"/>
      <c r="AF30" s="66"/>
      <c r="AG30" s="133" t="str">
        <f t="shared" si="5"/>
        <v>Ok</v>
      </c>
      <c r="AH30" s="115"/>
      <c r="AI30" s="133" t="str">
        <f t="shared" si="6"/>
        <v>Ok</v>
      </c>
      <c r="AJ30" s="117" t="str">
        <f t="shared" si="7"/>
        <v>Não</v>
      </c>
      <c r="AK30" s="118"/>
      <c r="AL30" s="115"/>
      <c r="AM30" s="133" t="str">
        <f t="shared" si="0"/>
        <v>Ok</v>
      </c>
      <c r="AO30" s="65" t="str">
        <f t="shared" si="1"/>
        <v>Cooperado SEM perguntas a serem evidenciadas</v>
      </c>
    </row>
    <row r="31" spans="1:41" ht="20.100000000000001" customHeight="1">
      <c r="A31" s="120">
        <v>4</v>
      </c>
      <c r="B31" s="229"/>
      <c r="C31" s="229"/>
      <c r="D31" s="229"/>
      <c r="E31" s="229"/>
      <c r="H31" s="252"/>
      <c r="I31" s="115">
        <f>_xlfn.XLOOKUP(J31,'3056'!$D:$D,'3056'!$C:$C,0,0)</f>
        <v>0</v>
      </c>
      <c r="J31" s="134"/>
      <c r="K31" s="135" cm="1">
        <f t="array" ref="K31">MAX(IF(J31='3056'!$D:$D,'3056'!$I:$I))</f>
        <v>0</v>
      </c>
      <c r="L31" s="136">
        <f>IF(COUNTIFS('3056'!$D:$D,'A3056'!J31,'3056'!$I:$I,'A3056'!K31,'3056'!$F:$F,'A3056'!$L$7)&gt;=1,1,0)</f>
        <v>0</v>
      </c>
      <c r="M31" s="136">
        <f>IF(COUNTIFS('3056'!$D:$D,'A3056'!J31,'3056'!$I:$I,'A3056'!K31,'3056'!$F:$F,'A3056'!$M$7)&gt;=1,1,0)</f>
        <v>0</v>
      </c>
      <c r="N31" s="136">
        <f>IF(COUNTIFS('3056'!$D:$D,'A3056'!J31,'3056'!$I:$I,'A3056'!K31,'3056'!$F:$F,'A3056'!$N$7)&gt;=1,1,0)</f>
        <v>0</v>
      </c>
      <c r="O31" s="117"/>
      <c r="P31" s="118"/>
      <c r="Q31" s="133" t="str">
        <f t="shared" si="2"/>
        <v>Ok</v>
      </c>
      <c r="R31" s="115"/>
      <c r="S31" s="115"/>
      <c r="T31" s="66"/>
      <c r="U31" s="133" t="str">
        <f t="shared" si="9"/>
        <v>Ok</v>
      </c>
      <c r="V31" s="115"/>
      <c r="W31" s="115"/>
      <c r="X31" s="66"/>
      <c r="Y31" s="133" t="str">
        <f t="shared" si="8"/>
        <v>Ok</v>
      </c>
      <c r="Z31" s="115"/>
      <c r="AA31" s="115"/>
      <c r="AB31" s="66"/>
      <c r="AC31" s="133" t="str">
        <f t="shared" si="4"/>
        <v>Ok</v>
      </c>
      <c r="AD31" s="115"/>
      <c r="AE31" s="115"/>
      <c r="AF31" s="66"/>
      <c r="AG31" s="133" t="str">
        <f t="shared" si="5"/>
        <v>Ok</v>
      </c>
      <c r="AH31" s="115"/>
      <c r="AI31" s="133" t="str">
        <f t="shared" si="6"/>
        <v>Ok</v>
      </c>
      <c r="AJ31" s="117" t="str">
        <f t="shared" si="7"/>
        <v>Não</v>
      </c>
      <c r="AK31" s="118"/>
      <c r="AL31" s="115"/>
      <c r="AM31" s="133" t="str">
        <f t="shared" si="0"/>
        <v>Ok</v>
      </c>
      <c r="AO31" s="65" t="str">
        <f t="shared" si="1"/>
        <v>Cooperado SEM perguntas a serem evidenciadas</v>
      </c>
    </row>
    <row r="32" spans="1:41" ht="15.75" customHeight="1">
      <c r="A32" s="120">
        <v>5</v>
      </c>
      <c r="B32" s="229"/>
      <c r="C32" s="229"/>
      <c r="D32" s="229"/>
      <c r="E32" s="229"/>
      <c r="G32" s="152"/>
      <c r="H32" s="252"/>
      <c r="I32" s="115">
        <f>_xlfn.XLOOKUP(J32,'3056'!$D:$D,'3056'!$C:$C,0,0)</f>
        <v>0</v>
      </c>
      <c r="J32" s="134"/>
      <c r="K32" s="135" cm="1">
        <f t="array" ref="K32">MAX(IF(J32='3056'!$D:$D,'3056'!$I:$I))</f>
        <v>0</v>
      </c>
      <c r="L32" s="136">
        <f>IF(COUNTIFS('3056'!$D:$D,'A3056'!J32,'3056'!$I:$I,'A3056'!K32,'3056'!$F:$F,'A3056'!$L$7)&gt;=1,1,0)</f>
        <v>0</v>
      </c>
      <c r="M32" s="136">
        <f>IF(COUNTIFS('3056'!$D:$D,'A3056'!J32,'3056'!$I:$I,'A3056'!K32,'3056'!$F:$F,'A3056'!$M$7)&gt;=1,1,0)</f>
        <v>0</v>
      </c>
      <c r="N32" s="136">
        <f>IF(COUNTIFS('3056'!$D:$D,'A3056'!J32,'3056'!$I:$I,'A3056'!K32,'3056'!$F:$F,'A3056'!$N$7)&gt;=1,1,0)</f>
        <v>0</v>
      </c>
      <c r="O32" s="117"/>
      <c r="P32" s="118"/>
      <c r="Q32" s="133" t="str">
        <f t="shared" si="2"/>
        <v>Ok</v>
      </c>
      <c r="R32" s="115"/>
      <c r="S32" s="115"/>
      <c r="T32" s="66"/>
      <c r="U32" s="133" t="str">
        <f t="shared" si="9"/>
        <v>Ok</v>
      </c>
      <c r="V32" s="115"/>
      <c r="W32" s="115"/>
      <c r="X32" s="66"/>
      <c r="Y32" s="133" t="str">
        <f t="shared" si="8"/>
        <v>Ok</v>
      </c>
      <c r="Z32" s="115"/>
      <c r="AA32" s="115"/>
      <c r="AB32" s="66"/>
      <c r="AC32" s="133" t="str">
        <f t="shared" si="4"/>
        <v>Ok</v>
      </c>
      <c r="AD32" s="115"/>
      <c r="AE32" s="115"/>
      <c r="AF32" s="66"/>
      <c r="AG32" s="133" t="str">
        <f t="shared" si="5"/>
        <v>Ok</v>
      </c>
      <c r="AH32" s="115"/>
      <c r="AI32" s="133" t="str">
        <f t="shared" si="6"/>
        <v>Ok</v>
      </c>
      <c r="AJ32" s="117" t="str">
        <f t="shared" si="7"/>
        <v>Não</v>
      </c>
      <c r="AK32" s="118"/>
      <c r="AL32" s="115"/>
      <c r="AM32" s="133" t="str">
        <f t="shared" si="0"/>
        <v>Ok</v>
      </c>
      <c r="AO32" s="65" t="str">
        <f t="shared" si="1"/>
        <v>Cooperado SEM perguntas a serem evidenciadas</v>
      </c>
    </row>
    <row r="33" spans="1:41" ht="15.75" customHeight="1">
      <c r="A33" s="120">
        <v>6</v>
      </c>
      <c r="B33" s="229"/>
      <c r="C33" s="229"/>
      <c r="D33" s="229"/>
      <c r="E33" s="229"/>
      <c r="H33" s="252"/>
      <c r="I33" s="115">
        <f>_xlfn.XLOOKUP(J33,'3056'!$D:$D,'3056'!$C:$C,0,0)</f>
        <v>0</v>
      </c>
      <c r="J33" s="134"/>
      <c r="K33" s="135" cm="1">
        <f t="array" ref="K33">MAX(IF(J33='3056'!$D:$D,'3056'!$I:$I))</f>
        <v>0</v>
      </c>
      <c r="L33" s="136">
        <f>IF(COUNTIFS('3056'!$D:$D,'A3056'!J33,'3056'!$I:$I,'A3056'!K33,'3056'!$F:$F,'A3056'!$L$7)&gt;=1,1,0)</f>
        <v>0</v>
      </c>
      <c r="M33" s="136">
        <f>IF(COUNTIFS('3056'!$D:$D,'A3056'!J33,'3056'!$I:$I,'A3056'!K33,'3056'!$F:$F,'A3056'!$M$7)&gt;=1,1,0)</f>
        <v>0</v>
      </c>
      <c r="N33" s="136">
        <f>IF(COUNTIFS('3056'!$D:$D,'A3056'!J33,'3056'!$I:$I,'A3056'!K33,'3056'!$F:$F,'A3056'!$N$7)&gt;=1,1,0)</f>
        <v>0</v>
      </c>
      <c r="O33" s="117"/>
      <c r="P33" s="118"/>
      <c r="Q33" s="133" t="str">
        <f t="shared" si="2"/>
        <v>Ok</v>
      </c>
      <c r="R33" s="115"/>
      <c r="S33" s="115"/>
      <c r="T33" s="66"/>
      <c r="U33" s="133" t="str">
        <f t="shared" si="9"/>
        <v>Ok</v>
      </c>
      <c r="V33" s="115"/>
      <c r="W33" s="115"/>
      <c r="X33" s="66"/>
      <c r="Y33" s="133" t="str">
        <f t="shared" si="8"/>
        <v>Ok</v>
      </c>
      <c r="Z33" s="115"/>
      <c r="AA33" s="115"/>
      <c r="AB33" s="66"/>
      <c r="AC33" s="133" t="str">
        <f t="shared" si="4"/>
        <v>Ok</v>
      </c>
      <c r="AD33" s="115"/>
      <c r="AE33" s="115"/>
      <c r="AF33" s="66"/>
      <c r="AG33" s="133" t="str">
        <f t="shared" si="5"/>
        <v>Ok</v>
      </c>
      <c r="AH33" s="115"/>
      <c r="AI33" s="133" t="str">
        <f t="shared" si="6"/>
        <v>Ok</v>
      </c>
      <c r="AJ33" s="117" t="str">
        <f t="shared" si="7"/>
        <v>Não</v>
      </c>
      <c r="AK33" s="118"/>
      <c r="AL33" s="115"/>
      <c r="AM33" s="133" t="str">
        <f t="shared" si="0"/>
        <v>Ok</v>
      </c>
      <c r="AO33" s="65" t="str">
        <f t="shared" si="1"/>
        <v>Cooperado SEM perguntas a serem evidenciadas</v>
      </c>
    </row>
    <row r="34" spans="1:41" ht="15.75" customHeight="1">
      <c r="A34" s="120">
        <v>7</v>
      </c>
      <c r="B34" s="229"/>
      <c r="C34" s="229"/>
      <c r="D34" s="229"/>
      <c r="E34" s="229"/>
      <c r="H34" s="252"/>
      <c r="I34" s="115">
        <f>_xlfn.XLOOKUP(J34,'3056'!$D:$D,'3056'!$C:$C,0,0)</f>
        <v>0</v>
      </c>
      <c r="J34" s="134"/>
      <c r="K34" s="135" cm="1">
        <f t="array" ref="K34">MAX(IF(J34='3056'!$D:$D,'3056'!$I:$I))</f>
        <v>0</v>
      </c>
      <c r="L34" s="136">
        <f>IF(COUNTIFS('3056'!$D:$D,'A3056'!J34,'3056'!$I:$I,'A3056'!K34,'3056'!$F:$F,'A3056'!$L$7)&gt;=1,1,0)</f>
        <v>0</v>
      </c>
      <c r="M34" s="136">
        <f>IF(COUNTIFS('3056'!$D:$D,'A3056'!J34,'3056'!$I:$I,'A3056'!K34,'3056'!$F:$F,'A3056'!$M$7)&gt;=1,1,0)</f>
        <v>0</v>
      </c>
      <c r="N34" s="136">
        <f>IF(COUNTIFS('3056'!$D:$D,'A3056'!J34,'3056'!$I:$I,'A3056'!K34,'3056'!$F:$F,'A3056'!$N$7)&gt;=1,1,0)</f>
        <v>0</v>
      </c>
      <c r="O34" s="117"/>
      <c r="P34" s="118"/>
      <c r="Q34" s="133" t="str">
        <f t="shared" si="2"/>
        <v>Ok</v>
      </c>
      <c r="R34" s="115"/>
      <c r="S34" s="115"/>
      <c r="T34" s="66"/>
      <c r="U34" s="133" t="str">
        <f t="shared" si="9"/>
        <v>Ok</v>
      </c>
      <c r="V34" s="115"/>
      <c r="W34" s="115"/>
      <c r="X34" s="66"/>
      <c r="Y34" s="133" t="str">
        <f t="shared" si="8"/>
        <v>Ok</v>
      </c>
      <c r="Z34" s="115"/>
      <c r="AA34" s="115"/>
      <c r="AB34" s="66"/>
      <c r="AC34" s="133" t="str">
        <f t="shared" si="4"/>
        <v>Ok</v>
      </c>
      <c r="AD34" s="115"/>
      <c r="AE34" s="115"/>
      <c r="AF34" s="66"/>
      <c r="AG34" s="133" t="str">
        <f t="shared" si="5"/>
        <v>Ok</v>
      </c>
      <c r="AH34" s="115"/>
      <c r="AI34" s="133" t="str">
        <f t="shared" si="6"/>
        <v>Ok</v>
      </c>
      <c r="AJ34" s="117" t="str">
        <f t="shared" si="7"/>
        <v>Não</v>
      </c>
      <c r="AK34" s="118"/>
      <c r="AL34" s="115"/>
      <c r="AM34" s="133" t="str">
        <f t="shared" si="0"/>
        <v>Ok</v>
      </c>
      <c r="AO34" s="65" t="str">
        <f t="shared" si="1"/>
        <v>Cooperado SEM perguntas a serem evidenciadas</v>
      </c>
    </row>
    <row r="35" spans="1:41" ht="15.75" customHeight="1">
      <c r="A35" s="120">
        <v>8</v>
      </c>
      <c r="B35" s="229"/>
      <c r="C35" s="229"/>
      <c r="D35" s="229"/>
      <c r="E35" s="229"/>
      <c r="H35" s="252"/>
      <c r="I35" s="115">
        <f>_xlfn.XLOOKUP(J35,'3056'!$D:$D,'3056'!$C:$C,0,0)</f>
        <v>0</v>
      </c>
      <c r="J35" s="134"/>
      <c r="K35" s="135" cm="1">
        <f t="array" ref="K35">MAX(IF(J35='3056'!$D:$D,'3056'!$I:$I))</f>
        <v>0</v>
      </c>
      <c r="L35" s="136">
        <f>IF(COUNTIFS('3056'!$D:$D,'A3056'!J35,'3056'!$I:$I,'A3056'!K35,'3056'!$F:$F,'A3056'!$L$7)&gt;=1,1,0)</f>
        <v>0</v>
      </c>
      <c r="M35" s="136">
        <f>IF(COUNTIFS('3056'!$D:$D,'A3056'!J35,'3056'!$I:$I,'A3056'!K35,'3056'!$F:$F,'A3056'!$M$7)&gt;=1,1,0)</f>
        <v>0</v>
      </c>
      <c r="N35" s="136">
        <f>IF(COUNTIFS('3056'!$D:$D,'A3056'!J35,'3056'!$I:$I,'A3056'!K35,'3056'!$F:$F,'A3056'!$N$7)&gt;=1,1,0)</f>
        <v>0</v>
      </c>
      <c r="O35" s="117"/>
      <c r="P35" s="118"/>
      <c r="Q35" s="133" t="str">
        <f t="shared" si="2"/>
        <v>Ok</v>
      </c>
      <c r="R35" s="115"/>
      <c r="S35" s="115"/>
      <c r="T35" s="66"/>
      <c r="U35" s="133" t="str">
        <f t="shared" si="9"/>
        <v>Ok</v>
      </c>
      <c r="V35" s="115"/>
      <c r="W35" s="115"/>
      <c r="X35" s="66"/>
      <c r="Y35" s="133" t="str">
        <f t="shared" si="8"/>
        <v>Ok</v>
      </c>
      <c r="Z35" s="115"/>
      <c r="AA35" s="115"/>
      <c r="AB35" s="66"/>
      <c r="AC35" s="133" t="str">
        <f t="shared" si="4"/>
        <v>Ok</v>
      </c>
      <c r="AD35" s="115"/>
      <c r="AE35" s="115"/>
      <c r="AF35" s="66"/>
      <c r="AG35" s="133" t="str">
        <f t="shared" si="5"/>
        <v>Ok</v>
      </c>
      <c r="AH35" s="115"/>
      <c r="AI35" s="133" t="str">
        <f t="shared" si="6"/>
        <v>Ok</v>
      </c>
      <c r="AJ35" s="117" t="str">
        <f t="shared" si="7"/>
        <v>Não</v>
      </c>
      <c r="AK35" s="118"/>
      <c r="AL35" s="115"/>
      <c r="AM35" s="133" t="str">
        <f t="shared" si="0"/>
        <v>Ok</v>
      </c>
      <c r="AO35" s="65" t="str">
        <f t="shared" si="1"/>
        <v>Cooperado SEM perguntas a serem evidenciadas</v>
      </c>
    </row>
    <row r="36" spans="1:41" ht="15.75" customHeight="1">
      <c r="A36" s="120">
        <v>9</v>
      </c>
      <c r="B36" s="229"/>
      <c r="C36" s="229"/>
      <c r="D36" s="229"/>
      <c r="E36" s="229"/>
      <c r="H36" s="252"/>
      <c r="I36" s="115">
        <f>_xlfn.XLOOKUP(J36,'3056'!$D:$D,'3056'!$C:$C,0,0)</f>
        <v>0</v>
      </c>
      <c r="J36" s="134"/>
      <c r="K36" s="135" cm="1">
        <f t="array" ref="K36">MAX(IF(J36='3056'!$D:$D,'3056'!$I:$I))</f>
        <v>0</v>
      </c>
      <c r="L36" s="136">
        <f>IF(COUNTIFS('3056'!$D:$D,'A3056'!J36,'3056'!$I:$I,'A3056'!K36,'3056'!$F:$F,'A3056'!$L$7)&gt;=1,1,0)</f>
        <v>0</v>
      </c>
      <c r="M36" s="136">
        <f>IF(COUNTIFS('3056'!$D:$D,'A3056'!J36,'3056'!$I:$I,'A3056'!K36,'3056'!$F:$F,'A3056'!$M$7)&gt;=1,1,0)</f>
        <v>0</v>
      </c>
      <c r="N36" s="136">
        <f>IF(COUNTIFS('3056'!$D:$D,'A3056'!J36,'3056'!$I:$I,'A3056'!K36,'3056'!$F:$F,'A3056'!$N$7)&gt;=1,1,0)</f>
        <v>0</v>
      </c>
      <c r="O36" s="117"/>
      <c r="P36" s="118"/>
      <c r="Q36" s="133" t="str">
        <f t="shared" si="2"/>
        <v>Ok</v>
      </c>
      <c r="R36" s="115"/>
      <c r="S36" s="115"/>
      <c r="T36" s="66"/>
      <c r="U36" s="133" t="str">
        <f t="shared" si="9"/>
        <v>Ok</v>
      </c>
      <c r="V36" s="115"/>
      <c r="W36" s="115"/>
      <c r="X36" s="66"/>
      <c r="Y36" s="133" t="str">
        <f t="shared" si="8"/>
        <v>Ok</v>
      </c>
      <c r="Z36" s="115"/>
      <c r="AA36" s="115"/>
      <c r="AB36" s="66"/>
      <c r="AC36" s="133" t="str">
        <f t="shared" si="4"/>
        <v>Ok</v>
      </c>
      <c r="AD36" s="115"/>
      <c r="AE36" s="115"/>
      <c r="AF36" s="66"/>
      <c r="AG36" s="133" t="str">
        <f t="shared" si="5"/>
        <v>Ok</v>
      </c>
      <c r="AH36" s="115"/>
      <c r="AI36" s="133" t="str">
        <f t="shared" si="6"/>
        <v>Ok</v>
      </c>
      <c r="AJ36" s="117" t="str">
        <f t="shared" si="7"/>
        <v>Não</v>
      </c>
      <c r="AK36" s="118"/>
      <c r="AL36" s="115"/>
      <c r="AM36" s="133" t="str">
        <f t="shared" si="0"/>
        <v>Ok</v>
      </c>
      <c r="AO36" s="65" t="str">
        <f t="shared" si="1"/>
        <v>Cooperado SEM perguntas a serem evidenciadas</v>
      </c>
    </row>
    <row r="37" spans="1:41" ht="15.75" customHeight="1">
      <c r="A37" s="120">
        <v>10</v>
      </c>
      <c r="B37" s="229"/>
      <c r="C37" s="229"/>
      <c r="D37" s="229"/>
      <c r="E37" s="229"/>
      <c r="H37" s="252"/>
      <c r="I37" s="115">
        <f>_xlfn.XLOOKUP(J37,'3056'!$D:$D,'3056'!$C:$C,0,0)</f>
        <v>0</v>
      </c>
      <c r="J37" s="134"/>
      <c r="K37" s="135" cm="1">
        <f t="array" ref="K37">MAX(IF(J37='3056'!$D:$D,'3056'!$I:$I))</f>
        <v>0</v>
      </c>
      <c r="L37" s="136">
        <f>IF(COUNTIFS('3056'!$D:$D,'A3056'!J37,'3056'!$I:$I,'A3056'!K37,'3056'!$F:$F,'A3056'!$L$7)&gt;=1,1,0)</f>
        <v>0</v>
      </c>
      <c r="M37" s="136">
        <f>IF(COUNTIFS('3056'!$D:$D,'A3056'!J37,'3056'!$I:$I,'A3056'!K37,'3056'!$F:$F,'A3056'!$M$7)&gt;=1,1,0)</f>
        <v>0</v>
      </c>
      <c r="N37" s="136">
        <f>IF(COUNTIFS('3056'!$D:$D,'A3056'!J37,'3056'!$I:$I,'A3056'!K37,'3056'!$F:$F,'A3056'!$N$7)&gt;=1,1,0)</f>
        <v>0</v>
      </c>
      <c r="O37" s="117"/>
      <c r="P37" s="118"/>
      <c r="Q37" s="133" t="str">
        <f t="shared" si="2"/>
        <v>Ok</v>
      </c>
      <c r="R37" s="115"/>
      <c r="S37" s="115"/>
      <c r="T37" s="66"/>
      <c r="U37" s="133" t="str">
        <f t="shared" si="9"/>
        <v>Ok</v>
      </c>
      <c r="V37" s="115"/>
      <c r="W37" s="115"/>
      <c r="X37" s="66"/>
      <c r="Y37" s="133" t="str">
        <f t="shared" si="8"/>
        <v>Ok</v>
      </c>
      <c r="Z37" s="115"/>
      <c r="AA37" s="115"/>
      <c r="AB37" s="66"/>
      <c r="AC37" s="133" t="str">
        <f t="shared" si="4"/>
        <v>Ok</v>
      </c>
      <c r="AD37" s="115"/>
      <c r="AE37" s="115"/>
      <c r="AF37" s="66"/>
      <c r="AG37" s="133" t="str">
        <f t="shared" si="5"/>
        <v>Ok</v>
      </c>
      <c r="AH37" s="115"/>
      <c r="AI37" s="133" t="str">
        <f t="shared" si="6"/>
        <v>Ok</v>
      </c>
      <c r="AJ37" s="117" t="str">
        <f t="shared" si="7"/>
        <v>Não</v>
      </c>
      <c r="AK37" s="118"/>
      <c r="AL37" s="115"/>
      <c r="AM37" s="133" t="str">
        <f t="shared" si="0"/>
        <v>Ok</v>
      </c>
      <c r="AO37" s="65" t="str">
        <f t="shared" si="1"/>
        <v>Cooperado SEM perguntas a serem evidenciadas</v>
      </c>
    </row>
    <row r="38" spans="1:41" ht="15.75" customHeight="1">
      <c r="A38" s="120">
        <v>11</v>
      </c>
      <c r="B38" s="229"/>
      <c r="C38" s="229"/>
      <c r="D38" s="229"/>
      <c r="E38" s="229"/>
      <c r="H38" s="252"/>
      <c r="I38" s="115">
        <f>_xlfn.XLOOKUP(J38,'3056'!$D:$D,'3056'!$C:$C,0,0)</f>
        <v>0</v>
      </c>
      <c r="J38" s="134"/>
      <c r="K38" s="135" cm="1">
        <f t="array" ref="K38">MAX(IF(J38='3056'!$D:$D,'3056'!$I:$I))</f>
        <v>0</v>
      </c>
      <c r="L38" s="136">
        <f>IF(COUNTIFS('3056'!$D:$D,'A3056'!J38,'3056'!$I:$I,'A3056'!K38,'3056'!$F:$F,'A3056'!$L$7)&gt;=1,1,0)</f>
        <v>0</v>
      </c>
      <c r="M38" s="136">
        <f>IF(COUNTIFS('3056'!$D:$D,'A3056'!J38,'3056'!$I:$I,'A3056'!K38,'3056'!$F:$F,'A3056'!$M$7)&gt;=1,1,0)</f>
        <v>0</v>
      </c>
      <c r="N38" s="136">
        <f>IF(COUNTIFS('3056'!$D:$D,'A3056'!J38,'3056'!$I:$I,'A3056'!K38,'3056'!$F:$F,'A3056'!$N$7)&gt;=1,1,0)</f>
        <v>0</v>
      </c>
      <c r="O38" s="117"/>
      <c r="P38" s="118"/>
      <c r="Q38" s="133" t="str">
        <f t="shared" si="2"/>
        <v>Ok</v>
      </c>
      <c r="R38" s="115"/>
      <c r="S38" s="115"/>
      <c r="T38" s="66"/>
      <c r="U38" s="133" t="str">
        <f t="shared" si="9"/>
        <v>Ok</v>
      </c>
      <c r="V38" s="115"/>
      <c r="W38" s="115"/>
      <c r="X38" s="66"/>
      <c r="Y38" s="133" t="str">
        <f t="shared" si="8"/>
        <v>Ok</v>
      </c>
      <c r="Z38" s="115"/>
      <c r="AA38" s="115"/>
      <c r="AB38" s="66"/>
      <c r="AC38" s="133" t="str">
        <f t="shared" si="4"/>
        <v>Ok</v>
      </c>
      <c r="AD38" s="115"/>
      <c r="AE38" s="115"/>
      <c r="AF38" s="66"/>
      <c r="AG38" s="133" t="str">
        <f t="shared" si="5"/>
        <v>Ok</v>
      </c>
      <c r="AH38" s="115"/>
      <c r="AI38" s="133" t="str">
        <f t="shared" si="6"/>
        <v>Ok</v>
      </c>
      <c r="AJ38" s="117" t="str">
        <f t="shared" si="7"/>
        <v>Não</v>
      </c>
      <c r="AK38" s="118"/>
      <c r="AL38" s="115"/>
      <c r="AM38" s="133" t="str">
        <f t="shared" si="0"/>
        <v>Ok</v>
      </c>
      <c r="AO38" s="65" t="str">
        <f t="shared" si="1"/>
        <v>Cooperado SEM perguntas a serem evidenciadas</v>
      </c>
    </row>
    <row r="39" spans="1:41" ht="15.75" customHeight="1">
      <c r="A39" s="120">
        <v>12</v>
      </c>
      <c r="B39" s="229"/>
      <c r="C39" s="229"/>
      <c r="D39" s="229"/>
      <c r="E39" s="229"/>
      <c r="H39" s="252"/>
      <c r="I39" s="115">
        <f>_xlfn.XLOOKUP(J39,'3056'!$D:$D,'3056'!$C:$C,0,0)</f>
        <v>0</v>
      </c>
      <c r="J39" s="134"/>
      <c r="K39" s="135" cm="1">
        <f t="array" ref="K39">MAX(IF(J39='3056'!$D:$D,'3056'!$I:$I))</f>
        <v>0</v>
      </c>
      <c r="L39" s="136">
        <f>IF(COUNTIFS('3056'!$D:$D,'A3056'!J39,'3056'!$I:$I,'A3056'!K39,'3056'!$F:$F,'A3056'!$L$7)&gt;=1,1,0)</f>
        <v>0</v>
      </c>
      <c r="M39" s="136">
        <f>IF(COUNTIFS('3056'!$D:$D,'A3056'!J39,'3056'!$I:$I,'A3056'!K39,'3056'!$F:$F,'A3056'!$M$7)&gt;=1,1,0)</f>
        <v>0</v>
      </c>
      <c r="N39" s="136">
        <f>IF(COUNTIFS('3056'!$D:$D,'A3056'!J39,'3056'!$I:$I,'A3056'!K39,'3056'!$F:$F,'A3056'!$N$7)&gt;=1,1,0)</f>
        <v>0</v>
      </c>
      <c r="O39" s="117"/>
      <c r="P39" s="118"/>
      <c r="Q39" s="133" t="str">
        <f t="shared" si="2"/>
        <v>Ok</v>
      </c>
      <c r="R39" s="115"/>
      <c r="S39" s="115"/>
      <c r="T39" s="66"/>
      <c r="U39" s="133" t="str">
        <f t="shared" si="9"/>
        <v>Ok</v>
      </c>
      <c r="V39" s="115"/>
      <c r="W39" s="115"/>
      <c r="X39" s="66"/>
      <c r="Y39" s="133" t="str">
        <f t="shared" si="8"/>
        <v>Ok</v>
      </c>
      <c r="Z39" s="115"/>
      <c r="AA39" s="115"/>
      <c r="AB39" s="66"/>
      <c r="AC39" s="133" t="str">
        <f t="shared" si="4"/>
        <v>Ok</v>
      </c>
      <c r="AD39" s="115"/>
      <c r="AE39" s="115"/>
      <c r="AF39" s="66"/>
      <c r="AG39" s="133" t="str">
        <f t="shared" si="5"/>
        <v>Ok</v>
      </c>
      <c r="AH39" s="115"/>
      <c r="AI39" s="133" t="str">
        <f t="shared" si="6"/>
        <v>Ok</v>
      </c>
      <c r="AJ39" s="117" t="str">
        <f t="shared" si="7"/>
        <v>Não</v>
      </c>
      <c r="AK39" s="118"/>
      <c r="AL39" s="115"/>
      <c r="AM39" s="133" t="str">
        <f t="shared" si="0"/>
        <v>Ok</v>
      </c>
      <c r="AO39" s="65" t="str">
        <f t="shared" si="1"/>
        <v>Cooperado SEM perguntas a serem evidenciadas</v>
      </c>
    </row>
    <row r="40" spans="1:41" ht="15.75" customHeight="1">
      <c r="A40" s="120">
        <v>13</v>
      </c>
      <c r="B40" s="229"/>
      <c r="C40" s="229"/>
      <c r="D40" s="229"/>
      <c r="E40" s="229"/>
      <c r="H40" s="252"/>
      <c r="I40" s="115">
        <f>_xlfn.XLOOKUP(J40,'3056'!$D:$D,'3056'!$C:$C,0,0)</f>
        <v>0</v>
      </c>
      <c r="J40" s="134"/>
      <c r="K40" s="135" cm="1">
        <f t="array" ref="K40">MAX(IF(J40='3056'!$D:$D,'3056'!$I:$I))</f>
        <v>0</v>
      </c>
      <c r="L40" s="136">
        <f>IF(COUNTIFS('3056'!$D:$D,'A3056'!J40,'3056'!$I:$I,'A3056'!K40,'3056'!$F:$F,'A3056'!$L$7)&gt;=1,1,0)</f>
        <v>0</v>
      </c>
      <c r="M40" s="136">
        <f>IF(COUNTIFS('3056'!$D:$D,'A3056'!J40,'3056'!$I:$I,'A3056'!K40,'3056'!$F:$F,'A3056'!$M$7)&gt;=1,1,0)</f>
        <v>0</v>
      </c>
      <c r="N40" s="136">
        <f>IF(COUNTIFS('3056'!$D:$D,'A3056'!J40,'3056'!$I:$I,'A3056'!K40,'3056'!$F:$F,'A3056'!$N$7)&gt;=1,1,0)</f>
        <v>0</v>
      </c>
      <c r="O40" s="117"/>
      <c r="P40" s="118"/>
      <c r="Q40" s="133" t="str">
        <f t="shared" si="2"/>
        <v>Ok</v>
      </c>
      <c r="R40" s="115"/>
      <c r="S40" s="115"/>
      <c r="T40" s="66"/>
      <c r="U40" s="133" t="str">
        <f t="shared" si="9"/>
        <v>Ok</v>
      </c>
      <c r="V40" s="115"/>
      <c r="W40" s="115"/>
      <c r="X40" s="66"/>
      <c r="Y40" s="133" t="str">
        <f t="shared" si="8"/>
        <v>Ok</v>
      </c>
      <c r="Z40" s="115"/>
      <c r="AA40" s="115"/>
      <c r="AB40" s="66"/>
      <c r="AC40" s="133" t="str">
        <f t="shared" si="4"/>
        <v>Ok</v>
      </c>
      <c r="AD40" s="115"/>
      <c r="AE40" s="115"/>
      <c r="AF40" s="66"/>
      <c r="AG40" s="133" t="str">
        <f t="shared" si="5"/>
        <v>Ok</v>
      </c>
      <c r="AH40" s="115"/>
      <c r="AI40" s="133" t="str">
        <f t="shared" si="6"/>
        <v>Ok</v>
      </c>
      <c r="AJ40" s="117" t="str">
        <f t="shared" si="7"/>
        <v>Não</v>
      </c>
      <c r="AK40" s="118"/>
      <c r="AL40" s="115"/>
      <c r="AM40" s="133" t="str">
        <f t="shared" si="0"/>
        <v>Ok</v>
      </c>
      <c r="AO40" s="65" t="str">
        <f t="shared" si="1"/>
        <v>Cooperado SEM perguntas a serem evidenciadas</v>
      </c>
    </row>
    <row r="41" spans="1:41" ht="15.75" customHeight="1">
      <c r="A41" s="120">
        <v>14</v>
      </c>
      <c r="B41" s="229"/>
      <c r="C41" s="229"/>
      <c r="D41" s="229"/>
      <c r="E41" s="229"/>
      <c r="H41" s="252"/>
      <c r="I41" s="115">
        <f>_xlfn.XLOOKUP(J41,'3056'!$D:$D,'3056'!$C:$C,0,0)</f>
        <v>0</v>
      </c>
      <c r="J41" s="134"/>
      <c r="K41" s="135" cm="1">
        <f t="array" ref="K41">MAX(IF(J41='3056'!$D:$D,'3056'!$I:$I))</f>
        <v>0</v>
      </c>
      <c r="L41" s="136">
        <f>IF(COUNTIFS('3056'!$D:$D,'A3056'!J41,'3056'!$I:$I,'A3056'!K41,'3056'!$F:$F,'A3056'!$L$7)&gt;=1,1,0)</f>
        <v>0</v>
      </c>
      <c r="M41" s="136">
        <f>IF(COUNTIFS('3056'!$D:$D,'A3056'!J41,'3056'!$I:$I,'A3056'!K41,'3056'!$F:$F,'A3056'!$M$7)&gt;=1,1,0)</f>
        <v>0</v>
      </c>
      <c r="N41" s="136">
        <f>IF(COUNTIFS('3056'!$D:$D,'A3056'!J41,'3056'!$I:$I,'A3056'!K41,'3056'!$F:$F,'A3056'!$N$7)&gt;=1,1,0)</f>
        <v>0</v>
      </c>
      <c r="O41" s="117"/>
      <c r="P41" s="118"/>
      <c r="Q41" s="133" t="str">
        <f t="shared" si="2"/>
        <v>Ok</v>
      </c>
      <c r="R41" s="115"/>
      <c r="S41" s="115"/>
      <c r="T41" s="66"/>
      <c r="U41" s="133" t="str">
        <f t="shared" si="9"/>
        <v>Ok</v>
      </c>
      <c r="V41" s="115"/>
      <c r="W41" s="115"/>
      <c r="X41" s="66"/>
      <c r="Y41" s="133" t="str">
        <f t="shared" si="8"/>
        <v>Ok</v>
      </c>
      <c r="Z41" s="115"/>
      <c r="AA41" s="115"/>
      <c r="AB41" s="66"/>
      <c r="AC41" s="133" t="str">
        <f t="shared" si="4"/>
        <v>Ok</v>
      </c>
      <c r="AD41" s="115"/>
      <c r="AE41" s="115"/>
      <c r="AF41" s="66"/>
      <c r="AG41" s="133" t="str">
        <f t="shared" si="5"/>
        <v>Ok</v>
      </c>
      <c r="AH41" s="115"/>
      <c r="AI41" s="133" t="str">
        <f t="shared" si="6"/>
        <v>Ok</v>
      </c>
      <c r="AJ41" s="117" t="str">
        <f t="shared" si="7"/>
        <v>Não</v>
      </c>
      <c r="AK41" s="118"/>
      <c r="AL41" s="115"/>
      <c r="AM41" s="133" t="str">
        <f t="shared" si="0"/>
        <v>Ok</v>
      </c>
      <c r="AO41" s="65" t="str">
        <f t="shared" si="1"/>
        <v>Cooperado SEM perguntas a serem evidenciadas</v>
      </c>
    </row>
    <row r="42" spans="1:41" ht="15.75" customHeight="1">
      <c r="A42" s="120">
        <v>15</v>
      </c>
      <c r="B42" s="229"/>
      <c r="C42" s="229"/>
      <c r="D42" s="229"/>
      <c r="E42" s="229"/>
      <c r="H42" s="252"/>
      <c r="I42" s="115">
        <f>_xlfn.XLOOKUP(J42,'3056'!$D:$D,'3056'!$C:$C,0,0)</f>
        <v>0</v>
      </c>
      <c r="J42" s="134"/>
      <c r="K42" s="135" cm="1">
        <f t="array" ref="K42">MAX(IF(J42='3056'!$D:$D,'3056'!$I:$I))</f>
        <v>0</v>
      </c>
      <c r="L42" s="136">
        <f>IF(COUNTIFS('3056'!$D:$D,'A3056'!J42,'3056'!$I:$I,'A3056'!K42,'3056'!$F:$F,'A3056'!$L$7)&gt;=1,1,0)</f>
        <v>0</v>
      </c>
      <c r="M42" s="136">
        <f>IF(COUNTIFS('3056'!$D:$D,'A3056'!J42,'3056'!$I:$I,'A3056'!K42,'3056'!$F:$F,'A3056'!$M$7)&gt;=1,1,0)</f>
        <v>0</v>
      </c>
      <c r="N42" s="136">
        <f>IF(COUNTIFS('3056'!$D:$D,'A3056'!J42,'3056'!$I:$I,'A3056'!K42,'3056'!$F:$F,'A3056'!$N$7)&gt;=1,1,0)</f>
        <v>0</v>
      </c>
      <c r="O42" s="117"/>
      <c r="P42" s="118"/>
      <c r="Q42" s="133" t="str">
        <f t="shared" si="2"/>
        <v>Ok</v>
      </c>
      <c r="R42" s="115"/>
      <c r="S42" s="115"/>
      <c r="T42" s="66"/>
      <c r="U42" s="133" t="str">
        <f t="shared" si="9"/>
        <v>Ok</v>
      </c>
      <c r="V42" s="115"/>
      <c r="W42" s="115"/>
      <c r="X42" s="66"/>
      <c r="Y42" s="133" t="str">
        <f t="shared" si="8"/>
        <v>Ok</v>
      </c>
      <c r="Z42" s="115"/>
      <c r="AA42" s="115"/>
      <c r="AB42" s="66"/>
      <c r="AC42" s="133" t="str">
        <f t="shared" si="4"/>
        <v>Ok</v>
      </c>
      <c r="AD42" s="115"/>
      <c r="AE42" s="115"/>
      <c r="AF42" s="66"/>
      <c r="AG42" s="133" t="str">
        <f t="shared" si="5"/>
        <v>Ok</v>
      </c>
      <c r="AH42" s="115"/>
      <c r="AI42" s="133" t="str">
        <f t="shared" si="6"/>
        <v>Ok</v>
      </c>
      <c r="AJ42" s="117" t="str">
        <f t="shared" si="7"/>
        <v>Não</v>
      </c>
      <c r="AK42" s="118"/>
      <c r="AL42" s="115"/>
      <c r="AM42" s="133" t="str">
        <f t="shared" si="0"/>
        <v>Ok</v>
      </c>
      <c r="AO42" s="65" t="str">
        <f t="shared" si="1"/>
        <v>Cooperado SEM perguntas a serem evidenciadas</v>
      </c>
    </row>
    <row r="43" spans="1:41" ht="15.75" customHeight="1">
      <c r="A43" s="120">
        <v>16</v>
      </c>
      <c r="B43" s="229"/>
      <c r="C43" s="229"/>
      <c r="D43" s="229"/>
      <c r="E43" s="229"/>
      <c r="H43" s="252"/>
      <c r="I43" s="115">
        <f>_xlfn.XLOOKUP(J43,'3056'!$D:$D,'3056'!$C:$C,0,0)</f>
        <v>0</v>
      </c>
      <c r="J43" s="134"/>
      <c r="K43" s="135" cm="1">
        <f t="array" ref="K43">MAX(IF(J43='3056'!$D:$D,'3056'!$I:$I))</f>
        <v>0</v>
      </c>
      <c r="L43" s="136">
        <f>IF(COUNTIFS('3056'!$D:$D,'A3056'!J43,'3056'!$I:$I,'A3056'!K43,'3056'!$F:$F,'A3056'!$L$7)&gt;=1,1,0)</f>
        <v>0</v>
      </c>
      <c r="M43" s="136">
        <f>IF(COUNTIFS('3056'!$D:$D,'A3056'!J43,'3056'!$I:$I,'A3056'!K43,'3056'!$F:$F,'A3056'!$M$7)&gt;=1,1,0)</f>
        <v>0</v>
      </c>
      <c r="N43" s="136">
        <f>IF(COUNTIFS('3056'!$D:$D,'A3056'!J43,'3056'!$I:$I,'A3056'!K43,'3056'!$F:$F,'A3056'!$N$7)&gt;=1,1,0)</f>
        <v>0</v>
      </c>
      <c r="O43" s="117"/>
      <c r="P43" s="118"/>
      <c r="Q43" s="133" t="str">
        <f t="shared" si="2"/>
        <v>Ok</v>
      </c>
      <c r="R43" s="115"/>
      <c r="S43" s="115"/>
      <c r="T43" s="66"/>
      <c r="U43" s="133" t="str">
        <f t="shared" si="9"/>
        <v>Ok</v>
      </c>
      <c r="V43" s="115"/>
      <c r="W43" s="115"/>
      <c r="X43" s="66"/>
      <c r="Y43" s="133" t="str">
        <f t="shared" si="8"/>
        <v>Ok</v>
      </c>
      <c r="Z43" s="115"/>
      <c r="AA43" s="115"/>
      <c r="AB43" s="66"/>
      <c r="AC43" s="133" t="str">
        <f t="shared" si="4"/>
        <v>Ok</v>
      </c>
      <c r="AD43" s="115"/>
      <c r="AE43" s="115"/>
      <c r="AF43" s="66"/>
      <c r="AG43" s="133" t="str">
        <f t="shared" si="5"/>
        <v>Ok</v>
      </c>
      <c r="AH43" s="115"/>
      <c r="AI43" s="133" t="str">
        <f t="shared" si="6"/>
        <v>Ok</v>
      </c>
      <c r="AJ43" s="117" t="str">
        <f t="shared" si="7"/>
        <v>Não</v>
      </c>
      <c r="AK43" s="118"/>
      <c r="AL43" s="115"/>
      <c r="AM43" s="133" t="str">
        <f t="shared" si="0"/>
        <v>Ok</v>
      </c>
      <c r="AO43" s="65" t="str">
        <f t="shared" si="1"/>
        <v>Cooperado SEM perguntas a serem evidenciadas</v>
      </c>
    </row>
    <row r="44" spans="1:41" ht="15.75" customHeight="1">
      <c r="A44" s="120">
        <v>17</v>
      </c>
      <c r="B44" s="229"/>
      <c r="C44" s="229"/>
      <c r="D44" s="229"/>
      <c r="E44" s="229"/>
      <c r="H44" s="266"/>
      <c r="I44" s="115">
        <f>_xlfn.XLOOKUP(J44,'3056'!$D:$D,'3056'!$C:$C,0,0)</f>
        <v>0</v>
      </c>
      <c r="J44" s="134"/>
      <c r="K44" s="135" cm="1">
        <f t="array" ref="K44">MAX(IF(J44='3056'!$D:$D,'3056'!$I:$I))</f>
        <v>0</v>
      </c>
      <c r="L44" s="136">
        <f>IF(COUNTIFS('3056'!$D:$D,'A3056'!J44,'3056'!$I:$I,'A3056'!K44,'3056'!$F:$F,'A3056'!$L$7)&gt;=1,1,0)</f>
        <v>0</v>
      </c>
      <c r="M44" s="136">
        <f>IF(COUNTIFS('3056'!$D:$D,'A3056'!J44,'3056'!$I:$I,'A3056'!K44,'3056'!$F:$F,'A3056'!$M$7)&gt;=1,1,0)</f>
        <v>0</v>
      </c>
      <c r="N44" s="136">
        <f>IF(COUNTIFS('3056'!$D:$D,'A3056'!J44,'3056'!$I:$I,'A3056'!K44,'3056'!$F:$F,'A3056'!$N$7)&gt;=1,1,0)</f>
        <v>0</v>
      </c>
      <c r="O44" s="117"/>
      <c r="P44" s="118"/>
      <c r="Q44" s="133" t="str">
        <f t="shared" si="2"/>
        <v>Ok</v>
      </c>
      <c r="R44" s="115"/>
      <c r="S44" s="115"/>
      <c r="T44" s="66"/>
      <c r="U44" s="133" t="str">
        <f t="shared" si="9"/>
        <v>Ok</v>
      </c>
      <c r="V44" s="115"/>
      <c r="W44" s="115"/>
      <c r="X44" s="66"/>
      <c r="Y44" s="133" t="str">
        <f t="shared" si="8"/>
        <v>Ok</v>
      </c>
      <c r="Z44" s="115"/>
      <c r="AA44" s="115"/>
      <c r="AB44" s="66"/>
      <c r="AC44" s="133" t="str">
        <f t="shared" si="4"/>
        <v>Ok</v>
      </c>
      <c r="AD44" s="115"/>
      <c r="AE44" s="115"/>
      <c r="AF44" s="66"/>
      <c r="AG44" s="133" t="str">
        <f t="shared" si="5"/>
        <v>Ok</v>
      </c>
      <c r="AH44" s="115"/>
      <c r="AI44" s="133" t="str">
        <f t="shared" si="6"/>
        <v>Ok</v>
      </c>
      <c r="AJ44" s="117" t="str">
        <f t="shared" si="7"/>
        <v>Não</v>
      </c>
      <c r="AK44" s="118"/>
      <c r="AL44" s="115"/>
      <c r="AM44" s="133" t="str">
        <f t="shared" si="0"/>
        <v>Ok</v>
      </c>
      <c r="AO44" s="65" t="str">
        <f t="shared" si="1"/>
        <v>Cooperado SEM perguntas a serem evidenciadas</v>
      </c>
    </row>
    <row r="45" spans="1:41" ht="15.75" customHeight="1">
      <c r="A45" s="120">
        <v>18</v>
      </c>
      <c r="B45" s="229"/>
      <c r="C45" s="229"/>
      <c r="D45" s="229"/>
      <c r="E45" s="229"/>
      <c r="H45" s="115"/>
      <c r="I45" s="115">
        <f>_xlfn.XLOOKUP(J45,'3056'!$D:$D,'3056'!$C:$C,0,0)</f>
        <v>0</v>
      </c>
      <c r="J45" s="134"/>
      <c r="K45" s="135" cm="1">
        <f t="array" ref="K45">MAX(IF(J45='3056'!$D:$D,'3056'!$I:$I))</f>
        <v>0</v>
      </c>
      <c r="L45" s="136">
        <f>IF(COUNTIFS('3056'!$D:$D,'A3056'!J45,'3056'!$I:$I,'A3056'!K45,'3056'!$F:$F,'A3056'!$L$7)&gt;=1,1,0)</f>
        <v>0</v>
      </c>
      <c r="M45" s="136">
        <f>IF(COUNTIFS('3056'!$D:$D,'A3056'!J45,'3056'!$I:$I,'A3056'!K45,'3056'!$F:$F,'A3056'!$M$7)&gt;=1,1,0)</f>
        <v>0</v>
      </c>
      <c r="N45" s="136">
        <f>IF(COUNTIFS('3056'!$D:$D,'A3056'!J45,'3056'!$I:$I,'A3056'!K45,'3056'!$F:$F,'A3056'!$N$7)&gt;=1,1,0)</f>
        <v>0</v>
      </c>
      <c r="O45" s="117"/>
      <c r="P45" s="118"/>
      <c r="Q45" s="133" t="str">
        <f t="shared" si="2"/>
        <v>Ok</v>
      </c>
      <c r="R45" s="115"/>
      <c r="S45" s="115"/>
      <c r="T45" s="66"/>
      <c r="U45" s="133" t="str">
        <f t="shared" si="9"/>
        <v>Ok</v>
      </c>
      <c r="V45" s="115"/>
      <c r="W45" s="115"/>
      <c r="X45" s="66"/>
      <c r="Y45" s="133" t="str">
        <f t="shared" si="8"/>
        <v>Ok</v>
      </c>
      <c r="Z45" s="115"/>
      <c r="AA45" s="115"/>
      <c r="AB45" s="66"/>
      <c r="AC45" s="133" t="str">
        <f t="shared" si="4"/>
        <v>Ok</v>
      </c>
      <c r="AD45" s="115"/>
      <c r="AE45" s="115"/>
      <c r="AF45" s="66"/>
      <c r="AG45" s="133" t="str">
        <f t="shared" si="5"/>
        <v>Ok</v>
      </c>
      <c r="AH45" s="115"/>
      <c r="AI45" s="133" t="str">
        <f t="shared" si="6"/>
        <v>Ok</v>
      </c>
      <c r="AJ45" s="117" t="str">
        <f t="shared" si="7"/>
        <v>Não</v>
      </c>
      <c r="AK45" s="118"/>
      <c r="AL45" s="115"/>
      <c r="AM45" s="133" t="str">
        <f t="shared" si="0"/>
        <v>Ok</v>
      </c>
      <c r="AO45" s="65" t="str">
        <f t="shared" si="1"/>
        <v>Cooperado SEM perguntas a serem evidenciadas</v>
      </c>
    </row>
    <row r="46" spans="1:41" ht="20.100000000000001" customHeight="1">
      <c r="A46" s="120">
        <v>19</v>
      </c>
      <c r="B46" s="229"/>
      <c r="C46" s="229"/>
      <c r="D46" s="229"/>
      <c r="E46" s="229"/>
      <c r="H46" s="252"/>
      <c r="I46" s="115">
        <f>_xlfn.XLOOKUP(J46,'3056'!$D:$D,'3056'!$C:$C,0,0)</f>
        <v>0</v>
      </c>
      <c r="J46" s="134"/>
      <c r="K46" s="135" cm="1">
        <f t="array" ref="K46">MAX(IF(J46='3056'!$D:$D,'3056'!$I:$I))</f>
        <v>0</v>
      </c>
      <c r="L46" s="136">
        <f>IF(COUNTIFS('3056'!$D:$D,'A3056'!J46,'3056'!$I:$I,'A3056'!K46,'3056'!$F:$F,'A3056'!$L$7)&gt;=1,1,0)</f>
        <v>0</v>
      </c>
      <c r="M46" s="136">
        <f>IF(COUNTIFS('3056'!$D:$D,'A3056'!J46,'3056'!$I:$I,'A3056'!K46,'3056'!$F:$F,'A3056'!$M$7)&gt;=1,1,0)</f>
        <v>0</v>
      </c>
      <c r="N46" s="136">
        <f>IF(COUNTIFS('3056'!$D:$D,'A3056'!J46,'3056'!$I:$I,'A3056'!K46,'3056'!$F:$F,'A3056'!$N$7)&gt;=1,1,0)</f>
        <v>0</v>
      </c>
      <c r="O46" s="117"/>
      <c r="P46" s="118"/>
      <c r="Q46" s="133" t="str">
        <f t="shared" si="2"/>
        <v>Ok</v>
      </c>
      <c r="R46" s="115"/>
      <c r="S46" s="115"/>
      <c r="T46" s="66"/>
      <c r="U46" s="133" t="str">
        <f t="shared" si="9"/>
        <v>Ok</v>
      </c>
      <c r="V46" s="115"/>
      <c r="W46" s="115"/>
      <c r="X46" s="66"/>
      <c r="Y46" s="133" t="str">
        <f t="shared" si="8"/>
        <v>Ok</v>
      </c>
      <c r="Z46" s="115"/>
      <c r="AA46" s="115"/>
      <c r="AB46" s="66"/>
      <c r="AC46" s="133" t="str">
        <f t="shared" si="4"/>
        <v>Ok</v>
      </c>
      <c r="AD46" s="115"/>
      <c r="AE46" s="115"/>
      <c r="AF46" s="66"/>
      <c r="AG46" s="133" t="str">
        <f t="shared" si="5"/>
        <v>Ok</v>
      </c>
      <c r="AH46" s="115"/>
      <c r="AI46" s="133" t="str">
        <f t="shared" si="6"/>
        <v>Ok</v>
      </c>
      <c r="AJ46" s="117" t="str">
        <f t="shared" si="7"/>
        <v>Não</v>
      </c>
      <c r="AK46" s="118"/>
      <c r="AL46" s="115"/>
      <c r="AM46" s="133" t="str">
        <f t="shared" si="0"/>
        <v>Ok</v>
      </c>
      <c r="AO46" s="65" t="str">
        <f t="shared" si="1"/>
        <v>Cooperado SEM perguntas a serem evidenciadas</v>
      </c>
    </row>
    <row r="47" spans="1:41" ht="20.100000000000001" customHeight="1">
      <c r="A47" s="120"/>
      <c r="B47" s="118"/>
      <c r="C47" s="118"/>
      <c r="D47" s="118"/>
      <c r="E47" s="118"/>
      <c r="H47" s="252"/>
      <c r="I47" s="115">
        <f>_xlfn.XLOOKUP(J47,'3056'!$D:$D,'3056'!$C:$C,0,0)</f>
        <v>0</v>
      </c>
      <c r="J47" s="134"/>
      <c r="K47" s="135" cm="1">
        <f t="array" ref="K47">MAX(IF(J47='3056'!$D:$D,'3056'!$I:$I))</f>
        <v>0</v>
      </c>
      <c r="L47" s="136">
        <f>IF(COUNTIFS('3056'!$D:$D,'A3056'!J47,'3056'!$I:$I,'A3056'!K47,'3056'!$F:$F,'A3056'!$L$7)&gt;=1,1,0)</f>
        <v>0</v>
      </c>
      <c r="M47" s="136">
        <f>IF(COUNTIFS('3056'!$D:$D,'A3056'!J47,'3056'!$I:$I,'A3056'!K47,'3056'!$F:$F,'A3056'!$M$7)&gt;=1,1,0)</f>
        <v>0</v>
      </c>
      <c r="N47" s="136">
        <f>IF(COUNTIFS('3056'!$D:$D,'A3056'!J47,'3056'!$I:$I,'A3056'!K47,'3056'!$F:$F,'A3056'!$N$7)&gt;=1,1,0)</f>
        <v>0</v>
      </c>
      <c r="O47" s="117"/>
      <c r="P47" s="118"/>
      <c r="Q47" s="133" t="str">
        <f t="shared" si="2"/>
        <v>Ok</v>
      </c>
      <c r="R47" s="115"/>
      <c r="S47" s="115"/>
      <c r="T47" s="66"/>
      <c r="U47" s="133" t="str">
        <f t="shared" si="9"/>
        <v>Ok</v>
      </c>
      <c r="V47" s="115"/>
      <c r="W47" s="115"/>
      <c r="X47" s="66"/>
      <c r="Y47" s="133" t="str">
        <f t="shared" si="8"/>
        <v>Ok</v>
      </c>
      <c r="Z47" s="115"/>
      <c r="AA47" s="115"/>
      <c r="AB47" s="66"/>
      <c r="AC47" s="133" t="str">
        <f t="shared" si="4"/>
        <v>Ok</v>
      </c>
      <c r="AD47" s="115"/>
      <c r="AE47" s="115"/>
      <c r="AF47" s="66"/>
      <c r="AG47" s="133" t="str">
        <f t="shared" si="5"/>
        <v>Ok</v>
      </c>
      <c r="AH47" s="115"/>
      <c r="AI47" s="133" t="str">
        <f t="shared" si="6"/>
        <v>Ok</v>
      </c>
      <c r="AJ47" s="117" t="str">
        <f t="shared" si="7"/>
        <v>Não</v>
      </c>
      <c r="AK47" s="118"/>
      <c r="AL47" s="115"/>
      <c r="AM47" s="133" t="str">
        <f t="shared" si="0"/>
        <v>Ok</v>
      </c>
      <c r="AO47" s="65" t="str">
        <f t="shared" si="1"/>
        <v>Cooperado SEM perguntas a serem evidenciadas</v>
      </c>
    </row>
    <row r="48" spans="1:41" ht="20.100000000000001" customHeight="1" thickBot="1">
      <c r="B48" s="324" t="s">
        <v>719</v>
      </c>
      <c r="C48" s="324"/>
      <c r="D48" s="324"/>
      <c r="E48" s="324"/>
      <c r="H48" s="252"/>
      <c r="I48" s="115">
        <f>_xlfn.XLOOKUP(J48,'3056'!$D:$D,'3056'!$C:$C,0,0)</f>
        <v>0</v>
      </c>
      <c r="J48" s="134"/>
      <c r="K48" s="135" cm="1">
        <f t="array" ref="K48">MAX(IF(J48='3056'!$D:$D,'3056'!$I:$I))</f>
        <v>0</v>
      </c>
      <c r="L48" s="136">
        <f>IF(COUNTIFS('3056'!$D:$D,'A3056'!J48,'3056'!$I:$I,'A3056'!K48,'3056'!$F:$F,'A3056'!$L$7)&gt;=1,1,0)</f>
        <v>0</v>
      </c>
      <c r="M48" s="136">
        <f>IF(COUNTIFS('3056'!$D:$D,'A3056'!J48,'3056'!$I:$I,'A3056'!K48,'3056'!$F:$F,'A3056'!$M$7)&gt;=1,1,0)</f>
        <v>0</v>
      </c>
      <c r="N48" s="136">
        <f>IF(COUNTIFS('3056'!$D:$D,'A3056'!J48,'3056'!$I:$I,'A3056'!K48,'3056'!$F:$F,'A3056'!$N$7)&gt;=1,1,0)</f>
        <v>0</v>
      </c>
      <c r="O48" s="117"/>
      <c r="P48" s="118"/>
      <c r="Q48" s="133" t="str">
        <f t="shared" si="2"/>
        <v>Ok</v>
      </c>
      <c r="R48" s="115"/>
      <c r="S48" s="115"/>
      <c r="T48" s="66"/>
      <c r="U48" s="133" t="str">
        <f t="shared" si="9"/>
        <v>Ok</v>
      </c>
      <c r="V48" s="115"/>
      <c r="W48" s="115"/>
      <c r="X48" s="66"/>
      <c r="Y48" s="133" t="str">
        <f t="shared" si="8"/>
        <v>Ok</v>
      </c>
      <c r="Z48" s="115"/>
      <c r="AA48" s="115"/>
      <c r="AB48" s="66"/>
      <c r="AC48" s="133" t="str">
        <f t="shared" si="4"/>
        <v>Ok</v>
      </c>
      <c r="AD48" s="115"/>
      <c r="AE48" s="115"/>
      <c r="AF48" s="66"/>
      <c r="AG48" s="133" t="str">
        <f t="shared" si="5"/>
        <v>Ok</v>
      </c>
      <c r="AH48" s="115"/>
      <c r="AI48" s="133" t="str">
        <f t="shared" si="6"/>
        <v>Ok</v>
      </c>
      <c r="AJ48" s="117" t="str">
        <f t="shared" si="7"/>
        <v>Não</v>
      </c>
      <c r="AK48" s="118"/>
      <c r="AL48" s="115"/>
      <c r="AM48" s="133" t="str">
        <f t="shared" si="0"/>
        <v>Ok</v>
      </c>
      <c r="AO48" s="65" t="str">
        <f t="shared" si="1"/>
        <v>Cooperado SEM perguntas a serem evidenciadas</v>
      </c>
    </row>
    <row r="49" spans="1:41" ht="20.100000000000001" customHeight="1" thickTop="1">
      <c r="A49" s="119" t="s">
        <v>720</v>
      </c>
      <c r="B49" s="150" t="s">
        <v>721</v>
      </c>
      <c r="C49" s="151" t="s">
        <v>715</v>
      </c>
      <c r="D49" s="328"/>
      <c r="E49" s="329"/>
      <c r="H49" s="252"/>
      <c r="I49" s="115">
        <f>_xlfn.XLOOKUP(J49,'3056'!$D:$D,'3056'!$C:$C,0,0)</f>
        <v>0</v>
      </c>
      <c r="J49" s="134"/>
      <c r="K49" s="135" cm="1">
        <f t="array" ref="K49">MAX(IF(J49='3056'!$D:$D,'3056'!$I:$I))</f>
        <v>0</v>
      </c>
      <c r="L49" s="136">
        <f>IF(COUNTIFS('3056'!$D:$D,'A3056'!J49,'3056'!$I:$I,'A3056'!K49,'3056'!$F:$F,'A3056'!$L$7)&gt;=1,1,0)</f>
        <v>0</v>
      </c>
      <c r="M49" s="136">
        <f>IF(COUNTIFS('3056'!$D:$D,'A3056'!J49,'3056'!$I:$I,'A3056'!K49,'3056'!$F:$F,'A3056'!$M$7)&gt;=1,1,0)</f>
        <v>0</v>
      </c>
      <c r="N49" s="136">
        <f>IF(COUNTIFS('3056'!$D:$D,'A3056'!J49,'3056'!$I:$I,'A3056'!K49,'3056'!$F:$F,'A3056'!$N$7)&gt;=1,1,0)</f>
        <v>0</v>
      </c>
      <c r="O49" s="117"/>
      <c r="P49" s="118"/>
      <c r="Q49" s="133" t="str">
        <f t="shared" si="2"/>
        <v>Ok</v>
      </c>
      <c r="R49" s="115"/>
      <c r="S49" s="115"/>
      <c r="T49" s="66"/>
      <c r="U49" s="133" t="str">
        <f t="shared" si="9"/>
        <v>Ok</v>
      </c>
      <c r="V49" s="115"/>
      <c r="W49" s="115"/>
      <c r="X49" s="66"/>
      <c r="Y49" s="133" t="str">
        <f t="shared" si="8"/>
        <v>Ok</v>
      </c>
      <c r="Z49" s="115"/>
      <c r="AA49" s="115"/>
      <c r="AB49" s="66"/>
      <c r="AC49" s="133" t="str">
        <f t="shared" si="4"/>
        <v>Ok</v>
      </c>
      <c r="AD49" s="115"/>
      <c r="AE49" s="115"/>
      <c r="AF49" s="66"/>
      <c r="AG49" s="133" t="str">
        <f t="shared" si="5"/>
        <v>Ok</v>
      </c>
      <c r="AH49" s="115"/>
      <c r="AI49" s="133" t="str">
        <f t="shared" si="6"/>
        <v>Ok</v>
      </c>
      <c r="AJ49" s="117" t="str">
        <f t="shared" si="7"/>
        <v>Não</v>
      </c>
      <c r="AK49" s="118"/>
      <c r="AL49" s="115"/>
      <c r="AM49" s="133" t="str">
        <f t="shared" si="0"/>
        <v>Ok</v>
      </c>
      <c r="AO49" s="65" t="str">
        <f t="shared" si="1"/>
        <v>Cooperado SEM perguntas a serem evidenciadas</v>
      </c>
    </row>
    <row r="50" spans="1:41" ht="20.100000000000001" customHeight="1">
      <c r="A50" s="119">
        <f>IFERROR(IF(ROW(_xlfn.XLOOKUP(B50,I:I,I:I))=1,"",ROW(_xlfn.XLOOKUP(B50,I:I,I:I))),"")</f>
        <v>10</v>
      </c>
      <c r="B50" s="157" t="str" cm="1">
        <f t="array" ref="B50:B52">IF(_xlfn._xlws.FILTER(I:I,AO:AO="Cooperado COM perguntas a serem evidenciadas","")="","",_xlfn._xlws.FILTER(I:I,AO:AO="Cooperado COM perguntas a serem evidenciadas",""))</f>
        <v>009.817.641-26</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4, 6.</v>
      </c>
      <c r="D50" s="120"/>
      <c r="E50" s="158"/>
      <c r="H50" s="252"/>
      <c r="I50" s="115">
        <f>_xlfn.XLOOKUP(J50,'3056'!$D:$D,'3056'!$C:$C,0,0)</f>
        <v>0</v>
      </c>
      <c r="J50" s="134"/>
      <c r="K50" s="135" cm="1">
        <f t="array" ref="K50">MAX(IF(J50='3056'!$D:$D,'3056'!$I:$I))</f>
        <v>0</v>
      </c>
      <c r="L50" s="136">
        <f>IF(COUNTIFS('3056'!$D:$D,'A3056'!J50,'3056'!$I:$I,'A3056'!K50,'3056'!$F:$F,'A3056'!$L$7)&gt;=1,1,0)</f>
        <v>0</v>
      </c>
      <c r="M50" s="136">
        <f>IF(COUNTIFS('3056'!$D:$D,'A3056'!J50,'3056'!$I:$I,'A3056'!K50,'3056'!$F:$F,'A3056'!$M$7)&gt;=1,1,0)</f>
        <v>0</v>
      </c>
      <c r="N50" s="136">
        <f>IF(COUNTIFS('3056'!$D:$D,'A3056'!J50,'3056'!$I:$I,'A3056'!K50,'3056'!$F:$F,'A3056'!$N$7)&gt;=1,1,0)</f>
        <v>0</v>
      </c>
      <c r="O50" s="117"/>
      <c r="P50" s="118"/>
      <c r="Q50" s="133" t="str">
        <f t="shared" si="2"/>
        <v>Ok</v>
      </c>
      <c r="R50" s="115"/>
      <c r="S50" s="115"/>
      <c r="T50" s="66"/>
      <c r="U50" s="133" t="str">
        <f t="shared" si="9"/>
        <v>Ok</v>
      </c>
      <c r="V50" s="115"/>
      <c r="W50" s="115"/>
      <c r="X50" s="66"/>
      <c r="Y50" s="133" t="str">
        <f t="shared" si="8"/>
        <v>Ok</v>
      </c>
      <c r="Z50" s="115"/>
      <c r="AA50" s="115"/>
      <c r="AB50" s="66"/>
      <c r="AC50" s="133" t="str">
        <f t="shared" si="4"/>
        <v>Ok</v>
      </c>
      <c r="AD50" s="115"/>
      <c r="AE50" s="115"/>
      <c r="AF50" s="66"/>
      <c r="AG50" s="133" t="str">
        <f t="shared" si="5"/>
        <v>Ok</v>
      </c>
      <c r="AH50" s="115"/>
      <c r="AI50" s="133" t="str">
        <f t="shared" si="6"/>
        <v>Ok</v>
      </c>
      <c r="AJ50" s="117" t="str">
        <f t="shared" si="7"/>
        <v>Não</v>
      </c>
      <c r="AK50" s="118"/>
      <c r="AL50" s="115"/>
      <c r="AM50" s="133" t="str">
        <f t="shared" si="0"/>
        <v>Ok</v>
      </c>
      <c r="AO50" s="65" t="str">
        <f t="shared" si="1"/>
        <v>Cooperado SEM perguntas a serem evidenciadas</v>
      </c>
    </row>
    <row r="51" spans="1:41" ht="20.100000000000001" customHeight="1">
      <c r="A51" s="119">
        <f t="shared" ref="A51:A101" si="10">IFERROR(IF(ROW(_xlfn.XLOOKUP(B51,I:I,I:I))=1,"",ROW(_xlfn.XLOOKUP(B51,I:I,I:I))),"")</f>
        <v>18</v>
      </c>
      <c r="B51" s="159" t="str">
        <v>433.597.601-15</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4.</v>
      </c>
      <c r="D51" s="120"/>
      <c r="E51" s="158"/>
      <c r="H51" s="252"/>
      <c r="I51" s="115">
        <f>_xlfn.XLOOKUP(J51,'3056'!$D:$D,'3056'!$C:$C,0,0)</f>
        <v>0</v>
      </c>
      <c r="J51" s="134"/>
      <c r="K51" s="135" cm="1">
        <f t="array" ref="K51">MAX(IF(J51='3056'!$D:$D,'3056'!$I:$I))</f>
        <v>0</v>
      </c>
      <c r="L51" s="136">
        <f>IF(COUNTIFS('3056'!$D:$D,'A3056'!J51,'3056'!$I:$I,'A3056'!K51,'3056'!$F:$F,'A3056'!$L$7)&gt;=1,1,0)</f>
        <v>0</v>
      </c>
      <c r="M51" s="136">
        <f>IF(COUNTIFS('3056'!$D:$D,'A3056'!J51,'3056'!$I:$I,'A3056'!K51,'3056'!$F:$F,'A3056'!$M$7)&gt;=1,1,0)</f>
        <v>0</v>
      </c>
      <c r="N51" s="136">
        <f>IF(COUNTIFS('3056'!$D:$D,'A3056'!J51,'3056'!$I:$I,'A3056'!K51,'3056'!$F:$F,'A3056'!$N$7)&gt;=1,1,0)</f>
        <v>0</v>
      </c>
      <c r="O51" s="117"/>
      <c r="P51" s="118"/>
      <c r="Q51" s="133" t="str">
        <f t="shared" si="2"/>
        <v>Ok</v>
      </c>
      <c r="R51" s="115"/>
      <c r="S51" s="115"/>
      <c r="T51" s="66"/>
      <c r="U51" s="133" t="str">
        <f t="shared" si="9"/>
        <v>Ok</v>
      </c>
      <c r="V51" s="115"/>
      <c r="W51" s="115"/>
      <c r="X51" s="66"/>
      <c r="Y51" s="133" t="str">
        <f t="shared" si="8"/>
        <v>Ok</v>
      </c>
      <c r="Z51" s="115"/>
      <c r="AA51" s="115"/>
      <c r="AB51" s="66"/>
      <c r="AC51" s="133" t="str">
        <f t="shared" si="4"/>
        <v>Ok</v>
      </c>
      <c r="AD51" s="115"/>
      <c r="AE51" s="115"/>
      <c r="AF51" s="66"/>
      <c r="AG51" s="133" t="str">
        <f t="shared" si="5"/>
        <v>Ok</v>
      </c>
      <c r="AH51" s="115"/>
      <c r="AI51" s="133" t="str">
        <f t="shared" si="6"/>
        <v>Ok</v>
      </c>
      <c r="AJ51" s="117" t="str">
        <f t="shared" si="7"/>
        <v>Não</v>
      </c>
      <c r="AK51" s="118"/>
      <c r="AL51" s="115"/>
      <c r="AM51" s="133" t="str">
        <f t="shared" si="0"/>
        <v>Ok</v>
      </c>
      <c r="AO51" s="65" t="str">
        <f t="shared" si="1"/>
        <v>Cooperado SEM perguntas a serem evidenciadas</v>
      </c>
    </row>
    <row r="52" spans="1:41" ht="20.100000000000001" customHeight="1">
      <c r="A52" s="119">
        <f t="shared" si="10"/>
        <v>23</v>
      </c>
      <c r="B52" s="159" t="str">
        <v>968.347.731-34</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4.</v>
      </c>
      <c r="D52" s="120"/>
      <c r="E52" s="158"/>
      <c r="H52" s="252"/>
      <c r="I52" s="115">
        <f>_xlfn.XLOOKUP(J52,'3056'!$D:$D,'3056'!$C:$C,0,0)</f>
        <v>0</v>
      </c>
      <c r="J52" s="134"/>
      <c r="K52" s="135" cm="1">
        <f t="array" ref="K52">MAX(IF(J52='3056'!$D:$D,'3056'!$I:$I))</f>
        <v>0</v>
      </c>
      <c r="L52" s="136">
        <f>IF(COUNTIFS('3056'!$D:$D,'A3056'!J52,'3056'!$I:$I,'A3056'!K52,'3056'!$F:$F,'A3056'!$L$7)&gt;=1,1,0)</f>
        <v>0</v>
      </c>
      <c r="M52" s="136">
        <f>IF(COUNTIFS('3056'!$D:$D,'A3056'!J52,'3056'!$I:$I,'A3056'!K52,'3056'!$F:$F,'A3056'!$M$7)&gt;=1,1,0)</f>
        <v>0</v>
      </c>
      <c r="N52" s="136">
        <f>IF(COUNTIFS('3056'!$D:$D,'A3056'!J52,'3056'!$I:$I,'A3056'!K52,'3056'!$F:$F,'A3056'!$N$7)&gt;=1,1,0)</f>
        <v>0</v>
      </c>
      <c r="O52" s="117"/>
      <c r="P52" s="118"/>
      <c r="Q52" s="133" t="str">
        <f t="shared" si="2"/>
        <v>Ok</v>
      </c>
      <c r="R52" s="115"/>
      <c r="S52" s="115"/>
      <c r="T52" s="66"/>
      <c r="U52" s="133" t="str">
        <f t="shared" si="9"/>
        <v>Ok</v>
      </c>
      <c r="V52" s="115"/>
      <c r="W52" s="115"/>
      <c r="X52" s="66"/>
      <c r="Y52" s="133" t="str">
        <f t="shared" si="8"/>
        <v>Ok</v>
      </c>
      <c r="Z52" s="115"/>
      <c r="AA52" s="115"/>
      <c r="AB52" s="66"/>
      <c r="AC52" s="133" t="str">
        <f t="shared" si="4"/>
        <v>Ok</v>
      </c>
      <c r="AD52" s="115"/>
      <c r="AE52" s="115"/>
      <c r="AF52" s="66"/>
      <c r="AG52" s="133" t="str">
        <f t="shared" si="5"/>
        <v>Ok</v>
      </c>
      <c r="AH52" s="115"/>
      <c r="AI52" s="133" t="str">
        <f t="shared" si="6"/>
        <v>Ok</v>
      </c>
      <c r="AJ52" s="117" t="str">
        <f t="shared" si="7"/>
        <v>Não</v>
      </c>
      <c r="AK52" s="118"/>
      <c r="AL52" s="115"/>
      <c r="AM52" s="133" t="str">
        <f t="shared" si="0"/>
        <v>Ok</v>
      </c>
      <c r="AO52" s="65" t="str">
        <f t="shared" si="1"/>
        <v>Cooperado SEM perguntas a serem evidenciadas</v>
      </c>
    </row>
    <row r="53" spans="1:41" ht="20.100000000000001" customHeight="1">
      <c r="A53" s="119" t="str">
        <f t="shared" si="10"/>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s="252"/>
      <c r="I53" s="115">
        <f>_xlfn.XLOOKUP(J53,'3056'!$D:$D,'3056'!$C:$C,0,0)</f>
        <v>0</v>
      </c>
      <c r="J53" s="134"/>
      <c r="K53" s="135" cm="1">
        <f t="array" ref="K53">MAX(IF(J53='3056'!$D:$D,'3056'!$I:$I))</f>
        <v>0</v>
      </c>
      <c r="L53" s="136">
        <f>IF(COUNTIFS('3056'!$D:$D,'A3056'!J53,'3056'!$I:$I,'A3056'!K53,'3056'!$F:$F,'A3056'!$L$7)&gt;=1,1,0)</f>
        <v>0</v>
      </c>
      <c r="M53" s="136">
        <f>IF(COUNTIFS('3056'!$D:$D,'A3056'!J53,'3056'!$I:$I,'A3056'!K53,'3056'!$F:$F,'A3056'!$M$7)&gt;=1,1,0)</f>
        <v>0</v>
      </c>
      <c r="N53" s="136">
        <f>IF(COUNTIFS('3056'!$D:$D,'A3056'!J53,'3056'!$I:$I,'A3056'!K53,'3056'!$F:$F,'A3056'!$N$7)&gt;=1,1,0)</f>
        <v>0</v>
      </c>
      <c r="O53" s="117"/>
      <c r="P53" s="118"/>
      <c r="Q53" s="133" t="str">
        <f t="shared" si="2"/>
        <v>Ok</v>
      </c>
      <c r="R53" s="115"/>
      <c r="S53" s="115"/>
      <c r="T53" s="66"/>
      <c r="U53" s="133" t="str">
        <f t="shared" si="9"/>
        <v>Ok</v>
      </c>
      <c r="V53" s="115"/>
      <c r="W53" s="115"/>
      <c r="X53" s="66"/>
      <c r="Y53" s="133" t="str">
        <f t="shared" si="8"/>
        <v>Ok</v>
      </c>
      <c r="Z53" s="115"/>
      <c r="AA53" s="115"/>
      <c r="AB53" s="66"/>
      <c r="AC53" s="133" t="str">
        <f t="shared" si="4"/>
        <v>Ok</v>
      </c>
      <c r="AD53" s="115"/>
      <c r="AE53" s="115"/>
      <c r="AF53" s="66"/>
      <c r="AG53" s="133" t="str">
        <f t="shared" si="5"/>
        <v>Ok</v>
      </c>
      <c r="AH53" s="115"/>
      <c r="AI53" s="133" t="str">
        <f t="shared" si="6"/>
        <v>Ok</v>
      </c>
      <c r="AJ53" s="117" t="str">
        <f t="shared" si="7"/>
        <v>Não</v>
      </c>
      <c r="AK53" s="118"/>
      <c r="AL53" s="115"/>
      <c r="AM53" s="133" t="str">
        <f t="shared" si="0"/>
        <v>Ok</v>
      </c>
      <c r="AO53" s="65" t="str">
        <f t="shared" si="1"/>
        <v>Cooperado SEM perguntas a serem evidenciadas</v>
      </c>
    </row>
    <row r="54" spans="1:41" ht="20.100000000000001" customHeight="1">
      <c r="A54" s="119" t="str">
        <f t="shared" si="10"/>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s="252"/>
      <c r="I54" s="115">
        <f>_xlfn.XLOOKUP(J54,'3056'!$D:$D,'3056'!$C:$C,0,0)</f>
        <v>0</v>
      </c>
      <c r="J54" s="134"/>
      <c r="K54" s="135" cm="1">
        <f t="array" ref="K54">MAX(IF(J54='3056'!$D:$D,'3056'!$I:$I))</f>
        <v>0</v>
      </c>
      <c r="L54" s="136">
        <f>IF(COUNTIFS('3056'!$D:$D,'A3056'!J54,'3056'!$I:$I,'A3056'!K54,'3056'!$F:$F,'A3056'!$L$7)&gt;=1,1,0)</f>
        <v>0</v>
      </c>
      <c r="M54" s="136">
        <f>IF(COUNTIFS('3056'!$D:$D,'A3056'!J54,'3056'!$I:$I,'A3056'!K54,'3056'!$F:$F,'A3056'!$M$7)&gt;=1,1,0)</f>
        <v>0</v>
      </c>
      <c r="N54" s="136">
        <f>IF(COUNTIFS('3056'!$D:$D,'A3056'!J54,'3056'!$I:$I,'A3056'!K54,'3056'!$F:$F,'A3056'!$N$7)&gt;=1,1,0)</f>
        <v>0</v>
      </c>
      <c r="O54" s="117"/>
      <c r="P54" s="118"/>
      <c r="Q54" s="133" t="str">
        <f t="shared" si="2"/>
        <v>Ok</v>
      </c>
      <c r="R54" s="115"/>
      <c r="S54" s="115"/>
      <c r="T54" s="66"/>
      <c r="U54" s="133" t="str">
        <f t="shared" si="9"/>
        <v>Ok</v>
      </c>
      <c r="V54" s="115"/>
      <c r="W54" s="115"/>
      <c r="X54" s="66"/>
      <c r="Y54" s="133" t="str">
        <f t="shared" si="8"/>
        <v>Ok</v>
      </c>
      <c r="Z54" s="115"/>
      <c r="AA54" s="115"/>
      <c r="AB54" s="66"/>
      <c r="AC54" s="133" t="str">
        <f t="shared" si="4"/>
        <v>Ok</v>
      </c>
      <c r="AD54" s="115"/>
      <c r="AE54" s="115"/>
      <c r="AF54" s="66"/>
      <c r="AG54" s="133" t="str">
        <f t="shared" si="5"/>
        <v>Ok</v>
      </c>
      <c r="AH54" s="115"/>
      <c r="AI54" s="133" t="str">
        <f t="shared" si="6"/>
        <v>Ok</v>
      </c>
      <c r="AJ54" s="117" t="str">
        <f t="shared" si="7"/>
        <v>Não</v>
      </c>
      <c r="AK54" s="118"/>
      <c r="AL54" s="115"/>
      <c r="AM54" s="133" t="str">
        <f t="shared" si="0"/>
        <v>Ok</v>
      </c>
      <c r="AO54" s="65" t="str">
        <f t="shared" si="1"/>
        <v>Cooperado SEM perguntas a serem evidenciadas</v>
      </c>
    </row>
    <row r="55" spans="1:41" ht="20.100000000000001" customHeight="1">
      <c r="A55" s="119" t="str">
        <f t="shared" si="10"/>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s="252"/>
      <c r="I55" s="115">
        <f>_xlfn.XLOOKUP(J55,'3056'!$D:$D,'3056'!$C:$C,0,0)</f>
        <v>0</v>
      </c>
      <c r="J55" s="134"/>
      <c r="K55" s="135" cm="1">
        <f t="array" ref="K55">MAX(IF(J55='3056'!$D:$D,'3056'!$I:$I))</f>
        <v>0</v>
      </c>
      <c r="L55" s="136">
        <f>IF(COUNTIFS('3056'!$D:$D,'A3056'!J55,'3056'!$I:$I,'A3056'!K55,'3056'!$F:$F,'A3056'!$L$7)&gt;=1,1,0)</f>
        <v>0</v>
      </c>
      <c r="M55" s="136">
        <f>IF(COUNTIFS('3056'!$D:$D,'A3056'!J55,'3056'!$I:$I,'A3056'!K55,'3056'!$F:$F,'A3056'!$M$7)&gt;=1,1,0)</f>
        <v>0</v>
      </c>
      <c r="N55" s="136">
        <f>IF(COUNTIFS('3056'!$D:$D,'A3056'!J55,'3056'!$I:$I,'A3056'!K55,'3056'!$F:$F,'A3056'!$N$7)&gt;=1,1,0)</f>
        <v>0</v>
      </c>
      <c r="O55" s="117"/>
      <c r="P55" s="118"/>
      <c r="Q55" s="133" t="str">
        <f t="shared" si="2"/>
        <v>Ok</v>
      </c>
      <c r="R55" s="115"/>
      <c r="S55" s="115"/>
      <c r="T55" s="66"/>
      <c r="U55" s="133" t="str">
        <f t="shared" si="9"/>
        <v>Ok</v>
      </c>
      <c r="V55" s="115"/>
      <c r="W55" s="115"/>
      <c r="X55" s="66"/>
      <c r="Y55" s="133" t="str">
        <f t="shared" si="8"/>
        <v>Ok</v>
      </c>
      <c r="Z55" s="115"/>
      <c r="AA55" s="115"/>
      <c r="AB55" s="66"/>
      <c r="AC55" s="133" t="str">
        <f t="shared" si="4"/>
        <v>Ok</v>
      </c>
      <c r="AD55" s="115"/>
      <c r="AE55" s="115"/>
      <c r="AF55" s="66"/>
      <c r="AG55" s="133" t="str">
        <f t="shared" si="5"/>
        <v>Ok</v>
      </c>
      <c r="AH55" s="115"/>
      <c r="AI55" s="133" t="str">
        <f t="shared" si="6"/>
        <v>Ok</v>
      </c>
      <c r="AJ55" s="117" t="str">
        <f t="shared" si="7"/>
        <v>Não</v>
      </c>
      <c r="AK55" s="118"/>
      <c r="AL55" s="115"/>
      <c r="AM55" s="133" t="str">
        <f t="shared" si="0"/>
        <v>Ok</v>
      </c>
      <c r="AO55" s="65" t="str">
        <f t="shared" si="1"/>
        <v>Cooperado SEM perguntas a serem evidenciadas</v>
      </c>
    </row>
    <row r="56" spans="1:41" ht="20.100000000000001" customHeight="1">
      <c r="A56" s="119" t="str">
        <f t="shared" si="10"/>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s="252"/>
      <c r="I56" s="115">
        <f>_xlfn.XLOOKUP(J56,'3056'!$D:$D,'3056'!$C:$C,0,0)</f>
        <v>0</v>
      </c>
      <c r="J56" s="134"/>
      <c r="K56" s="135" cm="1">
        <f t="array" ref="K56">MAX(IF(J56='3056'!$D:$D,'3056'!$I:$I))</f>
        <v>0</v>
      </c>
      <c r="L56" s="136">
        <f>IF(COUNTIFS('3056'!$D:$D,'A3056'!J56,'3056'!$I:$I,'A3056'!K56,'3056'!$F:$F,'A3056'!$L$7)&gt;=1,1,0)</f>
        <v>0</v>
      </c>
      <c r="M56" s="136">
        <f>IF(COUNTIFS('3056'!$D:$D,'A3056'!J56,'3056'!$I:$I,'A3056'!K56,'3056'!$F:$F,'A3056'!$M$7)&gt;=1,1,0)</f>
        <v>0</v>
      </c>
      <c r="N56" s="136">
        <f>IF(COUNTIFS('3056'!$D:$D,'A3056'!J56,'3056'!$I:$I,'A3056'!K56,'3056'!$F:$F,'A3056'!$N$7)&gt;=1,1,0)</f>
        <v>0</v>
      </c>
      <c r="O56" s="117"/>
      <c r="P56" s="118"/>
      <c r="Q56" s="133" t="str">
        <f t="shared" si="2"/>
        <v>Ok</v>
      </c>
      <c r="R56" s="115"/>
      <c r="S56" s="115"/>
      <c r="T56" s="66"/>
      <c r="U56" s="133" t="str">
        <f t="shared" si="9"/>
        <v>Ok</v>
      </c>
      <c r="V56" s="115"/>
      <c r="W56" s="115"/>
      <c r="X56" s="66"/>
      <c r="Y56" s="133" t="str">
        <f t="shared" si="8"/>
        <v>Ok</v>
      </c>
      <c r="Z56" s="115"/>
      <c r="AA56" s="115"/>
      <c r="AB56" s="66"/>
      <c r="AC56" s="133" t="str">
        <f t="shared" si="4"/>
        <v>Ok</v>
      </c>
      <c r="AD56" s="115"/>
      <c r="AE56" s="115"/>
      <c r="AF56" s="66"/>
      <c r="AG56" s="133" t="str">
        <f t="shared" si="5"/>
        <v>Ok</v>
      </c>
      <c r="AH56" s="115"/>
      <c r="AI56" s="133" t="str">
        <f t="shared" si="6"/>
        <v>Ok</v>
      </c>
      <c r="AJ56" s="117" t="str">
        <f t="shared" si="7"/>
        <v>Não</v>
      </c>
      <c r="AK56" s="118"/>
      <c r="AL56" s="115"/>
      <c r="AM56" s="133" t="str">
        <f t="shared" si="0"/>
        <v>Ok</v>
      </c>
      <c r="AO56" s="65" t="str">
        <f t="shared" si="1"/>
        <v>Cooperado SEM perguntas a serem evidenciadas</v>
      </c>
    </row>
    <row r="57" spans="1:41" ht="20.100000000000001" customHeight="1">
      <c r="A57" s="119" t="str">
        <f t="shared" si="10"/>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s="252"/>
      <c r="I57" s="115">
        <f>_xlfn.XLOOKUP(J57,'3056'!$D:$D,'3056'!$C:$C,0,0)</f>
        <v>0</v>
      </c>
      <c r="J57" s="134"/>
      <c r="K57" s="135" cm="1">
        <f t="array" ref="K57">MAX(IF(J57='3056'!$D:$D,'3056'!$I:$I))</f>
        <v>0</v>
      </c>
      <c r="L57" s="136">
        <f>IF(COUNTIFS('3056'!$D:$D,'A3056'!J57,'3056'!$I:$I,'A3056'!K57,'3056'!$F:$F,'A3056'!$L$7)&gt;=1,1,0)</f>
        <v>0</v>
      </c>
      <c r="M57" s="136">
        <f>IF(COUNTIFS('3056'!$D:$D,'A3056'!J57,'3056'!$I:$I,'A3056'!K57,'3056'!$F:$F,'A3056'!$M$7)&gt;=1,1,0)</f>
        <v>0</v>
      </c>
      <c r="N57" s="136">
        <f>IF(COUNTIFS('3056'!$D:$D,'A3056'!J57,'3056'!$I:$I,'A3056'!K57,'3056'!$F:$F,'A3056'!$N$7)&gt;=1,1,0)</f>
        <v>0</v>
      </c>
      <c r="O57" s="117"/>
      <c r="P57" s="118"/>
      <c r="Q57" s="133" t="str">
        <f t="shared" si="2"/>
        <v>Ok</v>
      </c>
      <c r="R57" s="115"/>
      <c r="S57" s="115"/>
      <c r="T57" s="66"/>
      <c r="U57" s="133" t="str">
        <f t="shared" si="9"/>
        <v>Ok</v>
      </c>
      <c r="V57" s="115"/>
      <c r="W57" s="115"/>
      <c r="X57" s="66"/>
      <c r="Y57" s="133" t="str">
        <f t="shared" si="8"/>
        <v>Ok</v>
      </c>
      <c r="Z57" s="115"/>
      <c r="AA57" s="115"/>
      <c r="AB57" s="66"/>
      <c r="AC57" s="133" t="str">
        <f t="shared" si="4"/>
        <v>Ok</v>
      </c>
      <c r="AD57" s="115"/>
      <c r="AE57" s="115"/>
      <c r="AF57" s="66"/>
      <c r="AG57" s="133" t="str">
        <f t="shared" si="5"/>
        <v>Ok</v>
      </c>
      <c r="AH57" s="115"/>
      <c r="AI57" s="133" t="str">
        <f t="shared" si="6"/>
        <v>Ok</v>
      </c>
      <c r="AJ57" s="117" t="str">
        <f t="shared" si="7"/>
        <v>Não</v>
      </c>
      <c r="AK57" s="118"/>
      <c r="AL57" s="115"/>
      <c r="AM57" s="133" t="str">
        <f t="shared" si="0"/>
        <v>Ok</v>
      </c>
      <c r="AO57" s="65" t="str">
        <f t="shared" si="1"/>
        <v>Cooperado SEM perguntas a serem evidenciadas</v>
      </c>
    </row>
    <row r="58" spans="1:41" ht="20.100000000000001" customHeight="1">
      <c r="A58" s="119" t="str">
        <f t="shared" si="10"/>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H58" s="252"/>
      <c r="I58" s="115">
        <f>_xlfn.XLOOKUP(J58,'3056'!$D:$D,'3056'!$C:$C,0,0)</f>
        <v>0</v>
      </c>
      <c r="J58" s="134"/>
      <c r="K58" s="135" cm="1">
        <f t="array" ref="K58">MAX(IF(J58='3056'!$D:$D,'3056'!$I:$I))</f>
        <v>0</v>
      </c>
      <c r="L58" s="136">
        <f>IF(COUNTIFS('3056'!$D:$D,'A3056'!J58,'3056'!$I:$I,'A3056'!K58,'3056'!$F:$F,'A3056'!$L$7)&gt;=1,1,0)</f>
        <v>0</v>
      </c>
      <c r="M58" s="136">
        <f>IF(COUNTIFS('3056'!$D:$D,'A3056'!J58,'3056'!$I:$I,'A3056'!K58,'3056'!$F:$F,'A3056'!$M$7)&gt;=1,1,0)</f>
        <v>0</v>
      </c>
      <c r="N58" s="136">
        <f>IF(COUNTIFS('3056'!$D:$D,'A3056'!J58,'3056'!$I:$I,'A3056'!K58,'3056'!$F:$F,'A3056'!$N$7)&gt;=1,1,0)</f>
        <v>0</v>
      </c>
      <c r="O58" s="117"/>
      <c r="P58" s="118"/>
      <c r="Q58" s="133" t="str">
        <f t="shared" si="2"/>
        <v>Ok</v>
      </c>
      <c r="R58" s="115"/>
      <c r="S58" s="115"/>
      <c r="T58" s="66"/>
      <c r="U58" s="133" t="str">
        <f t="shared" si="9"/>
        <v>Ok</v>
      </c>
      <c r="V58" s="115"/>
      <c r="W58" s="115"/>
      <c r="X58" s="66"/>
      <c r="Y58" s="133" t="str">
        <f t="shared" si="8"/>
        <v>Ok</v>
      </c>
      <c r="Z58" s="115"/>
      <c r="AA58" s="115"/>
      <c r="AB58" s="66"/>
      <c r="AC58" s="133" t="str">
        <f t="shared" si="4"/>
        <v>Ok</v>
      </c>
      <c r="AD58" s="115"/>
      <c r="AE58" s="115"/>
      <c r="AF58" s="66"/>
      <c r="AG58" s="133" t="str">
        <f t="shared" si="5"/>
        <v>Ok</v>
      </c>
      <c r="AH58" s="115"/>
      <c r="AI58" s="133" t="str">
        <f t="shared" si="6"/>
        <v>Ok</v>
      </c>
      <c r="AJ58" s="117" t="str">
        <f t="shared" si="7"/>
        <v>Não</v>
      </c>
      <c r="AK58" s="118"/>
      <c r="AL58" s="115"/>
      <c r="AM58" s="133" t="str">
        <f t="shared" si="0"/>
        <v>Ok</v>
      </c>
      <c r="AO58" s="65" t="str">
        <f t="shared" si="1"/>
        <v>Cooperado SEM perguntas a serem evidenciadas</v>
      </c>
    </row>
    <row r="59" spans="1:41" ht="20.100000000000001" customHeight="1">
      <c r="A59" s="119" t="str">
        <f t="shared" si="10"/>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H59" s="252"/>
      <c r="I59" s="115">
        <f>_xlfn.XLOOKUP(J59,'3056'!$D:$D,'3056'!$C:$C,0,0)</f>
        <v>0</v>
      </c>
      <c r="J59" s="134"/>
      <c r="K59" s="135" cm="1">
        <f t="array" ref="K59">MAX(IF(J59='3056'!$D:$D,'3056'!$I:$I))</f>
        <v>0</v>
      </c>
      <c r="L59" s="136">
        <f>IF(COUNTIFS('3056'!$D:$D,'A3056'!J59,'3056'!$I:$I,'A3056'!K59,'3056'!$F:$F,'A3056'!$L$7)&gt;=1,1,0)</f>
        <v>0</v>
      </c>
      <c r="M59" s="136">
        <f>IF(COUNTIFS('3056'!$D:$D,'A3056'!J59,'3056'!$I:$I,'A3056'!K59,'3056'!$F:$F,'A3056'!$M$7)&gt;=1,1,0)</f>
        <v>0</v>
      </c>
      <c r="N59" s="136">
        <f>IF(COUNTIFS('3056'!$D:$D,'A3056'!J59,'3056'!$I:$I,'A3056'!K59,'3056'!$F:$F,'A3056'!$N$7)&gt;=1,1,0)</f>
        <v>0</v>
      </c>
      <c r="O59" s="117"/>
      <c r="P59" s="118"/>
      <c r="Q59" s="133" t="str">
        <f t="shared" si="2"/>
        <v>Ok</v>
      </c>
      <c r="R59" s="115"/>
      <c r="S59" s="115"/>
      <c r="T59" s="66"/>
      <c r="U59" s="133" t="str">
        <f t="shared" si="9"/>
        <v>Ok</v>
      </c>
      <c r="V59" s="115"/>
      <c r="W59" s="115"/>
      <c r="X59" s="66"/>
      <c r="Y59" s="133" t="str">
        <f t="shared" si="8"/>
        <v>Ok</v>
      </c>
      <c r="Z59" s="115"/>
      <c r="AA59" s="115"/>
      <c r="AB59" s="66"/>
      <c r="AC59" s="133" t="str">
        <f t="shared" si="4"/>
        <v>Ok</v>
      </c>
      <c r="AD59" s="115"/>
      <c r="AE59" s="115"/>
      <c r="AF59" s="66"/>
      <c r="AG59" s="133" t="str">
        <f t="shared" si="5"/>
        <v>Ok</v>
      </c>
      <c r="AH59" s="115"/>
      <c r="AI59" s="133" t="str">
        <f t="shared" si="6"/>
        <v>Ok</v>
      </c>
      <c r="AJ59" s="117" t="str">
        <f t="shared" si="7"/>
        <v>Não</v>
      </c>
      <c r="AK59" s="118"/>
      <c r="AL59" s="115"/>
      <c r="AM59" s="133" t="str">
        <f t="shared" si="0"/>
        <v>Ok</v>
      </c>
      <c r="AO59" s="65" t="str">
        <f t="shared" si="1"/>
        <v>Cooperado SEM perguntas a serem evidenciadas</v>
      </c>
    </row>
    <row r="60" spans="1:41" ht="20.100000000000001" customHeight="1">
      <c r="A60" s="119" t="str">
        <f t="shared" si="10"/>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H60" s="252"/>
      <c r="I60" s="115">
        <f>_xlfn.XLOOKUP(J60,'3056'!$D:$D,'3056'!$C:$C,0,0)</f>
        <v>0</v>
      </c>
      <c r="J60" s="134"/>
      <c r="K60" s="135" cm="1">
        <f t="array" ref="K60">MAX(IF(J60='3056'!$D:$D,'3056'!$I:$I))</f>
        <v>0</v>
      </c>
      <c r="L60" s="136">
        <f>IF(COUNTIFS('3056'!$D:$D,'A3056'!J60,'3056'!$I:$I,'A3056'!K60,'3056'!$F:$F,'A3056'!$L$7)&gt;=1,1,0)</f>
        <v>0</v>
      </c>
      <c r="M60" s="136">
        <f>IF(COUNTIFS('3056'!$D:$D,'A3056'!J60,'3056'!$I:$I,'A3056'!K60,'3056'!$F:$F,'A3056'!$M$7)&gt;=1,1,0)</f>
        <v>0</v>
      </c>
      <c r="N60" s="136">
        <f>IF(COUNTIFS('3056'!$D:$D,'A3056'!J60,'3056'!$I:$I,'A3056'!K60,'3056'!$F:$F,'A3056'!$N$7)&gt;=1,1,0)</f>
        <v>0</v>
      </c>
      <c r="O60" s="117"/>
      <c r="P60" s="118"/>
      <c r="Q60" s="133" t="str">
        <f t="shared" ref="Q60:Q105" si="11">IF(AND(O60="Sim")*OR(P60="Não",P60="Não se aplica",P60=""),"Verificar","Ok")</f>
        <v>Ok</v>
      </c>
      <c r="R60" s="115"/>
      <c r="S60" s="115"/>
      <c r="T60" s="66"/>
      <c r="U60" s="133" t="str">
        <f t="shared" ref="U60:U105" si="12">IF(AND(R60="Sim",T60="Siim"),"Ok",IF(AND(S60="Sim")*OR(T60="Não",T60="Não se aplica",T60=""),"Verificar","Ok"))</f>
        <v>Ok</v>
      </c>
      <c r="V60" s="115"/>
      <c r="W60" s="115"/>
      <c r="X60" s="66"/>
      <c r="Y60" s="133" t="str">
        <f t="shared" ref="Y60:Y105" si="13">IF(AND(V60="Sim",X60="Siim"),"Ok",IF(AND(W60="Sim")*OR(X60="Não",X60="Não se aplica",X60=""),"Verificar","Ok"))</f>
        <v>Ok</v>
      </c>
      <c r="Z60" s="115"/>
      <c r="AA60" s="115"/>
      <c r="AB60" s="66"/>
      <c r="AC60" s="133" t="str">
        <f t="shared" ref="AC60:AC105" si="14">IF(AND(Z60="Sim",AB60="Siim"),"Ok",IF(AND(AA60="Sim")*OR(AB60="Não",AB60="Não se aplica",AB60=""),"Verificar","Ok"))</f>
        <v>Ok</v>
      </c>
      <c r="AD60" s="115"/>
      <c r="AE60" s="115"/>
      <c r="AF60" s="66"/>
      <c r="AG60" s="133" t="str">
        <f t="shared" ref="AG60:AG105" si="15">IF(AND(AE60="sim",AF60="Não"),"Verificar","Ok")</f>
        <v>Ok</v>
      </c>
      <c r="AH60" s="115"/>
      <c r="AI60" s="133" t="str">
        <f t="shared" ref="AI60:AI105" si="16">IF(AH60="Não","Verificar","Ok")</f>
        <v>Ok</v>
      </c>
      <c r="AJ60" s="117" t="str">
        <f t="shared" ref="AJ60:AJ105" si="17">IF(N60=1,"Sim, precisa de plano cadastrado na PGPC", "Não")</f>
        <v>Não</v>
      </c>
      <c r="AK60" s="118"/>
      <c r="AL60" s="115"/>
      <c r="AM60" s="133" t="str">
        <f t="shared" ref="AM60:AM105" si="18">IF(OR(AL60=" ",AL60="Sim"),"Ok",IF(AJ60="Não","Ok","Verificar"))</f>
        <v>Ok</v>
      </c>
      <c r="AO60" s="65" t="str">
        <f t="shared" ref="AO60:AO105" si="19">IF(AND(Q60="Ok",U60="Ok",Y60="Ok",AC60="Ok",AG60="Ok",AI60="Ok",AM60="Ok"),"Cooperado SEM perguntas a serem evidenciadas","Cooperado COM perguntas a serem evidenciadas")</f>
        <v>Cooperado SEM perguntas a serem evidenciadas</v>
      </c>
    </row>
    <row r="61" spans="1:41" ht="20.100000000000001" customHeight="1">
      <c r="A61" s="119" t="str">
        <f t="shared" si="10"/>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H61" s="252"/>
      <c r="I61" s="115">
        <f>_xlfn.XLOOKUP(J61,'3056'!$D:$D,'3056'!$C:$C,0,0)</f>
        <v>0</v>
      </c>
      <c r="J61" s="134"/>
      <c r="K61" s="135" cm="1">
        <f t="array" ref="K61">MAX(IF(J61='3056'!$D:$D,'3056'!$I:$I))</f>
        <v>0</v>
      </c>
      <c r="L61" s="136">
        <f>IF(COUNTIFS('3056'!$D:$D,'A3056'!I61,'3056'!$I:$I,'A3056'!J61,'3056'!$F:$F,'A3056'!$M$7)&gt;=1,1,0)</f>
        <v>0</v>
      </c>
      <c r="M61" s="136">
        <f>IF(COUNTIFS('3056'!$D:$D,'A3056'!J61,'3056'!$I:$I,'A3056'!K61,'3056'!$F:$F,'A3056'!$M$7)&gt;=1,1,0)</f>
        <v>0</v>
      </c>
      <c r="N61" s="136">
        <f>IF(COUNTIFS('3056'!$D:$D,'A3056'!J61,'3056'!$I:$I,'A3056'!K61,'3056'!$F:$F,'A3056'!$N$7)&gt;=1,1,0)</f>
        <v>0</v>
      </c>
      <c r="O61" s="117"/>
      <c r="P61" s="118"/>
      <c r="Q61" s="133" t="str">
        <f t="shared" si="11"/>
        <v>Ok</v>
      </c>
      <c r="R61" s="115"/>
      <c r="S61" s="115"/>
      <c r="T61" s="66"/>
      <c r="U61" s="133" t="str">
        <f t="shared" si="12"/>
        <v>Ok</v>
      </c>
      <c r="V61" s="115"/>
      <c r="W61" s="115"/>
      <c r="X61" s="66"/>
      <c r="Y61" s="133" t="str">
        <f t="shared" si="13"/>
        <v>Ok</v>
      </c>
      <c r="Z61" s="115"/>
      <c r="AA61" s="115"/>
      <c r="AB61" s="66"/>
      <c r="AC61" s="133" t="str">
        <f t="shared" si="14"/>
        <v>Ok</v>
      </c>
      <c r="AD61" s="115"/>
      <c r="AE61" s="115"/>
      <c r="AF61" s="66"/>
      <c r="AG61" s="133" t="str">
        <f t="shared" si="15"/>
        <v>Ok</v>
      </c>
      <c r="AH61" s="115"/>
      <c r="AI61" s="133" t="str">
        <f t="shared" si="16"/>
        <v>Ok</v>
      </c>
      <c r="AJ61" s="117" t="str">
        <f t="shared" si="17"/>
        <v>Não</v>
      </c>
      <c r="AK61" s="118"/>
      <c r="AL61" s="115"/>
      <c r="AM61" s="133" t="str">
        <f t="shared" si="18"/>
        <v>Ok</v>
      </c>
      <c r="AO61" s="65" t="str">
        <f t="shared" si="19"/>
        <v>Cooperado SEM perguntas a serem evidenciadas</v>
      </c>
    </row>
    <row r="62" spans="1:41" ht="20.100000000000001" customHeight="1">
      <c r="A62" s="119" t="str">
        <f t="shared" si="10"/>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H62" s="252"/>
      <c r="I62" s="115">
        <f>_xlfn.XLOOKUP(J62,'3056'!$D:$D,'3056'!$C:$C,0,0)</f>
        <v>0</v>
      </c>
      <c r="J62" s="134"/>
      <c r="K62" s="135" cm="1">
        <f t="array" ref="K62">MAX(IF(J62='3056'!$D:$D,'3056'!$I:$I))</f>
        <v>0</v>
      </c>
      <c r="L62" s="136">
        <f>IF(COUNTIFS('3056'!$D:$D,'A3056'!J62,'3056'!$I:$I,'A3056'!K62,'3056'!$F:$F,'A3056'!$L$7)&gt;=1,1,0)</f>
        <v>0</v>
      </c>
      <c r="M62" s="136">
        <f>IF(COUNTIFS('3056'!$D:$D,'A3056'!J62,'3056'!$I:$I,'A3056'!K62,'3056'!$F:$F,'A3056'!$M$7)&gt;=1,1,0)</f>
        <v>0</v>
      </c>
      <c r="N62" s="136">
        <f>IF(COUNTIFS('3056'!$D:$D,'A3056'!J62,'3056'!$I:$I,'A3056'!K62,'3056'!$F:$F,'A3056'!$N$7)&gt;=1,1,0)</f>
        <v>0</v>
      </c>
      <c r="O62" s="117"/>
      <c r="P62" s="118"/>
      <c r="Q62" s="133" t="str">
        <f t="shared" si="11"/>
        <v>Ok</v>
      </c>
      <c r="R62" s="115"/>
      <c r="S62" s="115"/>
      <c r="T62" s="66"/>
      <c r="U62" s="133" t="str">
        <f t="shared" si="12"/>
        <v>Ok</v>
      </c>
      <c r="V62" s="115"/>
      <c r="W62" s="115"/>
      <c r="X62" s="66"/>
      <c r="Y62" s="133" t="str">
        <f t="shared" si="13"/>
        <v>Ok</v>
      </c>
      <c r="Z62" s="115"/>
      <c r="AA62" s="115"/>
      <c r="AB62" s="66"/>
      <c r="AC62" s="133" t="str">
        <f t="shared" si="14"/>
        <v>Ok</v>
      </c>
      <c r="AD62" s="115"/>
      <c r="AE62" s="115"/>
      <c r="AF62" s="66"/>
      <c r="AG62" s="133" t="str">
        <f t="shared" si="15"/>
        <v>Ok</v>
      </c>
      <c r="AH62" s="115"/>
      <c r="AI62" s="133" t="str">
        <f t="shared" si="16"/>
        <v>Ok</v>
      </c>
      <c r="AJ62" s="117" t="str">
        <f t="shared" si="17"/>
        <v>Não</v>
      </c>
      <c r="AK62" s="118"/>
      <c r="AL62" s="115"/>
      <c r="AM62" s="133" t="str">
        <f t="shared" si="18"/>
        <v>Ok</v>
      </c>
      <c r="AO62" s="65" t="str">
        <f t="shared" si="19"/>
        <v>Cooperado SEM perguntas a serem evidenciadas</v>
      </c>
    </row>
    <row r="63" spans="1:41" ht="20.100000000000001" customHeight="1">
      <c r="A63" s="119" t="str">
        <f t="shared" si="10"/>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H63" s="252"/>
      <c r="I63" s="115">
        <f>_xlfn.XLOOKUP(J63,'3056'!$D:$D,'3056'!$C:$C,0,0)</f>
        <v>0</v>
      </c>
      <c r="J63" s="134"/>
      <c r="K63" s="135" cm="1">
        <f t="array" ref="K63">MAX(IF(J63='3056'!$D:$D,'3056'!$I:$I))</f>
        <v>0</v>
      </c>
      <c r="L63" s="136">
        <f>IF(COUNTIFS('3056'!$D:$D,'A3056'!J63,'3056'!$I:$I,'A3056'!K63,'3056'!$F:$F,'A3056'!$L$7)&gt;=1,1,0)</f>
        <v>0</v>
      </c>
      <c r="M63" s="136">
        <f>IF(COUNTIFS('3056'!$D:$D,'A3056'!J63,'3056'!$I:$I,'A3056'!K63,'3056'!$F:$F,'A3056'!$M$7)&gt;=1,1,0)</f>
        <v>0</v>
      </c>
      <c r="N63" s="136">
        <f>IF(COUNTIFS('3056'!$D:$D,'A3056'!J63,'3056'!$I:$I,'A3056'!K63,'3056'!$F:$F,'A3056'!$N$7)&gt;=1,1,0)</f>
        <v>0</v>
      </c>
      <c r="O63" s="117"/>
      <c r="P63" s="118"/>
      <c r="Q63" s="133" t="str">
        <f t="shared" si="11"/>
        <v>Ok</v>
      </c>
      <c r="R63" s="115"/>
      <c r="S63" s="115"/>
      <c r="T63" s="66"/>
      <c r="U63" s="133" t="str">
        <f t="shared" si="12"/>
        <v>Ok</v>
      </c>
      <c r="V63" s="115"/>
      <c r="W63" s="115"/>
      <c r="X63" s="66"/>
      <c r="Y63" s="133" t="str">
        <f t="shared" si="13"/>
        <v>Ok</v>
      </c>
      <c r="Z63" s="115"/>
      <c r="AA63" s="115"/>
      <c r="AB63" s="66"/>
      <c r="AC63" s="133" t="str">
        <f t="shared" si="14"/>
        <v>Ok</v>
      </c>
      <c r="AD63" s="115"/>
      <c r="AE63" s="115"/>
      <c r="AF63" s="66"/>
      <c r="AG63" s="133" t="str">
        <f t="shared" si="15"/>
        <v>Ok</v>
      </c>
      <c r="AH63" s="115"/>
      <c r="AI63" s="133" t="str">
        <f t="shared" si="16"/>
        <v>Ok</v>
      </c>
      <c r="AJ63" s="117" t="str">
        <f t="shared" si="17"/>
        <v>Não</v>
      </c>
      <c r="AK63" s="118"/>
      <c r="AL63" s="115"/>
      <c r="AM63" s="133" t="str">
        <f t="shared" si="18"/>
        <v>Ok</v>
      </c>
      <c r="AO63" s="65" t="str">
        <f t="shared" si="19"/>
        <v>Cooperado SEM perguntas a serem evidenciadas</v>
      </c>
    </row>
    <row r="64" spans="1:41" ht="20.100000000000001" customHeight="1">
      <c r="A64" s="119" t="str">
        <f t="shared" si="10"/>
        <v/>
      </c>
      <c r="B64" s="159"/>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H64" s="252"/>
      <c r="I64" s="115">
        <f>_xlfn.XLOOKUP(J64,'3056'!$D:$D,'3056'!$C:$C,0,0)</f>
        <v>0</v>
      </c>
      <c r="J64" s="134"/>
      <c r="K64" s="135" cm="1">
        <f t="array" ref="K64">MAX(IF(J64='3056'!$D:$D,'3056'!$I:$I))</f>
        <v>0</v>
      </c>
      <c r="L64" s="136">
        <f>IF(COUNTIFS('3056'!$D:$D,'A3056'!J64,'3056'!$I:$I,'A3056'!K64,'3056'!$F:$F,'A3056'!$L$7)&gt;=1,1,0)</f>
        <v>0</v>
      </c>
      <c r="M64" s="136">
        <f>IF(COUNTIFS('3056'!$D:$D,'A3056'!J64,'3056'!$I:$I,'A3056'!K64,'3056'!$F:$F,'A3056'!$M$7)&gt;=1,1,0)</f>
        <v>0</v>
      </c>
      <c r="N64" s="136">
        <f>IF(COUNTIFS('3056'!$D:$D,'A3056'!J64,'3056'!$I:$I,'A3056'!K64,'3056'!$F:$F,'A3056'!$N$7)&gt;=1,1,0)</f>
        <v>0</v>
      </c>
      <c r="O64" s="117"/>
      <c r="P64" s="118"/>
      <c r="Q64" s="133" t="str">
        <f t="shared" si="11"/>
        <v>Ok</v>
      </c>
      <c r="R64" s="115"/>
      <c r="S64" s="115"/>
      <c r="T64" s="66"/>
      <c r="U64" s="133" t="str">
        <f t="shared" si="12"/>
        <v>Ok</v>
      </c>
      <c r="V64" s="115"/>
      <c r="W64" s="115"/>
      <c r="X64" s="66"/>
      <c r="Y64" s="133" t="str">
        <f t="shared" si="13"/>
        <v>Ok</v>
      </c>
      <c r="Z64" s="115"/>
      <c r="AA64" s="115"/>
      <c r="AB64" s="66"/>
      <c r="AC64" s="133" t="str">
        <f t="shared" si="14"/>
        <v>Ok</v>
      </c>
      <c r="AD64" s="115"/>
      <c r="AE64" s="115"/>
      <c r="AF64" s="66"/>
      <c r="AG64" s="133" t="str">
        <f t="shared" si="15"/>
        <v>Ok</v>
      </c>
      <c r="AH64" s="115"/>
      <c r="AI64" s="133" t="str">
        <f t="shared" si="16"/>
        <v>Ok</v>
      </c>
      <c r="AJ64" s="117" t="str">
        <f t="shared" si="17"/>
        <v>Não</v>
      </c>
      <c r="AK64" s="118"/>
      <c r="AL64" s="115"/>
      <c r="AM64" s="133" t="str">
        <f t="shared" si="18"/>
        <v>Ok</v>
      </c>
      <c r="AO64" s="65" t="str">
        <f t="shared" si="19"/>
        <v>Cooperado SEM perguntas a serem evidenciadas</v>
      </c>
    </row>
    <row r="65" spans="1:41" ht="20.100000000000001" customHeight="1">
      <c r="A65" s="119" t="str">
        <f t="shared" si="10"/>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H65" s="252"/>
      <c r="I65" s="115">
        <f>_xlfn.XLOOKUP(J65,'3056'!$D:$D,'3056'!$C:$C,0,0)</f>
        <v>0</v>
      </c>
      <c r="J65" s="134"/>
      <c r="K65" s="135" cm="1">
        <f t="array" ref="K65">MAX(IF(J65='3056'!$D:$D,'3056'!$I:$I))</f>
        <v>0</v>
      </c>
      <c r="L65" s="136">
        <f>IF(COUNTIFS('3056'!$D:$D,'A3056'!J65,'3056'!$I:$I,'A3056'!K65,'3056'!$F:$F,'A3056'!$L$7)&gt;=1,1,0)</f>
        <v>0</v>
      </c>
      <c r="M65" s="136">
        <f>IF(COUNTIFS('3056'!$D:$D,'A3056'!J65,'3056'!$I:$I,'A3056'!K65,'3056'!$F:$F,'A3056'!$M$7)&gt;=1,1,0)</f>
        <v>0</v>
      </c>
      <c r="N65" s="136">
        <f>IF(COUNTIFS('3056'!$D:$D,'A3056'!J65,'3056'!$I:$I,'A3056'!K65,'3056'!$F:$F,'A3056'!$N$7)&gt;=1,1,0)</f>
        <v>0</v>
      </c>
      <c r="O65" s="117"/>
      <c r="P65" s="118"/>
      <c r="Q65" s="133" t="str">
        <f t="shared" si="11"/>
        <v>Ok</v>
      </c>
      <c r="R65" s="115"/>
      <c r="S65" s="115"/>
      <c r="T65" s="66"/>
      <c r="U65" s="133" t="str">
        <f t="shared" si="12"/>
        <v>Ok</v>
      </c>
      <c r="V65" s="115"/>
      <c r="W65" s="115"/>
      <c r="X65" s="66"/>
      <c r="Y65" s="133" t="str">
        <f t="shared" si="13"/>
        <v>Ok</v>
      </c>
      <c r="Z65" s="115"/>
      <c r="AA65" s="115"/>
      <c r="AB65" s="66"/>
      <c r="AC65" s="133" t="str">
        <f t="shared" si="14"/>
        <v>Ok</v>
      </c>
      <c r="AD65" s="115"/>
      <c r="AE65" s="115"/>
      <c r="AF65" s="66"/>
      <c r="AG65" s="133" t="str">
        <f t="shared" si="15"/>
        <v>Ok</v>
      </c>
      <c r="AH65" s="115"/>
      <c r="AI65" s="133" t="str">
        <f t="shared" si="16"/>
        <v>Ok</v>
      </c>
      <c r="AJ65" s="117" t="str">
        <f t="shared" si="17"/>
        <v>Não</v>
      </c>
      <c r="AK65" s="118"/>
      <c r="AL65" s="115"/>
      <c r="AM65" s="133" t="str">
        <f t="shared" si="18"/>
        <v>Ok</v>
      </c>
      <c r="AO65" s="65" t="str">
        <f t="shared" si="19"/>
        <v>Cooperado SEM perguntas a serem evidenciadas</v>
      </c>
    </row>
    <row r="66" spans="1:41" ht="20.100000000000001" customHeight="1">
      <c r="A66" s="119" t="str">
        <f t="shared" si="10"/>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H66" s="252"/>
      <c r="I66" s="115">
        <f>_xlfn.XLOOKUP(J66,'3056'!$D:$D,'3056'!$C:$C,0,0)</f>
        <v>0</v>
      </c>
      <c r="J66" s="134"/>
      <c r="K66" s="135" cm="1">
        <f t="array" ref="K66">MAX(IF(J66='3056'!$D:$D,'3056'!$I:$I))</f>
        <v>0</v>
      </c>
      <c r="L66" s="136">
        <f>IF(COUNTIFS('3056'!$D:$D,'A3056'!J66,'3056'!$I:$I,'A3056'!K66,'3056'!$F:$F,'A3056'!$L$7)&gt;=1,1,0)</f>
        <v>0</v>
      </c>
      <c r="M66" s="136">
        <f>IF(COUNTIFS('3056'!$D:$D,'A3056'!J66,'3056'!$I:$I,'A3056'!K66,'3056'!$F:$F,'A3056'!$M$7)&gt;=1,1,0)</f>
        <v>0</v>
      </c>
      <c r="N66" s="136">
        <f>IF(COUNTIFS('3056'!$D:$D,'A3056'!J66,'3056'!$I:$I,'A3056'!K66,'3056'!$F:$F,'A3056'!$N$7)&gt;=1,1,0)</f>
        <v>0</v>
      </c>
      <c r="O66" s="117"/>
      <c r="P66" s="118"/>
      <c r="Q66" s="133" t="str">
        <f t="shared" si="11"/>
        <v>Ok</v>
      </c>
      <c r="R66" s="115"/>
      <c r="S66" s="115"/>
      <c r="T66" s="66"/>
      <c r="U66" s="133" t="str">
        <f t="shared" si="12"/>
        <v>Ok</v>
      </c>
      <c r="V66" s="115"/>
      <c r="W66" s="115"/>
      <c r="X66" s="66"/>
      <c r="Y66" s="133" t="str">
        <f t="shared" si="13"/>
        <v>Ok</v>
      </c>
      <c r="Z66" s="115"/>
      <c r="AA66" s="115"/>
      <c r="AB66" s="66"/>
      <c r="AC66" s="133" t="str">
        <f t="shared" si="14"/>
        <v>Ok</v>
      </c>
      <c r="AD66" s="115"/>
      <c r="AE66" s="115"/>
      <c r="AF66" s="66"/>
      <c r="AG66" s="133" t="str">
        <f t="shared" si="15"/>
        <v>Ok</v>
      </c>
      <c r="AH66" s="115"/>
      <c r="AI66" s="133" t="str">
        <f t="shared" si="16"/>
        <v>Ok</v>
      </c>
      <c r="AJ66" s="117" t="str">
        <f t="shared" si="17"/>
        <v>Não</v>
      </c>
      <c r="AK66" s="118"/>
      <c r="AL66" s="115"/>
      <c r="AM66" s="133" t="str">
        <f t="shared" si="18"/>
        <v>Ok</v>
      </c>
      <c r="AO66" s="65" t="str">
        <f t="shared" si="19"/>
        <v>Cooperado SEM perguntas a serem evidenciadas</v>
      </c>
    </row>
    <row r="67" spans="1:41" ht="20.100000000000001" customHeight="1">
      <c r="A67" s="119" t="str">
        <f t="shared" si="10"/>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H67" s="252"/>
      <c r="I67" s="115">
        <f>_xlfn.XLOOKUP(J67,'3056'!$D:$D,'3056'!$C:$C,0,0)</f>
        <v>0</v>
      </c>
      <c r="J67" s="134"/>
      <c r="K67" s="135" cm="1">
        <f t="array" ref="K67">MAX(IF(J67='3056'!$D:$D,'3056'!$I:$I))</f>
        <v>0</v>
      </c>
      <c r="L67" s="136">
        <f>IF(COUNTIFS('3056'!$D:$D,'A3056'!J67,'3056'!$I:$I,'A3056'!K67,'3056'!$F:$F,'A3056'!$L$7)&gt;=1,1,0)</f>
        <v>0</v>
      </c>
      <c r="M67" s="136">
        <f>IF(COUNTIFS('3056'!$D:$D,'A3056'!J67,'3056'!$I:$I,'A3056'!K67,'3056'!$F:$F,'A3056'!$M$7)&gt;=1,1,0)</f>
        <v>0</v>
      </c>
      <c r="N67" s="136">
        <f>IF(COUNTIFS('3056'!$D:$D,'A3056'!J67,'3056'!$I:$I,'A3056'!K67,'3056'!$F:$F,'A3056'!$N$7)&gt;=1,1,0)</f>
        <v>0</v>
      </c>
      <c r="O67" s="117"/>
      <c r="P67" s="118"/>
      <c r="Q67" s="133" t="str">
        <f t="shared" si="11"/>
        <v>Ok</v>
      </c>
      <c r="R67" s="115"/>
      <c r="S67" s="115"/>
      <c r="T67" s="66"/>
      <c r="U67" s="133" t="str">
        <f t="shared" si="12"/>
        <v>Ok</v>
      </c>
      <c r="V67" s="115"/>
      <c r="W67" s="115"/>
      <c r="X67" s="66"/>
      <c r="Y67" s="133" t="str">
        <f t="shared" si="13"/>
        <v>Ok</v>
      </c>
      <c r="Z67" s="115"/>
      <c r="AA67" s="115"/>
      <c r="AB67" s="66"/>
      <c r="AC67" s="133" t="str">
        <f t="shared" si="14"/>
        <v>Ok</v>
      </c>
      <c r="AD67" s="115"/>
      <c r="AE67" s="115"/>
      <c r="AF67" s="66"/>
      <c r="AG67" s="133" t="str">
        <f t="shared" si="15"/>
        <v>Ok</v>
      </c>
      <c r="AH67" s="115"/>
      <c r="AI67" s="133" t="str">
        <f t="shared" si="16"/>
        <v>Ok</v>
      </c>
      <c r="AJ67" s="117" t="str">
        <f t="shared" si="17"/>
        <v>Não</v>
      </c>
      <c r="AK67" s="118"/>
      <c r="AL67" s="115"/>
      <c r="AM67" s="133" t="str">
        <f t="shared" si="18"/>
        <v>Ok</v>
      </c>
      <c r="AO67" s="65" t="str">
        <f t="shared" si="19"/>
        <v>Cooperado SEM perguntas a serem evidenciadas</v>
      </c>
    </row>
    <row r="68" spans="1:41" ht="20.100000000000001" customHeight="1">
      <c r="A68" s="119" t="str">
        <f t="shared" si="10"/>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H68" s="252"/>
      <c r="I68" s="115">
        <f>_xlfn.XLOOKUP(J68,'3056'!$D:$D,'3056'!$C:$C,0,0)</f>
        <v>0</v>
      </c>
      <c r="J68" s="134"/>
      <c r="K68" s="135" cm="1">
        <f t="array" ref="K68">MAX(IF(J68='3056'!$D:$D,'3056'!$I:$I))</f>
        <v>0</v>
      </c>
      <c r="L68" s="136">
        <f>IF(COUNTIFS('3056'!$D:$D,'A3056'!J68,'3056'!$I:$I,'A3056'!K68,'3056'!$F:$F,'A3056'!$L$7)&gt;=1,1,0)</f>
        <v>0</v>
      </c>
      <c r="M68" s="136">
        <f>IF(COUNTIFS('3056'!$D:$D,'A3056'!J68,'3056'!$I:$I,'A3056'!K68,'3056'!$F:$F,'A3056'!$M$7)&gt;=1,1,0)</f>
        <v>0</v>
      </c>
      <c r="N68" s="136">
        <f>IF(COUNTIFS('3056'!$D:$D,'A3056'!J68,'3056'!$I:$I,'A3056'!K68,'3056'!$F:$F,'A3056'!$N$7)&gt;=1,1,0)</f>
        <v>0</v>
      </c>
      <c r="O68" s="117"/>
      <c r="P68" s="118"/>
      <c r="Q68" s="133" t="str">
        <f t="shared" si="11"/>
        <v>Ok</v>
      </c>
      <c r="R68" s="115"/>
      <c r="S68" s="115"/>
      <c r="T68" s="66"/>
      <c r="U68" s="133" t="str">
        <f t="shared" si="12"/>
        <v>Ok</v>
      </c>
      <c r="V68" s="115"/>
      <c r="W68" s="115"/>
      <c r="X68" s="66"/>
      <c r="Y68" s="133" t="str">
        <f t="shared" si="13"/>
        <v>Ok</v>
      </c>
      <c r="Z68" s="115"/>
      <c r="AA68" s="115"/>
      <c r="AB68" s="66"/>
      <c r="AC68" s="133" t="str">
        <f t="shared" si="14"/>
        <v>Ok</v>
      </c>
      <c r="AD68" s="115"/>
      <c r="AE68" s="115"/>
      <c r="AF68" s="66"/>
      <c r="AG68" s="133" t="str">
        <f t="shared" si="15"/>
        <v>Ok</v>
      </c>
      <c r="AH68" s="115"/>
      <c r="AI68" s="133" t="str">
        <f t="shared" si="16"/>
        <v>Ok</v>
      </c>
      <c r="AJ68" s="117" t="str">
        <f t="shared" si="17"/>
        <v>Não</v>
      </c>
      <c r="AK68" s="118"/>
      <c r="AL68" s="115"/>
      <c r="AM68" s="133" t="str">
        <f t="shared" si="18"/>
        <v>Ok</v>
      </c>
      <c r="AO68" s="65" t="str">
        <f t="shared" si="19"/>
        <v>Cooperado SEM perguntas a serem evidenciadas</v>
      </c>
    </row>
    <row r="69" spans="1:41" ht="20.100000000000001" customHeight="1">
      <c r="A69" s="119" t="str">
        <f t="shared" si="10"/>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H69" s="252"/>
      <c r="I69" s="115">
        <f>_xlfn.XLOOKUP(J69,'3056'!$D:$D,'3056'!$C:$C,0,0)</f>
        <v>0</v>
      </c>
      <c r="J69" s="134"/>
      <c r="K69" s="135" cm="1">
        <f t="array" ref="K69">MAX(IF(J69='3056'!$D:$D,'3056'!$I:$I))</f>
        <v>0</v>
      </c>
      <c r="L69" s="136">
        <f>IF(COUNTIFS('3056'!$D:$D,'A3056'!J69,'3056'!$I:$I,'A3056'!K69,'3056'!$F:$F,'A3056'!$L$7)&gt;=1,1,0)</f>
        <v>0</v>
      </c>
      <c r="M69" s="136">
        <f>IF(COUNTIFS('3056'!$D:$D,'A3056'!J69,'3056'!$I:$I,'A3056'!K69,'3056'!$F:$F,'A3056'!$M$7)&gt;=1,1,0)</f>
        <v>0</v>
      </c>
      <c r="N69" s="136">
        <f>IF(COUNTIFS('3056'!$D:$D,'A3056'!J69,'3056'!$I:$I,'A3056'!K69,'3056'!$F:$F,'A3056'!$N$7)&gt;=1,1,0)</f>
        <v>0</v>
      </c>
      <c r="O69" s="117"/>
      <c r="P69" s="118"/>
      <c r="Q69" s="133" t="str">
        <f t="shared" si="11"/>
        <v>Ok</v>
      </c>
      <c r="R69" s="115"/>
      <c r="S69" s="115"/>
      <c r="T69" s="66"/>
      <c r="U69" s="133" t="str">
        <f t="shared" si="12"/>
        <v>Ok</v>
      </c>
      <c r="V69" s="115"/>
      <c r="W69" s="115"/>
      <c r="X69" s="66"/>
      <c r="Y69" s="133" t="str">
        <f t="shared" si="13"/>
        <v>Ok</v>
      </c>
      <c r="Z69" s="115"/>
      <c r="AA69" s="115"/>
      <c r="AB69" s="66"/>
      <c r="AC69" s="133" t="str">
        <f t="shared" si="14"/>
        <v>Ok</v>
      </c>
      <c r="AD69" s="115"/>
      <c r="AE69" s="115"/>
      <c r="AF69" s="66"/>
      <c r="AG69" s="133" t="str">
        <f t="shared" si="15"/>
        <v>Ok</v>
      </c>
      <c r="AH69" s="115"/>
      <c r="AI69" s="133" t="str">
        <f t="shared" si="16"/>
        <v>Ok</v>
      </c>
      <c r="AJ69" s="117" t="str">
        <f t="shared" si="17"/>
        <v>Não</v>
      </c>
      <c r="AK69" s="118"/>
      <c r="AL69" s="115"/>
      <c r="AM69" s="133" t="str">
        <f t="shared" si="18"/>
        <v>Ok</v>
      </c>
      <c r="AO69" s="65" t="str">
        <f t="shared" si="19"/>
        <v>Cooperado SEM perguntas a serem evidenciadas</v>
      </c>
    </row>
    <row r="70" spans="1:41" ht="20.100000000000001" customHeight="1">
      <c r="A70" s="119" t="str">
        <f t="shared" si="10"/>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H70" s="115"/>
      <c r="I70" s="115">
        <f>_xlfn.XLOOKUP(J70,'3056'!$D:$D,'3056'!$C:$C,0,0)</f>
        <v>0</v>
      </c>
      <c r="J70" s="134"/>
      <c r="K70" s="135" cm="1">
        <f t="array" ref="K70">MAX(IF(J70='3056'!$D:$D,'3056'!$I:$I))</f>
        <v>0</v>
      </c>
      <c r="L70" s="136">
        <f>IF(COUNTIFS('3056'!$D:$D,'A3056'!J70,'3056'!$I:$I,'A3056'!K70,'3056'!$F:$F,'A3056'!$L$7)&gt;=1,1,0)</f>
        <v>0</v>
      </c>
      <c r="M70" s="136">
        <f>IF(COUNTIFS('3056'!$D:$D,'A3056'!J70,'3056'!$I:$I,'A3056'!K70,'3056'!$F:$F,'A3056'!$M$7)&gt;=1,1,0)</f>
        <v>0</v>
      </c>
      <c r="N70" s="136">
        <f>IF(COUNTIFS('3056'!$D:$D,'A3056'!J70,'3056'!$I:$I,'A3056'!K70,'3056'!$F:$F,'A3056'!$N$7)&gt;=1,1,0)</f>
        <v>0</v>
      </c>
      <c r="O70" s="117"/>
      <c r="P70" s="118"/>
      <c r="Q70" s="133" t="str">
        <f t="shared" si="11"/>
        <v>Ok</v>
      </c>
      <c r="R70" s="115"/>
      <c r="S70" s="115"/>
      <c r="T70" s="66"/>
      <c r="U70" s="133" t="str">
        <f t="shared" si="12"/>
        <v>Ok</v>
      </c>
      <c r="V70" s="115"/>
      <c r="W70" s="115"/>
      <c r="X70" s="66"/>
      <c r="Y70" s="133" t="str">
        <f t="shared" si="13"/>
        <v>Ok</v>
      </c>
      <c r="Z70" s="115"/>
      <c r="AA70" s="115"/>
      <c r="AB70" s="66"/>
      <c r="AC70" s="133" t="str">
        <f t="shared" si="14"/>
        <v>Ok</v>
      </c>
      <c r="AD70" s="115"/>
      <c r="AE70" s="115"/>
      <c r="AF70" s="66"/>
      <c r="AG70" s="133" t="str">
        <f t="shared" si="15"/>
        <v>Ok</v>
      </c>
      <c r="AH70" s="115"/>
      <c r="AI70" s="133" t="str">
        <f t="shared" si="16"/>
        <v>Ok</v>
      </c>
      <c r="AJ70" s="117" t="str">
        <f t="shared" si="17"/>
        <v>Não</v>
      </c>
      <c r="AK70" s="118"/>
      <c r="AL70" s="115"/>
      <c r="AM70" s="133" t="str">
        <f t="shared" si="18"/>
        <v>Ok</v>
      </c>
      <c r="AO70" s="65" t="str">
        <f t="shared" si="19"/>
        <v>Cooperado SEM perguntas a serem evidenciadas</v>
      </c>
    </row>
    <row r="71" spans="1:41" ht="20.100000000000001" customHeight="1">
      <c r="A71" s="119" t="str">
        <f t="shared" si="10"/>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H71" s="252"/>
      <c r="I71" s="115">
        <f>_xlfn.XLOOKUP(J71,'3056'!$D:$D,'3056'!$C:$C,0,0)</f>
        <v>0</v>
      </c>
      <c r="J71" s="134"/>
      <c r="K71" s="135" cm="1">
        <f t="array" ref="K71">MAX(IF(J71='3056'!$D:$D,'3056'!$I:$I))</f>
        <v>0</v>
      </c>
      <c r="L71" s="136">
        <f>IF(COUNTIFS('3056'!$D:$D,'A3056'!J71,'3056'!$I:$I,'A3056'!K71,'3056'!$F:$F,'A3056'!$L$7)&gt;=1,1,0)</f>
        <v>0</v>
      </c>
      <c r="M71" s="136">
        <f>IF(COUNTIFS('3056'!$D:$D,'A3056'!J71,'3056'!$I:$I,'A3056'!K71,'3056'!$F:$F,'A3056'!$M$7)&gt;=1,1,0)</f>
        <v>0</v>
      </c>
      <c r="N71" s="136">
        <f>IF(COUNTIFS('3056'!$D:$D,'A3056'!J71,'3056'!$I:$I,'A3056'!K71,'3056'!$F:$F,'A3056'!$N$7)&gt;=1,1,0)</f>
        <v>0</v>
      </c>
      <c r="O71" s="117"/>
      <c r="P71" s="118"/>
      <c r="Q71" s="133" t="str">
        <f t="shared" si="11"/>
        <v>Ok</v>
      </c>
      <c r="R71" s="115"/>
      <c r="S71" s="115"/>
      <c r="T71" s="66"/>
      <c r="U71" s="133" t="str">
        <f t="shared" si="12"/>
        <v>Ok</v>
      </c>
      <c r="V71" s="115"/>
      <c r="W71" s="115"/>
      <c r="X71" s="66"/>
      <c r="Y71" s="133" t="str">
        <f t="shared" si="13"/>
        <v>Ok</v>
      </c>
      <c r="Z71" s="115"/>
      <c r="AA71" s="115"/>
      <c r="AB71" s="66"/>
      <c r="AC71" s="133" t="str">
        <f t="shared" si="14"/>
        <v>Ok</v>
      </c>
      <c r="AD71" s="115"/>
      <c r="AE71" s="115"/>
      <c r="AF71" s="66"/>
      <c r="AG71" s="133" t="str">
        <f t="shared" si="15"/>
        <v>Ok</v>
      </c>
      <c r="AH71" s="115"/>
      <c r="AI71" s="133" t="str">
        <f t="shared" si="16"/>
        <v>Ok</v>
      </c>
      <c r="AJ71" s="117" t="str">
        <f t="shared" si="17"/>
        <v>Não</v>
      </c>
      <c r="AK71" s="118"/>
      <c r="AL71" s="115"/>
      <c r="AM71" s="133" t="str">
        <f t="shared" si="18"/>
        <v>Ok</v>
      </c>
      <c r="AO71" s="65" t="str">
        <f t="shared" si="19"/>
        <v>Cooperado SEM perguntas a serem evidenciadas</v>
      </c>
    </row>
    <row r="72" spans="1:41" ht="20.100000000000001" customHeight="1">
      <c r="A72" s="119" t="str">
        <f t="shared" si="10"/>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H72" s="115"/>
      <c r="I72" s="115">
        <f>_xlfn.XLOOKUP(J72,'3056'!$D:$D,'3056'!$C:$C,0,0)</f>
        <v>0</v>
      </c>
      <c r="J72" s="134"/>
      <c r="K72" s="135" cm="1">
        <f t="array" ref="K72">MAX(IF(J72='3056'!$D:$D,'3056'!$I:$I))</f>
        <v>0</v>
      </c>
      <c r="L72" s="136">
        <f>IF(COUNTIFS('3056'!$D:$D,'A3056'!J72,'3056'!$I:$I,'A3056'!K72,'3056'!$F:$F,'A3056'!$L$7)&gt;=1,1,0)</f>
        <v>0</v>
      </c>
      <c r="M72" s="136">
        <f>IF(COUNTIFS('3056'!$D:$D,'A3056'!J72,'3056'!$I:$I,'A3056'!K72,'3056'!$F:$F,'A3056'!$M$7)&gt;=1,1,0)</f>
        <v>0</v>
      </c>
      <c r="N72" s="136">
        <f>IF(COUNTIFS('3056'!$D:$D,'A3056'!J72,'3056'!$I:$I,'A3056'!K72,'3056'!$F:$F,'A3056'!$N$7)&gt;=1,1,0)</f>
        <v>0</v>
      </c>
      <c r="O72" s="117"/>
      <c r="P72" s="118"/>
      <c r="Q72" s="133" t="str">
        <f t="shared" si="11"/>
        <v>Ok</v>
      </c>
      <c r="R72" s="115"/>
      <c r="S72" s="115"/>
      <c r="T72" s="66"/>
      <c r="U72" s="133" t="str">
        <f t="shared" si="12"/>
        <v>Ok</v>
      </c>
      <c r="V72" s="115"/>
      <c r="W72" s="115"/>
      <c r="X72" s="66"/>
      <c r="Y72" s="133" t="str">
        <f t="shared" si="13"/>
        <v>Ok</v>
      </c>
      <c r="Z72" s="115"/>
      <c r="AA72" s="115"/>
      <c r="AB72" s="66"/>
      <c r="AC72" s="133" t="str">
        <f t="shared" si="14"/>
        <v>Ok</v>
      </c>
      <c r="AD72" s="115"/>
      <c r="AE72" s="115"/>
      <c r="AF72" s="66"/>
      <c r="AG72" s="133" t="str">
        <f t="shared" si="15"/>
        <v>Ok</v>
      </c>
      <c r="AH72" s="115"/>
      <c r="AI72" s="133" t="str">
        <f t="shared" si="16"/>
        <v>Ok</v>
      </c>
      <c r="AJ72" s="117" t="str">
        <f t="shared" si="17"/>
        <v>Não</v>
      </c>
      <c r="AK72" s="118"/>
      <c r="AL72" s="115"/>
      <c r="AM72" s="133" t="str">
        <f t="shared" si="18"/>
        <v>Ok</v>
      </c>
      <c r="AO72" s="65" t="str">
        <f t="shared" si="19"/>
        <v>Cooperado SEM perguntas a serem evidenciadas</v>
      </c>
    </row>
    <row r="73" spans="1:41" ht="20.100000000000001" customHeight="1">
      <c r="A73" s="119" t="str">
        <f t="shared" si="10"/>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H73" s="252"/>
      <c r="I73" s="115">
        <f>_xlfn.XLOOKUP(J73,'3056'!$D:$D,'3056'!$C:$C,0,0)</f>
        <v>0</v>
      </c>
      <c r="J73" s="134"/>
      <c r="K73" s="135" cm="1">
        <f t="array" ref="K73">MAX(IF(J73='3056'!$D:$D,'3056'!$I:$I))</f>
        <v>0</v>
      </c>
      <c r="L73" s="136">
        <f>IF(COUNTIFS('3056'!$D:$D,'A3056'!J73,'3056'!$I:$I,'A3056'!K73,'3056'!$F:$F,'A3056'!$L$7)&gt;=1,1,0)</f>
        <v>0</v>
      </c>
      <c r="M73" s="136">
        <f>IF(COUNTIFS('3056'!$D:$D,'A3056'!J73,'3056'!$I:$I,'A3056'!K73,'3056'!$F:$F,'A3056'!$M$7)&gt;=1,1,0)</f>
        <v>0</v>
      </c>
      <c r="N73" s="136">
        <f>IF(COUNTIFS('3056'!$D:$D,'A3056'!J73,'3056'!$I:$I,'A3056'!K73,'3056'!$F:$F,'A3056'!$N$7)&gt;=1,1,0)</f>
        <v>0</v>
      </c>
      <c r="O73" s="117"/>
      <c r="P73" s="118"/>
      <c r="Q73" s="133" t="str">
        <f t="shared" si="11"/>
        <v>Ok</v>
      </c>
      <c r="R73" s="115"/>
      <c r="S73" s="115"/>
      <c r="T73" s="66"/>
      <c r="U73" s="133" t="str">
        <f t="shared" si="12"/>
        <v>Ok</v>
      </c>
      <c r="V73" s="115"/>
      <c r="W73" s="115"/>
      <c r="X73" s="66"/>
      <c r="Y73" s="133" t="str">
        <f t="shared" si="13"/>
        <v>Ok</v>
      </c>
      <c r="Z73" s="115"/>
      <c r="AA73" s="115"/>
      <c r="AB73" s="66"/>
      <c r="AC73" s="133" t="str">
        <f t="shared" si="14"/>
        <v>Ok</v>
      </c>
      <c r="AD73" s="115"/>
      <c r="AE73" s="115"/>
      <c r="AF73" s="66"/>
      <c r="AG73" s="133" t="str">
        <f t="shared" si="15"/>
        <v>Ok</v>
      </c>
      <c r="AH73" s="115"/>
      <c r="AI73" s="133" t="str">
        <f t="shared" si="16"/>
        <v>Ok</v>
      </c>
      <c r="AJ73" s="117" t="str">
        <f t="shared" si="17"/>
        <v>Não</v>
      </c>
      <c r="AK73" s="118"/>
      <c r="AL73" s="115"/>
      <c r="AM73" s="133" t="str">
        <f t="shared" si="18"/>
        <v>Ok</v>
      </c>
      <c r="AO73" s="65" t="str">
        <f t="shared" si="19"/>
        <v>Cooperado SEM perguntas a serem evidenciadas</v>
      </c>
    </row>
    <row r="74" spans="1:41" ht="20.100000000000001" customHeight="1">
      <c r="A74" s="119" t="str">
        <f t="shared" si="10"/>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H74" s="252"/>
      <c r="I74" s="115">
        <f>_xlfn.XLOOKUP(J74,'3056'!$D:$D,'3056'!$C:$C,0,0)</f>
        <v>0</v>
      </c>
      <c r="J74" s="134"/>
      <c r="K74" s="135" cm="1">
        <f t="array" ref="K74">MAX(IF(J74='3056'!$D:$D,'3056'!$I:$I))</f>
        <v>0</v>
      </c>
      <c r="L74" s="136">
        <f>IF(COUNTIFS('3056'!$D:$D,'A3056'!J74,'3056'!$I:$I,'A3056'!K74,'3056'!$F:$F,'A3056'!$L$7)&gt;=1,1,0)</f>
        <v>0</v>
      </c>
      <c r="M74" s="136">
        <f>IF(COUNTIFS('3056'!$D:$D,'A3056'!J74,'3056'!$I:$I,'A3056'!K74,'3056'!$F:$F,'A3056'!$M$7)&gt;=1,1,0)</f>
        <v>0</v>
      </c>
      <c r="N74" s="136">
        <f>IF(COUNTIFS('3056'!$D:$D,'A3056'!J74,'3056'!$I:$I,'A3056'!K74,'3056'!$F:$F,'A3056'!$N$7)&gt;=1,1,0)</f>
        <v>0</v>
      </c>
      <c r="O74" s="117"/>
      <c r="P74" s="118"/>
      <c r="Q74" s="133" t="str">
        <f t="shared" si="11"/>
        <v>Ok</v>
      </c>
      <c r="R74" s="115"/>
      <c r="S74" s="115"/>
      <c r="T74" s="66"/>
      <c r="U74" s="133" t="str">
        <f t="shared" si="12"/>
        <v>Ok</v>
      </c>
      <c r="V74" s="115"/>
      <c r="W74" s="115"/>
      <c r="X74" s="66"/>
      <c r="Y74" s="133" t="str">
        <f t="shared" si="13"/>
        <v>Ok</v>
      </c>
      <c r="Z74" s="115"/>
      <c r="AA74" s="115"/>
      <c r="AB74" s="66"/>
      <c r="AC74" s="133" t="str">
        <f t="shared" si="14"/>
        <v>Ok</v>
      </c>
      <c r="AD74" s="115"/>
      <c r="AE74" s="115"/>
      <c r="AF74" s="66"/>
      <c r="AG74" s="133" t="str">
        <f t="shared" si="15"/>
        <v>Ok</v>
      </c>
      <c r="AH74" s="115"/>
      <c r="AI74" s="133" t="str">
        <f t="shared" si="16"/>
        <v>Ok</v>
      </c>
      <c r="AJ74" s="117" t="str">
        <f t="shared" si="17"/>
        <v>Não</v>
      </c>
      <c r="AK74" s="118"/>
      <c r="AL74" s="115"/>
      <c r="AM74" s="133" t="str">
        <f t="shared" si="18"/>
        <v>Ok</v>
      </c>
      <c r="AO74" s="65" t="str">
        <f t="shared" si="19"/>
        <v>Cooperado SEM perguntas a serem evidenciadas</v>
      </c>
    </row>
    <row r="75" spans="1:41" ht="20.100000000000001" customHeight="1">
      <c r="A75" s="119" t="str">
        <f t="shared" si="10"/>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H75" s="115"/>
      <c r="I75" s="115">
        <f>_xlfn.XLOOKUP(J75,'3056'!$D:$D,'3056'!$C:$C,0,0)</f>
        <v>0</v>
      </c>
      <c r="J75" s="134"/>
      <c r="K75" s="135" cm="1">
        <f t="array" ref="K75">MAX(IF(J75='3056'!$D:$D,'3056'!$I:$I))</f>
        <v>0</v>
      </c>
      <c r="L75" s="136">
        <f>IF(COUNTIFS('3056'!$D:$D,'A3056'!J75,'3056'!$I:$I,'A3056'!K75,'3056'!$F:$F,'A3056'!$L$7)&gt;=1,1,0)</f>
        <v>0</v>
      </c>
      <c r="M75" s="136">
        <f>IF(COUNTIFS('3056'!$D:$D,'A3056'!J75,'3056'!$I:$I,'A3056'!K75,'3056'!$F:$F,'A3056'!$M$7)&gt;=1,1,0)</f>
        <v>0</v>
      </c>
      <c r="N75" s="136">
        <f>IF(COUNTIFS('3056'!$D:$D,'A3056'!J75,'3056'!$I:$I,'A3056'!K75,'3056'!$F:$F,'A3056'!$N$7)&gt;=1,1,0)</f>
        <v>0</v>
      </c>
      <c r="O75" s="117"/>
      <c r="P75" s="118"/>
      <c r="Q75" s="133" t="str">
        <f t="shared" si="11"/>
        <v>Ok</v>
      </c>
      <c r="R75" s="115"/>
      <c r="S75" s="115"/>
      <c r="T75" s="66"/>
      <c r="U75" s="133" t="str">
        <f t="shared" si="12"/>
        <v>Ok</v>
      </c>
      <c r="V75" s="115"/>
      <c r="W75" s="115"/>
      <c r="X75" s="66"/>
      <c r="Y75" s="133" t="str">
        <f t="shared" si="13"/>
        <v>Ok</v>
      </c>
      <c r="Z75" s="115"/>
      <c r="AA75" s="115"/>
      <c r="AB75" s="66"/>
      <c r="AC75" s="133" t="str">
        <f t="shared" si="14"/>
        <v>Ok</v>
      </c>
      <c r="AD75" s="115"/>
      <c r="AE75" s="115"/>
      <c r="AF75" s="66"/>
      <c r="AG75" s="133" t="str">
        <f t="shared" si="15"/>
        <v>Ok</v>
      </c>
      <c r="AH75" s="115"/>
      <c r="AI75" s="133" t="str">
        <f t="shared" si="16"/>
        <v>Ok</v>
      </c>
      <c r="AJ75" s="117" t="str">
        <f t="shared" si="17"/>
        <v>Não</v>
      </c>
      <c r="AK75" s="118"/>
      <c r="AL75" s="115"/>
      <c r="AM75" s="133" t="str">
        <f t="shared" si="18"/>
        <v>Ok</v>
      </c>
      <c r="AO75" s="65" t="str">
        <f t="shared" si="19"/>
        <v>Cooperado SEM perguntas a serem evidenciadas</v>
      </c>
    </row>
    <row r="76" spans="1:41" ht="20.100000000000001" customHeight="1">
      <c r="A76" s="119" t="str">
        <f t="shared" si="10"/>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H76" s="115"/>
      <c r="I76" s="115">
        <f>_xlfn.XLOOKUP(J76,'3056'!$D:$D,'3056'!$C:$C,0,0)</f>
        <v>0</v>
      </c>
      <c r="J76" s="134"/>
      <c r="K76" s="135" cm="1">
        <f t="array" ref="K76">MAX(IF(J76='3056'!$D:$D,'3056'!$I:$I))</f>
        <v>0</v>
      </c>
      <c r="L76" s="136">
        <f>IF(COUNTIFS('3056'!$D:$D,'A3056'!J76,'3056'!$I:$I,'A3056'!K76,'3056'!$F:$F,'A3056'!$L$7)&gt;=1,1,0)</f>
        <v>0</v>
      </c>
      <c r="M76" s="136">
        <f>IF(COUNTIFS('3056'!$D:$D,'A3056'!J76,'3056'!$I:$I,'A3056'!K76,'3056'!$F:$F,'A3056'!$M$7)&gt;=1,1,0)</f>
        <v>0</v>
      </c>
      <c r="N76" s="136">
        <f>IF(COUNTIFS('3056'!$D:$D,'A3056'!J76,'3056'!$I:$I,'A3056'!K76,'3056'!$F:$F,'A3056'!$N$7)&gt;=1,1,0)</f>
        <v>0</v>
      </c>
      <c r="O76" s="117"/>
      <c r="P76" s="118"/>
      <c r="Q76" s="133" t="str">
        <f t="shared" si="11"/>
        <v>Ok</v>
      </c>
      <c r="R76" s="115"/>
      <c r="S76" s="115"/>
      <c r="T76" s="66"/>
      <c r="U76" s="133" t="str">
        <f t="shared" si="12"/>
        <v>Ok</v>
      </c>
      <c r="V76" s="115"/>
      <c r="W76" s="115"/>
      <c r="X76" s="66"/>
      <c r="Y76" s="133" t="str">
        <f t="shared" si="13"/>
        <v>Ok</v>
      </c>
      <c r="Z76" s="115"/>
      <c r="AA76" s="115"/>
      <c r="AB76" s="66"/>
      <c r="AC76" s="133" t="str">
        <f t="shared" si="14"/>
        <v>Ok</v>
      </c>
      <c r="AD76" s="115"/>
      <c r="AE76" s="115"/>
      <c r="AF76" s="66"/>
      <c r="AG76" s="133" t="str">
        <f t="shared" si="15"/>
        <v>Ok</v>
      </c>
      <c r="AH76" s="115"/>
      <c r="AI76" s="133" t="str">
        <f t="shared" si="16"/>
        <v>Ok</v>
      </c>
      <c r="AJ76" s="117" t="str">
        <f t="shared" si="17"/>
        <v>Não</v>
      </c>
      <c r="AK76" s="118"/>
      <c r="AL76" s="115"/>
      <c r="AM76" s="133" t="str">
        <f t="shared" si="18"/>
        <v>Ok</v>
      </c>
      <c r="AO76" s="65" t="str">
        <f t="shared" si="19"/>
        <v>Cooperado SEM perguntas a serem evidenciadas</v>
      </c>
    </row>
    <row r="77" spans="1:41" ht="20.100000000000001" customHeight="1">
      <c r="A77" s="119" t="str">
        <f t="shared" si="10"/>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H77" s="115"/>
      <c r="I77" s="115">
        <f>_xlfn.XLOOKUP(J77,'3056'!$D:$D,'3056'!$C:$C,0,0)</f>
        <v>0</v>
      </c>
      <c r="J77" s="134"/>
      <c r="K77" s="135" cm="1">
        <f t="array" ref="K77">MAX(IF(J77='3056'!$D:$D,'3056'!$I:$I))</f>
        <v>0</v>
      </c>
      <c r="L77" s="136">
        <f>IF(COUNTIFS('3056'!$D:$D,'A3056'!J77,'3056'!$I:$I,'A3056'!K77,'3056'!$F:$F,'A3056'!$L$7)&gt;=1,1,0)</f>
        <v>0</v>
      </c>
      <c r="M77" s="136">
        <f>IF(COUNTIFS('3056'!$D:$D,'A3056'!J77,'3056'!$I:$I,'A3056'!K77,'3056'!$F:$F,'A3056'!$M$7)&gt;=1,1,0)</f>
        <v>0</v>
      </c>
      <c r="N77" s="136">
        <f>IF(COUNTIFS('3056'!$D:$D,'A3056'!J77,'3056'!$I:$I,'A3056'!K77,'3056'!$F:$F,'A3056'!$N$7)&gt;=1,1,0)</f>
        <v>0</v>
      </c>
      <c r="O77" s="117"/>
      <c r="P77" s="118"/>
      <c r="Q77" s="133" t="str">
        <f t="shared" si="11"/>
        <v>Ok</v>
      </c>
      <c r="R77" s="115"/>
      <c r="S77" s="115"/>
      <c r="T77" s="66"/>
      <c r="U77" s="133" t="str">
        <f t="shared" si="12"/>
        <v>Ok</v>
      </c>
      <c r="V77" s="115"/>
      <c r="W77" s="115"/>
      <c r="X77" s="66"/>
      <c r="Y77" s="133" t="str">
        <f t="shared" si="13"/>
        <v>Ok</v>
      </c>
      <c r="Z77" s="115"/>
      <c r="AA77" s="115"/>
      <c r="AB77" s="66"/>
      <c r="AC77" s="133" t="str">
        <f t="shared" si="14"/>
        <v>Ok</v>
      </c>
      <c r="AD77" s="115"/>
      <c r="AE77" s="115"/>
      <c r="AF77" s="66"/>
      <c r="AG77" s="133" t="str">
        <f t="shared" si="15"/>
        <v>Ok</v>
      </c>
      <c r="AH77" s="115"/>
      <c r="AI77" s="133" t="str">
        <f t="shared" si="16"/>
        <v>Ok</v>
      </c>
      <c r="AJ77" s="117" t="str">
        <f t="shared" si="17"/>
        <v>Não</v>
      </c>
      <c r="AK77" s="118"/>
      <c r="AL77" s="115"/>
      <c r="AM77" s="133" t="str">
        <f t="shared" si="18"/>
        <v>Ok</v>
      </c>
      <c r="AO77" s="65" t="str">
        <f t="shared" si="19"/>
        <v>Cooperado SEM perguntas a serem evidenciadas</v>
      </c>
    </row>
    <row r="78" spans="1:41" ht="20.100000000000001" customHeight="1">
      <c r="A78" s="119" t="str">
        <f t="shared" si="10"/>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H78" s="115"/>
      <c r="I78" s="115">
        <f>_xlfn.XLOOKUP(J78,'3056'!$D:$D,'3056'!$C:$C,0,0)</f>
        <v>0</v>
      </c>
      <c r="J78" s="134"/>
      <c r="K78" s="135" cm="1">
        <f t="array" ref="K78">MAX(IF(J78='3056'!$D:$D,'3056'!$I:$I))</f>
        <v>0</v>
      </c>
      <c r="L78" s="136">
        <f>IF(COUNTIFS('3056'!$D:$D,'A3056'!J78,'3056'!$I:$I,'A3056'!K78,'3056'!$F:$F,'A3056'!$L$7)&gt;=1,1,0)</f>
        <v>0</v>
      </c>
      <c r="M78" s="136">
        <f>IF(COUNTIFS('3056'!$D:$D,'A3056'!J78,'3056'!$I:$I,'A3056'!K78,'3056'!$F:$F,'A3056'!$M$7)&gt;=1,1,0)</f>
        <v>0</v>
      </c>
      <c r="N78" s="136">
        <f>IF(COUNTIFS('3056'!$D:$D,'A3056'!J78,'3056'!$I:$I,'A3056'!K78,'3056'!$F:$F,'A3056'!$N$7)&gt;=1,1,0)</f>
        <v>0</v>
      </c>
      <c r="O78" s="117"/>
      <c r="P78" s="118"/>
      <c r="Q78" s="133" t="str">
        <f t="shared" si="11"/>
        <v>Ok</v>
      </c>
      <c r="R78" s="115"/>
      <c r="S78" s="115"/>
      <c r="T78" s="66"/>
      <c r="U78" s="133" t="str">
        <f t="shared" si="12"/>
        <v>Ok</v>
      </c>
      <c r="V78" s="115"/>
      <c r="W78" s="115"/>
      <c r="X78" s="66"/>
      <c r="Y78" s="133" t="str">
        <f t="shared" si="13"/>
        <v>Ok</v>
      </c>
      <c r="Z78" s="115"/>
      <c r="AA78" s="115"/>
      <c r="AB78" s="66"/>
      <c r="AC78" s="133" t="str">
        <f t="shared" si="14"/>
        <v>Ok</v>
      </c>
      <c r="AD78" s="115"/>
      <c r="AE78" s="115"/>
      <c r="AF78" s="66"/>
      <c r="AG78" s="133" t="str">
        <f t="shared" si="15"/>
        <v>Ok</v>
      </c>
      <c r="AH78" s="115"/>
      <c r="AI78" s="133" t="str">
        <f t="shared" si="16"/>
        <v>Ok</v>
      </c>
      <c r="AJ78" s="117" t="str">
        <f t="shared" si="17"/>
        <v>Não</v>
      </c>
      <c r="AK78" s="118"/>
      <c r="AL78" s="115"/>
      <c r="AM78" s="133" t="str">
        <f t="shared" si="18"/>
        <v>Ok</v>
      </c>
      <c r="AO78" s="65" t="str">
        <f t="shared" si="19"/>
        <v>Cooperado SEM perguntas a serem evidenciadas</v>
      </c>
    </row>
    <row r="79" spans="1:41" ht="20.100000000000001" customHeight="1">
      <c r="A79" s="119" t="str">
        <f t="shared" si="10"/>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H79" s="115"/>
      <c r="I79" s="115">
        <f>_xlfn.XLOOKUP(J79,'3056'!$D:$D,'3056'!$C:$C,0,0)</f>
        <v>0</v>
      </c>
      <c r="J79" s="134"/>
      <c r="K79" s="135" cm="1">
        <f t="array" ref="K79">MAX(IF(J79='3056'!$D:$D,'3056'!$I:$I))</f>
        <v>0</v>
      </c>
      <c r="L79" s="136">
        <f>IF(COUNTIFS('3056'!$D:$D,'A3056'!J79,'3056'!$I:$I,'A3056'!K79,'3056'!$F:$F,'A3056'!$L$7)&gt;=1,1,0)</f>
        <v>0</v>
      </c>
      <c r="M79" s="136">
        <f>IF(COUNTIFS('3056'!$D:$D,'A3056'!J79,'3056'!$I:$I,'A3056'!K79,'3056'!$F:$F,'A3056'!$M$7)&gt;=1,1,0)</f>
        <v>0</v>
      </c>
      <c r="N79" s="136">
        <f>IF(COUNTIFS('3056'!$D:$D,'A3056'!J79,'3056'!$I:$I,'A3056'!K79,'3056'!$F:$F,'A3056'!$N$7)&gt;=1,1,0)</f>
        <v>0</v>
      </c>
      <c r="O79" s="117"/>
      <c r="P79" s="118"/>
      <c r="Q79" s="133" t="str">
        <f t="shared" si="11"/>
        <v>Ok</v>
      </c>
      <c r="R79" s="115"/>
      <c r="S79" s="115"/>
      <c r="T79" s="66"/>
      <c r="U79" s="133" t="str">
        <f t="shared" si="12"/>
        <v>Ok</v>
      </c>
      <c r="V79" s="115"/>
      <c r="W79" s="115"/>
      <c r="X79" s="66"/>
      <c r="Y79" s="133" t="str">
        <f t="shared" si="13"/>
        <v>Ok</v>
      </c>
      <c r="Z79" s="115"/>
      <c r="AA79" s="115"/>
      <c r="AB79" s="66"/>
      <c r="AC79" s="133" t="str">
        <f t="shared" si="14"/>
        <v>Ok</v>
      </c>
      <c r="AD79" s="115"/>
      <c r="AE79" s="115"/>
      <c r="AF79" s="66"/>
      <c r="AG79" s="133" t="str">
        <f t="shared" si="15"/>
        <v>Ok</v>
      </c>
      <c r="AH79" s="115"/>
      <c r="AI79" s="133" t="str">
        <f t="shared" si="16"/>
        <v>Ok</v>
      </c>
      <c r="AJ79" s="117" t="str">
        <f t="shared" si="17"/>
        <v>Não</v>
      </c>
      <c r="AK79" s="118"/>
      <c r="AL79" s="115"/>
      <c r="AM79" s="133" t="str">
        <f t="shared" si="18"/>
        <v>Ok</v>
      </c>
      <c r="AO79" s="65" t="str">
        <f t="shared" si="19"/>
        <v>Cooperado SEM perguntas a serem evidenciadas</v>
      </c>
    </row>
    <row r="80" spans="1:41" ht="20.100000000000001" customHeight="1">
      <c r="A80" s="119" t="str">
        <f t="shared" si="10"/>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H80" s="115"/>
      <c r="I80" s="115">
        <f>_xlfn.XLOOKUP(J80,'3056'!$D:$D,'3056'!$C:$C,0,0)</f>
        <v>0</v>
      </c>
      <c r="J80" s="134"/>
      <c r="K80" s="135" cm="1">
        <f t="array" ref="K80">MAX(IF(J80='3056'!$D:$D,'3056'!$I:$I))</f>
        <v>0</v>
      </c>
      <c r="L80" s="136">
        <f>IF(COUNTIFS('3056'!$D:$D,'A3056'!J80,'3056'!$I:$I,'A3056'!K80,'3056'!$F:$F,'A3056'!$L$7)&gt;=1,1,0)</f>
        <v>0</v>
      </c>
      <c r="M80" s="136">
        <f>IF(COUNTIFS('3056'!$D:$D,'A3056'!J80,'3056'!$I:$I,'A3056'!K80,'3056'!$F:$F,'A3056'!$M$7)&gt;=1,1,0)</f>
        <v>0</v>
      </c>
      <c r="N80" s="136">
        <f>IF(COUNTIFS('3056'!$D:$D,'A3056'!J80,'3056'!$I:$I,'A3056'!K80,'3056'!$F:$F,'A3056'!$N$7)&gt;=1,1,0)</f>
        <v>0</v>
      </c>
      <c r="O80" s="117"/>
      <c r="P80" s="118"/>
      <c r="Q80" s="133" t="str">
        <f t="shared" si="11"/>
        <v>Ok</v>
      </c>
      <c r="R80" s="115"/>
      <c r="S80" s="115"/>
      <c r="T80" s="66"/>
      <c r="U80" s="133" t="str">
        <f t="shared" si="12"/>
        <v>Ok</v>
      </c>
      <c r="V80" s="115"/>
      <c r="W80" s="115"/>
      <c r="X80" s="66"/>
      <c r="Y80" s="133" t="str">
        <f t="shared" si="13"/>
        <v>Ok</v>
      </c>
      <c r="Z80" s="115"/>
      <c r="AA80" s="115"/>
      <c r="AB80" s="66"/>
      <c r="AC80" s="133" t="str">
        <f t="shared" si="14"/>
        <v>Ok</v>
      </c>
      <c r="AD80" s="115"/>
      <c r="AE80" s="115"/>
      <c r="AF80" s="66"/>
      <c r="AG80" s="133" t="str">
        <f t="shared" si="15"/>
        <v>Ok</v>
      </c>
      <c r="AH80" s="115"/>
      <c r="AI80" s="133" t="str">
        <f t="shared" si="16"/>
        <v>Ok</v>
      </c>
      <c r="AJ80" s="117" t="str">
        <f t="shared" si="17"/>
        <v>Não</v>
      </c>
      <c r="AK80" s="118"/>
      <c r="AL80" s="115"/>
      <c r="AM80" s="133" t="str">
        <f t="shared" si="18"/>
        <v>Ok</v>
      </c>
      <c r="AO80" s="65" t="str">
        <f t="shared" si="19"/>
        <v>Cooperado SEM perguntas a serem evidenciadas</v>
      </c>
    </row>
    <row r="81" spans="1:41" ht="20.100000000000001" customHeight="1">
      <c r="A81" s="119" t="str">
        <f t="shared" si="10"/>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H81" s="115"/>
      <c r="I81" s="115">
        <f>_xlfn.XLOOKUP(J81,'3056'!$D:$D,'3056'!$C:$C,0,0)</f>
        <v>0</v>
      </c>
      <c r="J81" s="134"/>
      <c r="K81" s="135" cm="1">
        <f t="array" ref="K81">MAX(IF(J81='3056'!$D:$D,'3056'!$I:$I))</f>
        <v>0</v>
      </c>
      <c r="L81" s="136">
        <f>IF(COUNTIFS('3056'!$D:$D,'A3056'!J81,'3056'!$I:$I,'A3056'!K81,'3056'!$F:$F,'A3056'!$L$7)&gt;=1,1,0)</f>
        <v>0</v>
      </c>
      <c r="M81" s="136">
        <f>IF(COUNTIFS('3056'!$D:$D,'A3056'!J81,'3056'!$I:$I,'A3056'!K81,'3056'!$F:$F,'A3056'!$M$7)&gt;=1,1,0)</f>
        <v>0</v>
      </c>
      <c r="N81" s="136">
        <f>IF(COUNTIFS('3056'!$D:$D,'A3056'!J81,'3056'!$I:$I,'A3056'!K81,'3056'!$F:$F,'A3056'!$N$7)&gt;=1,1,0)</f>
        <v>0</v>
      </c>
      <c r="O81" s="117"/>
      <c r="P81" s="118"/>
      <c r="Q81" s="133" t="str">
        <f t="shared" si="11"/>
        <v>Ok</v>
      </c>
      <c r="R81" s="115"/>
      <c r="S81" s="115"/>
      <c r="T81" s="66"/>
      <c r="U81" s="133" t="str">
        <f t="shared" si="12"/>
        <v>Ok</v>
      </c>
      <c r="V81" s="115"/>
      <c r="W81" s="115"/>
      <c r="X81" s="66"/>
      <c r="Y81" s="133" t="str">
        <f t="shared" si="13"/>
        <v>Ok</v>
      </c>
      <c r="Z81" s="115"/>
      <c r="AA81" s="115"/>
      <c r="AB81" s="66"/>
      <c r="AC81" s="133" t="str">
        <f t="shared" si="14"/>
        <v>Ok</v>
      </c>
      <c r="AD81" s="115"/>
      <c r="AE81" s="115"/>
      <c r="AF81" s="66"/>
      <c r="AG81" s="133" t="str">
        <f t="shared" si="15"/>
        <v>Ok</v>
      </c>
      <c r="AH81" s="115"/>
      <c r="AI81" s="133" t="str">
        <f t="shared" si="16"/>
        <v>Ok</v>
      </c>
      <c r="AJ81" s="117" t="str">
        <f t="shared" si="17"/>
        <v>Não</v>
      </c>
      <c r="AK81" s="118"/>
      <c r="AL81" s="115"/>
      <c r="AM81" s="133" t="str">
        <f t="shared" si="18"/>
        <v>Ok</v>
      </c>
      <c r="AO81" s="65" t="str">
        <f t="shared" si="19"/>
        <v>Cooperado SEM perguntas a serem evidenciadas</v>
      </c>
    </row>
    <row r="82" spans="1:41" ht="20.100000000000001" customHeight="1">
      <c r="A82" s="119" t="str">
        <f t="shared" si="10"/>
        <v/>
      </c>
      <c r="B82" s="161"/>
      <c r="C82" s="120"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20"/>
      <c r="E82" s="158"/>
      <c r="H82" s="115"/>
      <c r="I82" s="115">
        <f>_xlfn.XLOOKUP(J82,'3056'!$D:$D,'3056'!$C:$C,0,0)</f>
        <v>0</v>
      </c>
      <c r="J82" s="134"/>
      <c r="K82" s="135" cm="1">
        <f t="array" ref="K82">MAX(IF(J82='3056'!$D:$D,'3056'!$I:$I))</f>
        <v>0</v>
      </c>
      <c r="L82" s="136">
        <f>IF(COUNTIFS('3056'!$D:$D,'A3056'!J82,'3056'!$I:$I,'A3056'!K82,'3056'!$F:$F,'A3056'!$L$7)&gt;=1,1,0)</f>
        <v>0</v>
      </c>
      <c r="M82" s="136">
        <f>IF(COUNTIFS('3056'!$D:$D,'A3056'!J82,'3056'!$I:$I,'A3056'!K82,'3056'!$F:$F,'A3056'!$M$7)&gt;=1,1,0)</f>
        <v>0</v>
      </c>
      <c r="N82" s="136">
        <f>IF(COUNTIFS('3056'!$D:$D,'A3056'!J82,'3056'!$I:$I,'A3056'!K82,'3056'!$F:$F,'A3056'!$N$7)&gt;=1,1,0)</f>
        <v>0</v>
      </c>
      <c r="O82" s="117"/>
      <c r="P82" s="118"/>
      <c r="Q82" s="133" t="str">
        <f t="shared" si="11"/>
        <v>Ok</v>
      </c>
      <c r="R82" s="115"/>
      <c r="S82" s="115"/>
      <c r="T82" s="66"/>
      <c r="U82" s="133" t="str">
        <f t="shared" si="12"/>
        <v>Ok</v>
      </c>
      <c r="V82" s="115"/>
      <c r="W82" s="115"/>
      <c r="X82" s="66"/>
      <c r="Y82" s="133" t="str">
        <f t="shared" si="13"/>
        <v>Ok</v>
      </c>
      <c r="Z82" s="115"/>
      <c r="AA82" s="115"/>
      <c r="AB82" s="66"/>
      <c r="AC82" s="133" t="str">
        <f t="shared" si="14"/>
        <v>Ok</v>
      </c>
      <c r="AD82" s="115"/>
      <c r="AE82" s="115"/>
      <c r="AF82" s="66"/>
      <c r="AG82" s="133" t="str">
        <f t="shared" si="15"/>
        <v>Ok</v>
      </c>
      <c r="AH82" s="115"/>
      <c r="AI82" s="133" t="str">
        <f t="shared" si="16"/>
        <v>Ok</v>
      </c>
      <c r="AJ82" s="117" t="str">
        <f t="shared" si="17"/>
        <v>Não</v>
      </c>
      <c r="AK82" s="118"/>
      <c r="AL82" s="115"/>
      <c r="AM82" s="133" t="str">
        <f t="shared" si="18"/>
        <v>Ok</v>
      </c>
      <c r="AO82" s="65" t="str">
        <f t="shared" si="19"/>
        <v>Cooperado SEM perguntas a serem evidenciadas</v>
      </c>
    </row>
    <row r="83" spans="1:41" ht="20.100000000000001" customHeight="1">
      <c r="A83" s="119" t="str">
        <f t="shared" si="10"/>
        <v/>
      </c>
      <c r="B83" s="161"/>
      <c r="C83" s="120" t="str" cm="1">
        <f t="array" aca="1" ref="C83" ca="1">IFERROR(LEFT(
IF(INDIRECT("Q"&amp;A83)="verificar","1, ", "")&amp;
IF(INDIRECT("U"&amp;A83)="verificar","2, ", "")&amp;
IF(INDIRECT("Y"&amp;A83)="verificar","3, ", "")&amp;
IF(INDIRECT("AC"&amp;A83)="verificar","4, ", "")&amp;
IF(INDIRECT("AG"&amp;A83)="verificar","5, ", "")&amp;
IF(INDIRECT("AI"&amp;A83)="verificar","6, ", "")&amp;
IF(INDIRECT("AM"&amp;A83)="verificar","7, ", ""),
LEN(
IF(INDIRECT("Q"&amp;A83)="verificar","1, ", "")&amp;
IF(INDIRECT("U"&amp;A83)="verificar","2, ", "")&amp;
IF(INDIRECT("Y"&amp;A83)="verificar","3, ", "")&amp;
IF(INDIRECT("AC"&amp;A83)="verificar","4, ", "")&amp;
IF(INDIRECT("AG"&amp;A83)="verificar","5, ", "")&amp;
IF(INDIRECT("AI"&amp;A83)="verificar","6, ", "")&amp;
IF(INDIRECT("AM"&amp;A83)="verificar","7, ", ""))-2)&amp;".","")</f>
        <v/>
      </c>
      <c r="D83" s="120"/>
      <c r="E83" s="158"/>
      <c r="H83" s="115"/>
      <c r="I83" s="115">
        <f>_xlfn.XLOOKUP(J83,'3056'!$D:$D,'3056'!$C:$C,0,0)</f>
        <v>0</v>
      </c>
      <c r="J83" s="134"/>
      <c r="K83" s="135" cm="1">
        <f t="array" ref="K83">MAX(IF(J83='3056'!$D:$D,'3056'!$I:$I))</f>
        <v>0</v>
      </c>
      <c r="L83" s="136">
        <f>IF(COUNTIFS('3056'!$D:$D,'A3056'!J83,'3056'!$I:$I,'A3056'!K83,'3056'!$F:$F,'A3056'!$L$7)&gt;=1,1,0)</f>
        <v>0</v>
      </c>
      <c r="M83" s="136">
        <f>IF(COUNTIFS('3056'!$D:$D,'A3056'!J83,'3056'!$I:$I,'A3056'!K83,'3056'!$F:$F,'A3056'!$M$7)&gt;=1,1,0)</f>
        <v>0</v>
      </c>
      <c r="N83" s="136">
        <f>IF(COUNTIFS('3056'!$D:$D,'A3056'!J83,'3056'!$I:$I,'A3056'!K83,'3056'!$F:$F,'A3056'!$N$7)&gt;=1,1,0)</f>
        <v>0</v>
      </c>
      <c r="O83" s="117"/>
      <c r="P83" s="118"/>
      <c r="Q83" s="133" t="str">
        <f t="shared" si="11"/>
        <v>Ok</v>
      </c>
      <c r="R83" s="115"/>
      <c r="S83" s="115"/>
      <c r="T83" s="66"/>
      <c r="U83" s="133" t="str">
        <f t="shared" si="12"/>
        <v>Ok</v>
      </c>
      <c r="V83" s="115"/>
      <c r="W83" s="115"/>
      <c r="X83" s="66"/>
      <c r="Y83" s="133" t="str">
        <f t="shared" si="13"/>
        <v>Ok</v>
      </c>
      <c r="Z83" s="115"/>
      <c r="AA83" s="115"/>
      <c r="AB83" s="66"/>
      <c r="AC83" s="133" t="str">
        <f t="shared" si="14"/>
        <v>Ok</v>
      </c>
      <c r="AD83" s="115"/>
      <c r="AE83" s="115"/>
      <c r="AF83" s="66"/>
      <c r="AG83" s="133" t="str">
        <f t="shared" si="15"/>
        <v>Ok</v>
      </c>
      <c r="AH83" s="115"/>
      <c r="AI83" s="133" t="str">
        <f t="shared" si="16"/>
        <v>Ok</v>
      </c>
      <c r="AJ83" s="117" t="str">
        <f t="shared" si="17"/>
        <v>Não</v>
      </c>
      <c r="AK83" s="118"/>
      <c r="AL83" s="115"/>
      <c r="AM83" s="133" t="str">
        <f t="shared" si="18"/>
        <v>Ok</v>
      </c>
      <c r="AO83" s="65" t="str">
        <f t="shared" si="19"/>
        <v>Cooperado SEM perguntas a serem evidenciadas</v>
      </c>
    </row>
    <row r="84" spans="1:41" ht="20.100000000000001" customHeight="1">
      <c r="A84" s="119" t="str">
        <f t="shared" si="10"/>
        <v/>
      </c>
      <c r="B84" s="161"/>
      <c r="C84" s="120" t="str" cm="1">
        <f t="array" aca="1" ref="C84" ca="1">IFERROR(LEFT(
IF(INDIRECT("Q"&amp;A84)="verificar","1, ", "")&amp;
IF(INDIRECT("U"&amp;A84)="verificar","2, ", "")&amp;
IF(INDIRECT("Y"&amp;A84)="verificar","3, ", "")&amp;
IF(INDIRECT("AC"&amp;A84)="verificar","4, ", "")&amp;
IF(INDIRECT("AG"&amp;A84)="verificar","5, ", "")&amp;
IF(INDIRECT("AI"&amp;A84)="verificar","6, ", "")&amp;
IF(INDIRECT("AM"&amp;A84)="verificar","7, ", ""),
LEN(
IF(INDIRECT("Q"&amp;A84)="verificar","1, ", "")&amp;
IF(INDIRECT("U"&amp;A84)="verificar","2, ", "")&amp;
IF(INDIRECT("Y"&amp;A84)="verificar","3, ", "")&amp;
IF(INDIRECT("AC"&amp;A84)="verificar","4, ", "")&amp;
IF(INDIRECT("AG"&amp;A84)="verificar","5, ", "")&amp;
IF(INDIRECT("AI"&amp;A84)="verificar","6, ", "")&amp;
IF(INDIRECT("AM"&amp;A84)="verificar","7, ", ""))-2)&amp;".","")</f>
        <v/>
      </c>
      <c r="D84" s="120"/>
      <c r="E84" s="158"/>
      <c r="H84" s="115"/>
      <c r="I84" s="115">
        <f>_xlfn.XLOOKUP(J84,'3056'!$D:$D,'3056'!$C:$C,0,0)</f>
        <v>0</v>
      </c>
      <c r="J84" s="134"/>
      <c r="K84" s="135" cm="1">
        <f t="array" ref="K84">MAX(IF(J84='3056'!$D:$D,'3056'!$I:$I))</f>
        <v>0</v>
      </c>
      <c r="L84" s="136">
        <f>IF(COUNTIFS('3056'!$D:$D,'A3056'!J84,'3056'!$I:$I,'A3056'!K84,'3056'!$F:$F,'A3056'!$L$7)&gt;=1,1,0)</f>
        <v>0</v>
      </c>
      <c r="M84" s="136">
        <f>IF(COUNTIFS('3056'!$D:$D,'A3056'!J84,'3056'!$I:$I,'A3056'!K84,'3056'!$F:$F,'A3056'!$M$7)&gt;=1,1,0)</f>
        <v>0</v>
      </c>
      <c r="N84" s="136">
        <f>IF(COUNTIFS('3056'!$D:$D,'A3056'!J84,'3056'!$I:$I,'A3056'!K84,'3056'!$F:$F,'A3056'!$N$7)&gt;=1,1,0)</f>
        <v>0</v>
      </c>
      <c r="O84" s="117"/>
      <c r="P84" s="118"/>
      <c r="Q84" s="133" t="str">
        <f t="shared" si="11"/>
        <v>Ok</v>
      </c>
      <c r="R84" s="115"/>
      <c r="S84" s="115"/>
      <c r="T84" s="66"/>
      <c r="U84" s="133" t="str">
        <f t="shared" si="12"/>
        <v>Ok</v>
      </c>
      <c r="V84" s="115"/>
      <c r="W84" s="115"/>
      <c r="X84" s="66"/>
      <c r="Y84" s="133" t="str">
        <f t="shared" si="13"/>
        <v>Ok</v>
      </c>
      <c r="Z84" s="115"/>
      <c r="AA84" s="115"/>
      <c r="AB84" s="66"/>
      <c r="AC84" s="133" t="str">
        <f t="shared" si="14"/>
        <v>Ok</v>
      </c>
      <c r="AD84" s="115"/>
      <c r="AE84" s="115"/>
      <c r="AF84" s="66"/>
      <c r="AG84" s="133" t="str">
        <f t="shared" si="15"/>
        <v>Ok</v>
      </c>
      <c r="AH84" s="115"/>
      <c r="AI84" s="133" t="str">
        <f t="shared" si="16"/>
        <v>Ok</v>
      </c>
      <c r="AJ84" s="117" t="str">
        <f t="shared" si="17"/>
        <v>Não</v>
      </c>
      <c r="AK84" s="118"/>
      <c r="AL84" s="115"/>
      <c r="AM84" s="133" t="str">
        <f t="shared" si="18"/>
        <v>Ok</v>
      </c>
      <c r="AO84" s="65" t="str">
        <f t="shared" si="19"/>
        <v>Cooperado SEM perguntas a serem evidenciadas</v>
      </c>
    </row>
    <row r="85" spans="1:41" ht="20.100000000000001" customHeight="1">
      <c r="A85" s="119" t="str">
        <f t="shared" si="10"/>
        <v/>
      </c>
      <c r="B85" s="161"/>
      <c r="C85" s="120" t="str" cm="1">
        <f t="array" aca="1" ref="C85" ca="1">IFERROR(LEFT(
IF(INDIRECT("Q"&amp;A85)="verificar","1, ", "")&amp;
IF(INDIRECT("U"&amp;A85)="verificar","2, ", "")&amp;
IF(INDIRECT("Y"&amp;A85)="verificar","3, ", "")&amp;
IF(INDIRECT("AC"&amp;A85)="verificar","4, ", "")&amp;
IF(INDIRECT("AG"&amp;A85)="verificar","5, ", "")&amp;
IF(INDIRECT("AI"&amp;A85)="verificar","6, ", "")&amp;
IF(INDIRECT("AM"&amp;A85)="verificar","7, ", ""),
LEN(
IF(INDIRECT("Q"&amp;A85)="verificar","1, ", "")&amp;
IF(INDIRECT("U"&amp;A85)="verificar","2, ", "")&amp;
IF(INDIRECT("Y"&amp;A85)="verificar","3, ", "")&amp;
IF(INDIRECT("AC"&amp;A85)="verificar","4, ", "")&amp;
IF(INDIRECT("AG"&amp;A85)="verificar","5, ", "")&amp;
IF(INDIRECT("AI"&amp;A85)="verificar","6, ", "")&amp;
IF(INDIRECT("AM"&amp;A85)="verificar","7, ", ""))-2)&amp;".","")</f>
        <v/>
      </c>
      <c r="D85" s="120"/>
      <c r="E85" s="158"/>
      <c r="H85" s="115"/>
      <c r="I85" s="115">
        <f>_xlfn.XLOOKUP(J85,'3056'!$D:$D,'3056'!$C:$C,0,0)</f>
        <v>0</v>
      </c>
      <c r="J85" s="134"/>
      <c r="K85" s="135" cm="1">
        <f t="array" ref="K85">MAX(IF(J85='3056'!$D:$D,'3056'!$I:$I))</f>
        <v>0</v>
      </c>
      <c r="L85" s="136">
        <f>IF(COUNTIFS('3056'!$D:$D,'A3056'!J85,'3056'!$I:$I,'A3056'!K85,'3056'!$F:$F,'A3056'!$L$7)&gt;=1,1,0)</f>
        <v>0</v>
      </c>
      <c r="M85" s="136">
        <f>IF(COUNTIFS('3056'!$D:$D,'A3056'!J85,'3056'!$I:$I,'A3056'!K85,'3056'!$F:$F,'A3056'!$M$7)&gt;=1,1,0)</f>
        <v>0</v>
      </c>
      <c r="N85" s="136">
        <f>IF(COUNTIFS('3056'!$D:$D,'A3056'!J85,'3056'!$I:$I,'A3056'!K85,'3056'!$F:$F,'A3056'!$N$7)&gt;=1,1,0)</f>
        <v>0</v>
      </c>
      <c r="O85" s="117"/>
      <c r="P85" s="118"/>
      <c r="Q85" s="133" t="str">
        <f t="shared" si="11"/>
        <v>Ok</v>
      </c>
      <c r="R85" s="115"/>
      <c r="S85" s="115"/>
      <c r="T85" s="66"/>
      <c r="U85" s="133" t="str">
        <f t="shared" si="12"/>
        <v>Ok</v>
      </c>
      <c r="V85" s="115"/>
      <c r="W85" s="115"/>
      <c r="X85" s="66"/>
      <c r="Y85" s="133" t="str">
        <f t="shared" si="13"/>
        <v>Ok</v>
      </c>
      <c r="Z85" s="115"/>
      <c r="AA85" s="115"/>
      <c r="AB85" s="66"/>
      <c r="AC85" s="133" t="str">
        <f t="shared" si="14"/>
        <v>Ok</v>
      </c>
      <c r="AD85" s="115"/>
      <c r="AE85" s="115"/>
      <c r="AF85" s="66"/>
      <c r="AG85" s="133" t="str">
        <f t="shared" si="15"/>
        <v>Ok</v>
      </c>
      <c r="AH85" s="115"/>
      <c r="AI85" s="133" t="str">
        <f t="shared" si="16"/>
        <v>Ok</v>
      </c>
      <c r="AJ85" s="117" t="str">
        <f t="shared" si="17"/>
        <v>Não</v>
      </c>
      <c r="AK85" s="118"/>
      <c r="AL85" s="115"/>
      <c r="AM85" s="133" t="str">
        <f t="shared" si="18"/>
        <v>Ok</v>
      </c>
      <c r="AO85" s="65" t="str">
        <f t="shared" si="19"/>
        <v>Cooperado SEM perguntas a serem evidenciadas</v>
      </c>
    </row>
    <row r="86" spans="1:41" ht="20.100000000000001" customHeight="1">
      <c r="A86" s="119" t="str">
        <f t="shared" si="10"/>
        <v/>
      </c>
      <c r="B86" s="161"/>
      <c r="C86" s="120" t="str" cm="1">
        <f t="array" aca="1" ref="C86" ca="1">IFERROR(LEFT(
IF(INDIRECT("Q"&amp;A86)="verificar","1, ", "")&amp;
IF(INDIRECT("U"&amp;A86)="verificar","2, ", "")&amp;
IF(INDIRECT("Y"&amp;A86)="verificar","3, ", "")&amp;
IF(INDIRECT("AC"&amp;A86)="verificar","4, ", "")&amp;
IF(INDIRECT("AG"&amp;A86)="verificar","5, ", "")&amp;
IF(INDIRECT("AI"&amp;A86)="verificar","6, ", "")&amp;
IF(INDIRECT("AM"&amp;A86)="verificar","7, ", ""),
LEN(
IF(INDIRECT("Q"&amp;A86)="verificar","1, ", "")&amp;
IF(INDIRECT("U"&amp;A86)="verificar","2, ", "")&amp;
IF(INDIRECT("Y"&amp;A86)="verificar","3, ", "")&amp;
IF(INDIRECT("AC"&amp;A86)="verificar","4, ", "")&amp;
IF(INDIRECT("AG"&amp;A86)="verificar","5, ", "")&amp;
IF(INDIRECT("AI"&amp;A86)="verificar","6, ", "")&amp;
IF(INDIRECT("AM"&amp;A86)="verificar","7, ", ""))-2)&amp;".","")</f>
        <v/>
      </c>
      <c r="D86" s="120"/>
      <c r="E86" s="158"/>
      <c r="H86" s="115"/>
      <c r="I86" s="115">
        <f>_xlfn.XLOOKUP(J86,'3056'!$D:$D,'3056'!$C:$C,0,0)</f>
        <v>0</v>
      </c>
      <c r="J86" s="134"/>
      <c r="K86" s="135" cm="1">
        <f t="array" ref="K86">MAX(IF(J86='3056'!$D:$D,'3056'!$I:$I))</f>
        <v>0</v>
      </c>
      <c r="L86" s="136">
        <f>IF(COUNTIFS('3056'!$D:$D,'A3056'!J86,'3056'!$I:$I,'A3056'!K86,'3056'!$F:$F,'A3056'!$L$7)&gt;=1,1,0)</f>
        <v>0</v>
      </c>
      <c r="M86" s="136">
        <f>IF(COUNTIFS('3056'!$D:$D,'A3056'!J86,'3056'!$I:$I,'A3056'!K86,'3056'!$F:$F,'A3056'!$M$7)&gt;=1,1,0)</f>
        <v>0</v>
      </c>
      <c r="N86" s="136">
        <f>IF(COUNTIFS('3056'!$D:$D,'A3056'!J86,'3056'!$I:$I,'A3056'!K86,'3056'!$F:$F,'A3056'!$N$7)&gt;=1,1,0)</f>
        <v>0</v>
      </c>
      <c r="O86" s="117"/>
      <c r="P86" s="118"/>
      <c r="Q86" s="133" t="str">
        <f t="shared" si="11"/>
        <v>Ok</v>
      </c>
      <c r="R86" s="115"/>
      <c r="S86" s="115"/>
      <c r="T86" s="66"/>
      <c r="U86" s="133" t="str">
        <f t="shared" si="12"/>
        <v>Ok</v>
      </c>
      <c r="V86" s="115"/>
      <c r="W86" s="115"/>
      <c r="X86" s="66"/>
      <c r="Y86" s="133" t="str">
        <f t="shared" si="13"/>
        <v>Ok</v>
      </c>
      <c r="Z86" s="115"/>
      <c r="AA86" s="115"/>
      <c r="AB86" s="66"/>
      <c r="AC86" s="133" t="str">
        <f t="shared" si="14"/>
        <v>Ok</v>
      </c>
      <c r="AD86" s="115"/>
      <c r="AE86" s="115"/>
      <c r="AF86" s="66"/>
      <c r="AG86" s="133" t="str">
        <f t="shared" si="15"/>
        <v>Ok</v>
      </c>
      <c r="AH86" s="115"/>
      <c r="AI86" s="133" t="str">
        <f t="shared" si="16"/>
        <v>Ok</v>
      </c>
      <c r="AJ86" s="117" t="str">
        <f t="shared" si="17"/>
        <v>Não</v>
      </c>
      <c r="AK86" s="118"/>
      <c r="AL86" s="115"/>
      <c r="AM86" s="133" t="str">
        <f t="shared" si="18"/>
        <v>Ok</v>
      </c>
      <c r="AO86" s="65" t="str">
        <f t="shared" si="19"/>
        <v>Cooperado SEM perguntas a serem evidenciadas</v>
      </c>
    </row>
    <row r="87" spans="1:41" ht="20.100000000000001" customHeight="1">
      <c r="A87" s="119" t="str">
        <f t="shared" si="10"/>
        <v/>
      </c>
      <c r="B87" s="161"/>
      <c r="C87" s="120" t="str" cm="1">
        <f t="array" aca="1" ref="C87" ca="1">IFERROR(LEFT(
IF(INDIRECT("Q"&amp;A87)="verificar","1, ", "")&amp;
IF(INDIRECT("U"&amp;A87)="verificar","2, ", "")&amp;
IF(INDIRECT("Y"&amp;A87)="verificar","3, ", "")&amp;
IF(INDIRECT("AC"&amp;A87)="verificar","4, ", "")&amp;
IF(INDIRECT("AG"&amp;A87)="verificar","5, ", "")&amp;
IF(INDIRECT("AI"&amp;A87)="verificar","6, ", "")&amp;
IF(INDIRECT("AM"&amp;A87)="verificar","7, ", ""),
LEN(
IF(INDIRECT("Q"&amp;A87)="verificar","1, ", "")&amp;
IF(INDIRECT("U"&amp;A87)="verificar","2, ", "")&amp;
IF(INDIRECT("Y"&amp;A87)="verificar","3, ", "")&amp;
IF(INDIRECT("AC"&amp;A87)="verificar","4, ", "")&amp;
IF(INDIRECT("AG"&amp;A87)="verificar","5, ", "")&amp;
IF(INDIRECT("AI"&amp;A87)="verificar","6, ", "")&amp;
IF(INDIRECT("AM"&amp;A87)="verificar","7, ", ""))-2)&amp;".","")</f>
        <v/>
      </c>
      <c r="D87" s="120"/>
      <c r="E87" s="158"/>
      <c r="H87" s="115"/>
      <c r="I87" s="115">
        <f>_xlfn.XLOOKUP(J87,'3056'!$D:$D,'3056'!$C:$C,0,0)</f>
        <v>0</v>
      </c>
      <c r="J87" s="134"/>
      <c r="K87" s="135" cm="1">
        <f t="array" ref="K87">MAX(IF(J87='3056'!$D:$D,'3056'!$I:$I))</f>
        <v>0</v>
      </c>
      <c r="L87" s="136">
        <f>IF(COUNTIFS('3056'!$D:$D,'A3056'!J87,'3056'!$I:$I,'A3056'!K87,'3056'!$F:$F,'A3056'!$L$7)&gt;=1,1,0)</f>
        <v>0</v>
      </c>
      <c r="M87" s="136">
        <f>IF(COUNTIFS('3056'!$D:$D,'A3056'!J87,'3056'!$I:$I,'A3056'!K87,'3056'!$F:$F,'A3056'!$M$7)&gt;=1,1,0)</f>
        <v>0</v>
      </c>
      <c r="N87" s="136">
        <f>IF(COUNTIFS('3056'!$D:$D,'A3056'!J87,'3056'!$I:$I,'A3056'!K87,'3056'!$F:$F,'A3056'!$N$7)&gt;=1,1,0)</f>
        <v>0</v>
      </c>
      <c r="O87" s="117"/>
      <c r="P87" s="118"/>
      <c r="Q87" s="133" t="str">
        <f t="shared" si="11"/>
        <v>Ok</v>
      </c>
      <c r="R87" s="115"/>
      <c r="S87" s="115"/>
      <c r="T87" s="66"/>
      <c r="U87" s="133" t="str">
        <f t="shared" si="12"/>
        <v>Ok</v>
      </c>
      <c r="V87" s="115"/>
      <c r="W87" s="115"/>
      <c r="X87" s="66"/>
      <c r="Y87" s="133" t="str">
        <f t="shared" si="13"/>
        <v>Ok</v>
      </c>
      <c r="Z87" s="115"/>
      <c r="AA87" s="115"/>
      <c r="AB87" s="66"/>
      <c r="AC87" s="133" t="str">
        <f t="shared" si="14"/>
        <v>Ok</v>
      </c>
      <c r="AD87" s="115"/>
      <c r="AE87" s="115"/>
      <c r="AF87" s="66"/>
      <c r="AG87" s="133" t="str">
        <f t="shared" si="15"/>
        <v>Ok</v>
      </c>
      <c r="AH87" s="115"/>
      <c r="AI87" s="133" t="str">
        <f t="shared" si="16"/>
        <v>Ok</v>
      </c>
      <c r="AJ87" s="117" t="str">
        <f t="shared" si="17"/>
        <v>Não</v>
      </c>
      <c r="AK87" s="118"/>
      <c r="AL87" s="115"/>
      <c r="AM87" s="133" t="str">
        <f t="shared" si="18"/>
        <v>Ok</v>
      </c>
      <c r="AO87" s="65" t="str">
        <f t="shared" si="19"/>
        <v>Cooperado SEM perguntas a serem evidenciadas</v>
      </c>
    </row>
    <row r="88" spans="1:41" ht="20.100000000000001" customHeight="1">
      <c r="A88" s="119" t="str">
        <f t="shared" si="10"/>
        <v/>
      </c>
      <c r="B88" s="161"/>
      <c r="C88" s="120" t="str" cm="1">
        <f t="array" aca="1" ref="C88" ca="1">IFERROR(LEFT(
IF(INDIRECT("Q"&amp;A88)="verificar","1, ", "")&amp;
IF(INDIRECT("U"&amp;A88)="verificar","2, ", "")&amp;
IF(INDIRECT("Y"&amp;A88)="verificar","3, ", "")&amp;
IF(INDIRECT("AC"&amp;A88)="verificar","4, ", "")&amp;
IF(INDIRECT("AG"&amp;A88)="verificar","5, ", "")&amp;
IF(INDIRECT("AI"&amp;A88)="verificar","6, ", "")&amp;
IF(INDIRECT("AM"&amp;A88)="verificar","7, ", ""),
LEN(
IF(INDIRECT("Q"&amp;A88)="verificar","1, ", "")&amp;
IF(INDIRECT("U"&amp;A88)="verificar","2, ", "")&amp;
IF(INDIRECT("Y"&amp;A88)="verificar","3, ", "")&amp;
IF(INDIRECT("AC"&amp;A88)="verificar","4, ", "")&amp;
IF(INDIRECT("AG"&amp;A88)="verificar","5, ", "")&amp;
IF(INDIRECT("AI"&amp;A88)="verificar","6, ", "")&amp;
IF(INDIRECT("AM"&amp;A88)="verificar","7, ", ""))-2)&amp;".","")</f>
        <v/>
      </c>
      <c r="D88" s="120"/>
      <c r="E88" s="158"/>
      <c r="H88" s="252"/>
      <c r="I88" s="115">
        <f>_xlfn.XLOOKUP(J88,'3056'!$D:$D,'3056'!$C:$C,0,0)</f>
        <v>0</v>
      </c>
      <c r="J88" s="134"/>
      <c r="K88" s="135" cm="1">
        <f t="array" ref="K88">MAX(IF(J88='3056'!$D:$D,'3056'!$I:$I))</f>
        <v>0</v>
      </c>
      <c r="L88" s="136">
        <f>IF(COUNTIFS('3056'!$D:$D,'A3056'!J88,'3056'!$I:$I,'A3056'!K88,'3056'!$F:$F,'A3056'!$L$7)&gt;=1,1,0)</f>
        <v>0</v>
      </c>
      <c r="M88" s="136">
        <f>IF(COUNTIFS('3056'!$D:$D,'A3056'!J88,'3056'!$I:$I,'A3056'!K88,'3056'!$F:$F,'A3056'!$M$7)&gt;=1,1,0)</f>
        <v>0</v>
      </c>
      <c r="N88" s="136">
        <f>IF(COUNTIFS('3056'!$D:$D,'A3056'!J88,'3056'!$I:$I,'A3056'!K88,'3056'!$F:$F,'A3056'!$N$7)&gt;=1,1,0)</f>
        <v>0</v>
      </c>
      <c r="O88" s="117"/>
      <c r="P88" s="118"/>
      <c r="Q88" s="133" t="str">
        <f t="shared" si="11"/>
        <v>Ok</v>
      </c>
      <c r="R88" s="115"/>
      <c r="S88" s="115"/>
      <c r="T88" s="66"/>
      <c r="U88" s="133" t="str">
        <f t="shared" si="12"/>
        <v>Ok</v>
      </c>
      <c r="V88" s="115"/>
      <c r="W88" s="115"/>
      <c r="X88" s="66"/>
      <c r="Y88" s="133" t="str">
        <f t="shared" si="13"/>
        <v>Ok</v>
      </c>
      <c r="Z88" s="115"/>
      <c r="AA88" s="115"/>
      <c r="AB88" s="66"/>
      <c r="AC88" s="133" t="str">
        <f t="shared" si="14"/>
        <v>Ok</v>
      </c>
      <c r="AD88" s="115"/>
      <c r="AE88" s="115"/>
      <c r="AF88" s="66"/>
      <c r="AG88" s="133" t="str">
        <f t="shared" si="15"/>
        <v>Ok</v>
      </c>
      <c r="AH88" s="115"/>
      <c r="AI88" s="133" t="str">
        <f t="shared" si="16"/>
        <v>Ok</v>
      </c>
      <c r="AJ88" s="117" t="str">
        <f t="shared" si="17"/>
        <v>Não</v>
      </c>
      <c r="AK88" s="118"/>
      <c r="AL88" s="115"/>
      <c r="AM88" s="133" t="str">
        <f t="shared" si="18"/>
        <v>Ok</v>
      </c>
      <c r="AO88" s="65" t="str">
        <f t="shared" si="19"/>
        <v>Cooperado SEM perguntas a serem evidenciadas</v>
      </c>
    </row>
    <row r="89" spans="1:41" ht="20.100000000000001" customHeight="1">
      <c r="A89" s="119" t="str">
        <f t="shared" si="10"/>
        <v/>
      </c>
      <c r="B89" s="161"/>
      <c r="C89" s="120" t="str" cm="1">
        <f t="array" aca="1" ref="C89" ca="1">IFERROR(LEFT(
IF(INDIRECT("Q"&amp;A89)="verificar","1, ", "")&amp;
IF(INDIRECT("U"&amp;A89)="verificar","2, ", "")&amp;
IF(INDIRECT("Y"&amp;A89)="verificar","3, ", "")&amp;
IF(INDIRECT("AC"&amp;A89)="verificar","4, ", "")&amp;
IF(INDIRECT("AG"&amp;A89)="verificar","5, ", "")&amp;
IF(INDIRECT("AI"&amp;A89)="verificar","6, ", "")&amp;
IF(INDIRECT("AM"&amp;A89)="verificar","7, ", ""),
LEN(
IF(INDIRECT("Q"&amp;A89)="verificar","1, ", "")&amp;
IF(INDIRECT("U"&amp;A89)="verificar","2, ", "")&amp;
IF(INDIRECT("Y"&amp;A89)="verificar","3, ", "")&amp;
IF(INDIRECT("AC"&amp;A89)="verificar","4, ", "")&amp;
IF(INDIRECT("AG"&amp;A89)="verificar","5, ", "")&amp;
IF(INDIRECT("AI"&amp;A89)="verificar","6, ", "")&amp;
IF(INDIRECT("AM"&amp;A89)="verificar","7, ", ""))-2)&amp;".","")</f>
        <v/>
      </c>
      <c r="D89" s="120"/>
      <c r="E89" s="158"/>
      <c r="H89" s="252"/>
      <c r="I89" s="115">
        <f>_xlfn.XLOOKUP(J89,'3056'!$D:$D,'3056'!$C:$C,0,0)</f>
        <v>0</v>
      </c>
      <c r="J89" s="134"/>
      <c r="K89" s="135" cm="1">
        <f t="array" ref="K89">MAX(IF(J89='3056'!$D:$D,'3056'!$I:$I))</f>
        <v>0</v>
      </c>
      <c r="L89" s="136">
        <f>IF(COUNTIFS('3056'!$D:$D,'A3056'!J89,'3056'!$I:$I,'A3056'!K89,'3056'!$F:$F,'A3056'!$L$7)&gt;=1,1,0)</f>
        <v>0</v>
      </c>
      <c r="M89" s="136">
        <f>IF(COUNTIFS('3056'!$D:$D,'A3056'!J89,'3056'!$I:$I,'A3056'!K89,'3056'!$F:$F,'A3056'!$M$7)&gt;=1,1,0)</f>
        <v>0</v>
      </c>
      <c r="N89" s="136">
        <f>IF(COUNTIFS('3056'!$D:$D,'A3056'!J89,'3056'!$I:$I,'A3056'!K89,'3056'!$F:$F,'A3056'!$N$7)&gt;=1,1,0)</f>
        <v>0</v>
      </c>
      <c r="O89" s="117"/>
      <c r="P89" s="118"/>
      <c r="Q89" s="133" t="str">
        <f t="shared" si="11"/>
        <v>Ok</v>
      </c>
      <c r="R89" s="115"/>
      <c r="S89" s="115"/>
      <c r="T89" s="66"/>
      <c r="U89" s="133" t="str">
        <f t="shared" si="12"/>
        <v>Ok</v>
      </c>
      <c r="V89" s="115"/>
      <c r="W89" s="115"/>
      <c r="X89" s="66"/>
      <c r="Y89" s="133" t="str">
        <f t="shared" si="13"/>
        <v>Ok</v>
      </c>
      <c r="Z89" s="115"/>
      <c r="AA89" s="115"/>
      <c r="AB89" s="66"/>
      <c r="AC89" s="133" t="str">
        <f t="shared" si="14"/>
        <v>Ok</v>
      </c>
      <c r="AD89" s="115"/>
      <c r="AE89" s="115"/>
      <c r="AF89" s="66"/>
      <c r="AG89" s="133" t="str">
        <f t="shared" si="15"/>
        <v>Ok</v>
      </c>
      <c r="AH89" s="115"/>
      <c r="AI89" s="133" t="str">
        <f t="shared" si="16"/>
        <v>Ok</v>
      </c>
      <c r="AJ89" s="117" t="str">
        <f t="shared" si="17"/>
        <v>Não</v>
      </c>
      <c r="AK89" s="118"/>
      <c r="AL89" s="115"/>
      <c r="AM89" s="133" t="str">
        <f t="shared" si="18"/>
        <v>Ok</v>
      </c>
      <c r="AO89" s="65" t="str">
        <f t="shared" si="19"/>
        <v>Cooperado SEM perguntas a serem evidenciadas</v>
      </c>
    </row>
    <row r="90" spans="1:41" ht="20.100000000000001" customHeight="1">
      <c r="A90" s="119" t="str">
        <f t="shared" si="10"/>
        <v/>
      </c>
      <c r="B90" s="161"/>
      <c r="C90" s="120" t="str" cm="1">
        <f t="array" aca="1" ref="C90" ca="1">IFERROR(LEFT(
IF(INDIRECT("Q"&amp;A90)="verificar","1, ", "")&amp;
IF(INDIRECT("U"&amp;A90)="verificar","2, ", "")&amp;
IF(INDIRECT("Y"&amp;A90)="verificar","3, ", "")&amp;
IF(INDIRECT("AC"&amp;A90)="verificar","4, ", "")&amp;
IF(INDIRECT("AG"&amp;A90)="verificar","5, ", "")&amp;
IF(INDIRECT("AI"&amp;A90)="verificar","6, ", "")&amp;
IF(INDIRECT("AM"&amp;A90)="verificar","7, ", ""),
LEN(
IF(INDIRECT("Q"&amp;A90)="verificar","1, ", "")&amp;
IF(INDIRECT("U"&amp;A90)="verificar","2, ", "")&amp;
IF(INDIRECT("Y"&amp;A90)="verificar","3, ", "")&amp;
IF(INDIRECT("AC"&amp;A90)="verificar","4, ", "")&amp;
IF(INDIRECT("AG"&amp;A90)="verificar","5, ", "")&amp;
IF(INDIRECT("AI"&amp;A90)="verificar","6, ", "")&amp;
IF(INDIRECT("AM"&amp;A90)="verificar","7, ", ""))-2)&amp;".","")</f>
        <v/>
      </c>
      <c r="D90" s="120"/>
      <c r="E90" s="158"/>
      <c r="H90" s="115"/>
      <c r="I90" s="115">
        <f>_xlfn.XLOOKUP(J90,'3056'!$D:$D,'3056'!$C:$C,0,0)</f>
        <v>0</v>
      </c>
      <c r="J90" s="134"/>
      <c r="K90" s="135" cm="1">
        <f t="array" ref="K90">MAX(IF(J90='3056'!$D:$D,'3056'!$I:$I))</f>
        <v>0</v>
      </c>
      <c r="L90" s="136">
        <f>IF(COUNTIFS('3056'!$D:$D,'A3056'!J90,'3056'!$I:$I,'A3056'!K90,'3056'!$F:$F,'A3056'!$L$7)&gt;=1,1,0)</f>
        <v>0</v>
      </c>
      <c r="M90" s="136">
        <f>IF(COUNTIFS('3056'!$D:$D,'A3056'!J90,'3056'!$I:$I,'A3056'!K90,'3056'!$F:$F,'A3056'!$M$7)&gt;=1,1,0)</f>
        <v>0</v>
      </c>
      <c r="N90" s="136">
        <f>IF(COUNTIFS('3056'!$D:$D,'A3056'!J90,'3056'!$I:$I,'A3056'!K90,'3056'!$F:$F,'A3056'!$N$7)&gt;=1,1,0)</f>
        <v>0</v>
      </c>
      <c r="O90" s="117"/>
      <c r="P90" s="118"/>
      <c r="Q90" s="133" t="str">
        <f t="shared" si="11"/>
        <v>Ok</v>
      </c>
      <c r="R90" s="115"/>
      <c r="S90" s="115"/>
      <c r="T90" s="66"/>
      <c r="U90" s="133" t="str">
        <f t="shared" si="12"/>
        <v>Ok</v>
      </c>
      <c r="V90" s="115"/>
      <c r="W90" s="115"/>
      <c r="X90" s="66"/>
      <c r="Y90" s="133" t="str">
        <f t="shared" si="13"/>
        <v>Ok</v>
      </c>
      <c r="Z90" s="115"/>
      <c r="AA90" s="115"/>
      <c r="AB90" s="66"/>
      <c r="AC90" s="133" t="str">
        <f t="shared" si="14"/>
        <v>Ok</v>
      </c>
      <c r="AD90" s="115"/>
      <c r="AE90" s="115"/>
      <c r="AF90" s="66"/>
      <c r="AG90" s="133" t="str">
        <f t="shared" si="15"/>
        <v>Ok</v>
      </c>
      <c r="AH90" s="115"/>
      <c r="AI90" s="133" t="str">
        <f t="shared" si="16"/>
        <v>Ok</v>
      </c>
      <c r="AJ90" s="117" t="str">
        <f t="shared" si="17"/>
        <v>Não</v>
      </c>
      <c r="AK90" s="118"/>
      <c r="AL90" s="115"/>
      <c r="AM90" s="133" t="str">
        <f t="shared" si="18"/>
        <v>Ok</v>
      </c>
      <c r="AO90" s="65" t="str">
        <f t="shared" si="19"/>
        <v>Cooperado SEM perguntas a serem evidenciadas</v>
      </c>
    </row>
    <row r="91" spans="1:41" ht="20.100000000000001" customHeight="1">
      <c r="A91" s="119" t="str">
        <f t="shared" si="10"/>
        <v/>
      </c>
      <c r="B91" s="161"/>
      <c r="C91" s="120" t="str" cm="1">
        <f t="array" aca="1" ref="C91" ca="1">IFERROR(LEFT(
IF(INDIRECT("Q"&amp;A91)="verificar","1, ", "")&amp;
IF(INDIRECT("U"&amp;A91)="verificar","2, ", "")&amp;
IF(INDIRECT("Y"&amp;A91)="verificar","3, ", "")&amp;
IF(INDIRECT("AC"&amp;A91)="verificar","4, ", "")&amp;
IF(INDIRECT("AG"&amp;A91)="verificar","5, ", "")&amp;
IF(INDIRECT("AI"&amp;A91)="verificar","6, ", "")&amp;
IF(INDIRECT("AM"&amp;A91)="verificar","7, ", ""),
LEN(
IF(INDIRECT("Q"&amp;A91)="verificar","1, ", "")&amp;
IF(INDIRECT("U"&amp;A91)="verificar","2, ", "")&amp;
IF(INDIRECT("Y"&amp;A91)="verificar","3, ", "")&amp;
IF(INDIRECT("AC"&amp;A91)="verificar","4, ", "")&amp;
IF(INDIRECT("AG"&amp;A91)="verificar","5, ", "")&amp;
IF(INDIRECT("AI"&amp;A91)="verificar","6, ", "")&amp;
IF(INDIRECT("AM"&amp;A91)="verificar","7, ", ""))-2)&amp;".","")</f>
        <v/>
      </c>
      <c r="D91" s="120"/>
      <c r="E91" s="158"/>
      <c r="H91" s="252"/>
      <c r="I91" s="115">
        <f>_xlfn.XLOOKUP(J91,'3056'!$D:$D,'3056'!$C:$C,0,0)</f>
        <v>0</v>
      </c>
      <c r="J91" s="134"/>
      <c r="K91" s="135" cm="1">
        <f t="array" ref="K91">MAX(IF(J91='3056'!$D:$D,'3056'!$I:$I))</f>
        <v>0</v>
      </c>
      <c r="L91" s="136">
        <f>IF(COUNTIFS('3056'!$D:$D,'A3056'!J91,'3056'!$I:$I,'A3056'!K91,'3056'!$F:$F,'A3056'!$L$7)&gt;=1,1,0)</f>
        <v>0</v>
      </c>
      <c r="M91" s="136">
        <f>IF(COUNTIFS('3056'!$D:$D,'A3056'!J91,'3056'!$I:$I,'A3056'!K91,'3056'!$F:$F,'A3056'!$M$7)&gt;=1,1,0)</f>
        <v>0</v>
      </c>
      <c r="N91" s="136">
        <f>IF(COUNTIFS('3056'!$D:$D,'A3056'!J91,'3056'!$I:$I,'A3056'!K91,'3056'!$F:$F,'A3056'!$N$7)&gt;=1,1,0)</f>
        <v>0</v>
      </c>
      <c r="O91" s="117"/>
      <c r="P91" s="118"/>
      <c r="Q91" s="133" t="str">
        <f t="shared" si="11"/>
        <v>Ok</v>
      </c>
      <c r="R91" s="115"/>
      <c r="S91" s="115"/>
      <c r="T91" s="66"/>
      <c r="U91" s="133" t="str">
        <f t="shared" si="12"/>
        <v>Ok</v>
      </c>
      <c r="V91" s="115"/>
      <c r="W91" s="115"/>
      <c r="X91" s="66"/>
      <c r="Y91" s="133" t="str">
        <f t="shared" si="13"/>
        <v>Ok</v>
      </c>
      <c r="Z91" s="115"/>
      <c r="AA91" s="115"/>
      <c r="AB91" s="66"/>
      <c r="AC91" s="133" t="str">
        <f t="shared" si="14"/>
        <v>Ok</v>
      </c>
      <c r="AD91" s="115"/>
      <c r="AE91" s="115"/>
      <c r="AF91" s="66"/>
      <c r="AG91" s="133" t="str">
        <f t="shared" si="15"/>
        <v>Ok</v>
      </c>
      <c r="AH91" s="115"/>
      <c r="AI91" s="133" t="str">
        <f t="shared" si="16"/>
        <v>Ok</v>
      </c>
      <c r="AJ91" s="117" t="str">
        <f t="shared" si="17"/>
        <v>Não</v>
      </c>
      <c r="AK91" s="118"/>
      <c r="AL91" s="115"/>
      <c r="AM91" s="133" t="str">
        <f t="shared" si="18"/>
        <v>Ok</v>
      </c>
      <c r="AO91" s="65" t="str">
        <f t="shared" si="19"/>
        <v>Cooperado SEM perguntas a serem evidenciadas</v>
      </c>
    </row>
    <row r="92" spans="1:41" ht="20.100000000000001" customHeight="1">
      <c r="A92" s="119" t="str">
        <f t="shared" si="10"/>
        <v/>
      </c>
      <c r="B92" s="161"/>
      <c r="C92" s="120" t="str" cm="1">
        <f t="array" aca="1" ref="C92" ca="1">IFERROR(LEFT(
IF(INDIRECT("Q"&amp;A92)="verificar","1, ", "")&amp;
IF(INDIRECT("U"&amp;A92)="verificar","2, ", "")&amp;
IF(INDIRECT("Y"&amp;A92)="verificar","3, ", "")&amp;
IF(INDIRECT("AC"&amp;A92)="verificar","4, ", "")&amp;
IF(INDIRECT("AG"&amp;A92)="verificar","5, ", "")&amp;
IF(INDIRECT("AI"&amp;A92)="verificar","6, ", "")&amp;
IF(INDIRECT("AM"&amp;A92)="verificar","7, ", ""),
LEN(
IF(INDIRECT("Q"&amp;A92)="verificar","1, ", "")&amp;
IF(INDIRECT("U"&amp;A92)="verificar","2, ", "")&amp;
IF(INDIRECT("Y"&amp;A92)="verificar","3, ", "")&amp;
IF(INDIRECT("AC"&amp;A92)="verificar","4, ", "")&amp;
IF(INDIRECT("AG"&amp;A92)="verificar","5, ", "")&amp;
IF(INDIRECT("AI"&amp;A92)="verificar","6, ", "")&amp;
IF(INDIRECT("AM"&amp;A92)="verificar","7, ", ""))-2)&amp;".","")</f>
        <v/>
      </c>
      <c r="D92" s="120"/>
      <c r="E92" s="158"/>
      <c r="H92" s="115"/>
      <c r="I92" s="115">
        <f>_xlfn.XLOOKUP(J92,'3056'!$D:$D,'3056'!$C:$C,0,0)</f>
        <v>0</v>
      </c>
      <c r="J92" s="134"/>
      <c r="K92" s="135" cm="1">
        <f t="array" ref="K92">MAX(IF(J92='3056'!$D:$D,'3056'!$I:$I))</f>
        <v>0</v>
      </c>
      <c r="L92" s="136">
        <f>IF(COUNTIFS('3056'!$D:$D,'A3056'!J92,'3056'!$I:$I,'A3056'!K92,'3056'!$F:$F,'A3056'!$L$7)&gt;=1,1,0)</f>
        <v>0</v>
      </c>
      <c r="M92" s="136">
        <f>IF(COUNTIFS('3056'!$D:$D,'A3056'!J92,'3056'!$I:$I,'A3056'!K92,'3056'!$F:$F,'A3056'!$M$7)&gt;=1,1,0)</f>
        <v>0</v>
      </c>
      <c r="N92" s="136">
        <f>IF(COUNTIFS('3056'!$D:$D,'A3056'!J92,'3056'!$I:$I,'A3056'!K92,'3056'!$F:$F,'A3056'!$N$7)&gt;=1,1,0)</f>
        <v>0</v>
      </c>
      <c r="O92" s="117"/>
      <c r="P92" s="118"/>
      <c r="Q92" s="133" t="str">
        <f t="shared" si="11"/>
        <v>Ok</v>
      </c>
      <c r="R92" s="115"/>
      <c r="S92" s="115"/>
      <c r="T92" s="66"/>
      <c r="U92" s="133" t="str">
        <f t="shared" si="12"/>
        <v>Ok</v>
      </c>
      <c r="V92" s="115"/>
      <c r="W92" s="115"/>
      <c r="X92" s="66"/>
      <c r="Y92" s="133" t="str">
        <f t="shared" si="13"/>
        <v>Ok</v>
      </c>
      <c r="Z92" s="115"/>
      <c r="AA92" s="115"/>
      <c r="AB92" s="66"/>
      <c r="AC92" s="133" t="str">
        <f t="shared" si="14"/>
        <v>Ok</v>
      </c>
      <c r="AD92" s="115"/>
      <c r="AE92" s="115"/>
      <c r="AF92" s="66"/>
      <c r="AG92" s="133" t="str">
        <f t="shared" si="15"/>
        <v>Ok</v>
      </c>
      <c r="AH92" s="115"/>
      <c r="AI92" s="133" t="str">
        <f t="shared" si="16"/>
        <v>Ok</v>
      </c>
      <c r="AJ92" s="117" t="str">
        <f t="shared" si="17"/>
        <v>Não</v>
      </c>
      <c r="AK92" s="118"/>
      <c r="AL92" s="115"/>
      <c r="AM92" s="133" t="str">
        <f t="shared" si="18"/>
        <v>Ok</v>
      </c>
      <c r="AO92" s="65" t="str">
        <f t="shared" si="19"/>
        <v>Cooperado SEM perguntas a serem evidenciadas</v>
      </c>
    </row>
    <row r="93" spans="1:41" ht="20.100000000000001" customHeight="1">
      <c r="A93" s="119" t="str">
        <f t="shared" si="10"/>
        <v/>
      </c>
      <c r="B93" s="161"/>
      <c r="C93" s="120" t="str" cm="1">
        <f t="array" aca="1" ref="C93" ca="1">IFERROR(LEFT(
IF(INDIRECT("Q"&amp;A93)="verificar","1, ", "")&amp;
IF(INDIRECT("U"&amp;A93)="verificar","2, ", "")&amp;
IF(INDIRECT("Y"&amp;A93)="verificar","3, ", "")&amp;
IF(INDIRECT("AC"&amp;A93)="verificar","4, ", "")&amp;
IF(INDIRECT("AG"&amp;A93)="verificar","5, ", "")&amp;
IF(INDIRECT("AI"&amp;A93)="verificar","6, ", "")&amp;
IF(INDIRECT("AM"&amp;A93)="verificar","7, ", ""),
LEN(
IF(INDIRECT("Q"&amp;A93)="verificar","1, ", "")&amp;
IF(INDIRECT("U"&amp;A93)="verificar","2, ", "")&amp;
IF(INDIRECT("Y"&amp;A93)="verificar","3, ", "")&amp;
IF(INDIRECT("AC"&amp;A93)="verificar","4, ", "")&amp;
IF(INDIRECT("AG"&amp;A93)="verificar","5, ", "")&amp;
IF(INDIRECT("AI"&amp;A93)="verificar","6, ", "")&amp;
IF(INDIRECT("AM"&amp;A93)="verificar","7, ", ""))-2)&amp;".","")</f>
        <v/>
      </c>
      <c r="D93" s="120"/>
      <c r="E93" s="158"/>
      <c r="H93" s="115"/>
      <c r="I93" s="115">
        <f>_xlfn.XLOOKUP(J93,'3056'!$D:$D,'3056'!$C:$C,0,0)</f>
        <v>0</v>
      </c>
      <c r="J93" s="134"/>
      <c r="K93" s="135" cm="1">
        <f t="array" ref="K93">MAX(IF(J93='3056'!$D:$D,'3056'!$I:$I))</f>
        <v>0</v>
      </c>
      <c r="L93" s="136">
        <f>IF(COUNTIFS('3056'!$D:$D,'A3056'!J93,'3056'!$I:$I,'A3056'!K93,'3056'!$F:$F,'A3056'!$L$7)&gt;=1,1,0)</f>
        <v>0</v>
      </c>
      <c r="M93" s="136">
        <f>IF(COUNTIFS('3056'!$D:$D,'A3056'!J93,'3056'!$I:$I,'A3056'!K93,'3056'!$F:$F,'A3056'!$M$7)&gt;=1,1,0)</f>
        <v>0</v>
      </c>
      <c r="N93" s="136">
        <f>IF(COUNTIFS('3056'!$D:$D,'A3056'!J93,'3056'!$I:$I,'A3056'!K93,'3056'!$F:$F,'A3056'!$N$7)&gt;=1,1,0)</f>
        <v>0</v>
      </c>
      <c r="O93" s="117"/>
      <c r="P93" s="118"/>
      <c r="Q93" s="133" t="str">
        <f t="shared" si="11"/>
        <v>Ok</v>
      </c>
      <c r="R93" s="115"/>
      <c r="S93" s="115"/>
      <c r="T93" s="66"/>
      <c r="U93" s="133" t="str">
        <f t="shared" si="12"/>
        <v>Ok</v>
      </c>
      <c r="V93" s="115"/>
      <c r="W93" s="115"/>
      <c r="X93" s="66"/>
      <c r="Y93" s="133" t="str">
        <f t="shared" si="13"/>
        <v>Ok</v>
      </c>
      <c r="Z93" s="115"/>
      <c r="AA93" s="115"/>
      <c r="AB93" s="66"/>
      <c r="AC93" s="133" t="str">
        <f t="shared" si="14"/>
        <v>Ok</v>
      </c>
      <c r="AD93" s="115"/>
      <c r="AE93" s="115"/>
      <c r="AF93" s="66"/>
      <c r="AG93" s="133" t="str">
        <f t="shared" si="15"/>
        <v>Ok</v>
      </c>
      <c r="AH93" s="115"/>
      <c r="AI93" s="133" t="str">
        <f t="shared" si="16"/>
        <v>Ok</v>
      </c>
      <c r="AJ93" s="117" t="str">
        <f t="shared" si="17"/>
        <v>Não</v>
      </c>
      <c r="AK93" s="118"/>
      <c r="AL93" s="115"/>
      <c r="AM93" s="133" t="str">
        <f t="shared" si="18"/>
        <v>Ok</v>
      </c>
      <c r="AO93" s="65" t="str">
        <f t="shared" si="19"/>
        <v>Cooperado SEM perguntas a serem evidenciadas</v>
      </c>
    </row>
    <row r="94" spans="1:41" ht="20.100000000000001" customHeight="1">
      <c r="A94" s="119" t="str">
        <f t="shared" si="10"/>
        <v/>
      </c>
      <c r="B94" s="161"/>
      <c r="C94" s="120" t="str" cm="1">
        <f t="array" aca="1" ref="C94" ca="1">IFERROR(LEFT(
IF(INDIRECT("Q"&amp;A94)="verificar","1, ", "")&amp;
IF(INDIRECT("U"&amp;A94)="verificar","2, ", "")&amp;
IF(INDIRECT("Y"&amp;A94)="verificar","3, ", "")&amp;
IF(INDIRECT("AC"&amp;A94)="verificar","4, ", "")&amp;
IF(INDIRECT("AG"&amp;A94)="verificar","5, ", "")&amp;
IF(INDIRECT("AI"&amp;A94)="verificar","6, ", "")&amp;
IF(INDIRECT("AM"&amp;A94)="verificar","7, ", ""),
LEN(
IF(INDIRECT("Q"&amp;A94)="verificar","1, ", "")&amp;
IF(INDIRECT("U"&amp;A94)="verificar","2, ", "")&amp;
IF(INDIRECT("Y"&amp;A94)="verificar","3, ", "")&amp;
IF(INDIRECT("AC"&amp;A94)="verificar","4, ", "")&amp;
IF(INDIRECT("AG"&amp;A94)="verificar","5, ", "")&amp;
IF(INDIRECT("AI"&amp;A94)="verificar","6, ", "")&amp;
IF(INDIRECT("AM"&amp;A94)="verificar","7, ", ""))-2)&amp;".","")</f>
        <v/>
      </c>
      <c r="D94" s="120"/>
      <c r="E94" s="158"/>
      <c r="H94" s="115"/>
      <c r="I94" s="115">
        <f>_xlfn.XLOOKUP(J94,'3056'!$D:$D,'3056'!$C:$C,0,0)</f>
        <v>0</v>
      </c>
      <c r="J94" s="134"/>
      <c r="K94" s="135" cm="1">
        <f t="array" ref="K94">MAX(IF(J94='3056'!$D:$D,'3056'!$I:$I))</f>
        <v>0</v>
      </c>
      <c r="L94" s="136">
        <f>IF(COUNTIFS('3056'!$D:$D,'A3056'!J94,'3056'!$I:$I,'A3056'!K94,'3056'!$F:$F,'A3056'!$L$7)&gt;=1,1,0)</f>
        <v>0</v>
      </c>
      <c r="M94" s="136">
        <f>IF(COUNTIFS('3056'!$D:$D,'A3056'!J94,'3056'!$I:$I,'A3056'!K94,'3056'!$F:$F,'A3056'!$M$7)&gt;=1,1,0)</f>
        <v>0</v>
      </c>
      <c r="N94" s="136">
        <f>IF(COUNTIFS('3056'!$D:$D,'A3056'!J94,'3056'!$I:$I,'A3056'!K94,'3056'!$F:$F,'A3056'!$N$7)&gt;=1,1,0)</f>
        <v>0</v>
      </c>
      <c r="O94" s="117"/>
      <c r="P94" s="118"/>
      <c r="Q94" s="133" t="str">
        <f t="shared" si="11"/>
        <v>Ok</v>
      </c>
      <c r="R94" s="115"/>
      <c r="S94" s="115"/>
      <c r="T94" s="66"/>
      <c r="U94" s="133" t="str">
        <f t="shared" si="12"/>
        <v>Ok</v>
      </c>
      <c r="V94" s="115"/>
      <c r="W94" s="115"/>
      <c r="X94" s="66"/>
      <c r="Y94" s="133" t="str">
        <f t="shared" si="13"/>
        <v>Ok</v>
      </c>
      <c r="Z94" s="115"/>
      <c r="AA94" s="115"/>
      <c r="AB94" s="66"/>
      <c r="AC94" s="133" t="str">
        <f t="shared" si="14"/>
        <v>Ok</v>
      </c>
      <c r="AD94" s="115"/>
      <c r="AE94" s="115"/>
      <c r="AF94" s="66"/>
      <c r="AG94" s="133" t="str">
        <f t="shared" si="15"/>
        <v>Ok</v>
      </c>
      <c r="AH94" s="115"/>
      <c r="AI94" s="133" t="str">
        <f t="shared" si="16"/>
        <v>Ok</v>
      </c>
      <c r="AJ94" s="117" t="str">
        <f t="shared" si="17"/>
        <v>Não</v>
      </c>
      <c r="AK94" s="118"/>
      <c r="AL94" s="115"/>
      <c r="AM94" s="133" t="str">
        <f t="shared" si="18"/>
        <v>Ok</v>
      </c>
      <c r="AO94" s="65" t="str">
        <f t="shared" si="19"/>
        <v>Cooperado SEM perguntas a serem evidenciadas</v>
      </c>
    </row>
    <row r="95" spans="1:41" ht="20.100000000000001" customHeight="1">
      <c r="A95" s="119" t="str">
        <f t="shared" si="10"/>
        <v/>
      </c>
      <c r="B95" s="161"/>
      <c r="C95" s="120" t="str" cm="1">
        <f t="array" aca="1" ref="C95" ca="1">IFERROR(LEFT(
IF(INDIRECT("Q"&amp;A95)="verificar","1, ", "")&amp;
IF(INDIRECT("U"&amp;A95)="verificar","2, ", "")&amp;
IF(INDIRECT("Y"&amp;A95)="verificar","3, ", "")&amp;
IF(INDIRECT("AC"&amp;A95)="verificar","4, ", "")&amp;
IF(INDIRECT("AG"&amp;A95)="verificar","5, ", "")&amp;
IF(INDIRECT("AI"&amp;A95)="verificar","6, ", "")&amp;
IF(INDIRECT("AM"&amp;A95)="verificar","7, ", ""),
LEN(
IF(INDIRECT("Q"&amp;A95)="verificar","1, ", "")&amp;
IF(INDIRECT("U"&amp;A95)="verificar","2, ", "")&amp;
IF(INDIRECT("Y"&amp;A95)="verificar","3, ", "")&amp;
IF(INDIRECT("AC"&amp;A95)="verificar","4, ", "")&amp;
IF(INDIRECT("AG"&amp;A95)="verificar","5, ", "")&amp;
IF(INDIRECT("AI"&amp;A95)="verificar","6, ", "")&amp;
IF(INDIRECT("AM"&amp;A95)="verificar","7, ", ""))-2)&amp;".","")</f>
        <v/>
      </c>
      <c r="D95" s="120"/>
      <c r="E95" s="158"/>
      <c r="H95" s="115"/>
      <c r="I95" s="115">
        <f>_xlfn.XLOOKUP(J95,'3056'!$D:$D,'3056'!$C:$C,0,0)</f>
        <v>0</v>
      </c>
      <c r="J95" s="134"/>
      <c r="K95" s="135" cm="1">
        <f t="array" ref="K95">MAX(IF(J95='3056'!$D:$D,'3056'!$I:$I))</f>
        <v>0</v>
      </c>
      <c r="L95" s="136">
        <f>IF(COUNTIFS('3056'!$D:$D,'A3056'!J95,'3056'!$I:$I,'A3056'!K95,'3056'!$F:$F,'A3056'!$L$7)&gt;=1,1,0)</f>
        <v>0</v>
      </c>
      <c r="M95" s="136">
        <f>IF(COUNTIFS('3056'!$D:$D,'A3056'!J95,'3056'!$I:$I,'A3056'!K95,'3056'!$F:$F,'A3056'!$M$7)&gt;=1,1,0)</f>
        <v>0</v>
      </c>
      <c r="N95" s="136">
        <f>IF(COUNTIFS('3056'!$D:$D,'A3056'!J95,'3056'!$I:$I,'A3056'!K95,'3056'!$F:$F,'A3056'!$N$7)&gt;=1,1,0)</f>
        <v>0</v>
      </c>
      <c r="O95" s="117"/>
      <c r="P95" s="118"/>
      <c r="Q95" s="133" t="str">
        <f t="shared" si="11"/>
        <v>Ok</v>
      </c>
      <c r="R95" s="115"/>
      <c r="S95" s="115"/>
      <c r="T95" s="66"/>
      <c r="U95" s="133" t="str">
        <f t="shared" si="12"/>
        <v>Ok</v>
      </c>
      <c r="V95" s="115"/>
      <c r="W95" s="115"/>
      <c r="X95" s="66"/>
      <c r="Y95" s="133" t="str">
        <f t="shared" si="13"/>
        <v>Ok</v>
      </c>
      <c r="Z95" s="115"/>
      <c r="AA95" s="115"/>
      <c r="AB95" s="66"/>
      <c r="AC95" s="133" t="str">
        <f t="shared" si="14"/>
        <v>Ok</v>
      </c>
      <c r="AD95" s="115"/>
      <c r="AE95" s="115"/>
      <c r="AF95" s="66"/>
      <c r="AG95" s="133" t="str">
        <f t="shared" si="15"/>
        <v>Ok</v>
      </c>
      <c r="AH95" s="115"/>
      <c r="AI95" s="133" t="str">
        <f t="shared" si="16"/>
        <v>Ok</v>
      </c>
      <c r="AJ95" s="117" t="str">
        <f t="shared" si="17"/>
        <v>Não</v>
      </c>
      <c r="AK95" s="118"/>
      <c r="AL95" s="115"/>
      <c r="AM95" s="133" t="str">
        <f t="shared" si="18"/>
        <v>Ok</v>
      </c>
      <c r="AO95" s="65" t="str">
        <f t="shared" si="19"/>
        <v>Cooperado SEM perguntas a serem evidenciadas</v>
      </c>
    </row>
    <row r="96" spans="1:41" ht="20.100000000000001" customHeight="1">
      <c r="A96" s="119" t="str">
        <f t="shared" si="10"/>
        <v/>
      </c>
      <c r="B96" s="161"/>
      <c r="C96" s="120" t="str" cm="1">
        <f t="array" aca="1" ref="C96" ca="1">IFERROR(LEFT(
IF(INDIRECT("Q"&amp;A96)="verificar","1, ", "")&amp;
IF(INDIRECT("U"&amp;A96)="verificar","2, ", "")&amp;
IF(INDIRECT("Y"&amp;A96)="verificar","3, ", "")&amp;
IF(INDIRECT("AC"&amp;A96)="verificar","4, ", "")&amp;
IF(INDIRECT("AG"&amp;A96)="verificar","5, ", "")&amp;
IF(INDIRECT("AI"&amp;A96)="verificar","6, ", "")&amp;
IF(INDIRECT("AM"&amp;A96)="verificar","7, ", ""),
LEN(
IF(INDIRECT("Q"&amp;A96)="verificar","1, ", "")&amp;
IF(INDIRECT("U"&amp;A96)="verificar","2, ", "")&amp;
IF(INDIRECT("Y"&amp;A96)="verificar","3, ", "")&amp;
IF(INDIRECT("AC"&amp;A96)="verificar","4, ", "")&amp;
IF(INDIRECT("AG"&amp;A96)="verificar","5, ", "")&amp;
IF(INDIRECT("AI"&amp;A96)="verificar","6, ", "")&amp;
IF(INDIRECT("AM"&amp;A96)="verificar","7, ", ""))-2)&amp;".","")</f>
        <v/>
      </c>
      <c r="D96" s="120"/>
      <c r="E96" s="158"/>
      <c r="H96" s="115"/>
      <c r="I96" s="115">
        <f>_xlfn.XLOOKUP(J96,'3056'!$D:$D,'3056'!$C:$C,0,0)</f>
        <v>0</v>
      </c>
      <c r="J96" s="134"/>
      <c r="K96" s="135" cm="1">
        <f t="array" ref="K96">MAX(IF(J96='3056'!$D:$D,'3056'!$I:$I))</f>
        <v>0</v>
      </c>
      <c r="L96" s="136">
        <f>IF(COUNTIFS('3056'!$D:$D,'A3056'!J96,'3056'!$I:$I,'A3056'!K96,'3056'!$F:$F,'A3056'!$L$7)&gt;=1,1,0)</f>
        <v>0</v>
      </c>
      <c r="M96" s="136">
        <f>IF(COUNTIFS('3056'!$D:$D,'A3056'!J96,'3056'!$I:$I,'A3056'!K96,'3056'!$F:$F,'A3056'!$M$7)&gt;=1,1,0)</f>
        <v>0</v>
      </c>
      <c r="N96" s="136">
        <f>IF(COUNTIFS('3056'!$D:$D,'A3056'!J96,'3056'!$I:$I,'A3056'!K96,'3056'!$F:$F,'A3056'!$N$7)&gt;=1,1,0)</f>
        <v>0</v>
      </c>
      <c r="O96" s="117"/>
      <c r="P96" s="118"/>
      <c r="Q96" s="133" t="str">
        <f t="shared" si="11"/>
        <v>Ok</v>
      </c>
      <c r="R96" s="115"/>
      <c r="S96" s="115"/>
      <c r="T96" s="66"/>
      <c r="U96" s="133" t="str">
        <f t="shared" si="12"/>
        <v>Ok</v>
      </c>
      <c r="V96" s="115"/>
      <c r="W96" s="115"/>
      <c r="X96" s="66"/>
      <c r="Y96" s="133" t="str">
        <f t="shared" si="13"/>
        <v>Ok</v>
      </c>
      <c r="Z96" s="115"/>
      <c r="AA96" s="115"/>
      <c r="AB96" s="66"/>
      <c r="AC96" s="133" t="str">
        <f t="shared" si="14"/>
        <v>Ok</v>
      </c>
      <c r="AD96" s="115"/>
      <c r="AE96" s="115"/>
      <c r="AF96" s="66"/>
      <c r="AG96" s="133" t="str">
        <f t="shared" si="15"/>
        <v>Ok</v>
      </c>
      <c r="AH96" s="115"/>
      <c r="AI96" s="133" t="str">
        <f t="shared" si="16"/>
        <v>Ok</v>
      </c>
      <c r="AJ96" s="117" t="str">
        <f t="shared" si="17"/>
        <v>Não</v>
      </c>
      <c r="AK96" s="118"/>
      <c r="AL96" s="115"/>
      <c r="AM96" s="133" t="str">
        <f t="shared" si="18"/>
        <v>Ok</v>
      </c>
      <c r="AO96" s="65" t="str">
        <f t="shared" si="19"/>
        <v>Cooperado SEM perguntas a serem evidenciadas</v>
      </c>
    </row>
    <row r="97" spans="1:41" ht="20.100000000000001" customHeight="1">
      <c r="A97" s="119" t="str">
        <f t="shared" si="10"/>
        <v/>
      </c>
      <c r="B97" s="161"/>
      <c r="C97" s="120" t="str" cm="1">
        <f t="array" aca="1" ref="C97" ca="1">IFERROR(LEFT(
IF(INDIRECT("Q"&amp;A97)="verificar","1, ", "")&amp;
IF(INDIRECT("U"&amp;A97)="verificar","2, ", "")&amp;
IF(INDIRECT("Y"&amp;A97)="verificar","3, ", "")&amp;
IF(INDIRECT("AC"&amp;A97)="verificar","4, ", "")&amp;
IF(INDIRECT("AG"&amp;A97)="verificar","5, ", "")&amp;
IF(INDIRECT("AI"&amp;A97)="verificar","6, ", "")&amp;
IF(INDIRECT("AM"&amp;A97)="verificar","7, ", ""),
LEN(
IF(INDIRECT("Q"&amp;A97)="verificar","1, ", "")&amp;
IF(INDIRECT("U"&amp;A97)="verificar","2, ", "")&amp;
IF(INDIRECT("Y"&amp;A97)="verificar","3, ", "")&amp;
IF(INDIRECT("AC"&amp;A97)="verificar","4, ", "")&amp;
IF(INDIRECT("AG"&amp;A97)="verificar","5, ", "")&amp;
IF(INDIRECT("AI"&amp;A97)="verificar","6, ", "")&amp;
IF(INDIRECT("AM"&amp;A97)="verificar","7, ", ""))-2)&amp;".","")</f>
        <v/>
      </c>
      <c r="D97" s="120"/>
      <c r="E97" s="158"/>
      <c r="H97" s="115"/>
      <c r="I97" s="115">
        <f>_xlfn.XLOOKUP(J97,'3056'!$D:$D,'3056'!$C:$C,0,0)</f>
        <v>0</v>
      </c>
      <c r="J97" s="134"/>
      <c r="K97" s="135" cm="1">
        <f t="array" ref="K97">MAX(IF(J97='3056'!$D:$D,'3056'!$I:$I))</f>
        <v>0</v>
      </c>
      <c r="L97" s="136">
        <f>IF(COUNTIFS('3056'!$D:$D,'A3056'!J97,'3056'!$I:$I,'A3056'!K97,'3056'!$F:$F,'A3056'!$L$7)&gt;=1,1,0)</f>
        <v>0</v>
      </c>
      <c r="M97" s="136">
        <f>IF(COUNTIFS('3056'!$D:$D,'A3056'!J97,'3056'!$I:$I,'A3056'!K97,'3056'!$F:$F,'A3056'!$M$7)&gt;=1,1,0)</f>
        <v>0</v>
      </c>
      <c r="N97" s="136">
        <f>IF(COUNTIFS('3056'!$D:$D,'A3056'!J97,'3056'!$I:$I,'A3056'!K97,'3056'!$F:$F,'A3056'!$N$7)&gt;=1,1,0)</f>
        <v>0</v>
      </c>
      <c r="O97" s="117"/>
      <c r="P97" s="118"/>
      <c r="Q97" s="133" t="str">
        <f t="shared" si="11"/>
        <v>Ok</v>
      </c>
      <c r="R97" s="115"/>
      <c r="S97" s="115"/>
      <c r="T97" s="66"/>
      <c r="U97" s="133" t="str">
        <f t="shared" si="12"/>
        <v>Ok</v>
      </c>
      <c r="V97" s="115"/>
      <c r="W97" s="115"/>
      <c r="X97" s="66"/>
      <c r="Y97" s="133" t="str">
        <f t="shared" si="13"/>
        <v>Ok</v>
      </c>
      <c r="Z97" s="115"/>
      <c r="AA97" s="115"/>
      <c r="AB97" s="66"/>
      <c r="AC97" s="133" t="str">
        <f t="shared" si="14"/>
        <v>Ok</v>
      </c>
      <c r="AD97" s="115"/>
      <c r="AE97" s="115"/>
      <c r="AF97" s="66"/>
      <c r="AG97" s="133" t="str">
        <f t="shared" si="15"/>
        <v>Ok</v>
      </c>
      <c r="AH97" s="115"/>
      <c r="AI97" s="133" t="str">
        <f t="shared" si="16"/>
        <v>Ok</v>
      </c>
      <c r="AJ97" s="117" t="str">
        <f t="shared" si="17"/>
        <v>Não</v>
      </c>
      <c r="AK97" s="118"/>
      <c r="AL97" s="115"/>
      <c r="AM97" s="133" t="str">
        <f t="shared" si="18"/>
        <v>Ok</v>
      </c>
      <c r="AO97" s="65" t="str">
        <f t="shared" si="19"/>
        <v>Cooperado SEM perguntas a serem evidenciadas</v>
      </c>
    </row>
    <row r="98" spans="1:41" ht="20.100000000000001" customHeight="1">
      <c r="A98" s="119" t="str">
        <f t="shared" si="10"/>
        <v/>
      </c>
      <c r="B98" s="161"/>
      <c r="C98" s="120" t="str" cm="1">
        <f t="array" aca="1" ref="C98" ca="1">IFERROR(LEFT(
IF(INDIRECT("Q"&amp;A98)="verificar","1, ", "")&amp;
IF(INDIRECT("U"&amp;A98)="verificar","2, ", "")&amp;
IF(INDIRECT("Y"&amp;A98)="verificar","3, ", "")&amp;
IF(INDIRECT("AC"&amp;A98)="verificar","4, ", "")&amp;
IF(INDIRECT("AG"&amp;A98)="verificar","5, ", "")&amp;
IF(INDIRECT("AI"&amp;A98)="verificar","6, ", "")&amp;
IF(INDIRECT("AM"&amp;A98)="verificar","7, ", ""),
LEN(
IF(INDIRECT("Q"&amp;A98)="verificar","1, ", "")&amp;
IF(INDIRECT("U"&amp;A98)="verificar","2, ", "")&amp;
IF(INDIRECT("Y"&amp;A98)="verificar","3, ", "")&amp;
IF(INDIRECT("AC"&amp;A98)="verificar","4, ", "")&amp;
IF(INDIRECT("AG"&amp;A98)="verificar","5, ", "")&amp;
IF(INDIRECT("AI"&amp;A98)="verificar","6, ", "")&amp;
IF(INDIRECT("AM"&amp;A98)="verificar","7, ", ""))-2)&amp;".","")</f>
        <v/>
      </c>
      <c r="D98" s="120"/>
      <c r="E98" s="158"/>
      <c r="H98" s="115"/>
      <c r="I98" s="115">
        <f>_xlfn.XLOOKUP(J98,'3056'!$D:$D,'3056'!$C:$C,0,0)</f>
        <v>0</v>
      </c>
      <c r="J98" s="134"/>
      <c r="K98" s="135" cm="1">
        <f t="array" ref="K98">MAX(IF(J98='3056'!$D:$D,'3056'!$I:$I))</f>
        <v>0</v>
      </c>
      <c r="L98" s="136">
        <f>IF(COUNTIFS('3056'!$D:$D,'A3056'!J98,'3056'!$I:$I,'A3056'!K98,'3056'!$F:$F,'A3056'!$L$7)&gt;=1,1,0)</f>
        <v>0</v>
      </c>
      <c r="M98" s="136">
        <f>IF(COUNTIFS('3056'!$D:$D,'A3056'!J98,'3056'!$I:$I,'A3056'!K98,'3056'!$F:$F,'A3056'!$M$7)&gt;=1,1,0)</f>
        <v>0</v>
      </c>
      <c r="N98" s="136">
        <f>IF(COUNTIFS('3056'!$D:$D,'A3056'!J98,'3056'!$I:$I,'A3056'!K98,'3056'!$F:$F,'A3056'!$N$7)&gt;=1,1,0)</f>
        <v>0</v>
      </c>
      <c r="O98" s="117"/>
      <c r="P98" s="118"/>
      <c r="Q98" s="133" t="str">
        <f t="shared" si="11"/>
        <v>Ok</v>
      </c>
      <c r="R98" s="115"/>
      <c r="S98" s="115"/>
      <c r="T98" s="66"/>
      <c r="U98" s="133" t="str">
        <f t="shared" si="12"/>
        <v>Ok</v>
      </c>
      <c r="V98" s="115"/>
      <c r="W98" s="115"/>
      <c r="X98" s="66"/>
      <c r="Y98" s="133" t="str">
        <f t="shared" si="13"/>
        <v>Ok</v>
      </c>
      <c r="Z98" s="115"/>
      <c r="AA98" s="115"/>
      <c r="AB98" s="66"/>
      <c r="AC98" s="133" t="str">
        <f t="shared" si="14"/>
        <v>Ok</v>
      </c>
      <c r="AD98" s="115"/>
      <c r="AE98" s="115"/>
      <c r="AF98" s="66"/>
      <c r="AG98" s="133" t="str">
        <f t="shared" si="15"/>
        <v>Ok</v>
      </c>
      <c r="AH98" s="115"/>
      <c r="AI98" s="133" t="str">
        <f t="shared" si="16"/>
        <v>Ok</v>
      </c>
      <c r="AJ98" s="117" t="str">
        <f t="shared" si="17"/>
        <v>Não</v>
      </c>
      <c r="AK98" s="118"/>
      <c r="AL98" s="115"/>
      <c r="AM98" s="133" t="str">
        <f t="shared" si="18"/>
        <v>Ok</v>
      </c>
      <c r="AO98" s="65" t="str">
        <f t="shared" si="19"/>
        <v>Cooperado SEM perguntas a serem evidenciadas</v>
      </c>
    </row>
    <row r="99" spans="1:41" ht="20.100000000000001" customHeight="1">
      <c r="A99" s="119" t="str">
        <f t="shared" si="10"/>
        <v/>
      </c>
      <c r="B99" s="161"/>
      <c r="C99" s="120" t="str" cm="1">
        <f t="array" aca="1" ref="C99" ca="1">IFERROR(LEFT(
IF(INDIRECT("Q"&amp;A99)="verificar","1, ", "")&amp;
IF(INDIRECT("U"&amp;A99)="verificar","2, ", "")&amp;
IF(INDIRECT("Y"&amp;A99)="verificar","3, ", "")&amp;
IF(INDIRECT("AC"&amp;A99)="verificar","4, ", "")&amp;
IF(INDIRECT("AG"&amp;A99)="verificar","5, ", "")&amp;
IF(INDIRECT("AI"&amp;A99)="verificar","6, ", "")&amp;
IF(INDIRECT("AM"&amp;A99)="verificar","7, ", ""),
LEN(
IF(INDIRECT("Q"&amp;A99)="verificar","1, ", "")&amp;
IF(INDIRECT("U"&amp;A99)="verificar","2, ", "")&amp;
IF(INDIRECT("Y"&amp;A99)="verificar","3, ", "")&amp;
IF(INDIRECT("AC"&amp;A99)="verificar","4, ", "")&amp;
IF(INDIRECT("AG"&amp;A99)="verificar","5, ", "")&amp;
IF(INDIRECT("AI"&amp;A99)="verificar","6, ", "")&amp;
IF(INDIRECT("AM"&amp;A99)="verificar","7, ", ""))-2)&amp;".","")</f>
        <v/>
      </c>
      <c r="D99" s="120"/>
      <c r="E99" s="158"/>
      <c r="H99" s="115"/>
      <c r="I99" s="115">
        <f>_xlfn.XLOOKUP(J99,'3056'!$D:$D,'3056'!$C:$C,0,0)</f>
        <v>0</v>
      </c>
      <c r="J99" s="134"/>
      <c r="K99" s="135" cm="1">
        <f t="array" ref="K99">MAX(IF(J99='3056'!$D:$D,'3056'!$I:$I))</f>
        <v>0</v>
      </c>
      <c r="L99" s="136">
        <f>IF(COUNTIFS('3056'!$D:$D,'A3056'!J99,'3056'!$I:$I,'A3056'!K99,'3056'!$F:$F,'A3056'!$L$7)&gt;=1,1,0)</f>
        <v>0</v>
      </c>
      <c r="M99" s="136">
        <f>IF(COUNTIFS('3056'!$D:$D,'A3056'!J99,'3056'!$I:$I,'A3056'!K99,'3056'!$F:$F,'A3056'!$M$7)&gt;=1,1,0)</f>
        <v>0</v>
      </c>
      <c r="N99" s="136">
        <f>IF(COUNTIFS('3056'!$D:$D,'A3056'!J99,'3056'!$I:$I,'A3056'!K99,'3056'!$F:$F,'A3056'!$N$7)&gt;=1,1,0)</f>
        <v>0</v>
      </c>
      <c r="O99" s="117"/>
      <c r="P99" s="118"/>
      <c r="Q99" s="133" t="str">
        <f t="shared" si="11"/>
        <v>Ok</v>
      </c>
      <c r="R99" s="115"/>
      <c r="S99" s="115"/>
      <c r="T99" s="66"/>
      <c r="U99" s="133" t="str">
        <f t="shared" si="12"/>
        <v>Ok</v>
      </c>
      <c r="V99" s="115"/>
      <c r="W99" s="115"/>
      <c r="X99" s="66"/>
      <c r="Y99" s="133" t="str">
        <f t="shared" si="13"/>
        <v>Ok</v>
      </c>
      <c r="Z99" s="115"/>
      <c r="AA99" s="115"/>
      <c r="AB99" s="66"/>
      <c r="AC99" s="133" t="str">
        <f t="shared" si="14"/>
        <v>Ok</v>
      </c>
      <c r="AD99" s="115"/>
      <c r="AE99" s="115"/>
      <c r="AF99" s="66"/>
      <c r="AG99" s="133" t="str">
        <f t="shared" si="15"/>
        <v>Ok</v>
      </c>
      <c r="AH99" s="115"/>
      <c r="AI99" s="133" t="str">
        <f t="shared" si="16"/>
        <v>Ok</v>
      </c>
      <c r="AJ99" s="117" t="str">
        <f t="shared" si="17"/>
        <v>Não</v>
      </c>
      <c r="AK99" s="118"/>
      <c r="AL99" s="115"/>
      <c r="AM99" s="133" t="str">
        <f t="shared" si="18"/>
        <v>Ok</v>
      </c>
      <c r="AO99" s="65" t="str">
        <f t="shared" si="19"/>
        <v>Cooperado SEM perguntas a serem evidenciadas</v>
      </c>
    </row>
    <row r="100" spans="1:41" ht="20.100000000000001" customHeight="1">
      <c r="A100" s="119" t="str">
        <f t="shared" si="10"/>
        <v/>
      </c>
      <c r="B100" s="161"/>
      <c r="C100" s="120" t="str" cm="1">
        <f t="array" aca="1" ref="C100" ca="1">IFERROR(LEFT(
IF(INDIRECT("Q"&amp;A100)="verificar","1, ", "")&amp;
IF(INDIRECT("U"&amp;A100)="verificar","2, ", "")&amp;
IF(INDIRECT("Y"&amp;A100)="verificar","3, ", "")&amp;
IF(INDIRECT("AC"&amp;A100)="verificar","4, ", "")&amp;
IF(INDIRECT("AG"&amp;A100)="verificar","5, ", "")&amp;
IF(INDIRECT("AI"&amp;A100)="verificar","6, ", "")&amp;
IF(INDIRECT("AM"&amp;A100)="verificar","7, ", ""),
LEN(
IF(INDIRECT("Q"&amp;A100)="verificar","1, ", "")&amp;
IF(INDIRECT("U"&amp;A100)="verificar","2, ", "")&amp;
IF(INDIRECT("Y"&amp;A100)="verificar","3, ", "")&amp;
IF(INDIRECT("AC"&amp;A100)="verificar","4, ", "")&amp;
IF(INDIRECT("AG"&amp;A100)="verificar","5, ", "")&amp;
IF(INDIRECT("AI"&amp;A100)="verificar","6, ", "")&amp;
IF(INDIRECT("AM"&amp;A100)="verificar","7, ", ""))-2)&amp;".","")</f>
        <v/>
      </c>
      <c r="D100" s="120"/>
      <c r="E100" s="158"/>
      <c r="H100" s="115"/>
      <c r="I100" s="115">
        <f>_xlfn.XLOOKUP(J100,'3056'!$D:$D,'3056'!$C:$C,0,0)</f>
        <v>0</v>
      </c>
      <c r="J100" s="134"/>
      <c r="K100" s="135" cm="1">
        <f t="array" ref="K100">MAX(IF(J100='3056'!$D:$D,'3056'!$I:$I))</f>
        <v>0</v>
      </c>
      <c r="L100" s="136">
        <f>IF(COUNTIFS('3056'!$D:$D,'A3056'!J100,'3056'!$I:$I,'A3056'!K100,'3056'!$F:$F,'A3056'!$L$7)&gt;=1,1,0)</f>
        <v>0</v>
      </c>
      <c r="M100" s="136">
        <f>IF(COUNTIFS('3056'!$D:$D,'A3056'!J100,'3056'!$I:$I,'A3056'!K100,'3056'!$F:$F,'A3056'!$M$7)&gt;=1,1,0)</f>
        <v>0</v>
      </c>
      <c r="N100" s="136">
        <f>IF(COUNTIFS('3056'!$D:$D,'A3056'!J100,'3056'!$I:$I,'A3056'!K100,'3056'!$F:$F,'A3056'!$N$7)&gt;=1,1,0)</f>
        <v>0</v>
      </c>
      <c r="O100" s="117"/>
      <c r="P100" s="118"/>
      <c r="Q100" s="133" t="str">
        <f t="shared" si="11"/>
        <v>Ok</v>
      </c>
      <c r="R100" s="115"/>
      <c r="S100" s="115"/>
      <c r="T100" s="66"/>
      <c r="U100" s="133" t="str">
        <f t="shared" si="12"/>
        <v>Ok</v>
      </c>
      <c r="V100" s="115"/>
      <c r="W100" s="115"/>
      <c r="X100" s="66"/>
      <c r="Y100" s="133" t="str">
        <f t="shared" si="13"/>
        <v>Ok</v>
      </c>
      <c r="Z100" s="115"/>
      <c r="AA100" s="115"/>
      <c r="AB100" s="66"/>
      <c r="AC100" s="133" t="str">
        <f t="shared" si="14"/>
        <v>Ok</v>
      </c>
      <c r="AD100" s="115"/>
      <c r="AE100" s="115"/>
      <c r="AF100" s="66"/>
      <c r="AG100" s="133" t="str">
        <f t="shared" si="15"/>
        <v>Ok</v>
      </c>
      <c r="AH100" s="115"/>
      <c r="AI100" s="133" t="str">
        <f t="shared" si="16"/>
        <v>Ok</v>
      </c>
      <c r="AJ100" s="117" t="str">
        <f t="shared" si="17"/>
        <v>Não</v>
      </c>
      <c r="AK100" s="118"/>
      <c r="AL100" s="115"/>
      <c r="AM100" s="133" t="str">
        <f t="shared" si="18"/>
        <v>Ok</v>
      </c>
      <c r="AO100" s="65" t="str">
        <f t="shared" si="19"/>
        <v>Cooperado SEM perguntas a serem evidenciadas</v>
      </c>
    </row>
    <row r="101" spans="1:41" ht="20.100000000000001" customHeight="1">
      <c r="A101" s="119" t="str">
        <f t="shared" si="10"/>
        <v/>
      </c>
      <c r="B101" s="161"/>
      <c r="C101" s="120" t="str" cm="1">
        <f t="array" aca="1" ref="C101" ca="1">IFERROR(LEFT(
IF(INDIRECT("Q"&amp;A101)="verificar","1, ", "")&amp;
IF(INDIRECT("U"&amp;A101)="verificar","2, ", "")&amp;
IF(INDIRECT("Y"&amp;A101)="verificar","3, ", "")&amp;
IF(INDIRECT("AC"&amp;A101)="verificar","4, ", "")&amp;
IF(INDIRECT("AG"&amp;A101)="verificar","5, ", "")&amp;
IF(INDIRECT("AI"&amp;A101)="verificar","6, ", "")&amp;
IF(INDIRECT("AM"&amp;A101)="verificar","7, ", ""),
LEN(
IF(INDIRECT("Q"&amp;A101)="verificar","1, ", "")&amp;
IF(INDIRECT("U"&amp;A101)="verificar","2, ", "")&amp;
IF(INDIRECT("Y"&amp;A101)="verificar","3, ", "")&amp;
IF(INDIRECT("AC"&amp;A101)="verificar","4, ", "")&amp;
IF(INDIRECT("AG"&amp;A101)="verificar","5, ", "")&amp;
IF(INDIRECT("AI"&amp;A101)="verificar","6, ", "")&amp;
IF(INDIRECT("AM"&amp;A101)="verificar","7, ", ""))-2)&amp;".","")</f>
        <v/>
      </c>
      <c r="D101" s="120"/>
      <c r="E101" s="158"/>
      <c r="H101" s="115"/>
      <c r="I101" s="115">
        <f>_xlfn.XLOOKUP(J101,'3056'!$D:$D,'3056'!$C:$C,0,0)</f>
        <v>0</v>
      </c>
      <c r="J101" s="134"/>
      <c r="K101" s="135" cm="1">
        <f t="array" ref="K101">MAX(IF(J101='3056'!$D:$D,'3056'!$I:$I))</f>
        <v>0</v>
      </c>
      <c r="L101" s="136">
        <f>IF(COUNTIFS('3056'!$D:$D,'A3056'!J101,'3056'!$I:$I,'A3056'!K101,'3056'!$F:$F,'A3056'!$L$7)&gt;=1,1,0)</f>
        <v>0</v>
      </c>
      <c r="M101" s="136">
        <f>IF(COUNTIFS('3056'!$D:$D,'A3056'!J101,'3056'!$I:$I,'A3056'!K101,'3056'!$F:$F,'A3056'!$M$7)&gt;=1,1,0)</f>
        <v>0</v>
      </c>
      <c r="N101" s="136">
        <f>IF(COUNTIFS('3056'!$D:$D,'A3056'!J101,'3056'!$I:$I,'A3056'!K101,'3056'!$F:$F,'A3056'!$N$7)&gt;=1,1,0)</f>
        <v>0</v>
      </c>
      <c r="O101" s="117"/>
      <c r="P101" s="118"/>
      <c r="Q101" s="133" t="str">
        <f t="shared" si="11"/>
        <v>Ok</v>
      </c>
      <c r="R101" s="115"/>
      <c r="S101" s="115"/>
      <c r="T101" s="66"/>
      <c r="U101" s="133" t="str">
        <f t="shared" si="12"/>
        <v>Ok</v>
      </c>
      <c r="V101" s="115"/>
      <c r="W101" s="115"/>
      <c r="X101" s="66"/>
      <c r="Y101" s="133" t="str">
        <f t="shared" si="13"/>
        <v>Ok</v>
      </c>
      <c r="Z101" s="115"/>
      <c r="AA101" s="115"/>
      <c r="AB101" s="66"/>
      <c r="AC101" s="133" t="str">
        <f t="shared" si="14"/>
        <v>Ok</v>
      </c>
      <c r="AD101" s="115"/>
      <c r="AE101" s="115"/>
      <c r="AF101" s="66"/>
      <c r="AG101" s="133" t="str">
        <f t="shared" si="15"/>
        <v>Ok</v>
      </c>
      <c r="AH101" s="115"/>
      <c r="AI101" s="133" t="str">
        <f t="shared" si="16"/>
        <v>Ok</v>
      </c>
      <c r="AJ101" s="117" t="str">
        <f t="shared" si="17"/>
        <v>Não</v>
      </c>
      <c r="AK101" s="118"/>
      <c r="AL101" s="115"/>
      <c r="AM101" s="133" t="str">
        <f t="shared" si="18"/>
        <v>Ok</v>
      </c>
      <c r="AO101" s="65" t="str">
        <f t="shared" si="19"/>
        <v>Cooperado SEM perguntas a serem evidenciadas</v>
      </c>
    </row>
    <row r="102" spans="1:41" ht="20.100000000000001" customHeight="1">
      <c r="H102" s="115"/>
      <c r="I102" s="115">
        <f>_xlfn.XLOOKUP(J102,'3056'!$D:$D,'3056'!$C:$C,0,0)</f>
        <v>0</v>
      </c>
      <c r="J102" s="134"/>
      <c r="K102" s="135" cm="1">
        <f t="array" ref="K102">MAX(IF(J102='3056'!$D:$D,'3056'!$I:$I))</f>
        <v>0</v>
      </c>
      <c r="L102" s="136">
        <f>IF(COUNTIFS('3056'!$D:$D,'A3056'!J102,'3056'!$I:$I,'A3056'!K102,'3056'!$F:$F,'A3056'!$L$7)&gt;=1,1,0)</f>
        <v>0</v>
      </c>
      <c r="M102" s="136">
        <f>IF(COUNTIFS('3056'!$D:$D,'A3056'!J102,'3056'!$I:$I,'A3056'!K102,'3056'!$F:$F,'A3056'!$M$7)&gt;=1,1,0)</f>
        <v>0</v>
      </c>
      <c r="N102" s="136">
        <f>IF(COUNTIFS('3056'!$D:$D,'A3056'!J102,'3056'!$I:$I,'A3056'!K102,'3056'!$F:$F,'A3056'!$N$7)&gt;=1,1,0)</f>
        <v>0</v>
      </c>
      <c r="O102" s="117"/>
      <c r="P102" s="118"/>
      <c r="Q102" s="133" t="str">
        <f t="shared" si="11"/>
        <v>Ok</v>
      </c>
      <c r="R102" s="115"/>
      <c r="S102" s="115"/>
      <c r="T102" s="66"/>
      <c r="U102" s="133" t="str">
        <f t="shared" si="12"/>
        <v>Ok</v>
      </c>
      <c r="V102" s="115"/>
      <c r="W102" s="115"/>
      <c r="X102" s="66"/>
      <c r="Y102" s="133" t="str">
        <f t="shared" si="13"/>
        <v>Ok</v>
      </c>
      <c r="Z102" s="115"/>
      <c r="AA102" s="115"/>
      <c r="AB102" s="66"/>
      <c r="AC102" s="133" t="str">
        <f t="shared" si="14"/>
        <v>Ok</v>
      </c>
      <c r="AD102" s="115"/>
      <c r="AE102" s="115"/>
      <c r="AF102" s="66"/>
      <c r="AG102" s="133" t="str">
        <f t="shared" si="15"/>
        <v>Ok</v>
      </c>
      <c r="AH102" s="115"/>
      <c r="AI102" s="133" t="str">
        <f t="shared" si="16"/>
        <v>Ok</v>
      </c>
      <c r="AJ102" s="117" t="str">
        <f t="shared" si="17"/>
        <v>Não</v>
      </c>
      <c r="AK102" s="118"/>
      <c r="AL102" s="115"/>
      <c r="AM102" s="133" t="str">
        <f t="shared" si="18"/>
        <v>Ok</v>
      </c>
      <c r="AO102" s="65" t="str">
        <f t="shared" si="19"/>
        <v>Cooperado SEM perguntas a serem evidenciadas</v>
      </c>
    </row>
    <row r="103" spans="1:41">
      <c r="H103" s="115"/>
      <c r="I103" s="115">
        <f>_xlfn.XLOOKUP(J103,'3056'!$D:$D,'3056'!$C:$C,0,0)</f>
        <v>0</v>
      </c>
      <c r="J103" s="134"/>
      <c r="K103" s="135" cm="1">
        <f t="array" ref="K103">MAX(IF(J103='3056'!$D:$D,'3056'!$I:$I))</f>
        <v>0</v>
      </c>
      <c r="L103" s="136">
        <f>IF(COUNTIFS('3056'!$D:$D,'A3056'!J103,'3056'!$I:$I,'A3056'!K103,'3056'!$F:$F,'A3056'!$L$7)&gt;=1,1,0)</f>
        <v>0</v>
      </c>
      <c r="M103" s="136">
        <f>IF(COUNTIFS('3056'!$D:$D,'A3056'!J103,'3056'!$I:$I,'A3056'!K103,'3056'!$F:$F,'A3056'!$M$7)&gt;=1,1,0)</f>
        <v>0</v>
      </c>
      <c r="N103" s="136">
        <f>IF(COUNTIFS('3056'!$D:$D,'A3056'!J103,'3056'!$I:$I,'A3056'!K103,'3056'!$F:$F,'A3056'!$N$7)&gt;=1,1,0)</f>
        <v>0</v>
      </c>
      <c r="O103" s="117"/>
      <c r="P103" s="118"/>
      <c r="Q103" s="133" t="str">
        <f t="shared" si="11"/>
        <v>Ok</v>
      </c>
      <c r="R103" s="115"/>
      <c r="S103" s="115"/>
      <c r="T103" s="66"/>
      <c r="U103" s="133" t="str">
        <f t="shared" si="12"/>
        <v>Ok</v>
      </c>
      <c r="V103" s="115"/>
      <c r="W103" s="115"/>
      <c r="X103" s="66"/>
      <c r="Y103" s="133" t="str">
        <f t="shared" si="13"/>
        <v>Ok</v>
      </c>
      <c r="Z103" s="115"/>
      <c r="AA103" s="115"/>
      <c r="AB103" s="66"/>
      <c r="AC103" s="133" t="str">
        <f t="shared" si="14"/>
        <v>Ok</v>
      </c>
      <c r="AD103" s="115"/>
      <c r="AE103" s="115"/>
      <c r="AF103" s="66"/>
      <c r="AG103" s="133" t="str">
        <f t="shared" si="15"/>
        <v>Ok</v>
      </c>
      <c r="AH103" s="115"/>
      <c r="AI103" s="133" t="str">
        <f t="shared" si="16"/>
        <v>Ok</v>
      </c>
      <c r="AJ103" s="117" t="str">
        <f t="shared" si="17"/>
        <v>Não</v>
      </c>
      <c r="AK103" s="118"/>
      <c r="AL103" s="115"/>
      <c r="AM103" s="133" t="str">
        <f t="shared" si="18"/>
        <v>Ok</v>
      </c>
      <c r="AO103" s="65" t="str">
        <f t="shared" si="19"/>
        <v>Cooperado SEM perguntas a serem evidenciadas</v>
      </c>
    </row>
    <row r="104" spans="1:41" ht="17.25" customHeight="1">
      <c r="H104" s="115"/>
      <c r="I104" s="115">
        <f>_xlfn.XLOOKUP(J104,'3056'!$D:$D,'3056'!$C:$C,0,0)</f>
        <v>0</v>
      </c>
      <c r="J104" s="134"/>
      <c r="K104" s="135" cm="1">
        <f t="array" ref="K104">MAX(IF(J104='3056'!$D:$D,'3056'!$I:$I))</f>
        <v>0</v>
      </c>
      <c r="L104" s="136">
        <f>IF(COUNTIFS('3056'!$D:$D,'A3056'!J104,'3056'!$I:$I,'A3056'!K104,'3056'!$F:$F,'A3056'!$L$7)&gt;=1,1,0)</f>
        <v>0</v>
      </c>
      <c r="M104" s="136">
        <f>IF(COUNTIFS('3056'!$D:$D,'A3056'!J104,'3056'!$I:$I,'A3056'!K104,'3056'!$F:$F,'A3056'!$M$7)&gt;=1,1,0)</f>
        <v>0</v>
      </c>
      <c r="N104" s="136">
        <f>IF(COUNTIFS('3056'!$D:$D,'A3056'!J104,'3056'!$I:$I,'A3056'!K104,'3056'!$F:$F,'A3056'!$N$7)&gt;=1,1,0)</f>
        <v>0</v>
      </c>
      <c r="O104" s="117"/>
      <c r="P104" s="118"/>
      <c r="Q104" s="133" t="str">
        <f t="shared" si="11"/>
        <v>Ok</v>
      </c>
      <c r="R104" s="115"/>
      <c r="S104" s="115"/>
      <c r="T104" s="66"/>
      <c r="U104" s="133" t="str">
        <f t="shared" si="12"/>
        <v>Ok</v>
      </c>
      <c r="V104" s="115"/>
      <c r="W104" s="115"/>
      <c r="X104" s="66"/>
      <c r="Y104" s="133" t="str">
        <f t="shared" si="13"/>
        <v>Ok</v>
      </c>
      <c r="Z104" s="115"/>
      <c r="AA104" s="115"/>
      <c r="AB104" s="66"/>
      <c r="AC104" s="133" t="str">
        <f t="shared" si="14"/>
        <v>Ok</v>
      </c>
      <c r="AD104" s="115"/>
      <c r="AE104" s="115"/>
      <c r="AF104" s="66"/>
      <c r="AG104" s="133" t="str">
        <f t="shared" si="15"/>
        <v>Ok</v>
      </c>
      <c r="AH104" s="115"/>
      <c r="AI104" s="133" t="str">
        <f t="shared" si="16"/>
        <v>Ok</v>
      </c>
      <c r="AJ104" s="117" t="str">
        <f t="shared" si="17"/>
        <v>Não</v>
      </c>
      <c r="AK104" s="118"/>
      <c r="AL104" s="115"/>
      <c r="AM104" s="133" t="str">
        <f t="shared" si="18"/>
        <v>Ok</v>
      </c>
      <c r="AO104" s="65" t="str">
        <f t="shared" si="19"/>
        <v>Cooperado SEM perguntas a serem evidenciadas</v>
      </c>
    </row>
    <row r="105" spans="1:41" ht="16.5" customHeight="1">
      <c r="H105" s="115"/>
      <c r="I105" s="115">
        <f>_xlfn.XLOOKUP(J105,'3056'!$D:$D,'3056'!$C:$C,0,0)</f>
        <v>0</v>
      </c>
      <c r="J105" s="134"/>
      <c r="K105" s="135" cm="1">
        <f t="array" ref="K105">MAX(IF(J105='3056'!$D:$D,'3056'!$I:$I))</f>
        <v>0</v>
      </c>
      <c r="L105" s="136">
        <f>IF(COUNTIFS('3056'!$D:$D,'A3056'!J105,'3056'!$I:$I,'A3056'!K105,'3056'!$F:$F,'A3056'!$L$7)&gt;=1,1,0)</f>
        <v>0</v>
      </c>
      <c r="M105" s="136">
        <f>IF(COUNTIFS('3056'!$D:$D,'A3056'!J105,'3056'!$I:$I,'A3056'!K105,'3056'!$F:$F,'A3056'!$M$7)&gt;=1,1,0)</f>
        <v>0</v>
      </c>
      <c r="N105" s="136">
        <f>IF(COUNTIFS('3056'!$D:$D,'A3056'!J105,'3056'!$I:$I,'A3056'!K105,'3056'!$F:$F,'A3056'!$N$7)&gt;=1,1,0)</f>
        <v>0</v>
      </c>
      <c r="O105" s="117"/>
      <c r="P105" s="118"/>
      <c r="Q105" s="133" t="str">
        <f t="shared" si="11"/>
        <v>Ok</v>
      </c>
      <c r="R105" s="115"/>
      <c r="S105" s="115"/>
      <c r="T105" s="66"/>
      <c r="U105" s="133" t="str">
        <f t="shared" si="12"/>
        <v>Ok</v>
      </c>
      <c r="V105" s="115"/>
      <c r="W105" s="115"/>
      <c r="X105" s="66"/>
      <c r="Y105" s="133" t="str">
        <f t="shared" si="13"/>
        <v>Ok</v>
      </c>
      <c r="Z105" s="115"/>
      <c r="AA105" s="115"/>
      <c r="AB105" s="66"/>
      <c r="AC105" s="133" t="str">
        <f t="shared" si="14"/>
        <v>Ok</v>
      </c>
      <c r="AD105" s="115"/>
      <c r="AE105" s="115"/>
      <c r="AF105" s="66"/>
      <c r="AG105" s="133" t="str">
        <f t="shared" si="15"/>
        <v>Ok</v>
      </c>
      <c r="AH105" s="115"/>
      <c r="AI105" s="133" t="str">
        <f t="shared" si="16"/>
        <v>Ok</v>
      </c>
      <c r="AJ105" s="117" t="str">
        <f t="shared" si="17"/>
        <v>Não</v>
      </c>
      <c r="AK105" s="118"/>
      <c r="AL105" s="115"/>
      <c r="AM105" s="133" t="str">
        <f t="shared" si="18"/>
        <v>Ok</v>
      </c>
      <c r="AO105" s="65" t="str">
        <f t="shared" si="19"/>
        <v>Cooperado SEM perguntas a serem evidenciadas</v>
      </c>
    </row>
    <row r="106" spans="1:41">
      <c r="J106" s="137"/>
    </row>
  </sheetData>
  <mergeCells count="22">
    <mergeCell ref="B2:E2"/>
    <mergeCell ref="O3:Q8"/>
    <mergeCell ref="R3:U8"/>
    <mergeCell ref="V3:Y8"/>
    <mergeCell ref="Z3:AC8"/>
    <mergeCell ref="D49:E49"/>
    <mergeCell ref="AH3:AI8"/>
    <mergeCell ref="AJ3:AM8"/>
    <mergeCell ref="B5:E5"/>
    <mergeCell ref="D6:E6"/>
    <mergeCell ref="D7:E7"/>
    <mergeCell ref="H7:K7"/>
    <mergeCell ref="B8:E8"/>
    <mergeCell ref="L8:L9"/>
    <mergeCell ref="M8:M9"/>
    <mergeCell ref="N8:N9"/>
    <mergeCell ref="AD3:AG8"/>
    <mergeCell ref="AO9:AR9"/>
    <mergeCell ref="B11:E11"/>
    <mergeCell ref="D12:E12"/>
    <mergeCell ref="B26:E26"/>
    <mergeCell ref="B48:E48"/>
  </mergeCells>
  <conditionalFormatting sqref="L1:L1048576">
    <cfRule type="cellIs" dxfId="194" priority="4" operator="equal">
      <formula>1</formula>
    </cfRule>
  </conditionalFormatting>
  <conditionalFormatting sqref="L1:N1048576">
    <cfRule type="cellIs" dxfId="193" priority="1" operator="equal">
      <formula>0</formula>
    </cfRule>
  </conditionalFormatting>
  <conditionalFormatting sqref="M3:M6 M8:M1048576 L61">
    <cfRule type="cellIs" dxfId="192" priority="3" operator="equal">
      <formula>1</formula>
    </cfRule>
  </conditionalFormatting>
  <conditionalFormatting sqref="N3:N6 N8:N1048576">
    <cfRule type="cellIs" dxfId="191" priority="2" operator="equal">
      <formula>1</formula>
    </cfRule>
  </conditionalFormatting>
  <dataValidations count="3">
    <dataValidation type="list" allowBlank="1" showInputMessage="1" showErrorMessage="1" sqref="AD10:AD105" xr:uid="{ECFFED35-EF89-4421-8565-CB785BC4DAAA}">
      <formula1>"Foi firmado um TAC, Não foi firmado um TAC, Não se aplica"</formula1>
    </dataValidation>
    <dataValidation type="list" allowBlank="1" showInputMessage="1" showErrorMessage="1" sqref="R10:R105 V10:V105 Z10:Z105" xr:uid="{1D729BE5-D7A8-4313-AC41-BCB98809F453}">
      <formula1>"Sim, Não, Não se aplica"</formula1>
    </dataValidation>
    <dataValidation type="list" allowBlank="1" showInputMessage="1" showErrorMessage="1" sqref="S10:T105 AH10:AH105 AE10:AF105 W10:X105 O10:P105 AL10:AL105 AA10:AB105" xr:uid="{5283860C-D07F-45B8-AF17-06472DF6E0D4}">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84FE707-573D-4092-AFC4-D8BEA8973E3B}">
          <x14:formula1>
            <xm:f>'Cooperados Alto Risco'!$N$20:$N$27</xm:f>
          </x14:formula1>
          <xm:sqref>AK10:AK105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F34A5-5EC3-4D0E-BDD6-801CDA421D25}">
  <sheetPr>
    <tabColor rgb="FF00B0F0"/>
  </sheetPr>
  <dimension ref="A1:K30"/>
  <sheetViews>
    <sheetView workbookViewId="0">
      <selection activeCell="I7" sqref="I7:I30"/>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1151</v>
      </c>
      <c r="C4" s="352"/>
      <c r="D4" s="352"/>
      <c r="E4" s="352"/>
      <c r="F4" s="352"/>
      <c r="G4" s="352"/>
      <c r="H4" s="352"/>
      <c r="I4" s="352"/>
      <c r="J4" s="352"/>
      <c r="K4" s="352"/>
    </row>
    <row r="5" spans="1:11" ht="15.95" customHeight="1">
      <c r="A5" s="1" t="s">
        <v>840</v>
      </c>
      <c r="B5" s="351" t="s">
        <v>1152</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745</v>
      </c>
      <c r="C7" s="4" t="s">
        <v>1153</v>
      </c>
      <c r="D7" s="4" t="s">
        <v>1154</v>
      </c>
      <c r="E7" s="5" t="s">
        <v>854</v>
      </c>
      <c r="F7" s="5" t="s">
        <v>85</v>
      </c>
      <c r="G7" s="5" t="s">
        <v>855</v>
      </c>
      <c r="H7" s="5" t="s">
        <v>856</v>
      </c>
      <c r="I7" s="9">
        <v>46045</v>
      </c>
      <c r="J7" s="5" t="s">
        <v>857</v>
      </c>
      <c r="K7" s="4" t="s">
        <v>858</v>
      </c>
    </row>
    <row r="8" spans="1:11" ht="26.1" customHeight="1">
      <c r="A8" s="6" t="s">
        <v>766</v>
      </c>
      <c r="B8" s="6" t="s">
        <v>745</v>
      </c>
      <c r="C8" s="6" t="s">
        <v>1153</v>
      </c>
      <c r="D8" s="6" t="s">
        <v>1154</v>
      </c>
      <c r="E8" s="7" t="s">
        <v>854</v>
      </c>
      <c r="F8" s="7" t="s">
        <v>85</v>
      </c>
      <c r="G8" s="7" t="s">
        <v>893</v>
      </c>
      <c r="H8" s="7" t="s">
        <v>861</v>
      </c>
      <c r="I8" s="8">
        <v>46045</v>
      </c>
      <c r="J8" s="7" t="s">
        <v>1155</v>
      </c>
      <c r="K8" s="6" t="s">
        <v>1156</v>
      </c>
    </row>
    <row r="9" spans="1:11" ht="26.1" customHeight="1">
      <c r="A9" s="4" t="s">
        <v>766</v>
      </c>
      <c r="B9" s="4" t="s">
        <v>745</v>
      </c>
      <c r="C9" s="4" t="s">
        <v>1153</v>
      </c>
      <c r="D9" s="4" t="s">
        <v>1154</v>
      </c>
      <c r="E9" s="5" t="s">
        <v>854</v>
      </c>
      <c r="F9" s="5" t="s">
        <v>85</v>
      </c>
      <c r="G9" s="5" t="s">
        <v>855</v>
      </c>
      <c r="H9" s="5" t="s">
        <v>856</v>
      </c>
      <c r="I9" s="9">
        <v>46051</v>
      </c>
      <c r="J9" s="5" t="s">
        <v>857</v>
      </c>
      <c r="K9" s="4" t="s">
        <v>858</v>
      </c>
    </row>
    <row r="10" spans="1:11" ht="26.1" customHeight="1">
      <c r="A10" s="6" t="s">
        <v>766</v>
      </c>
      <c r="B10" s="6" t="s">
        <v>745</v>
      </c>
      <c r="C10" s="6" t="s">
        <v>1157</v>
      </c>
      <c r="D10" s="6" t="s">
        <v>1158</v>
      </c>
      <c r="E10" s="7" t="s">
        <v>854</v>
      </c>
      <c r="F10" s="7" t="s">
        <v>83</v>
      </c>
      <c r="G10" s="7" t="s">
        <v>930</v>
      </c>
      <c r="H10" s="7" t="s">
        <v>856</v>
      </c>
      <c r="I10" s="8">
        <v>46028</v>
      </c>
      <c r="J10" s="7" t="s">
        <v>857</v>
      </c>
      <c r="K10" s="6" t="s">
        <v>858</v>
      </c>
    </row>
    <row r="11" spans="1:11" ht="26.1" customHeight="1">
      <c r="A11" s="4" t="s">
        <v>766</v>
      </c>
      <c r="B11" s="4" t="s">
        <v>745</v>
      </c>
      <c r="C11" s="4" t="s">
        <v>1159</v>
      </c>
      <c r="D11" s="4" t="s">
        <v>1160</v>
      </c>
      <c r="E11" s="5" t="s">
        <v>854</v>
      </c>
      <c r="F11" s="5" t="s">
        <v>83</v>
      </c>
      <c r="G11" s="5" t="s">
        <v>855</v>
      </c>
      <c r="H11" s="5" t="s">
        <v>856</v>
      </c>
      <c r="I11" s="9">
        <v>46036</v>
      </c>
      <c r="J11" s="5" t="s">
        <v>857</v>
      </c>
      <c r="K11" s="4" t="s">
        <v>858</v>
      </c>
    </row>
    <row r="12" spans="1:11" ht="26.1" customHeight="1">
      <c r="A12" s="6" t="s">
        <v>766</v>
      </c>
      <c r="B12" s="6" t="s">
        <v>745</v>
      </c>
      <c r="C12" s="6" t="s">
        <v>1161</v>
      </c>
      <c r="D12" s="6" t="s">
        <v>1162</v>
      </c>
      <c r="E12" s="7" t="s">
        <v>854</v>
      </c>
      <c r="F12" s="7" t="s">
        <v>83</v>
      </c>
      <c r="G12" s="7" t="s">
        <v>855</v>
      </c>
      <c r="H12" s="7" t="s">
        <v>856</v>
      </c>
      <c r="I12" s="8">
        <v>46026</v>
      </c>
      <c r="J12" s="7" t="s">
        <v>857</v>
      </c>
      <c r="K12" s="6" t="s">
        <v>858</v>
      </c>
    </row>
    <row r="13" spans="1:11" ht="26.1" customHeight="1">
      <c r="A13" s="4" t="s">
        <v>766</v>
      </c>
      <c r="B13" s="4" t="s">
        <v>745</v>
      </c>
      <c r="C13" s="4" t="s">
        <v>1163</v>
      </c>
      <c r="D13" s="4" t="s">
        <v>1164</v>
      </c>
      <c r="E13" s="5" t="s">
        <v>854</v>
      </c>
      <c r="F13" s="5" t="s">
        <v>83</v>
      </c>
      <c r="G13" s="5" t="s">
        <v>855</v>
      </c>
      <c r="H13" s="5" t="s">
        <v>861</v>
      </c>
      <c r="I13" s="9">
        <v>46049</v>
      </c>
      <c r="J13" s="5" t="s">
        <v>857</v>
      </c>
      <c r="K13" s="4" t="s">
        <v>1165</v>
      </c>
    </row>
    <row r="14" spans="1:11" ht="26.1" customHeight="1">
      <c r="A14" s="6" t="s">
        <v>766</v>
      </c>
      <c r="B14" s="6" t="s">
        <v>745</v>
      </c>
      <c r="C14" s="6" t="s">
        <v>1163</v>
      </c>
      <c r="D14" s="6" t="s">
        <v>1164</v>
      </c>
      <c r="E14" s="7" t="s">
        <v>854</v>
      </c>
      <c r="F14" s="7" t="s">
        <v>83</v>
      </c>
      <c r="G14" s="7" t="s">
        <v>855</v>
      </c>
      <c r="H14" s="7" t="s">
        <v>856</v>
      </c>
      <c r="I14" s="8">
        <v>46049</v>
      </c>
      <c r="J14" s="7" t="s">
        <v>857</v>
      </c>
      <c r="K14" s="6" t="s">
        <v>858</v>
      </c>
    </row>
    <row r="15" spans="1:11" ht="26.1" customHeight="1">
      <c r="A15" s="4" t="s">
        <v>766</v>
      </c>
      <c r="B15" s="4" t="s">
        <v>745</v>
      </c>
      <c r="C15" s="4" t="s">
        <v>1166</v>
      </c>
      <c r="D15" s="4" t="s">
        <v>1167</v>
      </c>
      <c r="E15" s="5" t="s">
        <v>854</v>
      </c>
      <c r="F15" s="5" t="s">
        <v>83</v>
      </c>
      <c r="G15" s="5" t="s">
        <v>855</v>
      </c>
      <c r="H15" s="5" t="s">
        <v>856</v>
      </c>
      <c r="I15" s="9">
        <v>46049</v>
      </c>
      <c r="J15" s="5" t="s">
        <v>857</v>
      </c>
      <c r="K15" s="4" t="s">
        <v>858</v>
      </c>
    </row>
    <row r="16" spans="1:11" ht="26.1" customHeight="1">
      <c r="A16" s="6" t="s">
        <v>766</v>
      </c>
      <c r="B16" s="6" t="s">
        <v>745</v>
      </c>
      <c r="C16" s="6" t="s">
        <v>1168</v>
      </c>
      <c r="D16" s="6" t="s">
        <v>1169</v>
      </c>
      <c r="E16" s="7" t="s">
        <v>854</v>
      </c>
      <c r="F16" s="7" t="s">
        <v>83</v>
      </c>
      <c r="G16" s="7" t="s">
        <v>855</v>
      </c>
      <c r="H16" s="7" t="s">
        <v>856</v>
      </c>
      <c r="I16" s="8">
        <v>46026</v>
      </c>
      <c r="J16" s="7" t="s">
        <v>857</v>
      </c>
      <c r="K16" s="6" t="s">
        <v>858</v>
      </c>
    </row>
    <row r="17" spans="1:11" ht="26.1" customHeight="1">
      <c r="A17" s="4" t="s">
        <v>766</v>
      </c>
      <c r="B17" s="4" t="s">
        <v>745</v>
      </c>
      <c r="C17" s="4" t="s">
        <v>1170</v>
      </c>
      <c r="D17" s="4" t="s">
        <v>1171</v>
      </c>
      <c r="E17" s="5" t="s">
        <v>854</v>
      </c>
      <c r="F17" s="5" t="s">
        <v>83</v>
      </c>
      <c r="G17" s="5" t="s">
        <v>855</v>
      </c>
      <c r="H17" s="5" t="s">
        <v>856</v>
      </c>
      <c r="I17" s="9">
        <v>46047</v>
      </c>
      <c r="J17" s="5" t="s">
        <v>857</v>
      </c>
      <c r="K17" s="4" t="s">
        <v>858</v>
      </c>
    </row>
    <row r="18" spans="1:11" ht="26.1" customHeight="1">
      <c r="A18" s="6" t="s">
        <v>766</v>
      </c>
      <c r="B18" s="6" t="s">
        <v>745</v>
      </c>
      <c r="C18" s="6" t="s">
        <v>1172</v>
      </c>
      <c r="D18" s="6" t="s">
        <v>1173</v>
      </c>
      <c r="E18" s="7" t="s">
        <v>854</v>
      </c>
      <c r="F18" s="7" t="s">
        <v>85</v>
      </c>
      <c r="G18" s="7" t="s">
        <v>855</v>
      </c>
      <c r="H18" s="7" t="s">
        <v>861</v>
      </c>
      <c r="I18" s="8">
        <v>46035</v>
      </c>
      <c r="J18" s="7" t="s">
        <v>857</v>
      </c>
      <c r="K18" s="6" t="s">
        <v>1174</v>
      </c>
    </row>
    <row r="19" spans="1:11" ht="26.1" customHeight="1">
      <c r="A19" s="4" t="s">
        <v>766</v>
      </c>
      <c r="B19" s="4" t="s">
        <v>745</v>
      </c>
      <c r="C19" s="4" t="s">
        <v>1172</v>
      </c>
      <c r="D19" s="4" t="s">
        <v>1173</v>
      </c>
      <c r="E19" s="5" t="s">
        <v>854</v>
      </c>
      <c r="F19" s="5" t="s">
        <v>85</v>
      </c>
      <c r="G19" s="5" t="s">
        <v>855</v>
      </c>
      <c r="H19" s="5" t="s">
        <v>861</v>
      </c>
      <c r="I19" s="9">
        <v>46048</v>
      </c>
      <c r="J19" s="5" t="s">
        <v>857</v>
      </c>
      <c r="K19" s="4" t="s">
        <v>1175</v>
      </c>
    </row>
    <row r="20" spans="1:11" ht="26.1" customHeight="1">
      <c r="A20" s="6" t="s">
        <v>766</v>
      </c>
      <c r="B20" s="6" t="s">
        <v>745</v>
      </c>
      <c r="C20" s="6" t="s">
        <v>1176</v>
      </c>
      <c r="D20" s="6" t="s">
        <v>1177</v>
      </c>
      <c r="E20" s="7" t="s">
        <v>854</v>
      </c>
      <c r="F20" s="7" t="s">
        <v>85</v>
      </c>
      <c r="G20" s="7" t="s">
        <v>893</v>
      </c>
      <c r="H20" s="7" t="s">
        <v>856</v>
      </c>
      <c r="I20" s="8">
        <v>46036</v>
      </c>
      <c r="J20" s="7" t="s">
        <v>857</v>
      </c>
      <c r="K20" s="6" t="s">
        <v>858</v>
      </c>
    </row>
    <row r="21" spans="1:11" ht="26.1" customHeight="1">
      <c r="A21" s="4" t="s">
        <v>766</v>
      </c>
      <c r="B21" s="4" t="s">
        <v>745</v>
      </c>
      <c r="C21" s="4" t="s">
        <v>1176</v>
      </c>
      <c r="D21" s="4" t="s">
        <v>1177</v>
      </c>
      <c r="E21" s="5" t="s">
        <v>854</v>
      </c>
      <c r="F21" s="5" t="s">
        <v>85</v>
      </c>
      <c r="G21" s="5" t="s">
        <v>893</v>
      </c>
      <c r="H21" s="5" t="s">
        <v>856</v>
      </c>
      <c r="I21" s="9">
        <v>46049</v>
      </c>
      <c r="J21" s="5" t="s">
        <v>857</v>
      </c>
      <c r="K21" s="4" t="s">
        <v>858</v>
      </c>
    </row>
    <row r="22" spans="1:11" ht="26.1" customHeight="1">
      <c r="A22" s="6" t="s">
        <v>766</v>
      </c>
      <c r="B22" s="6" t="s">
        <v>745</v>
      </c>
      <c r="C22" s="6" t="s">
        <v>1178</v>
      </c>
      <c r="D22" s="6" t="s">
        <v>1179</v>
      </c>
      <c r="E22" s="7" t="s">
        <v>854</v>
      </c>
      <c r="F22" s="7" t="s">
        <v>83</v>
      </c>
      <c r="G22" s="7" t="s">
        <v>855</v>
      </c>
      <c r="H22" s="7" t="s">
        <v>856</v>
      </c>
      <c r="I22" s="8">
        <v>46036</v>
      </c>
      <c r="J22" s="7" t="s">
        <v>857</v>
      </c>
      <c r="K22" s="6" t="s">
        <v>858</v>
      </c>
    </row>
    <row r="23" spans="1:11" ht="26.1" customHeight="1">
      <c r="A23" s="4" t="s">
        <v>766</v>
      </c>
      <c r="B23" s="4" t="s">
        <v>745</v>
      </c>
      <c r="C23" s="4" t="s">
        <v>1180</v>
      </c>
      <c r="D23" s="4" t="s">
        <v>1181</v>
      </c>
      <c r="E23" s="5" t="s">
        <v>854</v>
      </c>
      <c r="F23" s="5" t="s">
        <v>83</v>
      </c>
      <c r="G23" s="5" t="s">
        <v>855</v>
      </c>
      <c r="H23" s="5" t="s">
        <v>856</v>
      </c>
      <c r="I23" s="9">
        <v>46036</v>
      </c>
      <c r="J23" s="5" t="s">
        <v>857</v>
      </c>
      <c r="K23" s="4" t="s">
        <v>858</v>
      </c>
    </row>
    <row r="24" spans="1:11" ht="26.1" customHeight="1">
      <c r="A24" s="6" t="s">
        <v>766</v>
      </c>
      <c r="B24" s="6" t="s">
        <v>745</v>
      </c>
      <c r="C24" s="6" t="s">
        <v>1182</v>
      </c>
      <c r="D24" s="6" t="s">
        <v>1183</v>
      </c>
      <c r="E24" s="7" t="s">
        <v>854</v>
      </c>
      <c r="F24" s="7" t="s">
        <v>83</v>
      </c>
      <c r="G24" s="7" t="s">
        <v>855</v>
      </c>
      <c r="H24" s="7" t="s">
        <v>856</v>
      </c>
      <c r="I24" s="8">
        <v>46026</v>
      </c>
      <c r="J24" s="7" t="s">
        <v>857</v>
      </c>
      <c r="K24" s="6" t="s">
        <v>858</v>
      </c>
    </row>
    <row r="25" spans="1:11" ht="26.1" customHeight="1">
      <c r="A25" s="4" t="s">
        <v>766</v>
      </c>
      <c r="B25" s="4" t="s">
        <v>745</v>
      </c>
      <c r="C25" s="4" t="s">
        <v>1184</v>
      </c>
      <c r="D25" s="4" t="s">
        <v>1185</v>
      </c>
      <c r="E25" s="5" t="s">
        <v>854</v>
      </c>
      <c r="F25" s="5" t="s">
        <v>83</v>
      </c>
      <c r="G25" s="5" t="s">
        <v>855</v>
      </c>
      <c r="H25" s="5" t="s">
        <v>861</v>
      </c>
      <c r="I25" s="9">
        <v>46027</v>
      </c>
      <c r="J25" s="5" t="s">
        <v>857</v>
      </c>
      <c r="K25" s="4" t="s">
        <v>1186</v>
      </c>
    </row>
    <row r="26" spans="1:11" ht="26.1" customHeight="1">
      <c r="A26" s="6" t="s">
        <v>766</v>
      </c>
      <c r="B26" s="6" t="s">
        <v>745</v>
      </c>
      <c r="C26" s="6" t="s">
        <v>1184</v>
      </c>
      <c r="D26" s="6" t="s">
        <v>1185</v>
      </c>
      <c r="E26" s="7" t="s">
        <v>854</v>
      </c>
      <c r="F26" s="7" t="s">
        <v>83</v>
      </c>
      <c r="G26" s="7" t="s">
        <v>855</v>
      </c>
      <c r="H26" s="7" t="s">
        <v>861</v>
      </c>
      <c r="I26" s="8">
        <v>46027</v>
      </c>
      <c r="J26" s="7" t="s">
        <v>857</v>
      </c>
      <c r="K26" s="6" t="s">
        <v>1186</v>
      </c>
    </row>
    <row r="27" spans="1:11" ht="26.1" customHeight="1">
      <c r="A27" s="4" t="s">
        <v>766</v>
      </c>
      <c r="B27" s="4" t="s">
        <v>745</v>
      </c>
      <c r="C27" s="4" t="s">
        <v>1184</v>
      </c>
      <c r="D27" s="4" t="s">
        <v>1185</v>
      </c>
      <c r="E27" s="5" t="s">
        <v>854</v>
      </c>
      <c r="F27" s="5" t="s">
        <v>83</v>
      </c>
      <c r="G27" s="5" t="s">
        <v>855</v>
      </c>
      <c r="H27" s="5" t="s">
        <v>861</v>
      </c>
      <c r="I27" s="9">
        <v>46027</v>
      </c>
      <c r="J27" s="5" t="s">
        <v>857</v>
      </c>
      <c r="K27" s="4" t="s">
        <v>1186</v>
      </c>
    </row>
    <row r="28" spans="1:11" ht="26.1" customHeight="1">
      <c r="A28" s="6" t="s">
        <v>766</v>
      </c>
      <c r="B28" s="6" t="s">
        <v>745</v>
      </c>
      <c r="C28" s="6" t="s">
        <v>1184</v>
      </c>
      <c r="D28" s="6" t="s">
        <v>1185</v>
      </c>
      <c r="E28" s="7" t="s">
        <v>854</v>
      </c>
      <c r="F28" s="7" t="s">
        <v>83</v>
      </c>
      <c r="G28" s="7" t="s">
        <v>893</v>
      </c>
      <c r="H28" s="7" t="s">
        <v>861</v>
      </c>
      <c r="I28" s="8">
        <v>46027</v>
      </c>
      <c r="J28" s="7" t="s">
        <v>1155</v>
      </c>
      <c r="K28" s="6" t="s">
        <v>1156</v>
      </c>
    </row>
    <row r="29" spans="1:11" ht="26.1" customHeight="1">
      <c r="A29" s="4" t="s">
        <v>766</v>
      </c>
      <c r="B29" s="4" t="s">
        <v>745</v>
      </c>
      <c r="C29" s="4" t="s">
        <v>1184</v>
      </c>
      <c r="D29" s="4" t="s">
        <v>1185</v>
      </c>
      <c r="E29" s="5" t="s">
        <v>854</v>
      </c>
      <c r="F29" s="5" t="s">
        <v>83</v>
      </c>
      <c r="G29" s="5" t="s">
        <v>855</v>
      </c>
      <c r="H29" s="5" t="s">
        <v>861</v>
      </c>
      <c r="I29" s="9">
        <v>46027</v>
      </c>
      <c r="J29" s="5" t="s">
        <v>857</v>
      </c>
      <c r="K29" s="4" t="s">
        <v>1186</v>
      </c>
    </row>
    <row r="30" spans="1:11" ht="26.1" customHeight="1">
      <c r="A30" s="6" t="s">
        <v>766</v>
      </c>
      <c r="B30" s="6" t="s">
        <v>745</v>
      </c>
      <c r="C30" s="6" t="s">
        <v>1187</v>
      </c>
      <c r="D30" s="6" t="s">
        <v>1188</v>
      </c>
      <c r="E30" s="7" t="s">
        <v>854</v>
      </c>
      <c r="F30" s="7" t="s">
        <v>83</v>
      </c>
      <c r="G30" s="7" t="s">
        <v>855</v>
      </c>
      <c r="H30" s="7" t="s">
        <v>856</v>
      </c>
      <c r="I30" s="8">
        <v>46040</v>
      </c>
      <c r="J30" s="7" t="s">
        <v>857</v>
      </c>
      <c r="K30" s="6"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9390-DB7E-4F66-8C1F-E0CFD5AC4527}">
  <sheetPr>
    <tabColor rgb="FF00B0F0"/>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29" bestFit="1" customWidth="1"/>
    <col min="4" max="4" width="65.570312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745</v>
      </c>
      <c r="D2" s="72" t="s">
        <v>2011</v>
      </c>
      <c r="E2" s="72" t="s">
        <v>1838</v>
      </c>
      <c r="F2" s="73" t="s">
        <v>2012</v>
      </c>
      <c r="G2" s="73" t="s">
        <v>1854</v>
      </c>
      <c r="H2" s="73" t="s">
        <v>1862</v>
      </c>
      <c r="I2" s="73" t="s">
        <v>2013</v>
      </c>
      <c r="J2" s="279">
        <v>32706.11</v>
      </c>
      <c r="K2" s="279">
        <v>600831087.21000004</v>
      </c>
      <c r="L2" s="280">
        <v>5.4434783246441298E-5</v>
      </c>
      <c r="M2" s="74">
        <v>0</v>
      </c>
      <c r="N2" s="74">
        <v>32881425</v>
      </c>
      <c r="O2" s="281">
        <v>0</v>
      </c>
    </row>
    <row r="3" spans="1:15" ht="15.75" thickBot="1">
      <c r="A3" s="71" t="s">
        <v>1831</v>
      </c>
      <c r="B3" s="72" t="s">
        <v>766</v>
      </c>
      <c r="C3" s="72" t="s">
        <v>745</v>
      </c>
      <c r="D3" s="72" t="s">
        <v>2011</v>
      </c>
      <c r="E3" s="72" t="s">
        <v>1833</v>
      </c>
      <c r="F3" s="73" t="s">
        <v>2014</v>
      </c>
      <c r="G3" s="73" t="s">
        <v>1835</v>
      </c>
      <c r="H3" s="73" t="s">
        <v>1836</v>
      </c>
      <c r="I3" s="73" t="s">
        <v>2015</v>
      </c>
      <c r="J3" s="279">
        <v>14999.98</v>
      </c>
      <c r="K3" s="279">
        <v>600831087.21000004</v>
      </c>
      <c r="L3" s="280">
        <v>2.49653859783678E-5</v>
      </c>
      <c r="M3" s="74">
        <v>0</v>
      </c>
      <c r="N3" s="74">
        <v>32881425</v>
      </c>
      <c r="O3" s="281">
        <v>0</v>
      </c>
    </row>
    <row r="4" spans="1:15" ht="15.75" thickBot="1">
      <c r="A4" s="71" t="s">
        <v>1831</v>
      </c>
      <c r="B4" s="72" t="s">
        <v>766</v>
      </c>
      <c r="C4" s="72" t="s">
        <v>745</v>
      </c>
      <c r="D4" s="72" t="s">
        <v>2011</v>
      </c>
      <c r="E4" s="72" t="s">
        <v>1833</v>
      </c>
      <c r="F4" s="73" t="s">
        <v>2016</v>
      </c>
      <c r="G4" s="73" t="s">
        <v>1854</v>
      </c>
      <c r="H4" s="73" t="s">
        <v>1866</v>
      </c>
      <c r="I4" s="73" t="s">
        <v>2017</v>
      </c>
      <c r="J4" s="279">
        <v>10915.83</v>
      </c>
      <c r="K4" s="279">
        <v>600831087.21000004</v>
      </c>
      <c r="L4" s="280">
        <v>1.8167884838796201E-5</v>
      </c>
      <c r="M4" s="74">
        <v>0</v>
      </c>
      <c r="N4" s="74">
        <v>32881425</v>
      </c>
      <c r="O4" s="281">
        <v>0</v>
      </c>
    </row>
    <row r="5" spans="1:15" ht="15.75" thickBot="1">
      <c r="A5" s="71" t="s">
        <v>1831</v>
      </c>
      <c r="B5" s="72" t="s">
        <v>766</v>
      </c>
      <c r="C5" s="72" t="s">
        <v>745</v>
      </c>
      <c r="D5" s="72" t="s">
        <v>2011</v>
      </c>
      <c r="E5" s="72" t="s">
        <v>1833</v>
      </c>
      <c r="F5" s="73" t="s">
        <v>2016</v>
      </c>
      <c r="G5" s="73" t="s">
        <v>1835</v>
      </c>
      <c r="H5" s="73" t="s">
        <v>1836</v>
      </c>
      <c r="I5" s="73" t="s">
        <v>2018</v>
      </c>
      <c r="J5" s="279">
        <v>6658.49</v>
      </c>
      <c r="K5" s="279">
        <v>600831087.21000004</v>
      </c>
      <c r="L5" s="280">
        <v>1.1082132968384099E-5</v>
      </c>
      <c r="M5" s="74">
        <v>0</v>
      </c>
      <c r="N5" s="74">
        <v>32881425</v>
      </c>
      <c r="O5" s="281">
        <v>0</v>
      </c>
    </row>
    <row r="6" spans="1:15" ht="15.75" thickBot="1">
      <c r="A6" s="71" t="s">
        <v>1831</v>
      </c>
      <c r="B6" s="72" t="s">
        <v>766</v>
      </c>
      <c r="C6" s="72" t="s">
        <v>745</v>
      </c>
      <c r="D6" s="72" t="s">
        <v>2011</v>
      </c>
      <c r="E6" s="72" t="s">
        <v>1833</v>
      </c>
      <c r="F6" s="73" t="s">
        <v>2016</v>
      </c>
      <c r="G6" s="73" t="s">
        <v>1835</v>
      </c>
      <c r="H6" s="73" t="s">
        <v>1836</v>
      </c>
      <c r="I6" s="73" t="s">
        <v>2019</v>
      </c>
      <c r="J6" s="279">
        <v>1198.51</v>
      </c>
      <c r="K6" s="279">
        <v>600831087.21000004</v>
      </c>
      <c r="L6" s="280">
        <v>1.9947536429337599E-6</v>
      </c>
      <c r="M6" s="74">
        <v>0</v>
      </c>
      <c r="N6" s="74">
        <v>32881425</v>
      </c>
      <c r="O6" s="281">
        <v>0</v>
      </c>
    </row>
    <row r="7" spans="1:15" ht="15.75" thickBot="1">
      <c r="A7" s="71" t="s">
        <v>1831</v>
      </c>
      <c r="B7" s="72" t="s">
        <v>766</v>
      </c>
      <c r="C7" s="72" t="s">
        <v>745</v>
      </c>
      <c r="D7" s="72" t="s">
        <v>2011</v>
      </c>
      <c r="E7" s="72" t="s">
        <v>1833</v>
      </c>
      <c r="F7" s="73" t="s">
        <v>2016</v>
      </c>
      <c r="G7" s="73" t="s">
        <v>1835</v>
      </c>
      <c r="H7" s="73" t="s">
        <v>1836</v>
      </c>
      <c r="I7" s="73" t="s">
        <v>2020</v>
      </c>
      <c r="J7" s="279">
        <v>1260.81</v>
      </c>
      <c r="K7" s="279">
        <v>600831087.21000004</v>
      </c>
      <c r="L7" s="280">
        <v>2.0984433509501901E-6</v>
      </c>
      <c r="M7" s="74">
        <v>0</v>
      </c>
      <c r="N7" s="74">
        <v>32881425</v>
      </c>
      <c r="O7" s="281">
        <v>0</v>
      </c>
    </row>
    <row r="8" spans="1:15" ht="15.75" thickBot="1">
      <c r="A8" s="71" t="s">
        <v>1831</v>
      </c>
      <c r="B8" s="72" t="s">
        <v>766</v>
      </c>
      <c r="C8" s="72" t="s">
        <v>745</v>
      </c>
      <c r="D8" s="72" t="s">
        <v>2011</v>
      </c>
      <c r="E8" s="72" t="s">
        <v>1838</v>
      </c>
      <c r="F8" s="73" t="s">
        <v>2012</v>
      </c>
      <c r="G8" s="73" t="s">
        <v>1854</v>
      </c>
      <c r="H8" s="73" t="s">
        <v>1862</v>
      </c>
      <c r="I8" s="73" t="s">
        <v>2021</v>
      </c>
      <c r="J8" s="279">
        <v>50762.3</v>
      </c>
      <c r="K8" s="279">
        <v>600831087.21000004</v>
      </c>
      <c r="L8" s="280">
        <v>8.4486806825722298E-5</v>
      </c>
      <c r="M8" s="74">
        <v>0</v>
      </c>
      <c r="N8" s="74">
        <v>32881425</v>
      </c>
      <c r="O8" s="281">
        <v>0</v>
      </c>
    </row>
    <row r="9" spans="1:15" ht="15.75" thickBot="1">
      <c r="A9" s="77" t="s">
        <v>1831</v>
      </c>
      <c r="B9" s="78" t="s">
        <v>766</v>
      </c>
      <c r="C9" s="78" t="s">
        <v>745</v>
      </c>
      <c r="D9" s="78" t="s">
        <v>2011</v>
      </c>
      <c r="E9" s="78" t="s">
        <v>1833</v>
      </c>
      <c r="F9" s="79" t="s">
        <v>2022</v>
      </c>
      <c r="G9" s="79" t="s">
        <v>1835</v>
      </c>
      <c r="H9" s="79" t="s">
        <v>1836</v>
      </c>
      <c r="I9" s="79" t="s">
        <v>2023</v>
      </c>
      <c r="J9" s="282">
        <v>13.9</v>
      </c>
      <c r="K9" s="282">
        <v>600831087.21000004</v>
      </c>
      <c r="L9" s="259">
        <v>2.3134621852783298E-8</v>
      </c>
      <c r="M9" s="80">
        <v>0</v>
      </c>
      <c r="N9" s="80">
        <v>32881425</v>
      </c>
      <c r="O9" s="260">
        <v>0</v>
      </c>
    </row>
    <row r="10" spans="1:15" ht="15"/>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7AC37-4D8F-4DBA-B1C2-E2DDC385E50E}">
  <sheetPr>
    <tabColor rgb="FF00B0F0"/>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745</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fornecedores'!E:E=For_3056!F2)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190" priority="3"/>
  </conditionalFormatting>
  <conditionalFormatting sqref="I3">
    <cfRule type="cellIs" dxfId="189" priority="1" operator="equal">
      <formula>0</formula>
    </cfRule>
    <cfRule type="cellIs" dxfId="188" priority="2" operator="equal">
      <formula>1</formula>
    </cfRule>
  </conditionalFormatting>
  <dataValidations count="1">
    <dataValidation type="list" allowBlank="1" showInputMessage="1" showErrorMessage="1" sqref="J4:K33 O4:P24 L4:M24 U4:V24 R4:S24 X4:X24" xr:uid="{2F6428D5-789B-4711-AA37-5F01B3D5FDFB}">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EF24-35BC-4720-BBCC-ED816C6A6A6D}">
  <sheetPr>
    <tabColor theme="5"/>
  </sheetPr>
  <dimension ref="A1:AT102"/>
  <sheetViews>
    <sheetView showGridLines="0" zoomScaleNormal="100" workbookViewId="0">
      <selection activeCell="B8" sqref="B8:E10"/>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50.140625" style="65" bestFit="1" customWidth="1"/>
    <col min="9" max="9" width="19.7109375" style="65" bestFit="1"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746</v>
      </c>
      <c r="C2" s="338"/>
      <c r="D2" s="338"/>
      <c r="E2" s="338"/>
      <c r="F2" s="65" t="s">
        <v>747</v>
      </c>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27 Cooperados avaliados ao RSAC</v>
      </c>
      <c r="C4" s="154">
        <f>SUM(L:L)</f>
        <v>25</v>
      </c>
      <c r="D4" s="154">
        <f>SUM(M:M)</f>
        <v>1</v>
      </c>
      <c r="E4" s="154">
        <f>SUM(N:N)</f>
        <v>1</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5014'!L:L)</f>
        <v>1.2800826061027434E-3</v>
      </c>
      <c r="C7" s="122">
        <v>0.15</v>
      </c>
      <c r="D7" s="340" t="str">
        <f>IF(B7&lt;C7,"ENQUADRADO","DESENQUADRADO")</f>
        <v>ENQUADRADO</v>
      </c>
      <c r="E7" s="340"/>
      <c r="H7" s="341" t="s">
        <v>748</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36">_xlfn.XLOOKUP(_xlfn.UNIQUE('5014'!$C:$C),'5014'!C:C,'5014'!D:D,"")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Fornecedores'!G21</f>
        <v>0</v>
      </c>
      <c r="D10" s="118">
        <f>'Análise Fornecedores'!H21</f>
        <v>0</v>
      </c>
      <c r="E10" s="118">
        <f>'Análise Fornecedores'!I21</f>
        <v>0</v>
      </c>
      <c r="H10" s="252" t="s">
        <v>1734</v>
      </c>
      <c r="I10" s="142" t="str">
        <f>_xlfn.XLOOKUP(J10,'5014'!$D:$D,'5014'!$C:$C,0,0)</f>
        <v>000.105.481-30</v>
      </c>
      <c r="J10" s="143" t="str">
        <v>BRUNO VILELA SANDOVAL MOREIRA</v>
      </c>
      <c r="K10" s="144" cm="1">
        <f t="array" ref="K10">MAX(IF(J10='5014'!$D:$D,'5014'!$I:$I))</f>
        <v>46052</v>
      </c>
      <c r="L10" s="145">
        <f>IF(COUNTIFS('5014'!$D:$D,'A5014'!J10,'5014'!$I:$I,'A5014'!K10,'5014'!$F:$F,'A5014'!$L$7)&gt;=1,1,0)</f>
        <v>1</v>
      </c>
      <c r="M10" s="145">
        <f>IF(COUNTIFS('5014'!$D:$D,'A5014'!J10,'5014'!$I:$I,'A5014'!K10,'5014'!$F:$F,'A5014'!$M$7)&gt;=1,1,0)</f>
        <v>0</v>
      </c>
      <c r="N10" s="146">
        <f>IF(COUNTIFS('5014'!$D:$D,'A5014'!J10,'5014'!$I:$I,'A5014'!K10,'5014'!$F:$F,'A5014'!$N$7)&gt;=1,1,0)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t="s">
        <v>1735</v>
      </c>
      <c r="AI10" s="133" t="str">
        <f>IF(AH10="Não","Verificar","Ok")</f>
        <v>Verificar</v>
      </c>
      <c r="AJ10" s="117" t="str">
        <f>IF(N10=1,"Sim, precisa de plano cadastrado na PGPC", "Não")</f>
        <v>Não</v>
      </c>
      <c r="AK10" s="118"/>
      <c r="AL10" s="115"/>
      <c r="AM10" s="133" t="str">
        <f t="shared" ref="AM10:AM16" si="0">IF(OR(AL10=" ",AL10="Sim"),"Ok",IF(AJ10="Não","Ok","Verificar"))</f>
        <v>Ok</v>
      </c>
      <c r="AO10" s="65" t="str">
        <f t="shared" ref="AO10:AO59"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252" t="s">
        <v>1734</v>
      </c>
      <c r="I11" s="115" t="str">
        <f>_xlfn.XLOOKUP(J11,'5014'!$D:$D,'5014'!$C:$C,0,0)</f>
        <v>004.176.501-08</v>
      </c>
      <c r="J11" s="134" t="str">
        <v>VALDINEY PRINS PEREIRA</v>
      </c>
      <c r="K11" s="135" cm="1">
        <f t="array" ref="K11">MAX(IF(J11='5014'!$D:$D,'5014'!$I:$I))</f>
        <v>46035</v>
      </c>
      <c r="L11" s="136">
        <f>IF(COUNTIFS('5014'!$D:$D,'A5014'!J11,'5014'!$I:$I,'A5014'!K11,'5014'!$F:$F,'A5014'!$L$7)&gt;=1,1,0)</f>
        <v>0</v>
      </c>
      <c r="M11" s="136">
        <f>IF(COUNTIFS('5014'!$D:$D,'A5014'!J11,'5014'!$I:$I,'A5014'!K11,'5014'!$F:$F,'A5014'!$M$7)&gt;=1,1,0)</f>
        <v>1</v>
      </c>
      <c r="N11" s="136">
        <f>IF(COUNTIFS('5014'!$D:$D,'A5014'!J11,'5014'!$I:$I,'A5014'!K11,'5014'!$F:$F,'A5014'!$N$7)&gt;=1,1,0)</f>
        <v>0</v>
      </c>
      <c r="O11" s="117"/>
      <c r="P11" s="118"/>
      <c r="Q11" s="133" t="str">
        <f t="shared" ref="Q11:Q5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t="s">
        <v>1735</v>
      </c>
      <c r="AA11" s="115" t="s">
        <v>1731</v>
      </c>
      <c r="AB11" s="66" t="s">
        <v>1735</v>
      </c>
      <c r="AC11" s="133" t="str">
        <f t="shared" ref="AC11:AC59" si="4">IF(AND(Z11="Sim",AB11="Siim"),"Ok",IF(AND(AA11="Sim")*OR(AB11="Não",AB11="Não se aplica",AB11=""),"Verificar","Ok"))</f>
        <v>Verificar</v>
      </c>
      <c r="AD11" s="115"/>
      <c r="AE11" s="115"/>
      <c r="AF11" s="66"/>
      <c r="AG11" s="133" t="str">
        <f t="shared" ref="AG11:AG59" si="5">IF(AND(AE11="sim",AF11="Não"),"Verificar","Ok")</f>
        <v>Ok</v>
      </c>
      <c r="AH11" s="115" t="s">
        <v>1735</v>
      </c>
      <c r="AI11" s="133" t="str">
        <f t="shared" ref="AI11:AI59" si="6">IF(AH11="Não","Verificar","Ok")</f>
        <v>Verificar</v>
      </c>
      <c r="AJ11" s="117" t="str">
        <f t="shared" ref="AJ11:AJ12" si="7">IF(N11=1,"Sim, precisa de plano cadastrado na PGPC", "Não")</f>
        <v>Não</v>
      </c>
      <c r="AK11" s="118"/>
      <c r="AL11" s="115"/>
      <c r="AM11" s="133" t="str">
        <f t="shared" si="0"/>
        <v>Ok</v>
      </c>
      <c r="AO11" s="65" t="str">
        <f t="shared" si="1"/>
        <v>Cooperado COM perguntas a serem evidenciadas</v>
      </c>
      <c r="AP11"/>
      <c r="AQ11"/>
      <c r="AR11"/>
      <c r="AT11"/>
    </row>
    <row r="12" spans="1:46" ht="20.100000000000001" customHeight="1" thickTop="1">
      <c r="B12" s="242" t="s">
        <v>714</v>
      </c>
      <c r="C12" s="243" t="s">
        <v>715</v>
      </c>
      <c r="D12" s="325"/>
      <c r="E12" s="326"/>
      <c r="H12" s="252" t="s">
        <v>1736</v>
      </c>
      <c r="I12" s="115" t="str">
        <f>_xlfn.XLOOKUP(J12,'5014'!$D:$D,'5014'!$C:$C,0,0)</f>
        <v>011.833.801-35</v>
      </c>
      <c r="J12" s="134" t="str">
        <v>BOAZ FILGUEIRAS CARVALHO</v>
      </c>
      <c r="K12" s="135" cm="1">
        <f t="array" ref="K12">MAX(IF(J12='5014'!$D:$D,'5014'!$I:$I))</f>
        <v>46026</v>
      </c>
      <c r="L12" s="136">
        <f>IF(COUNTIFS('5014'!$D:$D,'A5014'!J12,'5014'!$I:$I,'A5014'!K12,'5014'!$F:$F,'A5014'!$L$7)&gt;=1,1,0)</f>
        <v>1</v>
      </c>
      <c r="M12" s="136">
        <f>IF(COUNTIFS('5014'!$D:$D,'A5014'!J12,'5014'!$I:$I,'A5014'!K12,'5014'!$F:$F,'A5014'!$M$7)&gt;=1,1,0)</f>
        <v>0</v>
      </c>
      <c r="N12" s="136">
        <f>IF(COUNTIFS('5014'!$D:$D,'A5014'!J12,'5014'!$I:$I,'A5014'!K12,'5014'!$F:$F,'A5014'!$N$7)&gt;=1,1,0)</f>
        <v>0</v>
      </c>
      <c r="O12" s="117"/>
      <c r="P12" s="118"/>
      <c r="Q12" s="133" t="str">
        <f t="shared" si="2"/>
        <v>Ok</v>
      </c>
      <c r="R12" s="115"/>
      <c r="S12" s="115"/>
      <c r="T12" s="66"/>
      <c r="U12" s="133" t="str">
        <f t="shared" si="3"/>
        <v>Ok</v>
      </c>
      <c r="V12" s="115"/>
      <c r="W12" s="115"/>
      <c r="X12" s="66"/>
      <c r="Y12" s="133" t="str">
        <f t="shared" ref="Y12:Y5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IFERROR(IF(ROW(_xlfn.XLOOKUP(B13,For_5014!D:D,For_5014!D:D))=1,"",ROW(_xlfn.XLOOKUP(B13,For_5014!D:D,For_5014!D:D))),"")</f>
        <v/>
      </c>
      <c r="B13" s="229" t="str" cm="1">
        <f t="array" ref="B13">_xlfn.UNIQUE(IF(_xlfn._xlws.FILTER(For_5014!D:D,For_5014!Z:Z="Fornecedor COM perguntas a serem evidenciadas","")="","",_xlfn._xlws.FILTER(For_5014!D:D,For_5014!Z:Z:'For_5014'!Z:Z="Fornecedor COM perguntas a serem evidenciadas","")))</f>
        <v/>
      </c>
      <c r="C13" s="230" t="str" cm="1">
        <f t="array" aca="1" ref="C13" ca="1">IFERROR(LEFT(
IF(INDIRECT("For_5014!N"&amp;A13)="verificar","6, ","")&amp;
IF(INDIRECT("For_5014!q"&amp;A13)="verificar","7, ","")&amp;
IF(INDIRECT("For_5014!t"&amp;A13)="verificar","8, ","")&amp;
IF(INDIRECT("For_5014!w"&amp;A13)="verificar","16, ","")&amp;
IF(INDIRECT("For_5014!x"&amp;A13)="não","QUESTIONÁRIO, ",""),
LEN(
IF(INDIRECT("For_5014!N"&amp;A13)="verificar","6, ","")&amp;
IF(INDIRECT("For_5014!q"&amp;A13)="verificar","7, ","")&amp;
IF(INDIRECT("For_5014!t"&amp;A13)="verificar","8, ","")&amp;
IF(INDIRECT("For_5014!w"&amp;A13)="verificar","16, ","")&amp;
IF(INDIRECT("For_5014!x"&amp;A13)="não","QUESTIONÁRIO, ",""))-2)&amp;".","")</f>
        <v/>
      </c>
      <c r="D13" s="229"/>
      <c r="E13" s="229"/>
      <c r="H13" s="252" t="s">
        <v>1736</v>
      </c>
      <c r="I13" s="115" t="str">
        <f>_xlfn.XLOOKUP(J13,'5014'!$D:$D,'5014'!$C:$C,0,0)</f>
        <v>013.903.731-42</v>
      </c>
      <c r="J13" s="134" t="str">
        <v>CAIO CESAR VIANA OLIVEIRA</v>
      </c>
      <c r="K13" s="135" cm="1">
        <f t="array" ref="K13">MAX(IF(J13='5014'!$D:$D,'5014'!$I:$I))</f>
        <v>46045</v>
      </c>
      <c r="L13" s="136">
        <f>IF(COUNTIFS('5014'!$D:$D,'A5014'!J13,'5014'!$I:$I,'A5014'!K13,'5014'!$F:$F,'A5014'!$L$7)&gt;=1,1,0)</f>
        <v>1</v>
      </c>
      <c r="M13" s="136">
        <f>IF(COUNTIFS('5014'!$D:$D,'A5014'!J13,'5014'!$I:$I,'A5014'!K13,'5014'!$F:$F,'A5014'!$M$7)&gt;=1,1,0)</f>
        <v>0</v>
      </c>
      <c r="N13" s="136">
        <f>IF(COUNTIFS('5014'!$D:$D,'A5014'!J13,'5014'!$I:$I,'A5014'!K13,'5014'!$F:$F,'A5014'!$N$7)&gt;=1,1,0)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IFERROR(IF(ROW(_xlfn.XLOOKUP(B14,For_5014!D:D,For_5014!D:D))=1,"",ROW(_xlfn.XLOOKUP(B14,For_5014!D:D,For_5014!D:D))),"")</f>
        <v/>
      </c>
      <c r="B14" s="229" t="str" cm="1">
        <f t="array" ref="B14">_xlfn.UNIQUE(IF(_xlfn._xlws.FILTER(For_5014!D:D,For_5014!Z:Z="Fornecedor COM perguntas a serem evidenciadas","")="","",_xlfn._xlws.FILTER(For_5014!D:D,For_5014!Z:Z:'For_5014'!Z:Z="Fornecedor COM perguntas a serem evidenciadas","")))</f>
        <v/>
      </c>
      <c r="C14" s="230" t="str" cm="1">
        <f t="array" aca="1" ref="C14" ca="1">IFERROR(LEFT(
IF(INDIRECT("For_5014!N"&amp;A14)="verificar","6, ","")&amp;
IF(INDIRECT("For_5014!q"&amp;A14)="verificar","7, ","")&amp;
IF(INDIRECT("For_5014!t"&amp;A14)="verificar","8, ","")&amp;
IF(INDIRECT("For_5014!w"&amp;A14)="verificar","16, ","")&amp;
IF(INDIRECT("For_5014!x"&amp;A14)="não","QUESTIONÁRIO, ",""),
LEN(
IF(INDIRECT("For_5014!N"&amp;A14)="verificar","6, ","")&amp;
IF(INDIRECT("For_5014!q"&amp;A14)="verificar","7, ","")&amp;
IF(INDIRECT("For_5014!t"&amp;A14)="verificar","8, ","")&amp;
IF(INDIRECT("For_5014!w"&amp;A14)="verificar","16, ","")&amp;
IF(INDIRECT("For_5014!x"&amp;A14)="não","QUESTIONÁRIO, ",""))-2)&amp;".","")</f>
        <v/>
      </c>
      <c r="D14" s="229"/>
      <c r="E14" s="229"/>
      <c r="H14" s="252" t="s">
        <v>1734</v>
      </c>
      <c r="I14" s="115" t="str">
        <f>_xlfn.XLOOKUP(J14,'5014'!$D:$D,'5014'!$C:$C,0,0)</f>
        <v>016.315.371-05</v>
      </c>
      <c r="J14" s="134" t="str">
        <v>MONIZE MENDONCA ANDRADE DE FREITAS</v>
      </c>
      <c r="K14" s="135" cm="1">
        <f t="array" ref="K14">MAX(IF(J14='5014'!$D:$D,'5014'!$I:$I))</f>
        <v>46031</v>
      </c>
      <c r="L14" s="136">
        <f>IF(COUNTIFS('5014'!$D:$D,'A5014'!J14,'5014'!$I:$I,'A5014'!K14,'5014'!$F:$F,'A5014'!$L$7)&gt;=1,1,0)</f>
        <v>1</v>
      </c>
      <c r="M14" s="136">
        <f>IF(COUNTIFS('5014'!$D:$D,'A5014'!J14,'5014'!$I:$I,'A5014'!K14,'5014'!$F:$F,'A5014'!$M$7)&gt;=1,1,0)</f>
        <v>0</v>
      </c>
      <c r="N14" s="136">
        <f>IF(COUNTIFS('5014'!$D:$D,'A5014'!J14,'5014'!$I:$I,'A5014'!K14,'5014'!$F:$F,'A5014'!$N$7)&gt;=1,1,0)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ref="AJ14:AJ59" si="9">IF(N14=1,"Sim, precisa de plano cadastrado na PGPC", "Não")</f>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IFERROR(IF(ROW(_xlfn.XLOOKUP(B15,For_5014!D:D,For_5014!D:D))=1,"",ROW(_xlfn.XLOOKUP(B15,For_5014!D:D,For_5014!D:D))),"")</f>
        <v/>
      </c>
      <c r="B15" s="229" t="str" cm="1">
        <f t="array" ref="B15">_xlfn.UNIQUE(IF(_xlfn._xlws.FILTER(For_5014!D:D,For_5014!Z:Z="Fornecedor COM perguntas a serem evidenciadas","")="","",_xlfn._xlws.FILTER(For_5014!D:D,For_5014!Z:Z:'For_5014'!Z:Z="Fornecedor COM perguntas a serem evidenciadas","")))</f>
        <v/>
      </c>
      <c r="C15" s="230" t="str" cm="1">
        <f t="array" aca="1" ref="C15" ca="1">IFERROR(LEFT(
IF(INDIRECT("For_5014!N"&amp;A15)="verificar","6, ","")&amp;
IF(INDIRECT("For_5014!q"&amp;A15)="verificar","7, ","")&amp;
IF(INDIRECT("For_5014!t"&amp;A15)="verificar","8, ","")&amp;
IF(INDIRECT("For_5014!w"&amp;A15)="verificar","16, ","")&amp;
IF(INDIRECT("For_5014!x"&amp;A15)="não","QUESTIONÁRIO, ",""),
LEN(
IF(INDIRECT("For_5014!N"&amp;A15)="verificar","6, ","")&amp;
IF(INDIRECT("For_5014!q"&amp;A15)="verificar","7, ","")&amp;
IF(INDIRECT("For_5014!t"&amp;A15)="verificar","8, ","")&amp;
IF(INDIRECT("For_5014!w"&amp;A15)="verificar","16, ","")&amp;
IF(INDIRECT("For_5014!x"&amp;A15)="não","QUESTIONÁRIO, ",""))-2)&amp;".","")</f>
        <v/>
      </c>
      <c r="D15" s="229"/>
      <c r="E15" s="229"/>
      <c r="H15" s="252" t="s">
        <v>1729</v>
      </c>
      <c r="I15" s="115" t="str">
        <f>_xlfn.XLOOKUP(J15,'5014'!$D:$D,'5014'!$C:$C,0,0)</f>
        <v>019.294.951-96</v>
      </c>
      <c r="J15" s="134" t="str">
        <v>ALEX FERREIRA CARDOSO</v>
      </c>
      <c r="K15" s="135" cm="1">
        <f t="array" ref="K15">MAX(IF(J15='5014'!$D:$D,'5014'!$I:$I))</f>
        <v>46030</v>
      </c>
      <c r="L15" s="136">
        <f>IF(COUNTIFS('5014'!$D:$D,'A5014'!J15,'5014'!$I:$I,'A5014'!K15,'5014'!$F:$F,'A5014'!$L$7)&gt;=1,1,0)</f>
        <v>1</v>
      </c>
      <c r="M15" s="136">
        <f>IF(COUNTIFS('5014'!$D:$D,'A5014'!J15,'5014'!$I:$I,'A5014'!K15,'5014'!$F:$F,'A5014'!$M$7)&gt;=1,1,0)</f>
        <v>0</v>
      </c>
      <c r="N15" s="136">
        <f>IF(COUNTIFS('5014'!$D:$D,'A5014'!J15,'5014'!$I:$I,'A5014'!K15,'5014'!$F:$F,'A5014'!$N$7)&gt;=1,1,0)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9"/>
        <v>Não</v>
      </c>
      <c r="AK15" s="118"/>
      <c r="AL15" s="115"/>
      <c r="AM15" s="133" t="str">
        <f t="shared" si="0"/>
        <v>Ok</v>
      </c>
      <c r="AO15" s="65" t="str">
        <f t="shared" si="1"/>
        <v>Cooperado SEM perguntas a serem evidenciadas</v>
      </c>
    </row>
    <row r="16" spans="1:46" ht="20.100000000000001" customHeight="1">
      <c r="A16" s="65" t="str">
        <f>IFERROR(IF(ROW(_xlfn.XLOOKUP(B16,For_5014!D:D,For_5014!D:D))=1,"",ROW(_xlfn.XLOOKUP(B16,For_5014!D:D,For_5014!D:D))),"")</f>
        <v/>
      </c>
      <c r="B16" s="229" t="str" cm="1">
        <f t="array" ref="B16">_xlfn.UNIQUE(IF(_xlfn._xlws.FILTER(For_5014!D:D,For_5014!Z:Z="Fornecedor COM perguntas a serem evidenciadas","")="","",_xlfn._xlws.FILTER(For_5014!D:D,For_5014!Z:Z:'For_5014'!Z:Z="Fornecedor COM perguntas a serem evidenciadas","")))</f>
        <v/>
      </c>
      <c r="C16" s="230" t="str" cm="1">
        <f t="array" aca="1" ref="C16" ca="1">IFERROR(LEFT(
IF(INDIRECT("For_5014!N"&amp;A16)="verificar","6, ","")&amp;
IF(INDIRECT("For_5014!q"&amp;A16)="verificar","7, ","")&amp;
IF(INDIRECT("For_5014!t"&amp;A16)="verificar","8, ","")&amp;
IF(INDIRECT("For_5014!w"&amp;A16)="verificar","16, ","")&amp;
IF(INDIRECT("For_5014!x"&amp;A16)="não","QUESTIONÁRIO, ",""),
LEN(
IF(INDIRECT("For_5014!N"&amp;A16)="verificar","6, ","")&amp;
IF(INDIRECT("For_5014!q"&amp;A16)="verificar","7, ","")&amp;
IF(INDIRECT("For_5014!t"&amp;A16)="verificar","8, ","")&amp;
IF(INDIRECT("For_5014!w"&amp;A16)="verificar","16, ","")&amp;
IF(INDIRECT("For_5014!x"&amp;A16)="não","QUESTIONÁRIO, ",""))-2)&amp;".","")</f>
        <v/>
      </c>
      <c r="D16" s="229"/>
      <c r="E16" s="229"/>
      <c r="H16" s="252" t="s">
        <v>1736</v>
      </c>
      <c r="I16" s="115" t="str">
        <f>_xlfn.XLOOKUP(J16,'5014'!$D:$D,'5014'!$C:$C,0,0)</f>
        <v>031.084.311-10</v>
      </c>
      <c r="J16" s="134" t="str">
        <v>ROQUE VIEIRA DE FREITAS FILHO</v>
      </c>
      <c r="K16" s="135" cm="1">
        <f t="array" ref="K16">MAX(IF(J16='5014'!$D:$D,'5014'!$I:$I))</f>
        <v>46041</v>
      </c>
      <c r="L16" s="136">
        <f>IF(COUNTIFS('5014'!$D:$D,'A5014'!J16,'5014'!$I:$I,'A5014'!K16,'5014'!$F:$F,'A5014'!$L$7)&gt;=1,1,0)</f>
        <v>1</v>
      </c>
      <c r="M16" s="136">
        <f>IF(COUNTIFS('5014'!$D:$D,'A5014'!J16,'5014'!$I:$I,'A5014'!K16,'5014'!$F:$F,'A5014'!$M$7)&gt;=1,1,0)</f>
        <v>0</v>
      </c>
      <c r="N16" s="136">
        <f>IF(COUNTIFS('5014'!$D:$D,'A5014'!J16,'5014'!$I:$I,'A5014'!K16,'5014'!$F:$F,'A5014'!$N$7)&gt;=1,1,0)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9"/>
        <v>Não</v>
      </c>
      <c r="AK16" s="118"/>
      <c r="AL16" s="115"/>
      <c r="AM16" s="133" t="str">
        <f t="shared" si="0"/>
        <v>Ok</v>
      </c>
      <c r="AO16" s="65" t="str">
        <f t="shared" si="1"/>
        <v>Cooperado SEM perguntas a serem evidenciadas</v>
      </c>
    </row>
    <row r="17" spans="1:41" ht="20.100000000000001" customHeight="1">
      <c r="A17" s="65" t="str">
        <f>IFERROR(IF(ROW(_xlfn.XLOOKUP(B17,For_5014!D:D,For_5014!D:D))=1,"",ROW(_xlfn.XLOOKUP(B17,For_5014!D:D,For_5014!D:D))),"")</f>
        <v/>
      </c>
      <c r="B17" s="229" t="str" cm="1">
        <f t="array" ref="B17">_xlfn.UNIQUE(IF(_xlfn._xlws.FILTER(For_5014!D:D,For_5014!Z:Z="Fornecedor COM perguntas a serem evidenciadas","")="","",_xlfn._xlws.FILTER(For_5014!D:D,For_5014!Z:Z:'For_5014'!Z:Z="Fornecedor COM perguntas a serem evidenciadas","")))</f>
        <v/>
      </c>
      <c r="C17" s="230" t="str" cm="1">
        <f t="array" aca="1" ref="C17" ca="1">IFERROR(LEFT(
IF(INDIRECT("For_5014!N"&amp;A17)="verificar","6, ","")&amp;
IF(INDIRECT("For_5014!q"&amp;A17)="verificar","7, ","")&amp;
IF(INDIRECT("For_5014!t"&amp;A17)="verificar","8, ","")&amp;
IF(INDIRECT("For_5014!w"&amp;A17)="verificar","16, ","")&amp;
IF(INDIRECT("For_5014!x"&amp;A17)="não","QUESTIONÁRIO, ",""),
LEN(
IF(INDIRECT("For_5014!N"&amp;A17)="verificar","6, ","")&amp;
IF(INDIRECT("For_5014!q"&amp;A17)="verificar","7, ","")&amp;
IF(INDIRECT("For_5014!t"&amp;A17)="verificar","8, ","")&amp;
IF(INDIRECT("For_5014!w"&amp;A17)="verificar","16, ","")&amp;
IF(INDIRECT("For_5014!x"&amp;A17)="não","QUESTIONÁRIO, ",""))-2)&amp;".","")</f>
        <v/>
      </c>
      <c r="D17" s="229"/>
      <c r="E17" s="229"/>
      <c r="H17" s="252" t="s">
        <v>1736</v>
      </c>
      <c r="I17" s="115" t="str">
        <f>_xlfn.XLOOKUP(J17,'5014'!$D:$D,'5014'!$C:$C,0,0)</f>
        <v>031.648.241-22</v>
      </c>
      <c r="J17" s="134" t="str">
        <v>FERNANDO BARBOSA GOULART</v>
      </c>
      <c r="K17" s="135" cm="1">
        <f t="array" ref="K17">MAX(IF(J17='5014'!$D:$D,'5014'!$I:$I))</f>
        <v>46045</v>
      </c>
      <c r="L17" s="136">
        <f>IF(COUNTIFS('5014'!$D:$D,'A5014'!J17,'5014'!$I:$I,'A5014'!K17,'5014'!$F:$F,'A5014'!$L$7)&gt;=1,1,0)</f>
        <v>1</v>
      </c>
      <c r="M17" s="136">
        <f>IF(COUNTIFS('5014'!$D:$D,'A5014'!J17,'5014'!$I:$I,'A5014'!K17,'5014'!$F:$F,'A5014'!$M$7)&gt;=1,1,0)</f>
        <v>0</v>
      </c>
      <c r="N17" s="136">
        <f>IF(COUNTIFS('5014'!$D:$D,'A5014'!J17,'5014'!$I:$I,'A5014'!K17,'5014'!$F:$F,'A5014'!$N$7)&gt;=1,1,0)</f>
        <v>0</v>
      </c>
      <c r="O17" s="117"/>
      <c r="P17" s="118"/>
      <c r="Q17" s="133" t="str">
        <f t="shared" si="2"/>
        <v>Ok</v>
      </c>
      <c r="R17" s="115"/>
      <c r="S17" s="115"/>
      <c r="T17" s="66"/>
      <c r="U17" s="133" t="str">
        <f t="shared" ref="U17:U59" si="10">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9"/>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IFERROR(IF(ROW(_xlfn.XLOOKUP(B18,For_5014!D:D,For_5014!D:D))=1,"",ROW(_xlfn.XLOOKUP(B18,For_5014!D:D,For_5014!D:D))),"")</f>
        <v/>
      </c>
      <c r="B18" s="229" t="str" cm="1">
        <f t="array" ref="B18">_xlfn.UNIQUE(IF(_xlfn._xlws.FILTER(For_5014!D:D,For_5014!Z:Z="Fornecedor COM perguntas a serem evidenciadas","")="","",_xlfn._xlws.FILTER(For_5014!D:D,For_5014!Z:Z:'For_5014'!Z:Z="Fornecedor COM perguntas a serem evidenciadas","")))</f>
        <v/>
      </c>
      <c r="C18" s="230" t="str" cm="1">
        <f t="array" aca="1" ref="C18" ca="1">IFERROR(LEFT(
IF(INDIRECT("For_5014!N"&amp;A18)="verificar","6, ","")&amp;
IF(INDIRECT("For_5014!q"&amp;A18)="verificar","7, ","")&amp;
IF(INDIRECT("For_5014!t"&amp;A18)="verificar","8, ","")&amp;
IF(INDIRECT("For_5014!w"&amp;A18)="verificar","16, ","")&amp;
IF(INDIRECT("For_5014!x"&amp;A18)="não","QUESTIONÁRIO, ",""),
LEN(
IF(INDIRECT("For_5014!N"&amp;A18)="verificar","6, ","")&amp;
IF(INDIRECT("For_5014!q"&amp;A18)="verificar","7, ","")&amp;
IF(INDIRECT("For_5014!t"&amp;A18)="verificar","8, ","")&amp;
IF(INDIRECT("For_5014!w"&amp;A18)="verificar","16, ","")&amp;
IF(INDIRECT("For_5014!x"&amp;A18)="não","QUESTIONÁRIO, ",""))-2)&amp;".","")</f>
        <v/>
      </c>
      <c r="D18" s="229"/>
      <c r="E18" s="229"/>
      <c r="H18" s="252" t="s">
        <v>1742</v>
      </c>
      <c r="I18" s="115" t="str">
        <f>_xlfn.XLOOKUP(J18,'5014'!$D:$D,'5014'!$C:$C,0,0)</f>
        <v>213.762.980-15</v>
      </c>
      <c r="J18" s="134" t="str">
        <v>DORIS KREUZ SPECHT</v>
      </c>
      <c r="K18" s="135" cm="1">
        <f t="array" ref="K18">MAX(IF(J18='5014'!$D:$D,'5014'!$I:$I))</f>
        <v>46051</v>
      </c>
      <c r="L18" s="136">
        <f>IF(COUNTIFS('5014'!$D:$D,'A5014'!J18,'5014'!$I:$I,'A5014'!K18,'5014'!$F:$F,'A5014'!$L$7)&gt;=1,1,0)</f>
        <v>1</v>
      </c>
      <c r="M18" s="136">
        <f>IF(COUNTIFS('5014'!$D:$D,'A5014'!J18,'5014'!$I:$I,'A5014'!K18,'5014'!$F:$F,'A5014'!$M$7)&gt;=1,1,0)</f>
        <v>0</v>
      </c>
      <c r="N18" s="136">
        <f>IF(COUNTIFS('5014'!$D:$D,'A5014'!J18,'5014'!$I:$I,'A5014'!K18,'5014'!$F:$F,'A5014'!$N$7)&gt;=1,1,0)</f>
        <v>0</v>
      </c>
      <c r="O18" s="117"/>
      <c r="P18" s="118"/>
      <c r="Q18" s="133" t="str">
        <f t="shared" si="2"/>
        <v>Ok</v>
      </c>
      <c r="R18" s="115"/>
      <c r="S18" s="115"/>
      <c r="T18" s="66"/>
      <c r="U18" s="133" t="str">
        <f t="shared" si="10"/>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9"/>
        <v>Não</v>
      </c>
      <c r="AK18" s="118"/>
      <c r="AL18" s="115"/>
      <c r="AM18" s="133" t="str">
        <f t="shared" ref="AM18:AM59" si="11">IF(OR(AL18=" ",AL18="Sim"),"Ok",IF(AJ18="Não","Ok","Verificar"))</f>
        <v>Ok</v>
      </c>
      <c r="AO18" s="65" t="str">
        <f t="shared" si="1"/>
        <v>Cooperado SEM perguntas a serem evidenciadas</v>
      </c>
    </row>
    <row r="19" spans="1:41" ht="20.100000000000001" customHeight="1">
      <c r="A19" s="65" t="str">
        <f>IFERROR(IF(ROW(_xlfn.XLOOKUP(B19,For_5014!D:D,For_5014!D:D))=1,"",ROW(_xlfn.XLOOKUP(B19,For_5014!D:D,For_5014!D:D))),"")</f>
        <v/>
      </c>
      <c r="B19" s="229" t="str" cm="1">
        <f t="array" ref="B19">_xlfn.UNIQUE(IF(_xlfn._xlws.FILTER(For_5014!D:D,For_5014!Z:Z="Fornecedor COM perguntas a serem evidenciadas","")="","",_xlfn._xlws.FILTER(For_5014!D:D,For_5014!Z:Z:'For_5014'!Z:Z="Fornecedor COM perguntas a serem evidenciadas","")))</f>
        <v/>
      </c>
      <c r="C19" s="230" t="str" cm="1">
        <f t="array" aca="1" ref="C19" ca="1">IFERROR(LEFT(
IF(INDIRECT("For_5014!N"&amp;A19)="verificar","6, ","")&amp;
IF(INDIRECT("For_5014!q"&amp;A19)="verificar","7, ","")&amp;
IF(INDIRECT("For_5014!t"&amp;A19)="verificar","8, ","")&amp;
IF(INDIRECT("For_5014!w"&amp;A19)="verificar","16, ","")&amp;
IF(INDIRECT("For_5014!x"&amp;A19)="não","QUESTIONÁRIO, ",""),
LEN(
IF(INDIRECT("For_5014!N"&amp;A19)="verificar","6, ","")&amp;
IF(INDIRECT("For_5014!q"&amp;A19)="verificar","7, ","")&amp;
IF(INDIRECT("For_5014!t"&amp;A19)="verificar","8, ","")&amp;
IF(INDIRECT("For_5014!w"&amp;A19)="verificar","16, ","")&amp;
IF(INDIRECT("For_5014!x"&amp;A19)="não","QUESTIONÁRIO, ",""))-2)&amp;".","")</f>
        <v/>
      </c>
      <c r="D19" s="229"/>
      <c r="E19" s="229"/>
      <c r="H19" s="252" t="s">
        <v>1743</v>
      </c>
      <c r="I19" s="115" t="str">
        <f>_xlfn.XLOOKUP(J19,'5014'!$D:$D,'5014'!$C:$C,0,0)</f>
        <v>33.745.763/0001-10</v>
      </c>
      <c r="J19" s="134" t="str">
        <v>LAINER TELECOMUNICACOES LTDA</v>
      </c>
      <c r="K19" s="135" cm="1">
        <f t="array" ref="K19">MAX(IF(J19='5014'!$D:$D,'5014'!$I:$I))</f>
        <v>46049</v>
      </c>
      <c r="L19" s="136">
        <f>IF(COUNTIFS('5014'!$D:$D,'A5014'!J19,'5014'!$I:$I,'A5014'!K19,'5014'!$F:$F,'A5014'!$L$7)&gt;=1,1,0)</f>
        <v>1</v>
      </c>
      <c r="M19" s="136">
        <f>IF(COUNTIFS('5014'!$D:$D,'A5014'!J19,'5014'!$I:$I,'A5014'!K19,'5014'!$F:$F,'A5014'!$M$7)&gt;=1,1,0)</f>
        <v>0</v>
      </c>
      <c r="N19" s="136">
        <f>IF(COUNTIFS('5014'!$D:$D,'A5014'!J19,'5014'!$I:$I,'A5014'!K19,'5014'!$F:$F,'A5014'!$N$7)&gt;=1,1,0)</f>
        <v>0</v>
      </c>
      <c r="O19" s="117"/>
      <c r="P19" s="118"/>
      <c r="Q19" s="133" t="str">
        <f t="shared" si="2"/>
        <v>Ok</v>
      </c>
      <c r="R19" s="115"/>
      <c r="S19" s="115"/>
      <c r="T19" s="66"/>
      <c r="U19" s="133" t="str">
        <f t="shared" si="10"/>
        <v>Ok</v>
      </c>
      <c r="V19" s="115"/>
      <c r="W19" s="115"/>
      <c r="X19" s="66"/>
      <c r="Y19" s="133" t="str">
        <f t="shared" si="8"/>
        <v>Ok</v>
      </c>
      <c r="Z19" s="115" t="s">
        <v>1735</v>
      </c>
      <c r="AA19" s="115" t="s">
        <v>1731</v>
      </c>
      <c r="AB19" s="66" t="s">
        <v>1735</v>
      </c>
      <c r="AC19" s="133" t="str">
        <f t="shared" si="4"/>
        <v>Verificar</v>
      </c>
      <c r="AD19" s="115"/>
      <c r="AE19" s="115"/>
      <c r="AF19" s="66"/>
      <c r="AG19" s="133" t="str">
        <f t="shared" si="5"/>
        <v>Ok</v>
      </c>
      <c r="AH19" s="115" t="s">
        <v>1735</v>
      </c>
      <c r="AI19" s="133" t="str">
        <f t="shared" si="6"/>
        <v>Verificar</v>
      </c>
      <c r="AJ19" s="117" t="str">
        <f t="shared" si="9"/>
        <v>Não</v>
      </c>
      <c r="AK19" s="118"/>
      <c r="AL19" s="115"/>
      <c r="AM19" s="133" t="str">
        <f t="shared" si="11"/>
        <v>Ok</v>
      </c>
      <c r="AO19" s="65" t="str">
        <f t="shared" si="1"/>
        <v>Cooperado COM perguntas a serem evidenciadas</v>
      </c>
    </row>
    <row r="20" spans="1:41" ht="20.100000000000001" customHeight="1">
      <c r="A20" s="65" t="str">
        <f>IFERROR(IF(ROW(_xlfn.XLOOKUP(B20,For_5014!D:D,For_5014!D:D))=1,"",ROW(_xlfn.XLOOKUP(B20,For_5014!D:D,For_5014!D:D))),"")</f>
        <v/>
      </c>
      <c r="B20" s="229" t="str" cm="1">
        <f t="array" ref="B20">_xlfn.UNIQUE(IF(_xlfn._xlws.FILTER(For_5014!D:D,For_5014!Z:Z="Fornecedor COM perguntas a serem evidenciadas","")="","",_xlfn._xlws.FILTER(For_5014!D:D,For_5014!Z:Z:'For_5014'!Z:Z="Fornecedor COM perguntas a serem evidenciadas","")))</f>
        <v/>
      </c>
      <c r="C20" s="230" t="str" cm="1">
        <f t="array" aca="1" ref="C20" ca="1">IFERROR(LEFT(
IF(INDIRECT("For_5014!N"&amp;A20)="verificar","6, ","")&amp;
IF(INDIRECT("For_5014!q"&amp;A20)="verificar","7, ","")&amp;
IF(INDIRECT("For_5014!t"&amp;A20)="verificar","8, ","")&amp;
IF(INDIRECT("For_5014!w"&amp;A20)="verificar","16, ","")&amp;
IF(INDIRECT("For_5014!x"&amp;A20)="não","QUESTIONÁRIO, ",""),
LEN(
IF(INDIRECT("For_5014!N"&amp;A20)="verificar","6, ","")&amp;
IF(INDIRECT("For_5014!q"&amp;A20)="verificar","7, ","")&amp;
IF(INDIRECT("For_5014!t"&amp;A20)="verificar","8, ","")&amp;
IF(INDIRECT("For_5014!w"&amp;A20)="verificar","16, ","")&amp;
IF(INDIRECT("For_5014!x"&amp;A20)="não","QUESTIONÁRIO, ",""))-2)&amp;".","")</f>
        <v/>
      </c>
      <c r="D20" s="229"/>
      <c r="E20" s="229"/>
      <c r="H20" s="252" t="s">
        <v>1736</v>
      </c>
      <c r="I20" s="115" t="str">
        <f>_xlfn.XLOOKUP(J20,'5014'!$D:$D,'5014'!$C:$C,0,0)</f>
        <v>394.124.821-91</v>
      </c>
      <c r="J20" s="134" t="str">
        <v>MARLEI SANTOS BORGES DE SOUZA</v>
      </c>
      <c r="K20" s="135" cm="1">
        <f t="array" ref="K20">MAX(IF(J20='5014'!$D:$D,'5014'!$I:$I))</f>
        <v>46031</v>
      </c>
      <c r="L20" s="136">
        <f>IF(COUNTIFS('5014'!$D:$D,'A5014'!J20,'5014'!$I:$I,'A5014'!K20,'5014'!$F:$F,'A5014'!$L$7)&gt;=1,1,0)</f>
        <v>1</v>
      </c>
      <c r="M20" s="136">
        <f>IF(COUNTIFS('5014'!$D:$D,'A5014'!J20,'5014'!$I:$I,'A5014'!K20,'5014'!$F:$F,'A5014'!$M$7)&gt;=1,1,0)</f>
        <v>0</v>
      </c>
      <c r="N20" s="136">
        <f>IF(COUNTIFS('5014'!$D:$D,'A5014'!J20,'5014'!$I:$I,'A5014'!K20,'5014'!$F:$F,'A5014'!$N$7)&gt;=1,1,0)</f>
        <v>0</v>
      </c>
      <c r="O20" s="117"/>
      <c r="P20" s="118"/>
      <c r="Q20" s="133" t="str">
        <f t="shared" si="2"/>
        <v>Ok</v>
      </c>
      <c r="R20" s="115"/>
      <c r="S20" s="115"/>
      <c r="T20" s="66"/>
      <c r="U20" s="133" t="str">
        <f t="shared" si="10"/>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9"/>
        <v>Não</v>
      </c>
      <c r="AK20" s="118"/>
      <c r="AL20" s="115"/>
      <c r="AM20" s="133" t="str">
        <f t="shared" si="11"/>
        <v>Ok</v>
      </c>
      <c r="AO20" s="65" t="str">
        <f t="shared" si="1"/>
        <v>Cooperado SEM perguntas a serem evidenciadas</v>
      </c>
    </row>
    <row r="21" spans="1:41" ht="20.100000000000001" customHeight="1">
      <c r="A21" s="65" t="str">
        <f>IFERROR(IF(ROW(_xlfn.XLOOKUP(B21,For_5014!D:D,For_5014!D:D))=1,"",ROW(_xlfn.XLOOKUP(B21,For_5014!D:D,For_5014!D:D))),"")</f>
        <v/>
      </c>
      <c r="B21" s="229" t="str" cm="1">
        <f t="array" ref="B21">_xlfn.UNIQUE(IF(_xlfn._xlws.FILTER(For_5014!D:D,For_5014!Z:Z="Fornecedor COM perguntas a serem evidenciadas","")="","",_xlfn._xlws.FILTER(For_5014!D:D,For_5014!Z:Z:'For_5014'!Z:Z="Fornecedor COM perguntas a serem evidenciadas","")))</f>
        <v/>
      </c>
      <c r="C21" s="230" t="str" cm="1">
        <f t="array" aca="1" ref="C21" ca="1">IFERROR(LEFT(
IF(INDIRECT("For_5014!N"&amp;A21)="verificar","6, ","")&amp;
IF(INDIRECT("For_5014!q"&amp;A21)="verificar","7, ","")&amp;
IF(INDIRECT("For_5014!t"&amp;A21)="verificar","8, ","")&amp;
IF(INDIRECT("For_5014!w"&amp;A21)="verificar","16, ","")&amp;
IF(INDIRECT("For_5014!x"&amp;A21)="não","QUESTIONÁRIO, ",""),
LEN(
IF(INDIRECT("For_5014!N"&amp;A21)="verificar","6, ","")&amp;
IF(INDIRECT("For_5014!q"&amp;A21)="verificar","7, ","")&amp;
IF(INDIRECT("For_5014!t"&amp;A21)="verificar","8, ","")&amp;
IF(INDIRECT("For_5014!w"&amp;A21)="verificar","16, ","")&amp;
IF(INDIRECT("For_5014!x"&amp;A21)="não","QUESTIONÁRIO, ",""))-2)&amp;".","")</f>
        <v/>
      </c>
      <c r="D21" s="229"/>
      <c r="E21" s="229"/>
      <c r="H21" s="252" t="s">
        <v>1736</v>
      </c>
      <c r="I21" s="115" t="str">
        <f>_xlfn.XLOOKUP(J21,'5014'!$D:$D,'5014'!$C:$C,0,0)</f>
        <v>465.015.687-49</v>
      </c>
      <c r="J21" s="134" t="str">
        <v>MARIA ISABEL DE ALMEIDA MONTEIRO</v>
      </c>
      <c r="K21" s="135" cm="1">
        <f t="array" ref="K21">MAX(IF(J21='5014'!$D:$D,'5014'!$I:$I))</f>
        <v>46044</v>
      </c>
      <c r="L21" s="136">
        <f>IF(COUNTIFS('5014'!$D:$D,'A5014'!J21,'5014'!$I:$I,'A5014'!K21,'5014'!$F:$F,'A5014'!$L$7)&gt;=1,1,0)</f>
        <v>1</v>
      </c>
      <c r="M21" s="136">
        <f>IF(COUNTIFS('5014'!$D:$D,'A5014'!J21,'5014'!$I:$I,'A5014'!K21,'5014'!$F:$F,'A5014'!$M$7)&gt;=1,1,0)</f>
        <v>0</v>
      </c>
      <c r="N21" s="136">
        <f>IF(COUNTIFS('5014'!$D:$D,'A5014'!J21,'5014'!$I:$I,'A5014'!K21,'5014'!$F:$F,'A5014'!$N$7)&gt;=1,1,0)</f>
        <v>0</v>
      </c>
      <c r="O21" s="117" t="s">
        <v>1731</v>
      </c>
      <c r="P21" s="118" t="s">
        <v>1735</v>
      </c>
      <c r="Q21" s="133" t="str">
        <f t="shared" si="2"/>
        <v>Verificar</v>
      </c>
      <c r="R21" s="115"/>
      <c r="S21" s="115"/>
      <c r="T21" s="66"/>
      <c r="U21" s="133" t="str">
        <f t="shared" si="10"/>
        <v>Ok</v>
      </c>
      <c r="V21" s="115"/>
      <c r="W21" s="115"/>
      <c r="X21" s="66"/>
      <c r="Y21" s="133" t="str">
        <f t="shared" si="8"/>
        <v>Ok</v>
      </c>
      <c r="Z21" s="115" t="s">
        <v>1735</v>
      </c>
      <c r="AA21" s="115" t="s">
        <v>1731</v>
      </c>
      <c r="AB21" s="66" t="s">
        <v>1735</v>
      </c>
      <c r="AC21" s="133" t="str">
        <f t="shared" si="4"/>
        <v>Verificar</v>
      </c>
      <c r="AD21" s="115"/>
      <c r="AE21" s="115"/>
      <c r="AF21" s="66"/>
      <c r="AG21" s="133" t="str">
        <f t="shared" si="5"/>
        <v>Ok</v>
      </c>
      <c r="AH21" s="115" t="s">
        <v>1735</v>
      </c>
      <c r="AI21" s="133" t="str">
        <f t="shared" si="6"/>
        <v>Verificar</v>
      </c>
      <c r="AJ21" s="117" t="str">
        <f t="shared" si="9"/>
        <v>Não</v>
      </c>
      <c r="AK21" s="118"/>
      <c r="AL21" s="115"/>
      <c r="AM21" s="133" t="str">
        <f t="shared" si="11"/>
        <v>Ok</v>
      </c>
      <c r="AO21" s="65" t="str">
        <f t="shared" si="1"/>
        <v>Cooperado COM perguntas a serem evidenciadas</v>
      </c>
    </row>
    <row r="22" spans="1:41" ht="20.100000000000001" customHeight="1">
      <c r="A22" s="65" t="str">
        <f>IFERROR(IF(ROW(_xlfn.XLOOKUP(B22,For_5014!D:D,For_5014!D:D))=1,"",ROW(_xlfn.XLOOKUP(B22,For_5014!D:D,For_5014!D:D))),"")</f>
        <v/>
      </c>
      <c r="B22" s="229" t="str" cm="1">
        <f t="array" ref="B22">_xlfn.UNIQUE(IF(_xlfn._xlws.FILTER(For_5014!D:D,For_5014!Z:Z="Fornecedor COM perguntas a serem evidenciadas","")="","",_xlfn._xlws.FILTER(For_5014!D:D,For_5014!Z:Z:'For_5014'!Z:Z="Fornecedor COM perguntas a serem evidenciadas","")))</f>
        <v/>
      </c>
      <c r="C22" s="230" t="str" cm="1">
        <f t="array" aca="1" ref="C22" ca="1">IFERROR(LEFT(
IF(INDIRECT("For_5014!N"&amp;A22)="verificar","6, ","")&amp;
IF(INDIRECT("For_5014!q"&amp;A22)="verificar","7, ","")&amp;
IF(INDIRECT("For_5014!t"&amp;A22)="verificar","8, ","")&amp;
IF(INDIRECT("For_5014!w"&amp;A22)="verificar","16, ","")&amp;
IF(INDIRECT("For_5014!x"&amp;A22)="não","QUESTIONÁRIO, ",""),
LEN(
IF(INDIRECT("For_5014!N"&amp;A22)="verificar","6, ","")&amp;
IF(INDIRECT("For_5014!q"&amp;A22)="verificar","7, ","")&amp;
IF(INDIRECT("For_5014!t"&amp;A22)="verificar","8, ","")&amp;
IF(INDIRECT("For_5014!w"&amp;A22)="verificar","16, ","")&amp;
IF(INDIRECT("For_5014!x"&amp;A22)="não","QUESTIONÁRIO, ",""))-2)&amp;".","")</f>
        <v/>
      </c>
      <c r="D22" s="229"/>
      <c r="E22" s="229"/>
      <c r="H22" s="252" t="s">
        <v>1742</v>
      </c>
      <c r="I22" s="115" t="str">
        <f>_xlfn.XLOOKUP(J22,'5014'!$D:$D,'5014'!$C:$C,0,0)</f>
        <v>478.201.361-20</v>
      </c>
      <c r="J22" s="134" t="str">
        <v>VERA NILZA REZENDE OLIVEIRA</v>
      </c>
      <c r="K22" s="135" cm="1">
        <f t="array" ref="K22">MAX(IF(J22='5014'!$D:$D,'5014'!$I:$I))</f>
        <v>46052</v>
      </c>
      <c r="L22" s="136">
        <f>IF(COUNTIFS('5014'!$D:$D,'A5014'!J22,'5014'!$I:$I,'A5014'!K22,'5014'!$F:$F,'A5014'!$L$7)&gt;=1,1,0)</f>
        <v>1</v>
      </c>
      <c r="M22" s="136">
        <f>IF(COUNTIFS('5014'!$D:$D,'A5014'!J22,'5014'!$I:$I,'A5014'!K22,'5014'!$F:$F,'A5014'!$M$7)&gt;=1,1,0)</f>
        <v>0</v>
      </c>
      <c r="N22" s="136">
        <f>IF(COUNTIFS('5014'!$D:$D,'A5014'!J22,'5014'!$I:$I,'A5014'!K22,'5014'!$F:$F,'A5014'!$N$7)&gt;=1,1,0)</f>
        <v>0</v>
      </c>
      <c r="O22" s="117"/>
      <c r="P22" s="118"/>
      <c r="Q22" s="133" t="str">
        <f t="shared" si="2"/>
        <v>Ok</v>
      </c>
      <c r="R22" s="115"/>
      <c r="S22" s="115"/>
      <c r="T22" s="66"/>
      <c r="U22" s="133" t="str">
        <f t="shared" si="10"/>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9"/>
        <v>Não</v>
      </c>
      <c r="AK22" s="118"/>
      <c r="AL22" s="115"/>
      <c r="AM22" s="133" t="str">
        <f t="shared" si="11"/>
        <v>Ok</v>
      </c>
      <c r="AO22" s="65" t="str">
        <f t="shared" si="1"/>
        <v>Cooperado SEM perguntas a serem evidenciadas</v>
      </c>
    </row>
    <row r="23" spans="1:41" ht="20.100000000000001" customHeight="1">
      <c r="A23" s="65" t="str">
        <f>IFERROR(IF(ROW(_xlfn.XLOOKUP(B23,For_5014!D:D,For_5014!D:D))=1,"",ROW(_xlfn.XLOOKUP(B23,For_5014!D:D,For_5014!D:D))),"")</f>
        <v/>
      </c>
      <c r="B23" s="229" t="str" cm="1">
        <f t="array" ref="B23">_xlfn.UNIQUE(IF(_xlfn._xlws.FILTER(For_5014!D:D,For_5014!Z:Z="Fornecedor COM perguntas a serem evidenciadas","")="","",_xlfn._xlws.FILTER(For_5014!D:D,For_5014!Z:Z:'For_5014'!Z:Z="Fornecedor COM perguntas a serem evidenciadas","")))</f>
        <v/>
      </c>
      <c r="C23" s="230" t="str" cm="1">
        <f t="array" aca="1" ref="C23" ca="1">IFERROR(LEFT(
IF(INDIRECT("For_5014!N"&amp;A23)="verificar","6, ","")&amp;
IF(INDIRECT("For_5014!q"&amp;A23)="verificar","7, ","")&amp;
IF(INDIRECT("For_5014!t"&amp;A23)="verificar","8, ","")&amp;
IF(INDIRECT("For_5014!w"&amp;A23)="verificar","16, ","")&amp;
IF(INDIRECT("For_5014!x"&amp;A23)="não","QUESTIONÁRIO, ",""),
LEN(
IF(INDIRECT("For_5014!N"&amp;A23)="verificar","6, ","")&amp;
IF(INDIRECT("For_5014!q"&amp;A23)="verificar","7, ","")&amp;
IF(INDIRECT("For_5014!t"&amp;A23)="verificar","8, ","")&amp;
IF(INDIRECT("For_5014!w"&amp;A23)="verificar","16, ","")&amp;
IF(INDIRECT("For_5014!x"&amp;A23)="não","QUESTIONÁRIO, ",""))-2)&amp;".","")</f>
        <v/>
      </c>
      <c r="D23" s="229"/>
      <c r="E23" s="229"/>
      <c r="H23" s="252" t="s">
        <v>1733</v>
      </c>
      <c r="I23" s="115" t="str">
        <f>_xlfn.XLOOKUP(J23,'5014'!$D:$D,'5014'!$C:$C,0,0)</f>
        <v>496.621.981-72</v>
      </c>
      <c r="J23" s="134" t="str">
        <v>ALENCAR LIBANO DE PAULA</v>
      </c>
      <c r="K23" s="135" cm="1">
        <f t="array" ref="K23">MAX(IF(J23='5014'!$D:$D,'5014'!$I:$I))</f>
        <v>46038</v>
      </c>
      <c r="L23" s="136">
        <f>IF(COUNTIFS('5014'!$D:$D,'A5014'!J23,'5014'!$I:$I,'A5014'!K23,'5014'!$F:$F,'A5014'!$L$7)&gt;=1,1,0)</f>
        <v>1</v>
      </c>
      <c r="M23" s="136">
        <f>IF(COUNTIFS('5014'!$D:$D,'A5014'!J23,'5014'!$I:$I,'A5014'!K23,'5014'!$F:$F,'A5014'!$M$7)&gt;=1,1,0)</f>
        <v>0</v>
      </c>
      <c r="N23" s="136">
        <f>IF(COUNTIFS('5014'!$D:$D,'A5014'!J23,'5014'!$I:$I,'A5014'!K23,'5014'!$F:$F,'A5014'!$N$7)&gt;=1,1,0)</f>
        <v>0</v>
      </c>
      <c r="O23" s="117"/>
      <c r="P23" s="118"/>
      <c r="Q23" s="133" t="str">
        <f t="shared" si="2"/>
        <v>Ok</v>
      </c>
      <c r="R23" s="115"/>
      <c r="S23" s="115"/>
      <c r="T23" s="66"/>
      <c r="U23" s="133" t="str">
        <f t="shared" si="10"/>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9"/>
        <v>Não</v>
      </c>
      <c r="AK23" s="118"/>
      <c r="AL23" s="115"/>
      <c r="AM23" s="133" t="str">
        <f t="shared" si="11"/>
        <v>Ok</v>
      </c>
      <c r="AO23" s="65" t="str">
        <f t="shared" si="1"/>
        <v>Cooperado SEM perguntas a serem evidenciadas</v>
      </c>
    </row>
    <row r="24" spans="1:41" ht="20.100000000000001" customHeight="1">
      <c r="A24" s="65" t="str">
        <f>IFERROR(IF(ROW(_xlfn.XLOOKUP(B24,For_5014!D:D,For_5014!D:D))=1,"",ROW(_xlfn.XLOOKUP(B24,For_5014!D:D,For_5014!D:D))),"")</f>
        <v/>
      </c>
      <c r="B24" s="229" t="str" cm="1">
        <f t="array" ref="B24">_xlfn.UNIQUE(IF(_xlfn._xlws.FILTER(For_5014!D:D,For_5014!Z:Z="Fornecedor COM perguntas a serem evidenciadas","")="","",_xlfn._xlws.FILTER(For_5014!D:D,For_5014!Z:Z:'For_5014'!Z:Z="Fornecedor COM perguntas a serem evidenciadas","")))</f>
        <v/>
      </c>
      <c r="C24" s="230" t="str" cm="1">
        <f t="array" aca="1" ref="C24" ca="1">IFERROR(LEFT(
IF(INDIRECT("For_5014!N"&amp;A24)="verificar","6, ","")&amp;
IF(INDIRECT("For_5014!q"&amp;A24)="verificar","7, ","")&amp;
IF(INDIRECT("For_5014!t"&amp;A24)="verificar","8, ","")&amp;
IF(INDIRECT("For_5014!w"&amp;A24)="verificar","16, ","")&amp;
IF(INDIRECT("For_5014!x"&amp;A24)="não","QUESTIONÁRIO, ",""),
LEN(
IF(INDIRECT("For_5014!N"&amp;A24)="verificar","6, ","")&amp;
IF(INDIRECT("For_5014!q"&amp;A24)="verificar","7, ","")&amp;
IF(INDIRECT("For_5014!t"&amp;A24)="verificar","8, ","")&amp;
IF(INDIRECT("For_5014!w"&amp;A24)="verificar","16, ","")&amp;
IF(INDIRECT("For_5014!x"&amp;A24)="não","QUESTIONÁRIO, ",""))-2)&amp;".","")</f>
        <v/>
      </c>
      <c r="D24" s="229"/>
      <c r="E24" s="229"/>
      <c r="H24" s="252" t="s">
        <v>1733</v>
      </c>
      <c r="I24" s="115" t="str">
        <f>_xlfn.XLOOKUP(J24,'5014'!$D:$D,'5014'!$C:$C,0,0)</f>
        <v>577.320.941-15</v>
      </c>
      <c r="J24" s="134" t="str">
        <v>MARCIA DA CONCEICAO VILELA</v>
      </c>
      <c r="K24" s="135" cm="1">
        <f t="array" ref="K24">MAX(IF(J24='5014'!$D:$D,'5014'!$I:$I))</f>
        <v>46038</v>
      </c>
      <c r="L24" s="136">
        <f>IF(COUNTIFS('5014'!$D:$D,'A5014'!J24,'5014'!$I:$I,'A5014'!K24,'5014'!$F:$F,'A5014'!$L$7)&gt;=1,1,0)</f>
        <v>1</v>
      </c>
      <c r="M24" s="136">
        <f>IF(COUNTIFS('5014'!$D:$D,'A5014'!J24,'5014'!$I:$I,'A5014'!K24,'5014'!$F:$F,'A5014'!$M$7)&gt;=1,1,0)</f>
        <v>0</v>
      </c>
      <c r="N24" s="136">
        <f>IF(COUNTIFS('5014'!$D:$D,'A5014'!J24,'5014'!$I:$I,'A5014'!K24,'5014'!$F:$F,'A5014'!$N$7)&gt;=1,1,0)</f>
        <v>0</v>
      </c>
      <c r="O24" s="117"/>
      <c r="P24" s="118"/>
      <c r="Q24" s="133" t="str">
        <f t="shared" si="2"/>
        <v>Ok</v>
      </c>
      <c r="R24" s="115"/>
      <c r="S24" s="115"/>
      <c r="T24" s="66"/>
      <c r="U24" s="133" t="str">
        <f t="shared" si="10"/>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9"/>
        <v>Não</v>
      </c>
      <c r="AK24" s="118"/>
      <c r="AL24" s="115"/>
      <c r="AM24" s="133" t="str">
        <f t="shared" si="11"/>
        <v>Ok</v>
      </c>
      <c r="AO24" s="65" t="str">
        <f t="shared" si="1"/>
        <v>Cooperado SEM perguntas a serem evidenciadas</v>
      </c>
    </row>
    <row r="25" spans="1:41" ht="20.100000000000001" customHeight="1">
      <c r="H25" s="252" t="s">
        <v>1736</v>
      </c>
      <c r="I25" s="115" t="str">
        <f>_xlfn.XLOOKUP(J25,'5014'!$D:$D,'5014'!$C:$C,0,0)</f>
        <v>590.568.941-53</v>
      </c>
      <c r="J25" s="134" t="str">
        <v>SANDRA PEREIRA CARVALHO MORAES</v>
      </c>
      <c r="K25" s="135" cm="1">
        <f t="array" ref="K25">MAX(IF(J25='5014'!$D:$D,'5014'!$I:$I))</f>
        <v>46048</v>
      </c>
      <c r="L25" s="136">
        <f>IF(COUNTIFS('5014'!$D:$D,'A5014'!J25,'5014'!$I:$I,'A5014'!K25,'5014'!$F:$F,'A5014'!$L$7)&gt;=1,1,0)</f>
        <v>1</v>
      </c>
      <c r="M25" s="136">
        <f>IF(COUNTIFS('5014'!$D:$D,'A5014'!J25,'5014'!$I:$I,'A5014'!K25,'5014'!$F:$F,'A5014'!$M$7)&gt;=1,1,0)</f>
        <v>0</v>
      </c>
      <c r="N25" s="136">
        <f>IF(COUNTIFS('5014'!$D:$D,'A5014'!J25,'5014'!$I:$I,'A5014'!K25,'5014'!$F:$F,'A5014'!$N$7)&gt;=1,1,0)</f>
        <v>0</v>
      </c>
      <c r="O25" s="117"/>
      <c r="P25" s="118"/>
      <c r="Q25" s="133" t="str">
        <f t="shared" si="2"/>
        <v>Ok</v>
      </c>
      <c r="R25" s="115"/>
      <c r="S25" s="115"/>
      <c r="T25" s="66"/>
      <c r="U25" s="133" t="str">
        <f t="shared" si="10"/>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9"/>
        <v>Não</v>
      </c>
      <c r="AK25" s="118"/>
      <c r="AL25" s="115"/>
      <c r="AM25" s="133" t="str">
        <f t="shared" si="11"/>
        <v>Ok</v>
      </c>
      <c r="AO25" s="65" t="str">
        <f t="shared" si="1"/>
        <v>Cooperado SEM perguntas a serem evidenciadas</v>
      </c>
    </row>
    <row r="26" spans="1:41" ht="20.100000000000001" customHeight="1" thickBot="1">
      <c r="B26" s="327" t="s">
        <v>716</v>
      </c>
      <c r="C26" s="327"/>
      <c r="D26" s="327"/>
      <c r="E26" s="327"/>
      <c r="H26" s="252" t="s">
        <v>1736</v>
      </c>
      <c r="I26" s="115" t="str">
        <f>_xlfn.XLOOKUP(J26,'5014'!$D:$D,'5014'!$C:$C,0,0)</f>
        <v>608.736.046-87</v>
      </c>
      <c r="J26" s="134" t="str">
        <v>MIGUEL DE CARVALHO MUNIZ</v>
      </c>
      <c r="K26" s="135" cm="1">
        <f t="array" ref="K26">MAX(IF(J26='5014'!$D:$D,'5014'!$I:$I))</f>
        <v>46030</v>
      </c>
      <c r="L26" s="136">
        <f>IF(COUNTIFS('5014'!$D:$D,'A5014'!J26,'5014'!$I:$I,'A5014'!K26,'5014'!$F:$F,'A5014'!$L$7)&gt;=1,1,0)</f>
        <v>1</v>
      </c>
      <c r="M26" s="136">
        <f>IF(COUNTIFS('5014'!$D:$D,'A5014'!J26,'5014'!$I:$I,'A5014'!K26,'5014'!$F:$F,'A5014'!$M$7)&gt;=1,1,0)</f>
        <v>0</v>
      </c>
      <c r="N26" s="136">
        <f>IF(COUNTIFS('5014'!$D:$D,'A5014'!J26,'5014'!$I:$I,'A5014'!K26,'5014'!$F:$F,'A5014'!$N$7)&gt;=1,1,0)</f>
        <v>0</v>
      </c>
      <c r="O26" s="117"/>
      <c r="P26" s="118"/>
      <c r="Q26" s="133" t="str">
        <f t="shared" si="2"/>
        <v>Ok</v>
      </c>
      <c r="R26" s="115"/>
      <c r="S26" s="115"/>
      <c r="T26" s="66"/>
      <c r="U26" s="133" t="str">
        <f t="shared" si="10"/>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9"/>
        <v>Não</v>
      </c>
      <c r="AK26" s="118"/>
      <c r="AL26" s="115"/>
      <c r="AM26" s="133" t="str">
        <f t="shared" si="11"/>
        <v>Ok</v>
      </c>
      <c r="AO26" s="65" t="str">
        <f t="shared" si="1"/>
        <v>Cooperado SEM perguntas a serem evidenciadas</v>
      </c>
    </row>
    <row r="27" spans="1:41" ht="20.100000000000001" customHeight="1" thickTop="1">
      <c r="B27" s="231" t="s">
        <v>692</v>
      </c>
      <c r="C27" s="232" t="s">
        <v>717</v>
      </c>
      <c r="D27" s="232"/>
      <c r="E27" s="233"/>
      <c r="H27" s="252" t="s">
        <v>1736</v>
      </c>
      <c r="I27" s="115" t="str">
        <f>_xlfn.XLOOKUP(J27,'5014'!$D:$D,'5014'!$C:$C,0,0)</f>
        <v>706.776.386-04</v>
      </c>
      <c r="J27" s="134" t="str">
        <v>MARIA DAS GRACAS CARVALHO OLIVEIRA</v>
      </c>
      <c r="K27" s="135" cm="1">
        <f t="array" ref="K27">MAX(IF(J27='5014'!$D:$D,'5014'!$I:$I))</f>
        <v>46031</v>
      </c>
      <c r="L27" s="136">
        <f>IF(COUNTIFS('5014'!$D:$D,'A5014'!J27,'5014'!$I:$I,'A5014'!K27,'5014'!$F:$F,'A5014'!$L$7)&gt;=1,1,0)</f>
        <v>1</v>
      </c>
      <c r="M27" s="136">
        <f>IF(COUNTIFS('5014'!$D:$D,'A5014'!J27,'5014'!$I:$I,'A5014'!K27,'5014'!$F:$F,'A5014'!$M$7)&gt;=1,1,0)</f>
        <v>0</v>
      </c>
      <c r="N27" s="136">
        <f>IF(COUNTIFS('5014'!$D:$D,'A5014'!J27,'5014'!$I:$I,'A5014'!K27,'5014'!$F:$F,'A5014'!$N$7)&gt;=1,1,0)</f>
        <v>0</v>
      </c>
      <c r="O27" s="117"/>
      <c r="P27" s="118"/>
      <c r="Q27" s="133" t="str">
        <f t="shared" si="2"/>
        <v>Ok</v>
      </c>
      <c r="R27" s="115"/>
      <c r="S27" s="115"/>
      <c r="T27" s="66"/>
      <c r="U27" s="133" t="str">
        <f t="shared" si="10"/>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9"/>
        <v>Não</v>
      </c>
      <c r="AK27" s="118"/>
      <c r="AL27" s="115"/>
      <c r="AM27" s="133" t="str">
        <f t="shared" si="11"/>
        <v>Ok</v>
      </c>
      <c r="AO27" s="65" t="str">
        <f t="shared" si="1"/>
        <v>Cooperado SEM perguntas a serem evidenciadas</v>
      </c>
    </row>
    <row r="28" spans="1:41" ht="20.100000000000001" customHeight="1">
      <c r="A28" s="120">
        <v>1</v>
      </c>
      <c r="B28" s="229" t="str" cm="1">
        <f t="array" ref="B28">_xlfn._xlws.FILTER(For_5014!D:E,For_5014!J:J="SIM","")</f>
        <v/>
      </c>
      <c r="C28" s="230"/>
      <c r="D28" s="229"/>
      <c r="E28" s="229"/>
      <c r="H28" s="252" t="s">
        <v>1744</v>
      </c>
      <c r="I28" s="115" t="str">
        <f>_xlfn.XLOOKUP(J28,'5014'!$D:$D,'5014'!$C:$C,0,0)</f>
        <v>719.302.641-00</v>
      </c>
      <c r="J28" s="134" t="str">
        <v>PEDRO MARQUES AVELINO CAMPOS</v>
      </c>
      <c r="K28" s="135" cm="1">
        <f t="array" ref="K28">MAX(IF(J28='5014'!$D:$D,'5014'!$I:$I))</f>
        <v>46026</v>
      </c>
      <c r="L28" s="136">
        <f>IF(COUNTIFS('5014'!$D:$D,'A5014'!J28,'5014'!$I:$I,'A5014'!K28,'5014'!$F:$F,'A5014'!$L$7)&gt;=1,1,0)</f>
        <v>1</v>
      </c>
      <c r="M28" s="136">
        <f>IF(COUNTIFS('5014'!$D:$D,'A5014'!J28,'5014'!$I:$I,'A5014'!K28,'5014'!$F:$F,'A5014'!$M$7)&gt;=1,1,0)</f>
        <v>0</v>
      </c>
      <c r="N28" s="136">
        <f>IF(COUNTIFS('5014'!$D:$D,'A5014'!J28,'5014'!$I:$I,'A5014'!K28,'5014'!$F:$F,'A5014'!$N$7)&gt;=1,1,0)</f>
        <v>0</v>
      </c>
      <c r="O28" s="117"/>
      <c r="P28" s="118"/>
      <c r="Q28" s="133" t="str">
        <f t="shared" si="2"/>
        <v>Ok</v>
      </c>
      <c r="R28" s="115"/>
      <c r="S28" s="115"/>
      <c r="T28" s="66"/>
      <c r="U28" s="133" t="str">
        <f t="shared" si="10"/>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9"/>
        <v>Não</v>
      </c>
      <c r="AK28" s="118"/>
      <c r="AL28" s="115"/>
      <c r="AM28" s="133" t="str">
        <f t="shared" si="11"/>
        <v>Ok</v>
      </c>
      <c r="AO28" s="65" t="str">
        <f t="shared" si="1"/>
        <v>Cooperado SEM perguntas a serem evidenciadas</v>
      </c>
    </row>
    <row r="29" spans="1:41" ht="20.100000000000001" customHeight="1">
      <c r="A29" s="120">
        <v>2</v>
      </c>
      <c r="B29" s="230" t="s">
        <v>718</v>
      </c>
      <c r="C29" s="230"/>
      <c r="D29" s="229"/>
      <c r="E29" s="229"/>
      <c r="H29" s="252" t="s">
        <v>1736</v>
      </c>
      <c r="I29" s="115" t="str">
        <f>_xlfn.XLOOKUP(J29,'5014'!$D:$D,'5014'!$C:$C,0,0)</f>
        <v>760.485.601-25</v>
      </c>
      <c r="J29" s="134" t="str">
        <v>JACIOLY VILELA REZENDE</v>
      </c>
      <c r="K29" s="135" cm="1">
        <f t="array" ref="K29">MAX(IF(J29='5014'!$D:$D,'5014'!$I:$I))</f>
        <v>46036</v>
      </c>
      <c r="L29" s="136">
        <f>IF(COUNTIFS('5014'!$D:$D,'A5014'!J29,'5014'!$I:$I,'A5014'!K29,'5014'!$F:$F,'A5014'!$L$7)&gt;=1,1,0)</f>
        <v>0</v>
      </c>
      <c r="M29" s="136">
        <f>IF(COUNTIFS('5014'!$D:$D,'A5014'!J29,'5014'!$I:$I,'A5014'!K29,'5014'!$F:$F,'A5014'!$M$7)&gt;=1,1,0)</f>
        <v>0</v>
      </c>
      <c r="N29" s="136">
        <f>IF(COUNTIFS('5014'!$D:$D,'A5014'!J29,'5014'!$I:$I,'A5014'!K29,'5014'!$F:$F,'A5014'!$N$7)&gt;=1,1,0)</f>
        <v>1</v>
      </c>
      <c r="O29" s="117"/>
      <c r="P29" s="118"/>
      <c r="Q29" s="133" t="str">
        <f t="shared" si="2"/>
        <v>Ok</v>
      </c>
      <c r="R29" s="115"/>
      <c r="S29" s="115"/>
      <c r="T29" s="66"/>
      <c r="U29" s="133" t="str">
        <f t="shared" si="10"/>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si="9"/>
        <v>Sim, precisa de plano cadastrado na PGPC</v>
      </c>
      <c r="AK29" s="118"/>
      <c r="AL29" s="115" t="s">
        <v>1731</v>
      </c>
      <c r="AM29" s="133" t="str">
        <f t="shared" si="11"/>
        <v>Ok</v>
      </c>
      <c r="AO29" s="65" t="str">
        <f t="shared" si="1"/>
        <v>Cooperado SEM perguntas a serem evidenciadas</v>
      </c>
    </row>
    <row r="30" spans="1:41" ht="20.100000000000001" customHeight="1">
      <c r="A30" s="120">
        <v>3</v>
      </c>
      <c r="B30" s="229"/>
      <c r="C30" s="229"/>
      <c r="D30" s="229"/>
      <c r="E30" s="229"/>
      <c r="H30" s="252" t="s">
        <v>1736</v>
      </c>
      <c r="I30" s="115" t="str">
        <f>_xlfn.XLOOKUP(J30,'5014'!$D:$D,'5014'!$C:$C,0,0)</f>
        <v>819.511.321-49</v>
      </c>
      <c r="J30" s="134" t="str">
        <v>ANDRESLEY REZENDE</v>
      </c>
      <c r="K30" s="135" cm="1">
        <f t="array" ref="K30">MAX(IF(J30='5014'!$D:$D,'5014'!$I:$I))</f>
        <v>46051</v>
      </c>
      <c r="L30" s="136">
        <f>IF(COUNTIFS('5014'!$D:$D,'A5014'!J30,'5014'!$I:$I,'A5014'!K30,'5014'!$F:$F,'A5014'!$L$7)&gt;=1,1,0)</f>
        <v>1</v>
      </c>
      <c r="M30" s="136">
        <f>IF(COUNTIFS('5014'!$D:$D,'A5014'!J30,'5014'!$I:$I,'A5014'!K30,'5014'!$F:$F,'A5014'!$M$7)&gt;=1,1,0)</f>
        <v>0</v>
      </c>
      <c r="N30" s="136">
        <f>IF(COUNTIFS('5014'!$D:$D,'A5014'!J30,'5014'!$I:$I,'A5014'!K30,'5014'!$F:$F,'A5014'!$N$7)&gt;=1,1,0)</f>
        <v>0</v>
      </c>
      <c r="O30" s="117"/>
      <c r="P30" s="118"/>
      <c r="Q30" s="133" t="str">
        <f t="shared" si="2"/>
        <v>Ok</v>
      </c>
      <c r="R30" s="115"/>
      <c r="S30" s="115"/>
      <c r="T30" s="66"/>
      <c r="U30" s="133" t="str">
        <f t="shared" si="10"/>
        <v>Ok</v>
      </c>
      <c r="V30" s="115"/>
      <c r="W30" s="115"/>
      <c r="X30" s="66"/>
      <c r="Y30" s="133" t="str">
        <f t="shared" si="8"/>
        <v>Ok</v>
      </c>
      <c r="Z30" s="115"/>
      <c r="AA30" s="115"/>
      <c r="AB30" s="66"/>
      <c r="AC30" s="133" t="str">
        <f t="shared" si="4"/>
        <v>Ok</v>
      </c>
      <c r="AD30" s="115"/>
      <c r="AE30" s="115"/>
      <c r="AF30" s="66"/>
      <c r="AG30" s="133" t="str">
        <f t="shared" si="5"/>
        <v>Ok</v>
      </c>
      <c r="AH30" s="115"/>
      <c r="AI30" s="133" t="str">
        <f t="shared" si="6"/>
        <v>Ok</v>
      </c>
      <c r="AJ30" s="117" t="str">
        <f t="shared" si="9"/>
        <v>Não</v>
      </c>
      <c r="AK30" s="118"/>
      <c r="AL30" s="115"/>
      <c r="AM30" s="133" t="str">
        <f t="shared" si="11"/>
        <v>Ok</v>
      </c>
      <c r="AO30" s="65" t="str">
        <f t="shared" si="1"/>
        <v>Cooperado SEM perguntas a serem evidenciadas</v>
      </c>
    </row>
    <row r="31" spans="1:41" ht="20.100000000000001" customHeight="1">
      <c r="A31" s="120">
        <v>4</v>
      </c>
      <c r="B31" s="229"/>
      <c r="C31" s="229"/>
      <c r="D31" s="229"/>
      <c r="E31" s="229"/>
      <c r="H31" s="252" t="s">
        <v>1736</v>
      </c>
      <c r="I31" s="115" t="str">
        <f>_xlfn.XLOOKUP(J31,'5014'!$D:$D,'5014'!$C:$C,0,0)</f>
        <v>840.824.961-49</v>
      </c>
      <c r="J31" s="134" t="str">
        <v>DIMAIR CANDIDA DA SILVA</v>
      </c>
      <c r="K31" s="135" cm="1">
        <f t="array" ref="K31">MAX(IF(J31='5014'!$D:$D,'5014'!$I:$I))</f>
        <v>46050</v>
      </c>
      <c r="L31" s="136">
        <f>IF(COUNTIFS('5014'!$D:$D,'A5014'!J31,'5014'!$I:$I,'A5014'!K31,'5014'!$F:$F,'A5014'!$L$7)&gt;=1,1,0)</f>
        <v>1</v>
      </c>
      <c r="M31" s="136">
        <f>IF(COUNTIFS('5014'!$D:$D,'A5014'!J31,'5014'!$I:$I,'A5014'!K31,'5014'!$F:$F,'A5014'!$M$7)&gt;=1,1,0)</f>
        <v>0</v>
      </c>
      <c r="N31" s="136">
        <f>IF(COUNTIFS('5014'!$D:$D,'A5014'!J31,'5014'!$I:$I,'A5014'!K31,'5014'!$F:$F,'A5014'!$N$7)&gt;=1,1,0)</f>
        <v>0</v>
      </c>
      <c r="O31" s="117" t="s">
        <v>1731</v>
      </c>
      <c r="P31" s="118" t="s">
        <v>1735</v>
      </c>
      <c r="Q31" s="133" t="str">
        <f t="shared" si="2"/>
        <v>Verificar</v>
      </c>
      <c r="R31" s="115"/>
      <c r="S31" s="115"/>
      <c r="T31" s="66"/>
      <c r="U31" s="133" t="str">
        <f t="shared" si="10"/>
        <v>Ok</v>
      </c>
      <c r="V31" s="115"/>
      <c r="W31" s="115"/>
      <c r="X31" s="66"/>
      <c r="Y31" s="133" t="str">
        <f t="shared" si="8"/>
        <v>Ok</v>
      </c>
      <c r="Z31" s="115" t="s">
        <v>1735</v>
      </c>
      <c r="AA31" s="115" t="s">
        <v>1731</v>
      </c>
      <c r="AB31" s="66" t="s">
        <v>1735</v>
      </c>
      <c r="AC31" s="133" t="str">
        <f t="shared" si="4"/>
        <v>Verificar</v>
      </c>
      <c r="AD31" s="115"/>
      <c r="AE31" s="115"/>
      <c r="AF31" s="66"/>
      <c r="AG31" s="133" t="str">
        <f t="shared" si="5"/>
        <v>Ok</v>
      </c>
      <c r="AH31" s="115" t="s">
        <v>1735</v>
      </c>
      <c r="AI31" s="133" t="str">
        <f t="shared" si="6"/>
        <v>Verificar</v>
      </c>
      <c r="AJ31" s="117" t="str">
        <f t="shared" si="9"/>
        <v>Não</v>
      </c>
      <c r="AK31" s="118"/>
      <c r="AL31" s="115"/>
      <c r="AM31" s="133" t="str">
        <f t="shared" si="11"/>
        <v>Ok</v>
      </c>
      <c r="AO31" s="65" t="str">
        <f t="shared" si="1"/>
        <v>Cooperado COM perguntas a serem evidenciadas</v>
      </c>
    </row>
    <row r="32" spans="1:41" ht="15.75" customHeight="1">
      <c r="A32" s="120">
        <v>5</v>
      </c>
      <c r="B32" s="229"/>
      <c r="C32" s="229"/>
      <c r="D32" s="229"/>
      <c r="E32" s="229"/>
      <c r="G32" s="152"/>
      <c r="H32" s="252" t="s">
        <v>1742</v>
      </c>
      <c r="I32" s="115" t="str">
        <f>_xlfn.XLOOKUP(J32,'5014'!$D:$D,'5014'!$C:$C,0,0)</f>
        <v>845.355.041-72</v>
      </c>
      <c r="J32" s="134" t="str">
        <v>CASSIO TEODORO CARRIJO</v>
      </c>
      <c r="K32" s="135" cm="1">
        <f t="array" ref="K32">MAX(IF(J32='5014'!$D:$D,'5014'!$I:$I))</f>
        <v>46043</v>
      </c>
      <c r="L32" s="136">
        <f>IF(COUNTIFS('5014'!$D:$D,'A5014'!J32,'5014'!$I:$I,'A5014'!K32,'5014'!$F:$F,'A5014'!$L$7)&gt;=1,1,0)</f>
        <v>1</v>
      </c>
      <c r="M32" s="136">
        <f>IF(COUNTIFS('5014'!$D:$D,'A5014'!J32,'5014'!$I:$I,'A5014'!K32,'5014'!$F:$F,'A5014'!$M$7)&gt;=1,1,0)</f>
        <v>0</v>
      </c>
      <c r="N32" s="136">
        <f>IF(COUNTIFS('5014'!$D:$D,'A5014'!J32,'5014'!$I:$I,'A5014'!K32,'5014'!$F:$F,'A5014'!$N$7)&gt;=1,1,0)</f>
        <v>0</v>
      </c>
      <c r="O32" s="117"/>
      <c r="P32" s="118"/>
      <c r="Q32" s="133" t="str">
        <f t="shared" si="2"/>
        <v>Ok</v>
      </c>
      <c r="R32" s="115"/>
      <c r="S32" s="115"/>
      <c r="T32" s="66"/>
      <c r="U32" s="133" t="str">
        <f t="shared" si="10"/>
        <v>Ok</v>
      </c>
      <c r="V32" s="115"/>
      <c r="W32" s="115"/>
      <c r="X32" s="66"/>
      <c r="Y32" s="133" t="str">
        <f t="shared" si="8"/>
        <v>Ok</v>
      </c>
      <c r="Z32" s="115"/>
      <c r="AA32" s="115"/>
      <c r="AB32" s="66"/>
      <c r="AC32" s="133" t="str">
        <f t="shared" si="4"/>
        <v>Ok</v>
      </c>
      <c r="AD32" s="115"/>
      <c r="AE32" s="115"/>
      <c r="AF32" s="66"/>
      <c r="AG32" s="133" t="str">
        <f t="shared" si="5"/>
        <v>Ok</v>
      </c>
      <c r="AH32" s="115"/>
      <c r="AI32" s="133" t="str">
        <f t="shared" si="6"/>
        <v>Ok</v>
      </c>
      <c r="AJ32" s="117" t="str">
        <f t="shared" si="9"/>
        <v>Não</v>
      </c>
      <c r="AK32" s="118"/>
      <c r="AL32" s="115"/>
      <c r="AM32" s="133" t="str">
        <f t="shared" si="11"/>
        <v>Ok</v>
      </c>
      <c r="AO32" s="65" t="str">
        <f t="shared" si="1"/>
        <v>Cooperado SEM perguntas a serem evidenciadas</v>
      </c>
    </row>
    <row r="33" spans="1:41" ht="15.75" customHeight="1">
      <c r="A33" s="120">
        <v>6</v>
      </c>
      <c r="B33" s="229"/>
      <c r="C33" s="229"/>
      <c r="D33" s="229"/>
      <c r="E33" s="229"/>
      <c r="H33" s="252" t="s">
        <v>1736</v>
      </c>
      <c r="I33" s="115" t="str">
        <f>_xlfn.XLOOKUP(J33,'5014'!$D:$D,'5014'!$C:$C,0,0)</f>
        <v>872.537.391-91</v>
      </c>
      <c r="J33" s="134" t="str">
        <v>ANTONIONI ESPOSITO BORGES</v>
      </c>
      <c r="K33" s="135" cm="1">
        <f t="array" ref="K33">MAX(IF(J33='5014'!$D:$D,'5014'!$I:$I))</f>
        <v>46029</v>
      </c>
      <c r="L33" s="136">
        <f>IF(COUNTIFS('5014'!$D:$D,'A5014'!J33,'5014'!$I:$I,'A5014'!K33,'5014'!$F:$F,'A5014'!$L$7)&gt;=1,1,0)</f>
        <v>1</v>
      </c>
      <c r="M33" s="136">
        <f>IF(COUNTIFS('5014'!$D:$D,'A5014'!J33,'5014'!$I:$I,'A5014'!K33,'5014'!$F:$F,'A5014'!$M$7)&gt;=1,1,0)</f>
        <v>0</v>
      </c>
      <c r="N33" s="136">
        <f>IF(COUNTIFS('5014'!$D:$D,'A5014'!J33,'5014'!$I:$I,'A5014'!K33,'5014'!$F:$F,'A5014'!$N$7)&gt;=1,1,0)</f>
        <v>0</v>
      </c>
      <c r="O33" s="117"/>
      <c r="P33" s="118"/>
      <c r="Q33" s="133" t="str">
        <f t="shared" si="2"/>
        <v>Ok</v>
      </c>
      <c r="R33" s="115"/>
      <c r="S33" s="115"/>
      <c r="T33" s="66"/>
      <c r="U33" s="133" t="str">
        <f t="shared" si="10"/>
        <v>Ok</v>
      </c>
      <c r="V33" s="115"/>
      <c r="W33" s="115"/>
      <c r="X33" s="66"/>
      <c r="Y33" s="133" t="str">
        <f t="shared" si="8"/>
        <v>Ok</v>
      </c>
      <c r="Z33" s="115" t="s">
        <v>1735</v>
      </c>
      <c r="AA33" s="115" t="s">
        <v>1731</v>
      </c>
      <c r="AB33" s="66" t="s">
        <v>1735</v>
      </c>
      <c r="AC33" s="133" t="str">
        <f t="shared" si="4"/>
        <v>Verificar</v>
      </c>
      <c r="AD33" s="115"/>
      <c r="AE33" s="115"/>
      <c r="AF33" s="66"/>
      <c r="AG33" s="133" t="str">
        <f t="shared" si="5"/>
        <v>Ok</v>
      </c>
      <c r="AH33" s="115"/>
      <c r="AI33" s="133" t="str">
        <f t="shared" si="6"/>
        <v>Ok</v>
      </c>
      <c r="AJ33" s="117" t="str">
        <f t="shared" si="9"/>
        <v>Não</v>
      </c>
      <c r="AK33" s="118"/>
      <c r="AL33" s="115"/>
      <c r="AM33" s="133" t="str">
        <f t="shared" si="11"/>
        <v>Ok</v>
      </c>
      <c r="AO33" s="65" t="str">
        <f t="shared" si="1"/>
        <v>Cooperado COM perguntas a serem evidenciadas</v>
      </c>
    </row>
    <row r="34" spans="1:41" ht="15.75" customHeight="1">
      <c r="A34" s="120">
        <v>7</v>
      </c>
      <c r="B34" s="229"/>
      <c r="C34" s="229"/>
      <c r="D34" s="229"/>
      <c r="E34" s="229"/>
      <c r="H34" s="252" t="s">
        <v>1734</v>
      </c>
      <c r="I34" s="115" t="str">
        <f>_xlfn.XLOOKUP(J34,'5014'!$D:$D,'5014'!$C:$C,0,0)</f>
        <v>904.960.001-87</v>
      </c>
      <c r="J34" s="134" t="str">
        <v>RODRIGO DE ALMEIDA MONTEIRO</v>
      </c>
      <c r="K34" s="135" cm="1">
        <f t="array" ref="K34">MAX(IF(J34='5014'!$D:$D,'5014'!$I:$I))</f>
        <v>46044</v>
      </c>
      <c r="L34" s="136">
        <f>IF(COUNTIFS('5014'!$D:$D,'A5014'!J34,'5014'!$I:$I,'A5014'!K34,'5014'!$F:$F,'A5014'!$L$7)&gt;=1,1,0)</f>
        <v>1</v>
      </c>
      <c r="M34" s="136">
        <f>IF(COUNTIFS('5014'!$D:$D,'A5014'!J34,'5014'!$I:$I,'A5014'!K34,'5014'!$F:$F,'A5014'!$M$7)&gt;=1,1,0)</f>
        <v>0</v>
      </c>
      <c r="N34" s="136">
        <f>IF(COUNTIFS('5014'!$D:$D,'A5014'!J34,'5014'!$I:$I,'A5014'!K34,'5014'!$F:$F,'A5014'!$N$7)&gt;=1,1,0)</f>
        <v>0</v>
      </c>
      <c r="O34" s="117"/>
      <c r="P34" s="118"/>
      <c r="Q34" s="133" t="str">
        <f t="shared" si="2"/>
        <v>Ok</v>
      </c>
      <c r="R34" s="115"/>
      <c r="S34" s="115"/>
      <c r="T34" s="66"/>
      <c r="U34" s="133" t="str">
        <f t="shared" si="10"/>
        <v>Ok</v>
      </c>
      <c r="V34" s="115"/>
      <c r="W34" s="115"/>
      <c r="X34" s="66"/>
      <c r="Y34" s="133" t="str">
        <f t="shared" si="8"/>
        <v>Ok</v>
      </c>
      <c r="Z34" s="115"/>
      <c r="AA34" s="115"/>
      <c r="AB34" s="66"/>
      <c r="AC34" s="133" t="str">
        <f t="shared" si="4"/>
        <v>Ok</v>
      </c>
      <c r="AD34" s="115"/>
      <c r="AE34" s="115"/>
      <c r="AF34" s="66"/>
      <c r="AG34" s="133" t="str">
        <f t="shared" si="5"/>
        <v>Ok</v>
      </c>
      <c r="AH34" s="115"/>
      <c r="AI34" s="133" t="str">
        <f t="shared" si="6"/>
        <v>Ok</v>
      </c>
      <c r="AJ34" s="117" t="str">
        <f t="shared" si="9"/>
        <v>Não</v>
      </c>
      <c r="AK34" s="118"/>
      <c r="AL34" s="115"/>
      <c r="AM34" s="133" t="str">
        <f t="shared" si="11"/>
        <v>Ok</v>
      </c>
      <c r="AO34" s="65" t="str">
        <f t="shared" si="1"/>
        <v>Cooperado SEM perguntas a serem evidenciadas</v>
      </c>
    </row>
    <row r="35" spans="1:41" ht="15.75" customHeight="1">
      <c r="A35" s="120">
        <v>8</v>
      </c>
      <c r="B35" s="229"/>
      <c r="C35" s="229"/>
      <c r="D35" s="229"/>
      <c r="E35" s="229"/>
      <c r="H35" s="252" t="s">
        <v>1736</v>
      </c>
      <c r="I35" s="115" t="str">
        <f>_xlfn.XLOOKUP(J35,'5014'!$D:$D,'5014'!$C:$C,0,0)</f>
        <v>946.064.551-87</v>
      </c>
      <c r="J35" s="134" t="str">
        <v>ELZA MARIA SOUSA RESENDE</v>
      </c>
      <c r="K35" s="135" cm="1">
        <f t="array" ref="K35">MAX(IF(J35='5014'!$D:$D,'5014'!$I:$I))</f>
        <v>46047</v>
      </c>
      <c r="L35" s="136">
        <f>IF(COUNTIFS('5014'!$D:$D,'A5014'!J35,'5014'!$I:$I,'A5014'!K35,'5014'!$F:$F,'A5014'!$L$7)&gt;=1,1,0)</f>
        <v>1</v>
      </c>
      <c r="M35" s="136">
        <f>IF(COUNTIFS('5014'!$D:$D,'A5014'!J35,'5014'!$I:$I,'A5014'!K35,'5014'!$F:$F,'A5014'!$M$7)&gt;=1,1,0)</f>
        <v>0</v>
      </c>
      <c r="N35" s="136">
        <f>IF(COUNTIFS('5014'!$D:$D,'A5014'!J35,'5014'!$I:$I,'A5014'!K35,'5014'!$F:$F,'A5014'!$N$7)&gt;=1,1,0)</f>
        <v>0</v>
      </c>
      <c r="O35" s="117"/>
      <c r="P35" s="118"/>
      <c r="Q35" s="133" t="str">
        <f t="shared" si="2"/>
        <v>Ok</v>
      </c>
      <c r="R35" s="115"/>
      <c r="S35" s="115"/>
      <c r="T35" s="66"/>
      <c r="U35" s="133" t="str">
        <f t="shared" si="10"/>
        <v>Ok</v>
      </c>
      <c r="V35" s="115"/>
      <c r="W35" s="115"/>
      <c r="X35" s="66"/>
      <c r="Y35" s="133" t="str">
        <f t="shared" si="8"/>
        <v>Ok</v>
      </c>
      <c r="Z35" s="115"/>
      <c r="AA35" s="115"/>
      <c r="AB35" s="66"/>
      <c r="AC35" s="133" t="str">
        <f t="shared" si="4"/>
        <v>Ok</v>
      </c>
      <c r="AD35" s="115"/>
      <c r="AE35" s="115"/>
      <c r="AF35" s="66"/>
      <c r="AG35" s="133" t="str">
        <f t="shared" si="5"/>
        <v>Ok</v>
      </c>
      <c r="AH35" s="115"/>
      <c r="AI35" s="133" t="str">
        <f t="shared" si="6"/>
        <v>Ok</v>
      </c>
      <c r="AJ35" s="117" t="str">
        <f t="shared" si="9"/>
        <v>Não</v>
      </c>
      <c r="AK35" s="118"/>
      <c r="AL35" s="115"/>
      <c r="AM35" s="133" t="str">
        <f t="shared" si="11"/>
        <v>Ok</v>
      </c>
      <c r="AO35" s="65" t="str">
        <f t="shared" si="1"/>
        <v>Cooperado SEM perguntas a serem evidenciadas</v>
      </c>
    </row>
    <row r="36" spans="1:41" ht="15.75" customHeight="1">
      <c r="A36" s="120">
        <v>9</v>
      </c>
      <c r="B36" s="229"/>
      <c r="C36" s="229"/>
      <c r="D36" s="229"/>
      <c r="E36" s="229"/>
      <c r="H36" s="252" t="s">
        <v>1734</v>
      </c>
      <c r="I36" s="115" t="str">
        <f>_xlfn.XLOOKUP(J36,'5014'!$D:$D,'5014'!$C:$C,0,0)</f>
        <v>974.874.571-68</v>
      </c>
      <c r="J36" s="134" t="str">
        <v>ELISMAR MOREIRA FERNANDES</v>
      </c>
      <c r="K36" s="135" cm="1">
        <f t="array" ref="K36">MAX(IF(J36='5014'!$D:$D,'5014'!$I:$I))</f>
        <v>46043</v>
      </c>
      <c r="L36" s="136">
        <f>IF(COUNTIFS('5014'!$D:$D,'A5014'!J36,'5014'!$I:$I,'A5014'!K36,'5014'!$F:$F,'A5014'!$L$7)&gt;=1,1,0)</f>
        <v>1</v>
      </c>
      <c r="M36" s="136">
        <f>IF(COUNTIFS('5014'!$D:$D,'A5014'!J36,'5014'!$I:$I,'A5014'!K36,'5014'!$F:$F,'A5014'!$M$7)&gt;=1,1,0)</f>
        <v>0</v>
      </c>
      <c r="N36" s="136">
        <f>IF(COUNTIFS('5014'!$D:$D,'A5014'!J36,'5014'!$I:$I,'A5014'!K36,'5014'!$F:$F,'A5014'!$N$7)&gt;=1,1,0)</f>
        <v>0</v>
      </c>
      <c r="O36" s="117"/>
      <c r="P36" s="118"/>
      <c r="Q36" s="133" t="str">
        <f t="shared" si="2"/>
        <v>Ok</v>
      </c>
      <c r="R36" s="115"/>
      <c r="S36" s="115"/>
      <c r="T36" s="66"/>
      <c r="U36" s="133" t="str">
        <f t="shared" si="10"/>
        <v>Ok</v>
      </c>
      <c r="V36" s="115"/>
      <c r="W36" s="115"/>
      <c r="X36" s="66"/>
      <c r="Y36" s="133" t="str">
        <f t="shared" si="8"/>
        <v>Ok</v>
      </c>
      <c r="Z36" s="115"/>
      <c r="AA36" s="115"/>
      <c r="AB36" s="66"/>
      <c r="AC36" s="133" t="str">
        <f t="shared" si="4"/>
        <v>Ok</v>
      </c>
      <c r="AD36" s="115"/>
      <c r="AE36" s="115"/>
      <c r="AF36" s="66"/>
      <c r="AG36" s="133" t="str">
        <f t="shared" si="5"/>
        <v>Ok</v>
      </c>
      <c r="AH36" s="115"/>
      <c r="AI36" s="133" t="str">
        <f t="shared" si="6"/>
        <v>Ok</v>
      </c>
      <c r="AJ36" s="117" t="str">
        <f t="shared" si="9"/>
        <v>Não</v>
      </c>
      <c r="AK36" s="118"/>
      <c r="AL36" s="115"/>
      <c r="AM36" s="133" t="str">
        <f t="shared" si="11"/>
        <v>Ok</v>
      </c>
      <c r="AO36" s="65" t="str">
        <f t="shared" si="1"/>
        <v>Cooperado SEM perguntas a serem evidenciadas</v>
      </c>
    </row>
    <row r="37" spans="1:41" ht="15.75" customHeight="1">
      <c r="A37" s="120">
        <v>10</v>
      </c>
      <c r="B37" s="229"/>
      <c r="C37" s="229"/>
      <c r="D37" s="229"/>
      <c r="E37" s="229"/>
      <c r="H37" s="252"/>
      <c r="I37" s="115">
        <f>_xlfn.XLOOKUP(J37,'5014'!$D:$D,'5014'!$C:$C,0,0)</f>
        <v>0</v>
      </c>
      <c r="J37" s="134"/>
      <c r="K37" s="135" cm="1">
        <f t="array" ref="K37">MAX(IF(J37='5014'!$D:$D,'5014'!$I:$I))</f>
        <v>0</v>
      </c>
      <c r="L37" s="136">
        <f>IF(COUNTIFS('5014'!$D:$D,'A5014'!J37,'5014'!$I:$I,'A5014'!K37,'5014'!$F:$F,'A5014'!$L$7)&gt;=1,1,0)</f>
        <v>0</v>
      </c>
      <c r="M37" s="136">
        <f>IF(COUNTIFS('5014'!$D:$D,'A5014'!J37,'5014'!$I:$I,'A5014'!K37,'5014'!$F:$F,'A5014'!$M$7)&gt;=1,1,0)</f>
        <v>0</v>
      </c>
      <c r="N37" s="136">
        <f>IF(COUNTIFS('5014'!$D:$D,'A5014'!J37,'5014'!$I:$I,'A5014'!K37,'5014'!$F:$F,'A5014'!$N$7)&gt;=1,1,0)</f>
        <v>0</v>
      </c>
      <c r="O37" s="117"/>
      <c r="P37" s="118"/>
      <c r="Q37" s="133" t="str">
        <f t="shared" si="2"/>
        <v>Ok</v>
      </c>
      <c r="R37" s="115"/>
      <c r="S37" s="115"/>
      <c r="T37" s="66"/>
      <c r="U37" s="133" t="str">
        <f t="shared" si="10"/>
        <v>Ok</v>
      </c>
      <c r="V37" s="115"/>
      <c r="W37" s="115"/>
      <c r="X37" s="66"/>
      <c r="Y37" s="133" t="str">
        <f t="shared" si="8"/>
        <v>Ok</v>
      </c>
      <c r="Z37" s="115"/>
      <c r="AA37" s="115"/>
      <c r="AB37" s="66"/>
      <c r="AC37" s="133" t="str">
        <f t="shared" si="4"/>
        <v>Ok</v>
      </c>
      <c r="AD37" s="115"/>
      <c r="AE37" s="115"/>
      <c r="AF37" s="66"/>
      <c r="AG37" s="133" t="str">
        <f t="shared" si="5"/>
        <v>Ok</v>
      </c>
      <c r="AH37" s="115"/>
      <c r="AI37" s="133" t="str">
        <f t="shared" si="6"/>
        <v>Ok</v>
      </c>
      <c r="AJ37" s="117" t="str">
        <f t="shared" si="9"/>
        <v>Não</v>
      </c>
      <c r="AK37" s="118"/>
      <c r="AL37" s="115"/>
      <c r="AM37" s="133" t="str">
        <f t="shared" si="11"/>
        <v>Ok</v>
      </c>
      <c r="AO37" s="65" t="str">
        <f t="shared" si="1"/>
        <v>Cooperado SEM perguntas a serem evidenciadas</v>
      </c>
    </row>
    <row r="38" spans="1:41" ht="15.75" customHeight="1">
      <c r="A38" s="120">
        <v>11</v>
      </c>
      <c r="B38" s="229"/>
      <c r="C38" s="229"/>
      <c r="D38" s="229"/>
      <c r="E38" s="229"/>
      <c r="H38" s="252"/>
      <c r="I38" s="115">
        <f>_xlfn.XLOOKUP(J38,'5014'!$D:$D,'5014'!$C:$C,0,0)</f>
        <v>0</v>
      </c>
      <c r="J38" s="134"/>
      <c r="K38" s="135" cm="1">
        <f t="array" ref="K38">MAX(IF(J38='5014'!$D:$D,'5014'!$I:$I))</f>
        <v>0</v>
      </c>
      <c r="L38" s="136">
        <f>IF(COUNTIFS('5014'!$D:$D,'A5014'!J38,'5014'!$I:$I,'A5014'!K38,'5014'!$F:$F,'A5014'!$L$7)&gt;=1,1,0)</f>
        <v>0</v>
      </c>
      <c r="M38" s="136">
        <f>IF(COUNTIFS('5014'!$D:$D,'A5014'!J38,'5014'!$I:$I,'A5014'!K38,'5014'!$F:$F,'A5014'!$M$7)&gt;=1,1,0)</f>
        <v>0</v>
      </c>
      <c r="N38" s="136">
        <f>IF(COUNTIFS('5014'!$D:$D,'A5014'!J38,'5014'!$I:$I,'A5014'!K38,'5014'!$F:$F,'A5014'!$N$7)&gt;=1,1,0)</f>
        <v>0</v>
      </c>
      <c r="O38" s="117"/>
      <c r="P38" s="118"/>
      <c r="Q38" s="133" t="str">
        <f t="shared" si="2"/>
        <v>Ok</v>
      </c>
      <c r="R38" s="115"/>
      <c r="S38" s="115"/>
      <c r="T38" s="66"/>
      <c r="U38" s="133" t="str">
        <f t="shared" si="10"/>
        <v>Ok</v>
      </c>
      <c r="V38" s="115"/>
      <c r="W38" s="115"/>
      <c r="X38" s="66"/>
      <c r="Y38" s="133" t="str">
        <f t="shared" si="8"/>
        <v>Ok</v>
      </c>
      <c r="Z38" s="115"/>
      <c r="AA38" s="115"/>
      <c r="AB38" s="66"/>
      <c r="AC38" s="133" t="str">
        <f t="shared" si="4"/>
        <v>Ok</v>
      </c>
      <c r="AD38" s="115"/>
      <c r="AE38" s="115"/>
      <c r="AF38" s="66"/>
      <c r="AG38" s="133" t="str">
        <f t="shared" si="5"/>
        <v>Ok</v>
      </c>
      <c r="AH38" s="115"/>
      <c r="AI38" s="133" t="str">
        <f t="shared" si="6"/>
        <v>Ok</v>
      </c>
      <c r="AJ38" s="117" t="str">
        <f t="shared" si="9"/>
        <v>Não</v>
      </c>
      <c r="AK38" s="118"/>
      <c r="AL38" s="115"/>
      <c r="AM38" s="133" t="str">
        <f t="shared" si="11"/>
        <v>Ok</v>
      </c>
      <c r="AO38" s="65" t="str">
        <f t="shared" si="1"/>
        <v>Cooperado SEM perguntas a serem evidenciadas</v>
      </c>
    </row>
    <row r="39" spans="1:41" ht="15.75" customHeight="1">
      <c r="A39" s="120">
        <v>12</v>
      </c>
      <c r="B39" s="229"/>
      <c r="C39" s="229"/>
      <c r="D39" s="229"/>
      <c r="E39" s="229"/>
      <c r="H39" s="252"/>
      <c r="I39" s="115">
        <f>_xlfn.XLOOKUP(J39,'5014'!$D:$D,'5014'!$C:$C,0,0)</f>
        <v>0</v>
      </c>
      <c r="J39" s="134"/>
      <c r="K39" s="135" cm="1">
        <f t="array" ref="K39">MAX(IF(J39='5014'!$D:$D,'5014'!$I:$I))</f>
        <v>0</v>
      </c>
      <c r="L39" s="136">
        <f>IF(COUNTIFS('5014'!$D:$D,'A5014'!J39,'5014'!$I:$I,'A5014'!K39,'5014'!$F:$F,'A5014'!$L$7)&gt;=1,1,0)</f>
        <v>0</v>
      </c>
      <c r="M39" s="136">
        <f>IF(COUNTIFS('5014'!$D:$D,'A5014'!J39,'5014'!$I:$I,'A5014'!K39,'5014'!$F:$F,'A5014'!$M$7)&gt;=1,1,0)</f>
        <v>0</v>
      </c>
      <c r="N39" s="136">
        <f>IF(COUNTIFS('5014'!$D:$D,'A5014'!J39,'5014'!$I:$I,'A5014'!K39,'5014'!$F:$F,'A5014'!$N$7)&gt;=1,1,0)</f>
        <v>0</v>
      </c>
      <c r="O39" s="117"/>
      <c r="P39" s="118"/>
      <c r="Q39" s="133" t="str">
        <f t="shared" si="2"/>
        <v>Ok</v>
      </c>
      <c r="R39" s="115"/>
      <c r="S39" s="115"/>
      <c r="T39" s="66"/>
      <c r="U39" s="133" t="str">
        <f t="shared" si="10"/>
        <v>Ok</v>
      </c>
      <c r="V39" s="115"/>
      <c r="W39" s="115"/>
      <c r="X39" s="66"/>
      <c r="Y39" s="133" t="str">
        <f t="shared" si="8"/>
        <v>Ok</v>
      </c>
      <c r="Z39" s="115"/>
      <c r="AA39" s="115"/>
      <c r="AB39" s="66"/>
      <c r="AC39" s="133" t="str">
        <f t="shared" si="4"/>
        <v>Ok</v>
      </c>
      <c r="AD39" s="115"/>
      <c r="AE39" s="115"/>
      <c r="AF39" s="66"/>
      <c r="AG39" s="133" t="str">
        <f t="shared" si="5"/>
        <v>Ok</v>
      </c>
      <c r="AH39" s="115"/>
      <c r="AI39" s="133" t="str">
        <f t="shared" si="6"/>
        <v>Ok</v>
      </c>
      <c r="AJ39" s="117" t="str">
        <f t="shared" si="9"/>
        <v>Não</v>
      </c>
      <c r="AK39" s="118"/>
      <c r="AL39" s="115"/>
      <c r="AM39" s="133" t="str">
        <f t="shared" si="11"/>
        <v>Ok</v>
      </c>
      <c r="AO39" s="65" t="str">
        <f t="shared" si="1"/>
        <v>Cooperado SEM perguntas a serem evidenciadas</v>
      </c>
    </row>
    <row r="40" spans="1:41" ht="15.75" customHeight="1">
      <c r="A40" s="120">
        <v>13</v>
      </c>
      <c r="B40" s="229"/>
      <c r="C40" s="229"/>
      <c r="D40" s="229"/>
      <c r="E40" s="229"/>
      <c r="H40" s="252"/>
      <c r="I40" s="115">
        <f>_xlfn.XLOOKUP(J40,'5014'!$D:$D,'5014'!$C:$C,0,0)</f>
        <v>0</v>
      </c>
      <c r="J40" s="134"/>
      <c r="K40" s="135" cm="1">
        <f t="array" ref="K40">MAX(IF(J40='5014'!$D:$D,'5014'!$I:$I))</f>
        <v>0</v>
      </c>
      <c r="L40" s="136">
        <f>IF(COUNTIFS('5014'!$D:$D,'A5014'!J40,'5014'!$I:$I,'A5014'!K40,'5014'!$F:$F,'A5014'!$L$7)&gt;=1,1,0)</f>
        <v>0</v>
      </c>
      <c r="M40" s="136">
        <f>IF(COUNTIFS('5014'!$D:$D,'A5014'!J40,'5014'!$I:$I,'A5014'!K40,'5014'!$F:$F,'A5014'!$M$7)&gt;=1,1,0)</f>
        <v>0</v>
      </c>
      <c r="N40" s="136">
        <f>IF(COUNTIFS('5014'!$D:$D,'A5014'!J40,'5014'!$I:$I,'A5014'!K40,'5014'!$F:$F,'A5014'!$N$7)&gt;=1,1,0)</f>
        <v>0</v>
      </c>
      <c r="O40" s="117"/>
      <c r="P40" s="118"/>
      <c r="Q40" s="133" t="str">
        <f t="shared" si="2"/>
        <v>Ok</v>
      </c>
      <c r="R40" s="115"/>
      <c r="S40" s="115"/>
      <c r="T40" s="66"/>
      <c r="U40" s="133" t="str">
        <f t="shared" si="10"/>
        <v>Ok</v>
      </c>
      <c r="V40" s="115"/>
      <c r="W40" s="115"/>
      <c r="X40" s="66"/>
      <c r="Y40" s="133" t="str">
        <f t="shared" si="8"/>
        <v>Ok</v>
      </c>
      <c r="Z40" s="115"/>
      <c r="AA40" s="115"/>
      <c r="AB40" s="66"/>
      <c r="AC40" s="133" t="str">
        <f t="shared" si="4"/>
        <v>Ok</v>
      </c>
      <c r="AD40" s="115"/>
      <c r="AE40" s="115"/>
      <c r="AF40" s="66"/>
      <c r="AG40" s="133" t="str">
        <f t="shared" si="5"/>
        <v>Ok</v>
      </c>
      <c r="AH40" s="115"/>
      <c r="AI40" s="133" t="str">
        <f t="shared" si="6"/>
        <v>Ok</v>
      </c>
      <c r="AJ40" s="117" t="str">
        <f t="shared" si="9"/>
        <v>Não</v>
      </c>
      <c r="AK40" s="118"/>
      <c r="AL40" s="115"/>
      <c r="AM40" s="133" t="str">
        <f t="shared" si="11"/>
        <v>Ok</v>
      </c>
      <c r="AO40" s="65" t="str">
        <f t="shared" si="1"/>
        <v>Cooperado SEM perguntas a serem evidenciadas</v>
      </c>
    </row>
    <row r="41" spans="1:41" ht="15.75" customHeight="1">
      <c r="A41" s="120">
        <v>14</v>
      </c>
      <c r="B41" s="229"/>
      <c r="C41" s="229"/>
      <c r="D41" s="229"/>
      <c r="E41" s="229"/>
      <c r="H41" s="115"/>
      <c r="I41" s="115">
        <f>_xlfn.XLOOKUP(J41,'5014'!$D:$D,'5014'!$C:$C,0,0)</f>
        <v>0</v>
      </c>
      <c r="J41" s="134"/>
      <c r="K41" s="135" cm="1">
        <f t="array" ref="K41">MAX(IF(J41='5014'!$D:$D,'5014'!$I:$I))</f>
        <v>0</v>
      </c>
      <c r="L41" s="136">
        <f>IF(COUNTIFS('5014'!$D:$D,'A5014'!J41,'5014'!$I:$I,'A5014'!K41,'5014'!$F:$F,'A5014'!$L$7)&gt;=1,1,0)</f>
        <v>0</v>
      </c>
      <c r="M41" s="136">
        <f>IF(COUNTIFS('5014'!$D:$D,'A5014'!J41,'5014'!$I:$I,'A5014'!K41,'5014'!$F:$F,'A5014'!$M$7)&gt;=1,1,0)</f>
        <v>0</v>
      </c>
      <c r="N41" s="136">
        <f>IF(COUNTIFS('5014'!$D:$D,'A5014'!J41,'5014'!$I:$I,'A5014'!K41,'5014'!$F:$F,'A5014'!$N$7)&gt;=1,1,0)</f>
        <v>0</v>
      </c>
      <c r="O41" s="117"/>
      <c r="P41" s="118"/>
      <c r="Q41" s="133" t="str">
        <f t="shared" si="2"/>
        <v>Ok</v>
      </c>
      <c r="R41" s="115"/>
      <c r="S41" s="115"/>
      <c r="T41" s="66"/>
      <c r="U41" s="133" t="str">
        <f t="shared" si="10"/>
        <v>Ok</v>
      </c>
      <c r="V41" s="115"/>
      <c r="W41" s="115"/>
      <c r="X41" s="66"/>
      <c r="Y41" s="133" t="str">
        <f t="shared" si="8"/>
        <v>Ok</v>
      </c>
      <c r="Z41" s="115"/>
      <c r="AA41" s="115"/>
      <c r="AB41" s="66"/>
      <c r="AC41" s="133" t="str">
        <f t="shared" si="4"/>
        <v>Ok</v>
      </c>
      <c r="AD41" s="115"/>
      <c r="AE41" s="115"/>
      <c r="AF41" s="66"/>
      <c r="AG41" s="133" t="str">
        <f t="shared" si="5"/>
        <v>Ok</v>
      </c>
      <c r="AH41" s="115"/>
      <c r="AI41" s="133" t="str">
        <f t="shared" si="6"/>
        <v>Ok</v>
      </c>
      <c r="AJ41" s="117" t="str">
        <f t="shared" si="9"/>
        <v>Não</v>
      </c>
      <c r="AK41" s="118"/>
      <c r="AL41" s="115"/>
      <c r="AM41" s="133" t="str">
        <f t="shared" si="11"/>
        <v>Ok</v>
      </c>
      <c r="AO41" s="65" t="str">
        <f t="shared" si="1"/>
        <v>Cooperado SEM perguntas a serem evidenciadas</v>
      </c>
    </row>
    <row r="42" spans="1:41" ht="15.75" customHeight="1">
      <c r="A42" s="120">
        <v>15</v>
      </c>
      <c r="B42" s="229"/>
      <c r="C42" s="229"/>
      <c r="D42" s="229"/>
      <c r="E42" s="229"/>
      <c r="H42" s="252"/>
      <c r="I42" s="115">
        <f>_xlfn.XLOOKUP(J42,'5014'!$D:$D,'5014'!$C:$C,0,0)</f>
        <v>0</v>
      </c>
      <c r="J42" s="134"/>
      <c r="K42" s="135" cm="1">
        <f t="array" ref="K42">MAX(IF(J42='5014'!$D:$D,'5014'!$I:$I))</f>
        <v>0</v>
      </c>
      <c r="L42" s="136">
        <f>IF(COUNTIFS('5014'!$D:$D,'A5014'!J42,'5014'!$I:$I,'A5014'!K42,'5014'!$F:$F,'A5014'!$L$7)&gt;=1,1,0)</f>
        <v>0</v>
      </c>
      <c r="M42" s="136">
        <f>IF(COUNTIFS('5014'!$D:$D,'A5014'!J42,'5014'!$I:$I,'A5014'!K42,'5014'!$F:$F,'A5014'!$M$7)&gt;=1,1,0)</f>
        <v>0</v>
      </c>
      <c r="N42" s="136">
        <f>IF(COUNTIFS('5014'!$D:$D,'A5014'!J42,'5014'!$I:$I,'A5014'!K42,'5014'!$F:$F,'A5014'!$N$7)&gt;=1,1,0)</f>
        <v>0</v>
      </c>
      <c r="O42" s="117"/>
      <c r="P42" s="118"/>
      <c r="Q42" s="133" t="str">
        <f t="shared" si="2"/>
        <v>Ok</v>
      </c>
      <c r="R42" s="115"/>
      <c r="S42" s="115"/>
      <c r="T42" s="66"/>
      <c r="U42" s="133" t="str">
        <f t="shared" si="10"/>
        <v>Ok</v>
      </c>
      <c r="V42" s="115"/>
      <c r="W42" s="115"/>
      <c r="X42" s="66"/>
      <c r="Y42" s="133" t="str">
        <f t="shared" si="8"/>
        <v>Ok</v>
      </c>
      <c r="Z42" s="115"/>
      <c r="AA42" s="115"/>
      <c r="AB42" s="66"/>
      <c r="AC42" s="133" t="str">
        <f t="shared" si="4"/>
        <v>Ok</v>
      </c>
      <c r="AD42" s="115"/>
      <c r="AE42" s="115"/>
      <c r="AF42" s="66"/>
      <c r="AG42" s="133" t="str">
        <f t="shared" si="5"/>
        <v>Ok</v>
      </c>
      <c r="AH42" s="115"/>
      <c r="AI42" s="133" t="str">
        <f t="shared" si="6"/>
        <v>Ok</v>
      </c>
      <c r="AJ42" s="117" t="str">
        <f t="shared" si="9"/>
        <v>Não</v>
      </c>
      <c r="AK42" s="118"/>
      <c r="AL42" s="115"/>
      <c r="AM42" s="133" t="str">
        <f t="shared" si="11"/>
        <v>Ok</v>
      </c>
      <c r="AO42" s="65" t="str">
        <f t="shared" si="1"/>
        <v>Cooperado SEM perguntas a serem evidenciadas</v>
      </c>
    </row>
    <row r="43" spans="1:41" ht="15.75" customHeight="1">
      <c r="A43" s="120">
        <v>16</v>
      </c>
      <c r="B43" s="229"/>
      <c r="C43" s="229"/>
      <c r="D43" s="229"/>
      <c r="E43" s="229"/>
      <c r="H43" s="115"/>
      <c r="I43" s="115">
        <f>_xlfn.XLOOKUP(J43,'5014'!$D:$D,'5014'!$C:$C,0,0)</f>
        <v>0</v>
      </c>
      <c r="J43" s="134"/>
      <c r="K43" s="135" cm="1">
        <f t="array" ref="K43">MAX(IF(J43='5014'!$D:$D,'5014'!$I:$I))</f>
        <v>0</v>
      </c>
      <c r="L43" s="136">
        <f>IF(COUNTIFS('5014'!$D:$D,'A5014'!J43,'5014'!$I:$I,'A5014'!K43,'5014'!$F:$F,'A5014'!$L$7)&gt;=1,1,0)</f>
        <v>0</v>
      </c>
      <c r="M43" s="136">
        <f>IF(COUNTIFS('5014'!$D:$D,'A5014'!J43,'5014'!$I:$I,'A5014'!K43,'5014'!$F:$F,'A5014'!$M$7)&gt;=1,1,0)</f>
        <v>0</v>
      </c>
      <c r="N43" s="136">
        <f>IF(COUNTIFS('5014'!$D:$D,'A5014'!J43,'5014'!$I:$I,'A5014'!K43,'5014'!$F:$F,'A5014'!$N$7)&gt;=1,1,0)</f>
        <v>0</v>
      </c>
      <c r="O43" s="117"/>
      <c r="P43" s="118"/>
      <c r="Q43" s="133" t="str">
        <f t="shared" si="2"/>
        <v>Ok</v>
      </c>
      <c r="R43" s="115"/>
      <c r="S43" s="115"/>
      <c r="T43" s="66"/>
      <c r="U43" s="133" t="str">
        <f t="shared" si="10"/>
        <v>Ok</v>
      </c>
      <c r="V43" s="115"/>
      <c r="W43" s="115"/>
      <c r="X43" s="66"/>
      <c r="Y43" s="133" t="str">
        <f t="shared" si="8"/>
        <v>Ok</v>
      </c>
      <c r="Z43" s="115"/>
      <c r="AA43" s="115"/>
      <c r="AB43" s="66"/>
      <c r="AC43" s="133" t="str">
        <f t="shared" si="4"/>
        <v>Ok</v>
      </c>
      <c r="AD43" s="115"/>
      <c r="AE43" s="115"/>
      <c r="AF43" s="66"/>
      <c r="AG43" s="133" t="str">
        <f t="shared" si="5"/>
        <v>Ok</v>
      </c>
      <c r="AH43" s="115"/>
      <c r="AI43" s="133" t="str">
        <f t="shared" si="6"/>
        <v>Ok</v>
      </c>
      <c r="AJ43" s="117" t="str">
        <f t="shared" si="9"/>
        <v>Não</v>
      </c>
      <c r="AK43" s="118"/>
      <c r="AL43" s="115"/>
      <c r="AM43" s="133" t="str">
        <f t="shared" si="11"/>
        <v>Ok</v>
      </c>
      <c r="AO43" s="65" t="str">
        <f t="shared" si="1"/>
        <v>Cooperado SEM perguntas a serem evidenciadas</v>
      </c>
    </row>
    <row r="44" spans="1:41" ht="15.75" customHeight="1">
      <c r="A44" s="120">
        <v>17</v>
      </c>
      <c r="B44" s="229"/>
      <c r="C44" s="229"/>
      <c r="D44" s="229"/>
      <c r="E44" s="229"/>
      <c r="H44" s="115"/>
      <c r="I44" s="115">
        <f>_xlfn.XLOOKUP(J44,'5014'!$D:$D,'5014'!$C:$C,0,0)</f>
        <v>0</v>
      </c>
      <c r="J44" s="134"/>
      <c r="K44" s="135" cm="1">
        <f t="array" ref="K44">MAX(IF(J44='5014'!$D:$D,'5014'!$I:$I))</f>
        <v>0</v>
      </c>
      <c r="L44" s="136">
        <f>IF(COUNTIFS('5014'!$D:$D,'A5014'!J44,'5014'!$I:$I,'A5014'!K44,'5014'!$F:$F,'A5014'!$L$7)&gt;=1,1,0)</f>
        <v>0</v>
      </c>
      <c r="M44" s="136">
        <f>IF(COUNTIFS('5014'!$D:$D,'A5014'!J44,'5014'!$I:$I,'A5014'!K44,'5014'!$F:$F,'A5014'!$M$7)&gt;=1,1,0)</f>
        <v>0</v>
      </c>
      <c r="N44" s="136">
        <f>IF(COUNTIFS('5014'!$D:$D,'A5014'!J44,'5014'!$I:$I,'A5014'!K44,'5014'!$F:$F,'A5014'!$N$7)&gt;=1,1,0)</f>
        <v>0</v>
      </c>
      <c r="O44" s="117"/>
      <c r="P44" s="118"/>
      <c r="Q44" s="133" t="str">
        <f t="shared" si="2"/>
        <v>Ok</v>
      </c>
      <c r="R44" s="115"/>
      <c r="S44" s="115"/>
      <c r="T44" s="66"/>
      <c r="U44" s="133" t="str">
        <f t="shared" si="10"/>
        <v>Ok</v>
      </c>
      <c r="V44" s="115"/>
      <c r="W44" s="115"/>
      <c r="X44" s="66"/>
      <c r="Y44" s="133" t="str">
        <f t="shared" si="8"/>
        <v>Ok</v>
      </c>
      <c r="Z44" s="115"/>
      <c r="AA44" s="115"/>
      <c r="AB44" s="66"/>
      <c r="AC44" s="133" t="str">
        <f t="shared" si="4"/>
        <v>Ok</v>
      </c>
      <c r="AD44" s="115"/>
      <c r="AE44" s="115"/>
      <c r="AF44" s="66"/>
      <c r="AG44" s="133" t="str">
        <f t="shared" si="5"/>
        <v>Ok</v>
      </c>
      <c r="AH44" s="115"/>
      <c r="AI44" s="133" t="str">
        <f t="shared" si="6"/>
        <v>Ok</v>
      </c>
      <c r="AJ44" s="117" t="str">
        <f t="shared" si="9"/>
        <v>Não</v>
      </c>
      <c r="AK44" s="118"/>
      <c r="AL44" s="115"/>
      <c r="AM44" s="133" t="str">
        <f t="shared" si="11"/>
        <v>Ok</v>
      </c>
      <c r="AO44" s="65" t="str">
        <f t="shared" si="1"/>
        <v>Cooperado SEM perguntas a serem evidenciadas</v>
      </c>
    </row>
    <row r="45" spans="1:41" ht="15.75" customHeight="1">
      <c r="A45" s="120">
        <v>18</v>
      </c>
      <c r="B45" s="229"/>
      <c r="C45" s="229"/>
      <c r="D45" s="229"/>
      <c r="E45" s="229"/>
      <c r="H45" s="115"/>
      <c r="I45" s="115">
        <f>_xlfn.XLOOKUP(J45,'5014'!$D:$D,'5014'!$C:$C,0,0)</f>
        <v>0</v>
      </c>
      <c r="J45" s="134"/>
      <c r="K45" s="135" cm="1">
        <f t="array" ref="K45">MAX(IF(J45='5014'!$D:$D,'5014'!$I:$I))</f>
        <v>0</v>
      </c>
      <c r="L45" s="136">
        <f>IF(COUNTIFS('5014'!$D:$D,'A5014'!J45,'5014'!$I:$I,'A5014'!K45,'5014'!$F:$F,'A5014'!$L$7)&gt;=1,1,0)</f>
        <v>0</v>
      </c>
      <c r="M45" s="136">
        <f>IF(COUNTIFS('5014'!$D:$D,'A5014'!J45,'5014'!$I:$I,'A5014'!K45,'5014'!$F:$F,'A5014'!$M$7)&gt;=1,1,0)</f>
        <v>0</v>
      </c>
      <c r="N45" s="136">
        <f>IF(COUNTIFS('5014'!$D:$D,'A5014'!J45,'5014'!$I:$I,'A5014'!K45,'5014'!$F:$F,'A5014'!$N$7)&gt;=1,1,0)</f>
        <v>0</v>
      </c>
      <c r="O45" s="117"/>
      <c r="P45" s="118"/>
      <c r="Q45" s="133" t="str">
        <f t="shared" si="2"/>
        <v>Ok</v>
      </c>
      <c r="R45" s="115"/>
      <c r="S45" s="115"/>
      <c r="T45" s="66"/>
      <c r="U45" s="133" t="str">
        <f t="shared" si="10"/>
        <v>Ok</v>
      </c>
      <c r="V45" s="115"/>
      <c r="W45" s="115"/>
      <c r="X45" s="66"/>
      <c r="Y45" s="133" t="str">
        <f t="shared" si="8"/>
        <v>Ok</v>
      </c>
      <c r="Z45" s="115"/>
      <c r="AA45" s="115"/>
      <c r="AB45" s="66"/>
      <c r="AC45" s="133" t="str">
        <f t="shared" si="4"/>
        <v>Ok</v>
      </c>
      <c r="AD45" s="115"/>
      <c r="AE45" s="115"/>
      <c r="AF45" s="66"/>
      <c r="AG45" s="133" t="str">
        <f t="shared" si="5"/>
        <v>Ok</v>
      </c>
      <c r="AH45" s="115"/>
      <c r="AI45" s="133" t="str">
        <f t="shared" si="6"/>
        <v>Ok</v>
      </c>
      <c r="AJ45" s="117" t="str">
        <f t="shared" si="9"/>
        <v>Não</v>
      </c>
      <c r="AK45" s="118"/>
      <c r="AL45" s="115"/>
      <c r="AM45" s="133" t="str">
        <f t="shared" si="11"/>
        <v>Ok</v>
      </c>
      <c r="AO45" s="65" t="str">
        <f t="shared" si="1"/>
        <v>Cooperado SEM perguntas a serem evidenciadas</v>
      </c>
    </row>
    <row r="46" spans="1:41" ht="20.100000000000001" customHeight="1">
      <c r="A46" s="120">
        <v>19</v>
      </c>
      <c r="B46" s="285"/>
      <c r="C46" s="229"/>
      <c r="D46" s="229"/>
      <c r="E46" s="229"/>
      <c r="H46" s="252"/>
      <c r="I46" s="115">
        <f>_xlfn.XLOOKUP(J46,'5014'!$D:$D,'5014'!$C:$C,0,0)</f>
        <v>0</v>
      </c>
      <c r="J46" s="134"/>
      <c r="K46" s="135" cm="1">
        <f t="array" ref="K46">MAX(IF(J46='5014'!$D:$D,'5014'!$I:$I))</f>
        <v>0</v>
      </c>
      <c r="L46" s="136">
        <f>IF(COUNTIFS('5014'!$D:$D,'A5014'!J46,'5014'!$I:$I,'A5014'!K46,'5014'!$F:$F,'A5014'!$L$7)&gt;=1,1,0)</f>
        <v>0</v>
      </c>
      <c r="M46" s="136">
        <f>IF(COUNTIFS('5014'!$D:$D,'A5014'!J46,'5014'!$I:$I,'A5014'!K46,'5014'!$F:$F,'A5014'!$M$7)&gt;=1,1,0)</f>
        <v>0</v>
      </c>
      <c r="N46" s="136">
        <f>IF(COUNTIFS('5014'!$D:$D,'A5014'!J46,'5014'!$I:$I,'A5014'!K46,'5014'!$F:$F,'A5014'!$N$7)&gt;=1,1,0)</f>
        <v>0</v>
      </c>
      <c r="O46" s="117"/>
      <c r="P46" s="118"/>
      <c r="Q46" s="133" t="str">
        <f t="shared" si="2"/>
        <v>Ok</v>
      </c>
      <c r="R46" s="115"/>
      <c r="S46" s="115"/>
      <c r="T46" s="66"/>
      <c r="U46" s="133" t="str">
        <f t="shared" si="10"/>
        <v>Ok</v>
      </c>
      <c r="V46" s="115"/>
      <c r="W46" s="115"/>
      <c r="X46" s="66"/>
      <c r="Y46" s="133" t="str">
        <f t="shared" si="8"/>
        <v>Ok</v>
      </c>
      <c r="Z46" s="115"/>
      <c r="AA46" s="115"/>
      <c r="AB46" s="66"/>
      <c r="AC46" s="133" t="str">
        <f t="shared" si="4"/>
        <v>Ok</v>
      </c>
      <c r="AD46" s="115"/>
      <c r="AE46" s="115"/>
      <c r="AF46" s="66"/>
      <c r="AG46" s="133" t="str">
        <f t="shared" si="5"/>
        <v>Ok</v>
      </c>
      <c r="AH46" s="115"/>
      <c r="AI46" s="133" t="str">
        <f t="shared" si="6"/>
        <v>Ok</v>
      </c>
      <c r="AJ46" s="117" t="str">
        <f t="shared" si="9"/>
        <v>Não</v>
      </c>
      <c r="AK46" s="118"/>
      <c r="AL46" s="115"/>
      <c r="AM46" s="133" t="str">
        <f t="shared" si="11"/>
        <v>Ok</v>
      </c>
      <c r="AO46" s="65" t="str">
        <f t="shared" si="1"/>
        <v>Cooperado SEM perguntas a serem evidenciadas</v>
      </c>
    </row>
    <row r="47" spans="1:41" ht="20.100000000000001" customHeight="1">
      <c r="A47" s="120"/>
      <c r="B47" s="118"/>
      <c r="C47" s="118"/>
      <c r="D47" s="118"/>
      <c r="E47" s="118"/>
      <c r="H47" s="252"/>
      <c r="I47" s="115">
        <f>_xlfn.XLOOKUP(J47,'5014'!$D:$D,'5014'!$C:$C,0,0)</f>
        <v>0</v>
      </c>
      <c r="J47" s="134"/>
      <c r="K47" s="135" cm="1">
        <f t="array" ref="K47">MAX(IF(J47='5014'!$D:$D,'5014'!$I:$I))</f>
        <v>0</v>
      </c>
      <c r="L47" s="136">
        <f>IF(COUNTIFS('5014'!$D:$D,'A5014'!J47,'5014'!$I:$I,'A5014'!K47,'5014'!$F:$F,'A5014'!$L$7)&gt;=1,1,0)</f>
        <v>0</v>
      </c>
      <c r="M47" s="136">
        <f>IF(COUNTIFS('5014'!$D:$D,'A5014'!J47,'5014'!$I:$I,'A5014'!K47,'5014'!$F:$F,'A5014'!$M$7)&gt;=1,1,0)</f>
        <v>0</v>
      </c>
      <c r="N47" s="136">
        <f>IF(COUNTIFS('5014'!$D:$D,'A5014'!J47,'5014'!$I:$I,'A5014'!K47,'5014'!$F:$F,'A5014'!$N$7)&gt;=1,1,0)</f>
        <v>0</v>
      </c>
      <c r="O47" s="117"/>
      <c r="P47" s="118"/>
      <c r="Q47" s="133" t="str">
        <f t="shared" si="2"/>
        <v>Ok</v>
      </c>
      <c r="R47" s="115"/>
      <c r="S47" s="115"/>
      <c r="T47" s="66"/>
      <c r="U47" s="133" t="str">
        <f t="shared" si="10"/>
        <v>Ok</v>
      </c>
      <c r="V47" s="115"/>
      <c r="W47" s="115"/>
      <c r="X47" s="66"/>
      <c r="Y47" s="133" t="str">
        <f t="shared" si="8"/>
        <v>Ok</v>
      </c>
      <c r="Z47" s="115"/>
      <c r="AA47" s="115"/>
      <c r="AB47" s="66"/>
      <c r="AC47" s="133" t="str">
        <f t="shared" si="4"/>
        <v>Ok</v>
      </c>
      <c r="AD47" s="115"/>
      <c r="AE47" s="115"/>
      <c r="AF47" s="66"/>
      <c r="AG47" s="133" t="str">
        <f t="shared" si="5"/>
        <v>Ok</v>
      </c>
      <c r="AH47" s="115"/>
      <c r="AI47" s="133" t="str">
        <f t="shared" si="6"/>
        <v>Ok</v>
      </c>
      <c r="AJ47" s="117" t="str">
        <f t="shared" si="9"/>
        <v>Não</v>
      </c>
      <c r="AK47" s="118"/>
      <c r="AL47" s="115"/>
      <c r="AM47" s="133" t="str">
        <f t="shared" si="11"/>
        <v>Ok</v>
      </c>
      <c r="AO47" s="65" t="str">
        <f t="shared" si="1"/>
        <v>Cooperado SEM perguntas a serem evidenciadas</v>
      </c>
    </row>
    <row r="48" spans="1:41" ht="20.100000000000001" customHeight="1" thickBot="1">
      <c r="B48" s="324" t="s">
        <v>719</v>
      </c>
      <c r="C48" s="324"/>
      <c r="D48" s="324"/>
      <c r="E48" s="324"/>
      <c r="H48" s="252"/>
      <c r="I48" s="115">
        <f>_xlfn.XLOOKUP(J48,'5014'!$D:$D,'5014'!$C:$C,0,0)</f>
        <v>0</v>
      </c>
      <c r="J48" s="134"/>
      <c r="K48" s="135" cm="1">
        <f t="array" ref="K48">MAX(IF(J48='5014'!$D:$D,'5014'!$I:$I))</f>
        <v>0</v>
      </c>
      <c r="L48" s="136">
        <f>IF(COUNTIFS('5014'!$D:$D,'A5014'!J48,'5014'!$I:$I,'A5014'!K48,'5014'!$F:$F,'A5014'!$L$7)&gt;=1,1,0)</f>
        <v>0</v>
      </c>
      <c r="M48" s="136">
        <f>IF(COUNTIFS('5014'!$D:$D,'A5014'!J48,'5014'!$I:$I,'A5014'!K48,'5014'!$F:$F,'A5014'!$M$7)&gt;=1,1,0)</f>
        <v>0</v>
      </c>
      <c r="N48" s="136">
        <f>IF(COUNTIFS('5014'!$D:$D,'A5014'!J48,'5014'!$I:$I,'A5014'!K48,'5014'!$F:$F,'A5014'!$N$7)&gt;=1,1,0)</f>
        <v>0</v>
      </c>
      <c r="O48" s="117"/>
      <c r="P48" s="118"/>
      <c r="Q48" s="133" t="str">
        <f t="shared" si="2"/>
        <v>Ok</v>
      </c>
      <c r="R48" s="115"/>
      <c r="S48" s="115"/>
      <c r="T48" s="66"/>
      <c r="U48" s="133" t="str">
        <f t="shared" si="10"/>
        <v>Ok</v>
      </c>
      <c r="V48" s="115"/>
      <c r="W48" s="115"/>
      <c r="X48" s="66"/>
      <c r="Y48" s="133" t="str">
        <f t="shared" si="8"/>
        <v>Ok</v>
      </c>
      <c r="Z48" s="115"/>
      <c r="AA48" s="115"/>
      <c r="AB48" s="66"/>
      <c r="AC48" s="133" t="str">
        <f t="shared" si="4"/>
        <v>Ok</v>
      </c>
      <c r="AD48" s="115"/>
      <c r="AE48" s="115"/>
      <c r="AF48" s="66"/>
      <c r="AG48" s="133" t="str">
        <f t="shared" si="5"/>
        <v>Ok</v>
      </c>
      <c r="AH48" s="115"/>
      <c r="AI48" s="133" t="str">
        <f t="shared" si="6"/>
        <v>Ok</v>
      </c>
      <c r="AJ48" s="117" t="str">
        <f t="shared" si="9"/>
        <v>Não</v>
      </c>
      <c r="AK48" s="118"/>
      <c r="AL48" s="115"/>
      <c r="AM48" s="133" t="str">
        <f t="shared" si="11"/>
        <v>Ok</v>
      </c>
      <c r="AO48" s="65" t="str">
        <f t="shared" si="1"/>
        <v>Cooperado SEM perguntas a serem evidenciadas</v>
      </c>
    </row>
    <row r="49" spans="1:41" ht="20.100000000000001" customHeight="1" thickTop="1">
      <c r="A49" s="119" t="s">
        <v>720</v>
      </c>
      <c r="B49" s="150" t="s">
        <v>721</v>
      </c>
      <c r="C49" s="151" t="s">
        <v>715</v>
      </c>
      <c r="D49" s="328"/>
      <c r="E49" s="329"/>
      <c r="H49" s="115"/>
      <c r="I49" s="115">
        <f>_xlfn.XLOOKUP(J49,'5014'!$D:$D,'5014'!$C:$C,0,0)</f>
        <v>0</v>
      </c>
      <c r="J49" s="134"/>
      <c r="K49" s="135" cm="1">
        <f t="array" ref="K49">MAX(IF(J49='5014'!$D:$D,'5014'!$I:$I))</f>
        <v>0</v>
      </c>
      <c r="L49" s="136">
        <f>IF(COUNTIFS('5014'!$D:$D,'A5014'!J49,'5014'!$I:$I,'A5014'!K49,'5014'!$F:$F,'A5014'!$L$7)&gt;=1,1,0)</f>
        <v>0</v>
      </c>
      <c r="M49" s="136">
        <f>IF(COUNTIFS('5014'!$D:$D,'A5014'!J49,'5014'!$I:$I,'A5014'!K49,'5014'!$F:$F,'A5014'!$M$7)&gt;=1,1,0)</f>
        <v>0</v>
      </c>
      <c r="N49" s="136">
        <f>IF(COUNTIFS('5014'!$D:$D,'A5014'!J49,'5014'!$I:$I,'A5014'!K49,'5014'!$F:$F,'A5014'!$N$7)&gt;=1,1,0)</f>
        <v>0</v>
      </c>
      <c r="O49" s="117"/>
      <c r="P49" s="118"/>
      <c r="Q49" s="133" t="str">
        <f t="shared" si="2"/>
        <v>Ok</v>
      </c>
      <c r="R49" s="115"/>
      <c r="S49" s="115"/>
      <c r="T49" s="66"/>
      <c r="U49" s="133" t="str">
        <f t="shared" si="10"/>
        <v>Ok</v>
      </c>
      <c r="V49" s="115"/>
      <c r="W49" s="115"/>
      <c r="X49" s="66"/>
      <c r="Y49" s="133" t="str">
        <f t="shared" si="8"/>
        <v>Ok</v>
      </c>
      <c r="Z49" s="115"/>
      <c r="AA49" s="115"/>
      <c r="AB49" s="66"/>
      <c r="AC49" s="133" t="str">
        <f t="shared" si="4"/>
        <v>Ok</v>
      </c>
      <c r="AD49" s="115"/>
      <c r="AE49" s="115"/>
      <c r="AF49" s="66"/>
      <c r="AG49" s="133" t="str">
        <f t="shared" si="5"/>
        <v>Ok</v>
      </c>
      <c r="AH49" s="115"/>
      <c r="AI49" s="133" t="str">
        <f t="shared" si="6"/>
        <v>Ok</v>
      </c>
      <c r="AJ49" s="117" t="str">
        <f t="shared" si="9"/>
        <v>Não</v>
      </c>
      <c r="AK49" s="118"/>
      <c r="AL49" s="115"/>
      <c r="AM49" s="133" t="str">
        <f t="shared" si="11"/>
        <v>Ok</v>
      </c>
      <c r="AO49" s="65" t="str">
        <f t="shared" si="1"/>
        <v>Cooperado SEM perguntas a serem evidenciadas</v>
      </c>
    </row>
    <row r="50" spans="1:41" ht="20.100000000000001" customHeight="1">
      <c r="A50" s="119">
        <f>IFERROR(IF(ROW(_xlfn.XLOOKUP(B50,I:I,I:I))=1,"",ROW(_xlfn.XLOOKUP(B50,I:I,I:I))),"")</f>
        <v>10</v>
      </c>
      <c r="B50" s="157" t="str" cm="1">
        <f t="array" ref="B50:B55">IF(_xlfn._xlws.FILTER(I:I,AO:AO="Cooperado COM perguntas a serem evidenciadas","")="","",_xlfn._xlws.FILTER(I:I,AO:AO="Cooperado COM perguntas a serem evidenciadas",""))</f>
        <v>000.105.481-30</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4, 6.</v>
      </c>
      <c r="D50" s="120"/>
      <c r="E50" s="158"/>
      <c r="H50" s="252"/>
      <c r="I50" s="115">
        <f>_xlfn.XLOOKUP(J50,'5014'!$D:$D,'5014'!$C:$C,0,0)</f>
        <v>0</v>
      </c>
      <c r="J50" s="134"/>
      <c r="K50" s="135" cm="1">
        <f t="array" ref="K50">MAX(IF(J50='5014'!$D:$D,'5014'!$I:$I))</f>
        <v>0</v>
      </c>
      <c r="L50" s="136">
        <f>IF(COUNTIFS('5014'!$D:$D,'A5014'!J50,'5014'!$I:$I,'A5014'!K50,'5014'!$F:$F,'A5014'!$L$7)&gt;=1,1,0)</f>
        <v>0</v>
      </c>
      <c r="M50" s="136">
        <f>IF(COUNTIFS('5014'!$D:$D,'A5014'!J50,'5014'!$I:$I,'A5014'!K50,'5014'!$F:$F,'A5014'!$M$7)&gt;=1,1,0)</f>
        <v>0</v>
      </c>
      <c r="N50" s="136">
        <f>IF(COUNTIFS('5014'!$D:$D,'A5014'!J50,'5014'!$I:$I,'A5014'!K50,'5014'!$F:$F,'A5014'!$N$7)&gt;=1,1,0)</f>
        <v>0</v>
      </c>
      <c r="O50" s="117"/>
      <c r="P50" s="118"/>
      <c r="Q50" s="133" t="str">
        <f t="shared" si="2"/>
        <v>Ok</v>
      </c>
      <c r="R50" s="115"/>
      <c r="S50" s="115"/>
      <c r="T50" s="66"/>
      <c r="U50" s="133" t="str">
        <f t="shared" si="10"/>
        <v>Ok</v>
      </c>
      <c r="V50" s="115"/>
      <c r="W50" s="115"/>
      <c r="X50" s="66"/>
      <c r="Y50" s="133" t="str">
        <f t="shared" si="8"/>
        <v>Ok</v>
      </c>
      <c r="Z50" s="115"/>
      <c r="AA50" s="115"/>
      <c r="AB50" s="66"/>
      <c r="AC50" s="133" t="str">
        <f t="shared" si="4"/>
        <v>Ok</v>
      </c>
      <c r="AD50" s="115"/>
      <c r="AE50" s="115"/>
      <c r="AF50" s="66"/>
      <c r="AG50" s="133" t="str">
        <f t="shared" si="5"/>
        <v>Ok</v>
      </c>
      <c r="AH50" s="115"/>
      <c r="AI50" s="133" t="str">
        <f t="shared" si="6"/>
        <v>Ok</v>
      </c>
      <c r="AJ50" s="117" t="str">
        <f t="shared" si="9"/>
        <v>Não</v>
      </c>
      <c r="AK50" s="118"/>
      <c r="AL50" s="115"/>
      <c r="AM50" s="133" t="str">
        <f t="shared" si="11"/>
        <v>Ok</v>
      </c>
      <c r="AO50" s="65" t="str">
        <f t="shared" si="1"/>
        <v>Cooperado SEM perguntas a serem evidenciadas</v>
      </c>
    </row>
    <row r="51" spans="1:41" ht="20.100000000000001" customHeight="1">
      <c r="A51" s="119">
        <f t="shared" ref="A51:A82" si="12">IFERROR(IF(ROW(_xlfn.XLOOKUP(B51,I:I,I:I))=1,"",ROW(_xlfn.XLOOKUP(B51,I:I,I:I))),"")</f>
        <v>11</v>
      </c>
      <c r="B51" s="159" t="str">
        <v>004.176.501-08</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4, 6.</v>
      </c>
      <c r="D51" s="120"/>
      <c r="E51" s="158"/>
      <c r="H51" s="252"/>
      <c r="I51" s="115">
        <f>_xlfn.XLOOKUP(J51,'5014'!$D:$D,'5014'!$C:$C,0,0)</f>
        <v>0</v>
      </c>
      <c r="J51" s="134"/>
      <c r="K51" s="135" cm="1">
        <f t="array" ref="K51">MAX(IF(J51='5014'!$D:$D,'5014'!$I:$I))</f>
        <v>0</v>
      </c>
      <c r="L51" s="136">
        <f>IF(COUNTIFS('5014'!$D:$D,'A5014'!J51,'5014'!$I:$I,'A5014'!K51,'5014'!$F:$F,'A5014'!$L$7)&gt;=1,1,0)</f>
        <v>0</v>
      </c>
      <c r="M51" s="136">
        <f>IF(COUNTIFS('5014'!$D:$D,'A5014'!J51,'5014'!$I:$I,'A5014'!K51,'5014'!$F:$F,'A5014'!$M$7)&gt;=1,1,0)</f>
        <v>0</v>
      </c>
      <c r="N51" s="136">
        <f>IF(COUNTIFS('5014'!$D:$D,'A5014'!J51,'5014'!$I:$I,'A5014'!K51,'5014'!$F:$F,'A5014'!$N$7)&gt;=1,1,0)</f>
        <v>0</v>
      </c>
      <c r="O51" s="117"/>
      <c r="P51" s="118"/>
      <c r="Q51" s="133" t="str">
        <f t="shared" si="2"/>
        <v>Ok</v>
      </c>
      <c r="R51" s="115"/>
      <c r="S51" s="115"/>
      <c r="T51" s="66"/>
      <c r="U51" s="133" t="str">
        <f t="shared" si="10"/>
        <v>Ok</v>
      </c>
      <c r="V51" s="115"/>
      <c r="W51" s="115"/>
      <c r="X51" s="66"/>
      <c r="Y51" s="133" t="str">
        <f t="shared" si="8"/>
        <v>Ok</v>
      </c>
      <c r="Z51" s="115"/>
      <c r="AA51" s="115"/>
      <c r="AB51" s="66"/>
      <c r="AC51" s="133" t="str">
        <f t="shared" si="4"/>
        <v>Ok</v>
      </c>
      <c r="AD51" s="115"/>
      <c r="AE51" s="115"/>
      <c r="AF51" s="66"/>
      <c r="AG51" s="133" t="str">
        <f t="shared" si="5"/>
        <v>Ok</v>
      </c>
      <c r="AH51" s="115"/>
      <c r="AI51" s="133" t="str">
        <f t="shared" si="6"/>
        <v>Ok</v>
      </c>
      <c r="AJ51" s="117" t="str">
        <f t="shared" si="9"/>
        <v>Não</v>
      </c>
      <c r="AK51" s="118"/>
      <c r="AL51" s="115"/>
      <c r="AM51" s="133" t="str">
        <f t="shared" si="11"/>
        <v>Ok</v>
      </c>
      <c r="AO51" s="65" t="str">
        <f t="shared" si="1"/>
        <v>Cooperado SEM perguntas a serem evidenciadas</v>
      </c>
    </row>
    <row r="52" spans="1:41" ht="20.100000000000001" customHeight="1">
      <c r="A52" s="119">
        <f t="shared" si="12"/>
        <v>19</v>
      </c>
      <c r="B52" s="159" t="str">
        <v>33.745.763/0001-10</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4, 6.</v>
      </c>
      <c r="D52" s="120"/>
      <c r="E52" s="158"/>
      <c r="H52" s="252"/>
      <c r="I52" s="115">
        <f>_xlfn.XLOOKUP(J52,'5014'!$D:$D,'5014'!$C:$C,0,0)</f>
        <v>0</v>
      </c>
      <c r="J52" s="134"/>
      <c r="K52" s="135" cm="1">
        <f t="array" ref="K52">MAX(IF(J52='5014'!$D:$D,'5014'!$I:$I))</f>
        <v>0</v>
      </c>
      <c r="L52" s="136">
        <f>IF(COUNTIFS('5014'!$D:$D,'A5014'!J52,'5014'!$I:$I,'A5014'!K52,'5014'!$F:$F,'A5014'!$L$7)&gt;=1,1,0)</f>
        <v>0</v>
      </c>
      <c r="M52" s="136">
        <f>IF(COUNTIFS('5014'!$D:$D,'A5014'!J52,'5014'!$I:$I,'A5014'!K52,'5014'!$F:$F,'A5014'!$M$7)&gt;=1,1,0)</f>
        <v>0</v>
      </c>
      <c r="N52" s="136">
        <f>IF(COUNTIFS('5014'!$D:$D,'A5014'!J52,'5014'!$I:$I,'A5014'!K52,'5014'!$F:$F,'A5014'!$N$7)&gt;=1,1,0)</f>
        <v>0</v>
      </c>
      <c r="O52" s="117"/>
      <c r="P52" s="118"/>
      <c r="Q52" s="133" t="str">
        <f t="shared" si="2"/>
        <v>Ok</v>
      </c>
      <c r="R52" s="115"/>
      <c r="S52" s="115"/>
      <c r="T52" s="66"/>
      <c r="U52" s="133" t="str">
        <f t="shared" si="10"/>
        <v>Ok</v>
      </c>
      <c r="V52" s="115"/>
      <c r="W52" s="115"/>
      <c r="X52" s="66"/>
      <c r="Y52" s="133" t="str">
        <f t="shared" si="8"/>
        <v>Ok</v>
      </c>
      <c r="Z52" s="115"/>
      <c r="AA52" s="115"/>
      <c r="AB52" s="66"/>
      <c r="AC52" s="133" t="str">
        <f t="shared" si="4"/>
        <v>Ok</v>
      </c>
      <c r="AD52" s="115"/>
      <c r="AE52" s="115"/>
      <c r="AF52" s="66"/>
      <c r="AG52" s="133" t="str">
        <f t="shared" si="5"/>
        <v>Ok</v>
      </c>
      <c r="AH52" s="115"/>
      <c r="AI52" s="133" t="str">
        <f t="shared" si="6"/>
        <v>Ok</v>
      </c>
      <c r="AJ52" s="117" t="str">
        <f t="shared" si="9"/>
        <v>Não</v>
      </c>
      <c r="AK52" s="118"/>
      <c r="AL52" s="115"/>
      <c r="AM52" s="133" t="str">
        <f t="shared" si="11"/>
        <v>Ok</v>
      </c>
      <c r="AO52" s="65" t="str">
        <f t="shared" si="1"/>
        <v>Cooperado SEM perguntas a serem evidenciadas</v>
      </c>
    </row>
    <row r="53" spans="1:41" ht="20.100000000000001" customHeight="1">
      <c r="A53" s="119">
        <f t="shared" si="12"/>
        <v>21</v>
      </c>
      <c r="B53" s="159" t="str">
        <v>465.015.687-49</v>
      </c>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1, 4, 6.</v>
      </c>
      <c r="D53" s="120"/>
      <c r="E53" s="158"/>
      <c r="H53" s="115"/>
      <c r="I53" s="115">
        <f>_xlfn.XLOOKUP(J53,'5014'!$D:$D,'5014'!$C:$C,0,0)</f>
        <v>0</v>
      </c>
      <c r="J53" s="134"/>
      <c r="K53" s="135" cm="1">
        <f t="array" ref="K53">MAX(IF(J53='5014'!$D:$D,'5014'!$I:$I))</f>
        <v>0</v>
      </c>
      <c r="L53" s="136">
        <f>IF(COUNTIFS('5014'!$D:$D,'A5014'!J53,'5014'!$I:$I,'A5014'!K53,'5014'!$F:$F,'A5014'!$L$7)&gt;=1,1,0)</f>
        <v>0</v>
      </c>
      <c r="M53" s="136">
        <f>IF(COUNTIFS('5014'!$D:$D,'A5014'!J53,'5014'!$I:$I,'A5014'!K53,'5014'!$F:$F,'A5014'!$M$7)&gt;=1,1,0)</f>
        <v>0</v>
      </c>
      <c r="N53" s="136">
        <f>IF(COUNTIFS('5014'!$D:$D,'A5014'!J53,'5014'!$I:$I,'A5014'!K53,'5014'!$F:$F,'A5014'!$N$7)&gt;=1,1,0)</f>
        <v>0</v>
      </c>
      <c r="O53" s="117"/>
      <c r="P53" s="118"/>
      <c r="Q53" s="133" t="str">
        <f t="shared" si="2"/>
        <v>Ok</v>
      </c>
      <c r="R53" s="115"/>
      <c r="S53" s="115"/>
      <c r="T53" s="66"/>
      <c r="U53" s="133" t="str">
        <f t="shared" si="10"/>
        <v>Ok</v>
      </c>
      <c r="V53" s="115"/>
      <c r="W53" s="115"/>
      <c r="X53" s="66"/>
      <c r="Y53" s="133" t="str">
        <f t="shared" si="8"/>
        <v>Ok</v>
      </c>
      <c r="Z53" s="115"/>
      <c r="AA53" s="115"/>
      <c r="AB53" s="66"/>
      <c r="AC53" s="133" t="str">
        <f t="shared" si="4"/>
        <v>Ok</v>
      </c>
      <c r="AD53" s="115"/>
      <c r="AE53" s="115"/>
      <c r="AF53" s="66"/>
      <c r="AG53" s="133" t="str">
        <f t="shared" si="5"/>
        <v>Ok</v>
      </c>
      <c r="AH53" s="115"/>
      <c r="AI53" s="133" t="str">
        <f t="shared" si="6"/>
        <v>Ok</v>
      </c>
      <c r="AJ53" s="117" t="str">
        <f t="shared" si="9"/>
        <v>Não</v>
      </c>
      <c r="AK53" s="118"/>
      <c r="AL53" s="115"/>
      <c r="AM53" s="133" t="str">
        <f t="shared" si="11"/>
        <v>Ok</v>
      </c>
      <c r="AO53" s="65" t="str">
        <f t="shared" si="1"/>
        <v>Cooperado SEM perguntas a serem evidenciadas</v>
      </c>
    </row>
    <row r="54" spans="1:41" ht="20.100000000000001" customHeight="1">
      <c r="A54" s="119">
        <f t="shared" si="12"/>
        <v>31</v>
      </c>
      <c r="B54" s="159" t="str">
        <v>840.824.961-49</v>
      </c>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1, 4, 6.</v>
      </c>
      <c r="D54" s="120"/>
      <c r="E54" s="158"/>
      <c r="H54" s="252"/>
      <c r="I54" s="115">
        <f>_xlfn.XLOOKUP(J54,'5014'!$D:$D,'5014'!$C:$C,0,0)</f>
        <v>0</v>
      </c>
      <c r="J54" s="134"/>
      <c r="K54" s="135" cm="1">
        <f t="array" ref="K54">MAX(IF(J54='5014'!$D:$D,'5014'!$I:$I))</f>
        <v>0</v>
      </c>
      <c r="L54" s="136">
        <f>IF(COUNTIFS('5014'!$D:$D,'A5014'!J54,'5014'!$I:$I,'A5014'!K54,'5014'!$F:$F,'A5014'!$L$7)&gt;=1,1,0)</f>
        <v>0</v>
      </c>
      <c r="M54" s="136">
        <f>IF(COUNTIFS('5014'!$D:$D,'A5014'!J54,'5014'!$I:$I,'A5014'!K54,'5014'!$F:$F,'A5014'!$M$7)&gt;=1,1,0)</f>
        <v>0</v>
      </c>
      <c r="N54" s="136">
        <f>IF(COUNTIFS('5014'!$D:$D,'A5014'!J54,'5014'!$I:$I,'A5014'!K54,'5014'!$F:$F,'A5014'!$N$7)&gt;=1,1,0)</f>
        <v>0</v>
      </c>
      <c r="O54" s="117"/>
      <c r="P54" s="118"/>
      <c r="Q54" s="133" t="str">
        <f t="shared" si="2"/>
        <v>Ok</v>
      </c>
      <c r="R54" s="115"/>
      <c r="S54" s="115"/>
      <c r="T54" s="66"/>
      <c r="U54" s="133" t="str">
        <f t="shared" si="10"/>
        <v>Ok</v>
      </c>
      <c r="V54" s="115"/>
      <c r="W54" s="115"/>
      <c r="X54" s="66"/>
      <c r="Y54" s="133" t="str">
        <f t="shared" si="8"/>
        <v>Ok</v>
      </c>
      <c r="Z54" s="115"/>
      <c r="AA54" s="115"/>
      <c r="AB54" s="66"/>
      <c r="AC54" s="133" t="str">
        <f t="shared" si="4"/>
        <v>Ok</v>
      </c>
      <c r="AD54" s="115"/>
      <c r="AE54" s="115"/>
      <c r="AF54" s="66"/>
      <c r="AG54" s="133" t="str">
        <f t="shared" si="5"/>
        <v>Ok</v>
      </c>
      <c r="AH54" s="115"/>
      <c r="AI54" s="133" t="str">
        <f t="shared" si="6"/>
        <v>Ok</v>
      </c>
      <c r="AJ54" s="117" t="str">
        <f t="shared" si="9"/>
        <v>Não</v>
      </c>
      <c r="AK54" s="118"/>
      <c r="AL54" s="115"/>
      <c r="AM54" s="133" t="str">
        <f t="shared" si="11"/>
        <v>Ok</v>
      </c>
      <c r="AO54" s="65" t="str">
        <f t="shared" si="1"/>
        <v>Cooperado SEM perguntas a serem evidenciadas</v>
      </c>
    </row>
    <row r="55" spans="1:41" ht="20.100000000000001" customHeight="1">
      <c r="A55" s="119">
        <f t="shared" si="12"/>
        <v>33</v>
      </c>
      <c r="B55" s="159" t="str">
        <v>872.537.391-91</v>
      </c>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4.</v>
      </c>
      <c r="D55" s="120"/>
      <c r="E55" s="158"/>
      <c r="H55" s="252"/>
      <c r="I55" s="115">
        <f>_xlfn.XLOOKUP(J55,'5014'!$D:$D,'5014'!$C:$C,0,0)</f>
        <v>0</v>
      </c>
      <c r="J55" s="134"/>
      <c r="K55" s="135" cm="1">
        <f t="array" ref="K55">MAX(IF(J55='5014'!$D:$D,'5014'!$I:$I))</f>
        <v>0</v>
      </c>
      <c r="L55" s="136">
        <f>IF(COUNTIFS('5014'!$D:$D,'A5014'!J55,'5014'!$I:$I,'A5014'!K55,'5014'!$F:$F,'A5014'!$L$7)&gt;=1,1,0)</f>
        <v>0</v>
      </c>
      <c r="M55" s="136">
        <f>IF(COUNTIFS('5014'!$D:$D,'A5014'!J55,'5014'!$I:$I,'A5014'!K55,'5014'!$F:$F,'A5014'!$M$7)&gt;=1,1,0)</f>
        <v>0</v>
      </c>
      <c r="N55" s="136">
        <f>IF(COUNTIFS('5014'!$D:$D,'A5014'!J55,'5014'!$I:$I,'A5014'!K55,'5014'!$F:$F,'A5014'!$N$7)&gt;=1,1,0)</f>
        <v>0</v>
      </c>
      <c r="O55" s="117"/>
      <c r="P55" s="118"/>
      <c r="Q55" s="133" t="str">
        <f t="shared" si="2"/>
        <v>Ok</v>
      </c>
      <c r="R55" s="115"/>
      <c r="S55" s="115"/>
      <c r="T55" s="66"/>
      <c r="U55" s="133" t="str">
        <f t="shared" si="10"/>
        <v>Ok</v>
      </c>
      <c r="V55" s="115"/>
      <c r="W55" s="115"/>
      <c r="X55" s="66"/>
      <c r="Y55" s="133" t="str">
        <f t="shared" si="8"/>
        <v>Ok</v>
      </c>
      <c r="Z55" s="115"/>
      <c r="AA55" s="115"/>
      <c r="AB55" s="66"/>
      <c r="AC55" s="133" t="str">
        <f t="shared" si="4"/>
        <v>Ok</v>
      </c>
      <c r="AD55" s="115"/>
      <c r="AE55" s="115"/>
      <c r="AF55" s="66"/>
      <c r="AG55" s="133" t="str">
        <f t="shared" si="5"/>
        <v>Ok</v>
      </c>
      <c r="AH55" s="115"/>
      <c r="AI55" s="133" t="str">
        <f t="shared" si="6"/>
        <v>Ok</v>
      </c>
      <c r="AJ55" s="117" t="str">
        <f t="shared" si="9"/>
        <v>Não</v>
      </c>
      <c r="AK55" s="118"/>
      <c r="AL55" s="115"/>
      <c r="AM55" s="133" t="str">
        <f t="shared" si="11"/>
        <v>Ok</v>
      </c>
      <c r="AO55" s="65" t="str">
        <f t="shared" si="1"/>
        <v>Cooperado SEM perguntas a serem evidenciadas</v>
      </c>
    </row>
    <row r="56" spans="1:41" ht="20.100000000000001" customHeight="1">
      <c r="A56" s="119" t="str">
        <f t="shared" si="12"/>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s="252"/>
      <c r="I56" s="115">
        <f>_xlfn.XLOOKUP(J56,'5014'!$D:$D,'5014'!$C:$C,0,0)</f>
        <v>0</v>
      </c>
      <c r="J56" s="134"/>
      <c r="K56" s="135" cm="1">
        <f t="array" ref="K56">MAX(IF(J56='5014'!$D:$D,'5014'!$I:$I))</f>
        <v>0</v>
      </c>
      <c r="L56" s="136">
        <f>IF(COUNTIFS('5014'!$D:$D,'A5014'!J56,'5014'!$I:$I,'A5014'!K56,'5014'!$F:$F,'A5014'!$L$7)&gt;=1,1,0)</f>
        <v>0</v>
      </c>
      <c r="M56" s="136">
        <f>IF(COUNTIFS('5014'!$D:$D,'A5014'!J56,'5014'!$I:$I,'A5014'!K56,'5014'!$F:$F,'A5014'!$M$7)&gt;=1,1,0)</f>
        <v>0</v>
      </c>
      <c r="N56" s="136">
        <f>IF(COUNTIFS('5014'!$D:$D,'A5014'!J56,'5014'!$I:$I,'A5014'!K56,'5014'!$F:$F,'A5014'!$N$7)&gt;=1,1,0)</f>
        <v>0</v>
      </c>
      <c r="O56" s="117"/>
      <c r="P56" s="118"/>
      <c r="Q56" s="133" t="str">
        <f t="shared" si="2"/>
        <v>Ok</v>
      </c>
      <c r="R56" s="115"/>
      <c r="S56" s="115"/>
      <c r="T56" s="66"/>
      <c r="U56" s="133" t="str">
        <f t="shared" si="10"/>
        <v>Ok</v>
      </c>
      <c r="V56" s="115"/>
      <c r="W56" s="115"/>
      <c r="X56" s="66"/>
      <c r="Y56" s="133" t="str">
        <f t="shared" si="8"/>
        <v>Ok</v>
      </c>
      <c r="Z56" s="115"/>
      <c r="AA56" s="115"/>
      <c r="AB56" s="66"/>
      <c r="AC56" s="133" t="str">
        <f t="shared" si="4"/>
        <v>Ok</v>
      </c>
      <c r="AD56" s="115"/>
      <c r="AE56" s="115"/>
      <c r="AF56" s="66"/>
      <c r="AG56" s="133" t="str">
        <f t="shared" si="5"/>
        <v>Ok</v>
      </c>
      <c r="AH56" s="115"/>
      <c r="AI56" s="133" t="str">
        <f t="shared" si="6"/>
        <v>Ok</v>
      </c>
      <c r="AJ56" s="117" t="str">
        <f t="shared" si="9"/>
        <v>Não</v>
      </c>
      <c r="AK56" s="118"/>
      <c r="AL56" s="115"/>
      <c r="AM56" s="133" t="str">
        <f t="shared" si="11"/>
        <v>Ok</v>
      </c>
      <c r="AO56" s="65" t="str">
        <f t="shared" si="1"/>
        <v>Cooperado SEM perguntas a serem evidenciadas</v>
      </c>
    </row>
    <row r="57" spans="1:41" ht="20.100000000000001" customHeight="1">
      <c r="A57" s="119" t="str">
        <f t="shared" si="12"/>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s="252"/>
      <c r="I57" s="115">
        <f>_xlfn.XLOOKUP(J57,'5014'!$D:$D,'5014'!$C:$C,0,0)</f>
        <v>0</v>
      </c>
      <c r="J57" s="134"/>
      <c r="K57" s="135" cm="1">
        <f t="array" ref="K57">MAX(IF(J57='5014'!$D:$D,'5014'!$I:$I))</f>
        <v>0</v>
      </c>
      <c r="L57" s="136">
        <f>IF(COUNTIFS('5014'!$D:$D,'A5014'!J57,'5014'!$I:$I,'A5014'!K57,'5014'!$F:$F,'A5014'!$L$7)&gt;=1,1,0)</f>
        <v>0</v>
      </c>
      <c r="M57" s="136">
        <f>IF(COUNTIFS('5014'!$D:$D,'A5014'!J57,'5014'!$I:$I,'A5014'!K57,'5014'!$F:$F,'A5014'!$M$7)&gt;=1,1,0)</f>
        <v>0</v>
      </c>
      <c r="N57" s="136">
        <f>IF(COUNTIFS('5014'!$D:$D,'A5014'!J57,'5014'!$I:$I,'A5014'!K57,'5014'!$F:$F,'A5014'!$N$7)&gt;=1,1,0)</f>
        <v>0</v>
      </c>
      <c r="O57" s="117"/>
      <c r="P57" s="118"/>
      <c r="Q57" s="133" t="str">
        <f t="shared" si="2"/>
        <v>Ok</v>
      </c>
      <c r="R57" s="115"/>
      <c r="S57" s="115"/>
      <c r="T57" s="66"/>
      <c r="U57" s="133" t="str">
        <f t="shared" si="10"/>
        <v>Ok</v>
      </c>
      <c r="V57" s="115"/>
      <c r="W57" s="115"/>
      <c r="X57" s="66"/>
      <c r="Y57" s="133" t="str">
        <f t="shared" si="8"/>
        <v>Ok</v>
      </c>
      <c r="Z57" s="115"/>
      <c r="AA57" s="115"/>
      <c r="AB57" s="66"/>
      <c r="AC57" s="133" t="str">
        <f t="shared" si="4"/>
        <v>Ok</v>
      </c>
      <c r="AD57" s="115"/>
      <c r="AE57" s="115"/>
      <c r="AF57" s="66"/>
      <c r="AG57" s="133" t="str">
        <f t="shared" si="5"/>
        <v>Ok</v>
      </c>
      <c r="AH57" s="115"/>
      <c r="AI57" s="133" t="str">
        <f t="shared" si="6"/>
        <v>Ok</v>
      </c>
      <c r="AJ57" s="117" t="str">
        <f t="shared" si="9"/>
        <v>Não</v>
      </c>
      <c r="AK57" s="118"/>
      <c r="AL57" s="115"/>
      <c r="AM57" s="133" t="str">
        <f t="shared" si="11"/>
        <v>Ok</v>
      </c>
      <c r="AO57" s="65" t="str">
        <f t="shared" si="1"/>
        <v>Cooperado SEM perguntas a serem evidenciadas</v>
      </c>
    </row>
    <row r="58" spans="1:41" ht="20.100000000000001" customHeight="1">
      <c r="A58" s="119" t="str">
        <f t="shared" si="12"/>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H58" s="252"/>
      <c r="I58" s="115">
        <f>_xlfn.XLOOKUP(J58,'5014'!$D:$D,'5014'!$C:$C,0,0)</f>
        <v>0</v>
      </c>
      <c r="J58" s="134"/>
      <c r="K58" s="135" cm="1">
        <f t="array" ref="K58">MAX(IF(J58='5014'!$D:$D,'5014'!$I:$I))</f>
        <v>0</v>
      </c>
      <c r="L58" s="136">
        <f>IF(COUNTIFS('5014'!$D:$D,'A5014'!J58,'5014'!$I:$I,'A5014'!K58,'5014'!$F:$F,'A5014'!$L$7)&gt;=1,1,0)</f>
        <v>0</v>
      </c>
      <c r="M58" s="136">
        <f>IF(COUNTIFS('5014'!$D:$D,'A5014'!J58,'5014'!$I:$I,'A5014'!K58,'5014'!$F:$F,'A5014'!$M$7)&gt;=1,1,0)</f>
        <v>0</v>
      </c>
      <c r="N58" s="136">
        <f>IF(COUNTIFS('5014'!$D:$D,'A5014'!J58,'5014'!$I:$I,'A5014'!K58,'5014'!$F:$F,'A5014'!$N$7)&gt;=1,1,0)</f>
        <v>0</v>
      </c>
      <c r="O58" s="117"/>
      <c r="P58" s="118"/>
      <c r="Q58" s="133" t="str">
        <f t="shared" si="2"/>
        <v>Ok</v>
      </c>
      <c r="R58" s="115"/>
      <c r="S58" s="115"/>
      <c r="T58" s="66"/>
      <c r="U58" s="133" t="str">
        <f t="shared" si="10"/>
        <v>Ok</v>
      </c>
      <c r="V58" s="115"/>
      <c r="W58" s="115"/>
      <c r="X58" s="66"/>
      <c r="Y58" s="133" t="str">
        <f t="shared" si="8"/>
        <v>Ok</v>
      </c>
      <c r="Z58" s="115"/>
      <c r="AA58" s="115"/>
      <c r="AB58" s="66"/>
      <c r="AC58" s="133" t="str">
        <f t="shared" si="4"/>
        <v>Ok</v>
      </c>
      <c r="AD58" s="115"/>
      <c r="AE58" s="115"/>
      <c r="AF58" s="66"/>
      <c r="AG58" s="133" t="str">
        <f t="shared" si="5"/>
        <v>Ok</v>
      </c>
      <c r="AH58" s="115"/>
      <c r="AI58" s="133" t="str">
        <f t="shared" si="6"/>
        <v>Ok</v>
      </c>
      <c r="AJ58" s="117" t="str">
        <f t="shared" si="9"/>
        <v>Não</v>
      </c>
      <c r="AK58" s="118"/>
      <c r="AL58" s="115"/>
      <c r="AM58" s="133" t="str">
        <f t="shared" si="11"/>
        <v>Ok</v>
      </c>
      <c r="AO58" s="65" t="str">
        <f t="shared" si="1"/>
        <v>Cooperado SEM perguntas a serem evidenciadas</v>
      </c>
    </row>
    <row r="59" spans="1:41" ht="20.100000000000001" customHeight="1">
      <c r="A59" s="119" t="str">
        <f t="shared" si="12"/>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H59" s="252"/>
      <c r="I59" s="115">
        <f>_xlfn.XLOOKUP(J59,'5014'!$D:$D,'5014'!$C:$C,0,0)</f>
        <v>0</v>
      </c>
      <c r="J59" s="134"/>
      <c r="K59" s="135" cm="1">
        <f t="array" ref="K59">MAX(IF(J59='5014'!$D:$D,'5014'!$I:$I))</f>
        <v>0</v>
      </c>
      <c r="L59" s="136">
        <f>IF(COUNTIFS('5014'!$D:$D,'A5014'!J59,'5014'!$I:$I,'A5014'!K59,'5014'!$F:$F,'A5014'!$L$7)&gt;=1,1,0)</f>
        <v>0</v>
      </c>
      <c r="M59" s="136">
        <f>IF(COUNTIFS('5014'!$D:$D,'A5014'!J59,'5014'!$I:$I,'A5014'!K59,'5014'!$F:$F,'A5014'!$M$7)&gt;=1,1,0)</f>
        <v>0</v>
      </c>
      <c r="N59" s="136">
        <f>IF(COUNTIFS('5014'!$D:$D,'A5014'!J59,'5014'!$I:$I,'A5014'!K59,'5014'!$F:$F,'A5014'!$N$7)&gt;=1,1,0)</f>
        <v>0</v>
      </c>
      <c r="O59" s="117"/>
      <c r="P59" s="118"/>
      <c r="Q59" s="133" t="str">
        <f t="shared" si="2"/>
        <v>Ok</v>
      </c>
      <c r="R59" s="115"/>
      <c r="S59" s="115"/>
      <c r="T59" s="66"/>
      <c r="U59" s="133" t="str">
        <f t="shared" si="10"/>
        <v>Ok</v>
      </c>
      <c r="V59" s="115"/>
      <c r="W59" s="115"/>
      <c r="X59" s="66"/>
      <c r="Y59" s="133" t="str">
        <f t="shared" si="8"/>
        <v>Ok</v>
      </c>
      <c r="Z59" s="115"/>
      <c r="AA59" s="115"/>
      <c r="AB59" s="66"/>
      <c r="AC59" s="133" t="str">
        <f t="shared" si="4"/>
        <v>Ok</v>
      </c>
      <c r="AD59" s="115"/>
      <c r="AE59" s="115"/>
      <c r="AF59" s="66"/>
      <c r="AG59" s="133" t="str">
        <f t="shared" si="5"/>
        <v>Ok</v>
      </c>
      <c r="AH59" s="115"/>
      <c r="AI59" s="133" t="str">
        <f t="shared" si="6"/>
        <v>Ok</v>
      </c>
      <c r="AJ59" s="117" t="str">
        <f t="shared" si="9"/>
        <v>Não</v>
      </c>
      <c r="AK59" s="118"/>
      <c r="AL59" s="115"/>
      <c r="AM59" s="133" t="str">
        <f t="shared" si="11"/>
        <v>Ok</v>
      </c>
      <c r="AO59" s="65" t="str">
        <f t="shared" si="1"/>
        <v>Cooperado SEM perguntas a serem evidenciadas</v>
      </c>
    </row>
    <row r="60" spans="1:41" ht="20.100000000000001" customHeight="1">
      <c r="A60" s="119" t="str">
        <f t="shared" si="12"/>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H60" s="252"/>
      <c r="I60" s="115">
        <f>_xlfn.XLOOKUP(J60,'5014'!$D:$D,'5014'!$C:$C,0,0)</f>
        <v>0</v>
      </c>
      <c r="J60" s="134"/>
      <c r="K60" s="135" cm="1">
        <f t="array" ref="K60">MAX(IF(J60='5014'!$D:$D,'5014'!$I:$I))</f>
        <v>0</v>
      </c>
      <c r="L60" s="136">
        <f>IF(COUNTIFS('5014'!$D:$D,'A5014'!J60,'5014'!$I:$I,'A5014'!K60,'5014'!$F:$F,'A5014'!$L$7)&gt;=1,1,0)</f>
        <v>0</v>
      </c>
      <c r="M60" s="136">
        <f>IF(COUNTIFS('5014'!$D:$D,'A5014'!J60,'5014'!$I:$I,'A5014'!K60,'5014'!$F:$F,'A5014'!$M$7)&gt;=1,1,0)</f>
        <v>0</v>
      </c>
      <c r="N60" s="136">
        <f>IF(COUNTIFS('5014'!$D:$D,'A5014'!J60,'5014'!$I:$I,'A5014'!K60,'5014'!$F:$F,'A5014'!$N$7)&gt;=1,1,0)</f>
        <v>0</v>
      </c>
      <c r="O60" s="117"/>
      <c r="P60" s="118"/>
      <c r="Q60" s="133" t="str">
        <f t="shared" ref="Q60:Q84" si="13">IF(AND(O60="Sim")*OR(P60="Não",P60="Não se aplica",P60=""),"Verificar","Ok")</f>
        <v>Ok</v>
      </c>
      <c r="R60" s="115"/>
      <c r="S60" s="115"/>
      <c r="T60" s="66"/>
      <c r="U60" s="133" t="str">
        <f t="shared" ref="U60:U84" si="14">IF(AND(R60="Sim",T60="Siim"),"Ok",IF(AND(S60="Sim")*OR(T60="Não",T60="Não se aplica",T60=""),"Verificar","Ok"))</f>
        <v>Ok</v>
      </c>
      <c r="V60" s="115"/>
      <c r="W60" s="115"/>
      <c r="X60" s="66"/>
      <c r="Y60" s="133" t="str">
        <f t="shared" ref="Y60:Y84" si="15">IF(AND(V60="Sim",X60="Siim"),"Ok",IF(AND(W60="Sim")*OR(X60="Não",X60="Não se aplica",X60=""),"Verificar","Ok"))</f>
        <v>Ok</v>
      </c>
      <c r="Z60" s="115"/>
      <c r="AA60" s="115"/>
      <c r="AB60" s="66"/>
      <c r="AC60" s="133" t="str">
        <f t="shared" ref="AC60:AC84" si="16">IF(AND(Z60="Sim",AB60="Siim"),"Ok",IF(AND(AA60="Sim")*OR(AB60="Não",AB60="Não se aplica",AB60=""),"Verificar","Ok"))</f>
        <v>Ok</v>
      </c>
      <c r="AD60" s="115"/>
      <c r="AE60" s="115"/>
      <c r="AF60" s="66"/>
      <c r="AG60" s="133" t="str">
        <f t="shared" ref="AG60:AG84" si="17">IF(AND(AE60="sim",AF60="Não"),"Verificar","Ok")</f>
        <v>Ok</v>
      </c>
      <c r="AH60" s="115"/>
      <c r="AI60" s="133" t="str">
        <f t="shared" ref="AI60:AI84" si="18">IF(AH60="Não","Verificar","Ok")</f>
        <v>Ok</v>
      </c>
      <c r="AJ60" s="117" t="str">
        <f t="shared" ref="AJ60:AJ84" si="19">IF(N60=1,"Sim, precisa de plano cadastrado na PGPC", "Não")</f>
        <v>Não</v>
      </c>
      <c r="AK60" s="118"/>
      <c r="AL60" s="115"/>
      <c r="AM60" s="133" t="str">
        <f t="shared" ref="AM60:AM84" si="20">IF(OR(AL60=" ",AL60="Sim"),"Ok",IF(AJ60="Não","Ok","Verificar"))</f>
        <v>Ok</v>
      </c>
      <c r="AO60" s="65" t="str">
        <f t="shared" ref="AO60:AO84" si="21">IF(AND(Q60="Ok",U60="Ok",Y60="Ok",AC60="Ok",AG60="Ok",AI60="Ok",AM60="Ok"),"Cooperado SEM perguntas a serem evidenciadas","Cooperado COM perguntas a serem evidenciadas")</f>
        <v>Cooperado SEM perguntas a serem evidenciadas</v>
      </c>
    </row>
    <row r="61" spans="1:41" ht="20.100000000000001" customHeight="1">
      <c r="A61" s="119" t="str">
        <f t="shared" si="12"/>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H61" s="115"/>
      <c r="I61" s="115">
        <f>_xlfn.XLOOKUP(J61,'5014'!$D:$D,'5014'!$C:$C,0,0)</f>
        <v>0</v>
      </c>
      <c r="J61" s="134"/>
      <c r="K61" s="135" cm="1">
        <f t="array" ref="K61">MAX(IF(J61='5014'!$D:$D,'5014'!$I:$I))</f>
        <v>0</v>
      </c>
      <c r="L61" s="136">
        <f>IF(COUNTIFS('5014'!$D:$D,'A5014'!J61,'5014'!$I:$I,'A5014'!K61,'5014'!$F:$F,'A5014'!$L$7)&gt;=1,1,0)</f>
        <v>0</v>
      </c>
      <c r="M61" s="136">
        <f>IF(COUNTIFS('5014'!$D:$D,'A5014'!J61,'5014'!$I:$I,'A5014'!K61,'5014'!$F:$F,'A5014'!$M$7)&gt;=1,1,0)</f>
        <v>0</v>
      </c>
      <c r="N61" s="136">
        <f>IF(COUNTIFS('5014'!$D:$D,'A5014'!J61,'5014'!$I:$I,'A5014'!K61,'5014'!$F:$F,'A5014'!$N$7)&gt;=1,1,0)</f>
        <v>0</v>
      </c>
      <c r="O61" s="117"/>
      <c r="P61" s="118"/>
      <c r="Q61" s="133" t="str">
        <f t="shared" si="13"/>
        <v>Ok</v>
      </c>
      <c r="R61" s="115"/>
      <c r="S61" s="115"/>
      <c r="T61" s="66"/>
      <c r="U61" s="133" t="str">
        <f t="shared" si="14"/>
        <v>Ok</v>
      </c>
      <c r="V61" s="115"/>
      <c r="W61" s="115"/>
      <c r="X61" s="66"/>
      <c r="Y61" s="133" t="str">
        <f t="shared" si="15"/>
        <v>Ok</v>
      </c>
      <c r="Z61" s="115"/>
      <c r="AA61" s="115"/>
      <c r="AB61" s="66"/>
      <c r="AC61" s="133" t="str">
        <f t="shared" si="16"/>
        <v>Ok</v>
      </c>
      <c r="AD61" s="115"/>
      <c r="AE61" s="115"/>
      <c r="AF61" s="66"/>
      <c r="AG61" s="133" t="str">
        <f t="shared" si="17"/>
        <v>Ok</v>
      </c>
      <c r="AH61" s="115"/>
      <c r="AI61" s="133" t="str">
        <f t="shared" si="18"/>
        <v>Ok</v>
      </c>
      <c r="AJ61" s="117" t="str">
        <f t="shared" si="19"/>
        <v>Não</v>
      </c>
      <c r="AK61" s="118"/>
      <c r="AL61" s="115"/>
      <c r="AM61" s="133" t="str">
        <f t="shared" si="20"/>
        <v>Ok</v>
      </c>
      <c r="AO61" s="65" t="str">
        <f t="shared" si="21"/>
        <v>Cooperado SEM perguntas a serem evidenciadas</v>
      </c>
    </row>
    <row r="62" spans="1:41" ht="20.100000000000001" customHeight="1">
      <c r="A62" s="119" t="str">
        <f t="shared" si="12"/>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H62" s="252"/>
      <c r="I62" s="115">
        <f>_xlfn.XLOOKUP(J62,'5014'!$D:$D,'5014'!$C:$C,0,0)</f>
        <v>0</v>
      </c>
      <c r="J62" s="134"/>
      <c r="K62" s="135" cm="1">
        <f t="array" ref="K62">MAX(IF(J62='5014'!$D:$D,'5014'!$I:$I))</f>
        <v>0</v>
      </c>
      <c r="L62" s="136">
        <f>IF(COUNTIFS('5014'!$D:$D,'A5014'!J62,'5014'!$I:$I,'A5014'!K62,'5014'!$F:$F,'A5014'!$L$7)&gt;=1,1,0)</f>
        <v>0</v>
      </c>
      <c r="M62" s="136">
        <f>IF(COUNTIFS('5014'!$D:$D,'A5014'!J62,'5014'!$I:$I,'A5014'!K62,'5014'!$F:$F,'A5014'!$M$7)&gt;=1,1,0)</f>
        <v>0</v>
      </c>
      <c r="N62" s="136">
        <f>IF(COUNTIFS('5014'!$D:$D,'A5014'!J62,'5014'!$I:$I,'A5014'!K62,'5014'!$F:$F,'A5014'!$N$7)&gt;=1,1,0)</f>
        <v>0</v>
      </c>
      <c r="O62" s="117"/>
      <c r="P62" s="118"/>
      <c r="Q62" s="133" t="str">
        <f t="shared" si="13"/>
        <v>Ok</v>
      </c>
      <c r="R62" s="115"/>
      <c r="S62" s="115"/>
      <c r="T62" s="66"/>
      <c r="U62" s="133" t="str">
        <f t="shared" si="14"/>
        <v>Ok</v>
      </c>
      <c r="V62" s="115"/>
      <c r="W62" s="115"/>
      <c r="X62" s="66"/>
      <c r="Y62" s="133" t="str">
        <f t="shared" si="15"/>
        <v>Ok</v>
      </c>
      <c r="Z62" s="115"/>
      <c r="AA62" s="115"/>
      <c r="AB62" s="66"/>
      <c r="AC62" s="133" t="str">
        <f t="shared" si="16"/>
        <v>Ok</v>
      </c>
      <c r="AD62" s="115"/>
      <c r="AE62" s="115"/>
      <c r="AF62" s="66"/>
      <c r="AG62" s="133" t="str">
        <f t="shared" si="17"/>
        <v>Ok</v>
      </c>
      <c r="AH62" s="115"/>
      <c r="AI62" s="133" t="str">
        <f t="shared" si="18"/>
        <v>Ok</v>
      </c>
      <c r="AJ62" s="117" t="str">
        <f t="shared" si="19"/>
        <v>Não</v>
      </c>
      <c r="AK62" s="118"/>
      <c r="AL62" s="115"/>
      <c r="AM62" s="133" t="str">
        <f t="shared" si="20"/>
        <v>Ok</v>
      </c>
      <c r="AO62" s="65" t="str">
        <f t="shared" si="21"/>
        <v>Cooperado SEM perguntas a serem evidenciadas</v>
      </c>
    </row>
    <row r="63" spans="1:41" ht="20.100000000000001" customHeight="1">
      <c r="A63" s="119" t="str">
        <f t="shared" si="12"/>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H63" s="252"/>
      <c r="I63" s="115">
        <f>_xlfn.XLOOKUP(J63,'5014'!$D:$D,'5014'!$C:$C,0,0)</f>
        <v>0</v>
      </c>
      <c r="J63" s="134"/>
      <c r="K63" s="135" cm="1">
        <f t="array" ref="K63">MAX(IF(J63='5014'!$D:$D,'5014'!$I:$I))</f>
        <v>0</v>
      </c>
      <c r="L63" s="136">
        <f>IF(COUNTIFS('5014'!$D:$D,'A5014'!J63,'5014'!$I:$I,'A5014'!K63,'5014'!$F:$F,'A5014'!$L$7)&gt;=1,1,0)</f>
        <v>0</v>
      </c>
      <c r="M63" s="136">
        <f>IF(COUNTIFS('5014'!$D:$D,'A5014'!J63,'5014'!$I:$I,'A5014'!K63,'5014'!$F:$F,'A5014'!$M$7)&gt;=1,1,0)</f>
        <v>0</v>
      </c>
      <c r="N63" s="136">
        <f>IF(COUNTIFS('5014'!$D:$D,'A5014'!J63,'5014'!$I:$I,'A5014'!K63,'5014'!$F:$F,'A5014'!$N$7)&gt;=1,1,0)</f>
        <v>0</v>
      </c>
      <c r="O63" s="117"/>
      <c r="P63" s="118"/>
      <c r="Q63" s="133" t="str">
        <f t="shared" si="13"/>
        <v>Ok</v>
      </c>
      <c r="R63" s="115"/>
      <c r="S63" s="115"/>
      <c r="T63" s="66"/>
      <c r="U63" s="133" t="str">
        <f t="shared" si="14"/>
        <v>Ok</v>
      </c>
      <c r="V63" s="115"/>
      <c r="W63" s="115"/>
      <c r="X63" s="66"/>
      <c r="Y63" s="133" t="str">
        <f t="shared" si="15"/>
        <v>Ok</v>
      </c>
      <c r="Z63" s="115"/>
      <c r="AA63" s="115"/>
      <c r="AB63" s="66"/>
      <c r="AC63" s="133" t="str">
        <f t="shared" si="16"/>
        <v>Ok</v>
      </c>
      <c r="AD63" s="115"/>
      <c r="AE63" s="115"/>
      <c r="AF63" s="66"/>
      <c r="AG63" s="133" t="str">
        <f t="shared" si="17"/>
        <v>Ok</v>
      </c>
      <c r="AH63" s="115"/>
      <c r="AI63" s="133" t="str">
        <f t="shared" si="18"/>
        <v>Ok</v>
      </c>
      <c r="AJ63" s="117" t="str">
        <f t="shared" si="19"/>
        <v>Não</v>
      </c>
      <c r="AK63" s="118"/>
      <c r="AL63" s="115"/>
      <c r="AM63" s="133" t="str">
        <f t="shared" si="20"/>
        <v>Ok</v>
      </c>
      <c r="AO63" s="65" t="str">
        <f t="shared" si="21"/>
        <v>Cooperado SEM perguntas a serem evidenciadas</v>
      </c>
    </row>
    <row r="64" spans="1:41" ht="20.100000000000001" customHeight="1">
      <c r="A64" s="119" t="str">
        <f t="shared" si="12"/>
        <v/>
      </c>
      <c r="B64" s="159"/>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H64" s="252"/>
      <c r="I64" s="115">
        <f>_xlfn.XLOOKUP(J64,'5014'!$D:$D,'5014'!$C:$C,0,0)</f>
        <v>0</v>
      </c>
      <c r="J64" s="134"/>
      <c r="K64" s="135" cm="1">
        <f t="array" ref="K64">MAX(IF(J64='5014'!$D:$D,'5014'!$I:$I))</f>
        <v>0</v>
      </c>
      <c r="L64" s="136">
        <f>IF(COUNTIFS('5014'!$D:$D,'A5014'!J64,'5014'!$I:$I,'A5014'!K64,'5014'!$F:$F,'A5014'!$L$7)&gt;=1,1,0)</f>
        <v>0</v>
      </c>
      <c r="M64" s="136">
        <f>IF(COUNTIFS('5014'!$D:$D,'A5014'!J64,'5014'!$I:$I,'A5014'!K64,'5014'!$F:$F,'A5014'!$M$7)&gt;=1,1,0)</f>
        <v>0</v>
      </c>
      <c r="N64" s="136">
        <f>IF(COUNTIFS('5014'!$D:$D,'A5014'!J64,'5014'!$I:$I,'A5014'!K64,'5014'!$F:$F,'A5014'!$N$7)&gt;=1,1,0)</f>
        <v>0</v>
      </c>
      <c r="O64" s="117"/>
      <c r="P64" s="118"/>
      <c r="Q64" s="133" t="str">
        <f t="shared" si="13"/>
        <v>Ok</v>
      </c>
      <c r="R64" s="115"/>
      <c r="S64" s="115"/>
      <c r="T64" s="66"/>
      <c r="U64" s="133" t="str">
        <f t="shared" si="14"/>
        <v>Ok</v>
      </c>
      <c r="V64" s="115"/>
      <c r="W64" s="115"/>
      <c r="X64" s="66"/>
      <c r="Y64" s="133" t="str">
        <f t="shared" si="15"/>
        <v>Ok</v>
      </c>
      <c r="Z64" s="115"/>
      <c r="AA64" s="115"/>
      <c r="AB64" s="66"/>
      <c r="AC64" s="133" t="str">
        <f t="shared" si="16"/>
        <v>Ok</v>
      </c>
      <c r="AD64" s="115"/>
      <c r="AE64" s="115"/>
      <c r="AF64" s="66"/>
      <c r="AG64" s="133" t="str">
        <f t="shared" si="17"/>
        <v>Ok</v>
      </c>
      <c r="AH64" s="115"/>
      <c r="AI64" s="133" t="str">
        <f t="shared" si="18"/>
        <v>Ok</v>
      </c>
      <c r="AJ64" s="117" t="str">
        <f t="shared" si="19"/>
        <v>Não</v>
      </c>
      <c r="AK64" s="118"/>
      <c r="AL64" s="115"/>
      <c r="AM64" s="133" t="str">
        <f t="shared" si="20"/>
        <v>Ok</v>
      </c>
      <c r="AO64" s="65" t="str">
        <f t="shared" si="21"/>
        <v>Cooperado SEM perguntas a serem evidenciadas</v>
      </c>
    </row>
    <row r="65" spans="1:41" ht="20.100000000000001" customHeight="1">
      <c r="A65" s="119" t="str">
        <f t="shared" si="12"/>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H65" s="252"/>
      <c r="I65" s="115">
        <f>_xlfn.XLOOKUP(J65,'5014'!$D:$D,'5014'!$C:$C,0,0)</f>
        <v>0</v>
      </c>
      <c r="J65" s="134"/>
      <c r="K65" s="135" cm="1">
        <f t="array" ref="K65">MAX(IF(J65='5014'!$D:$D,'5014'!$I:$I))</f>
        <v>0</v>
      </c>
      <c r="L65" s="136">
        <f>IF(COUNTIFS('5014'!$D:$D,'A5014'!J65,'5014'!$I:$I,'A5014'!K65,'5014'!$F:$F,'A5014'!$L$7)&gt;=1,1,0)</f>
        <v>0</v>
      </c>
      <c r="M65" s="136">
        <f>IF(COUNTIFS('5014'!$D:$D,'A5014'!J65,'5014'!$I:$I,'A5014'!K65,'5014'!$F:$F,'A5014'!$M$7)&gt;=1,1,0)</f>
        <v>0</v>
      </c>
      <c r="N65" s="136">
        <f>IF(COUNTIFS('5014'!$D:$D,'A5014'!J65,'5014'!$I:$I,'A5014'!K65,'5014'!$F:$F,'A5014'!$N$7)&gt;=1,1,0)</f>
        <v>0</v>
      </c>
      <c r="O65" s="117"/>
      <c r="P65" s="118"/>
      <c r="Q65" s="133" t="str">
        <f t="shared" si="13"/>
        <v>Ok</v>
      </c>
      <c r="R65" s="115"/>
      <c r="S65" s="115"/>
      <c r="T65" s="66"/>
      <c r="U65" s="133" t="str">
        <f t="shared" si="14"/>
        <v>Ok</v>
      </c>
      <c r="V65" s="115"/>
      <c r="W65" s="115"/>
      <c r="X65" s="66"/>
      <c r="Y65" s="133" t="str">
        <f t="shared" si="15"/>
        <v>Ok</v>
      </c>
      <c r="Z65" s="115"/>
      <c r="AA65" s="115"/>
      <c r="AB65" s="66"/>
      <c r="AC65" s="133" t="str">
        <f t="shared" si="16"/>
        <v>Ok</v>
      </c>
      <c r="AD65" s="115"/>
      <c r="AE65" s="115"/>
      <c r="AF65" s="66"/>
      <c r="AG65" s="133" t="str">
        <f t="shared" si="17"/>
        <v>Ok</v>
      </c>
      <c r="AH65" s="115"/>
      <c r="AI65" s="133" t="str">
        <f t="shared" si="18"/>
        <v>Ok</v>
      </c>
      <c r="AJ65" s="117" t="str">
        <f t="shared" si="19"/>
        <v>Não</v>
      </c>
      <c r="AK65" s="118"/>
      <c r="AL65" s="115"/>
      <c r="AM65" s="133" t="str">
        <f t="shared" si="20"/>
        <v>Ok</v>
      </c>
      <c r="AO65" s="65" t="str">
        <f t="shared" si="21"/>
        <v>Cooperado SEM perguntas a serem evidenciadas</v>
      </c>
    </row>
    <row r="66" spans="1:41" ht="20.100000000000001" customHeight="1">
      <c r="A66" s="119" t="str">
        <f t="shared" si="12"/>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H66" s="115"/>
      <c r="I66" s="115">
        <f>_xlfn.XLOOKUP(J66,'5014'!$D:$D,'5014'!$C:$C,0,0)</f>
        <v>0</v>
      </c>
      <c r="J66" s="134"/>
      <c r="K66" s="135" cm="1">
        <f t="array" ref="K66">MAX(IF(J66='5014'!$D:$D,'5014'!$I:$I))</f>
        <v>0</v>
      </c>
      <c r="L66" s="136">
        <f>IF(COUNTIFS('5014'!$D:$D,'A5014'!J66,'5014'!$I:$I,'A5014'!K66,'5014'!$F:$F,'A5014'!$L$7)&gt;=1,1,0)</f>
        <v>0</v>
      </c>
      <c r="M66" s="136">
        <f>IF(COUNTIFS('5014'!$D:$D,'A5014'!J66,'5014'!$I:$I,'A5014'!K66,'5014'!$F:$F,'A5014'!$M$7)&gt;=1,1,0)</f>
        <v>0</v>
      </c>
      <c r="N66" s="136">
        <f>IF(COUNTIFS('5014'!$D:$D,'A5014'!J66,'5014'!$I:$I,'A5014'!K66,'5014'!$F:$F,'A5014'!$N$7)&gt;=1,1,0)</f>
        <v>0</v>
      </c>
      <c r="O66" s="117"/>
      <c r="P66" s="118"/>
      <c r="Q66" s="133" t="str">
        <f t="shared" si="13"/>
        <v>Ok</v>
      </c>
      <c r="R66" s="115"/>
      <c r="S66" s="115"/>
      <c r="T66" s="66"/>
      <c r="U66" s="133" t="str">
        <f t="shared" si="14"/>
        <v>Ok</v>
      </c>
      <c r="V66" s="115"/>
      <c r="W66" s="115"/>
      <c r="X66" s="66"/>
      <c r="Y66" s="133" t="str">
        <f t="shared" si="15"/>
        <v>Ok</v>
      </c>
      <c r="Z66" s="115"/>
      <c r="AA66" s="115"/>
      <c r="AB66" s="66"/>
      <c r="AC66" s="133" t="str">
        <f t="shared" si="16"/>
        <v>Ok</v>
      </c>
      <c r="AD66" s="115"/>
      <c r="AE66" s="115"/>
      <c r="AF66" s="66"/>
      <c r="AG66" s="133" t="str">
        <f t="shared" si="17"/>
        <v>Ok</v>
      </c>
      <c r="AH66" s="115"/>
      <c r="AI66" s="133" t="str">
        <f t="shared" si="18"/>
        <v>Ok</v>
      </c>
      <c r="AJ66" s="117" t="str">
        <f t="shared" si="19"/>
        <v>Não</v>
      </c>
      <c r="AK66" s="118"/>
      <c r="AL66" s="115"/>
      <c r="AM66" s="133" t="str">
        <f t="shared" si="20"/>
        <v>Ok</v>
      </c>
      <c r="AO66" s="65" t="str">
        <f t="shared" si="21"/>
        <v>Cooperado SEM perguntas a serem evidenciadas</v>
      </c>
    </row>
    <row r="67" spans="1:41" ht="20.100000000000001" customHeight="1">
      <c r="A67" s="119" t="str">
        <f t="shared" si="12"/>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H67" s="252"/>
      <c r="I67" s="115">
        <f>_xlfn.XLOOKUP(J67,'5014'!$D:$D,'5014'!$C:$C,0,0)</f>
        <v>0</v>
      </c>
      <c r="J67" s="134"/>
      <c r="K67" s="135" cm="1">
        <f t="array" ref="K67">MAX(IF(J67='5014'!$D:$D,'5014'!$I:$I))</f>
        <v>0</v>
      </c>
      <c r="L67" s="136">
        <f>IF(COUNTIFS('5014'!$D:$D,'A5014'!J67,'5014'!$I:$I,'A5014'!K67,'5014'!$F:$F,'A5014'!$L$7)&gt;=1,1,0)</f>
        <v>0</v>
      </c>
      <c r="M67" s="136">
        <f>IF(COUNTIFS('5014'!$D:$D,'A5014'!J67,'5014'!$I:$I,'A5014'!K67,'5014'!$F:$F,'A5014'!$M$7)&gt;=1,1,0)</f>
        <v>0</v>
      </c>
      <c r="N67" s="136">
        <f>IF(COUNTIFS('5014'!$D:$D,'A5014'!J67,'5014'!$I:$I,'A5014'!K67,'5014'!$F:$F,'A5014'!$N$7)&gt;=1,1,0)</f>
        <v>0</v>
      </c>
      <c r="O67" s="117"/>
      <c r="P67" s="118"/>
      <c r="Q67" s="133" t="str">
        <f t="shared" si="13"/>
        <v>Ok</v>
      </c>
      <c r="R67" s="115"/>
      <c r="S67" s="115"/>
      <c r="T67" s="66"/>
      <c r="U67" s="133" t="str">
        <f t="shared" si="14"/>
        <v>Ok</v>
      </c>
      <c r="V67" s="115"/>
      <c r="W67" s="115"/>
      <c r="X67" s="66"/>
      <c r="Y67" s="133" t="str">
        <f t="shared" si="15"/>
        <v>Ok</v>
      </c>
      <c r="Z67" s="115"/>
      <c r="AA67" s="115"/>
      <c r="AB67" s="66"/>
      <c r="AC67" s="133" t="str">
        <f t="shared" si="16"/>
        <v>Ok</v>
      </c>
      <c r="AD67" s="115"/>
      <c r="AE67" s="115"/>
      <c r="AF67" s="66"/>
      <c r="AG67" s="133" t="str">
        <f t="shared" si="17"/>
        <v>Ok</v>
      </c>
      <c r="AH67" s="115"/>
      <c r="AI67" s="133" t="str">
        <f t="shared" si="18"/>
        <v>Ok</v>
      </c>
      <c r="AJ67" s="117" t="str">
        <f t="shared" si="19"/>
        <v>Não</v>
      </c>
      <c r="AK67" s="118"/>
      <c r="AL67" s="115"/>
      <c r="AM67" s="133" t="str">
        <f t="shared" si="20"/>
        <v>Ok</v>
      </c>
      <c r="AO67" s="65" t="str">
        <f t="shared" si="21"/>
        <v>Cooperado SEM perguntas a serem evidenciadas</v>
      </c>
    </row>
    <row r="68" spans="1:41" ht="20.100000000000001" customHeight="1">
      <c r="A68" s="119" t="str">
        <f t="shared" si="12"/>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H68" s="252"/>
      <c r="I68" s="115">
        <f>_xlfn.XLOOKUP(J68,'5014'!$D:$D,'5014'!$C:$C,0,0)</f>
        <v>0</v>
      </c>
      <c r="J68" s="134"/>
      <c r="K68" s="135" cm="1">
        <f t="array" ref="K68">MAX(IF(J68='5014'!$D:$D,'5014'!$I:$I))</f>
        <v>0</v>
      </c>
      <c r="L68" s="136">
        <f>IF(COUNTIFS('5014'!$D:$D,'A5014'!J68,'5014'!$I:$I,'A5014'!K68,'5014'!$F:$F,'A5014'!$L$7)&gt;=1,1,0)</f>
        <v>0</v>
      </c>
      <c r="M68" s="136">
        <f>IF(COUNTIFS('5014'!$D:$D,'A5014'!J68,'5014'!$I:$I,'A5014'!K68,'5014'!$F:$F,'A5014'!$M$7)&gt;=1,1,0)</f>
        <v>0</v>
      </c>
      <c r="N68" s="136">
        <f>IF(COUNTIFS('5014'!$D:$D,'A5014'!J68,'5014'!$I:$I,'A5014'!K68,'5014'!$F:$F,'A5014'!$N$7)&gt;=1,1,0)</f>
        <v>0</v>
      </c>
      <c r="O68" s="117"/>
      <c r="P68" s="118"/>
      <c r="Q68" s="133" t="str">
        <f t="shared" si="13"/>
        <v>Ok</v>
      </c>
      <c r="R68" s="115"/>
      <c r="S68" s="115"/>
      <c r="T68" s="66"/>
      <c r="U68" s="133" t="str">
        <f t="shared" si="14"/>
        <v>Ok</v>
      </c>
      <c r="V68" s="115"/>
      <c r="W68" s="115"/>
      <c r="X68" s="66"/>
      <c r="Y68" s="133" t="str">
        <f t="shared" si="15"/>
        <v>Ok</v>
      </c>
      <c r="Z68" s="115"/>
      <c r="AA68" s="115"/>
      <c r="AB68" s="66"/>
      <c r="AC68" s="133" t="str">
        <f t="shared" si="16"/>
        <v>Ok</v>
      </c>
      <c r="AD68" s="115"/>
      <c r="AE68" s="115"/>
      <c r="AF68" s="66"/>
      <c r="AG68" s="133" t="str">
        <f t="shared" si="17"/>
        <v>Ok</v>
      </c>
      <c r="AH68" s="115"/>
      <c r="AI68" s="133" t="str">
        <f t="shared" si="18"/>
        <v>Ok</v>
      </c>
      <c r="AJ68" s="117" t="str">
        <f t="shared" si="19"/>
        <v>Não</v>
      </c>
      <c r="AK68" s="118"/>
      <c r="AL68" s="115"/>
      <c r="AM68" s="133" t="str">
        <f t="shared" si="20"/>
        <v>Ok</v>
      </c>
      <c r="AO68" s="65" t="str">
        <f t="shared" si="21"/>
        <v>Cooperado SEM perguntas a serem evidenciadas</v>
      </c>
    </row>
    <row r="69" spans="1:41" ht="20.100000000000001" customHeight="1">
      <c r="A69" s="119" t="str">
        <f t="shared" si="12"/>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H69" s="115"/>
      <c r="I69" s="115">
        <f>_xlfn.XLOOKUP(J69,'5014'!$D:$D,'5014'!$C:$C,0,0)</f>
        <v>0</v>
      </c>
      <c r="J69" s="134"/>
      <c r="K69" s="135" cm="1">
        <f t="array" ref="K69">MAX(IF(J69='5014'!$D:$D,'5014'!$I:$I))</f>
        <v>0</v>
      </c>
      <c r="L69" s="136">
        <f>IF(COUNTIFS('5014'!$D:$D,'A5014'!J69,'5014'!$I:$I,'A5014'!K69,'5014'!$F:$F,'A5014'!$L$7)&gt;=1,1,0)</f>
        <v>0</v>
      </c>
      <c r="M69" s="136">
        <f>IF(COUNTIFS('5014'!$D:$D,'A5014'!J69,'5014'!$I:$I,'A5014'!K69,'5014'!$F:$F,'A5014'!$M$7)&gt;=1,1,0)</f>
        <v>0</v>
      </c>
      <c r="N69" s="136">
        <f>IF(COUNTIFS('5014'!$D:$D,'A5014'!J69,'5014'!$I:$I,'A5014'!K69,'5014'!$F:$F,'A5014'!$N$7)&gt;=1,1,0)</f>
        <v>0</v>
      </c>
      <c r="O69" s="117"/>
      <c r="P69" s="118"/>
      <c r="Q69" s="133" t="str">
        <f t="shared" si="13"/>
        <v>Ok</v>
      </c>
      <c r="R69" s="115"/>
      <c r="S69" s="115"/>
      <c r="T69" s="66"/>
      <c r="U69" s="133" t="str">
        <f t="shared" si="14"/>
        <v>Ok</v>
      </c>
      <c r="V69" s="115"/>
      <c r="W69" s="115"/>
      <c r="X69" s="66"/>
      <c r="Y69" s="133" t="str">
        <f t="shared" si="15"/>
        <v>Ok</v>
      </c>
      <c r="Z69" s="115"/>
      <c r="AA69" s="115"/>
      <c r="AB69" s="66"/>
      <c r="AC69" s="133" t="str">
        <f t="shared" si="16"/>
        <v>Ok</v>
      </c>
      <c r="AD69" s="115"/>
      <c r="AE69" s="115"/>
      <c r="AF69" s="66"/>
      <c r="AG69" s="133" t="str">
        <f t="shared" si="17"/>
        <v>Ok</v>
      </c>
      <c r="AH69" s="115"/>
      <c r="AI69" s="133" t="str">
        <f t="shared" si="18"/>
        <v>Ok</v>
      </c>
      <c r="AJ69" s="117" t="str">
        <f t="shared" si="19"/>
        <v>Não</v>
      </c>
      <c r="AK69" s="118"/>
      <c r="AL69" s="115"/>
      <c r="AM69" s="133" t="str">
        <f t="shared" si="20"/>
        <v>Ok</v>
      </c>
      <c r="AO69" s="65" t="str">
        <f t="shared" si="21"/>
        <v>Cooperado SEM perguntas a serem evidenciadas</v>
      </c>
    </row>
    <row r="70" spans="1:41" ht="20.100000000000001" customHeight="1">
      <c r="A70" s="119" t="str">
        <f t="shared" si="12"/>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H70" s="252"/>
      <c r="I70" s="115">
        <f>_xlfn.XLOOKUP(J70,'5014'!$D:$D,'5014'!$C:$C,0,0)</f>
        <v>0</v>
      </c>
      <c r="J70" s="134"/>
      <c r="K70" s="135" cm="1">
        <f t="array" ref="K70">MAX(IF(J70='5014'!$D:$D,'5014'!$I:$I))</f>
        <v>0</v>
      </c>
      <c r="L70" s="136">
        <f>IF(COUNTIFS('5014'!$D:$D,'A5014'!J70,'5014'!$I:$I,'A5014'!K70,'5014'!$F:$F,'A5014'!$L$7)&gt;=1,1,0)</f>
        <v>0</v>
      </c>
      <c r="M70" s="136">
        <f>IF(COUNTIFS('5014'!$D:$D,'A5014'!J70,'5014'!$I:$I,'A5014'!K70,'5014'!$F:$F,'A5014'!$M$7)&gt;=1,1,0)</f>
        <v>0</v>
      </c>
      <c r="N70" s="136">
        <f>IF(COUNTIFS('5014'!$D:$D,'A5014'!J70,'5014'!$I:$I,'A5014'!K70,'5014'!$F:$F,'A5014'!$N$7)&gt;=1,1,0)</f>
        <v>0</v>
      </c>
      <c r="O70" s="117"/>
      <c r="P70" s="118"/>
      <c r="Q70" s="133" t="str">
        <f t="shared" si="13"/>
        <v>Ok</v>
      </c>
      <c r="R70" s="115"/>
      <c r="S70" s="115"/>
      <c r="T70" s="66"/>
      <c r="U70" s="133" t="str">
        <f t="shared" si="14"/>
        <v>Ok</v>
      </c>
      <c r="V70" s="115"/>
      <c r="W70" s="115"/>
      <c r="X70" s="66"/>
      <c r="Y70" s="133" t="str">
        <f t="shared" si="15"/>
        <v>Ok</v>
      </c>
      <c r="Z70" s="115"/>
      <c r="AA70" s="115"/>
      <c r="AB70" s="66"/>
      <c r="AC70" s="133" t="str">
        <f t="shared" si="16"/>
        <v>Ok</v>
      </c>
      <c r="AD70" s="115"/>
      <c r="AE70" s="115"/>
      <c r="AF70" s="66"/>
      <c r="AG70" s="133" t="str">
        <f t="shared" si="17"/>
        <v>Ok</v>
      </c>
      <c r="AH70" s="115"/>
      <c r="AI70" s="133" t="str">
        <f t="shared" si="18"/>
        <v>Ok</v>
      </c>
      <c r="AJ70" s="117" t="str">
        <f t="shared" si="19"/>
        <v>Não</v>
      </c>
      <c r="AK70" s="118"/>
      <c r="AL70" s="115"/>
      <c r="AM70" s="133" t="str">
        <f t="shared" si="20"/>
        <v>Ok</v>
      </c>
      <c r="AO70" s="65" t="str">
        <f t="shared" si="21"/>
        <v>Cooperado SEM perguntas a serem evidenciadas</v>
      </c>
    </row>
    <row r="71" spans="1:41" ht="20.100000000000001" customHeight="1">
      <c r="A71" s="119" t="str">
        <f t="shared" si="12"/>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H71" s="252"/>
      <c r="I71" s="115">
        <f>_xlfn.XLOOKUP(J71,'5014'!$D:$D,'5014'!$C:$C,0,0)</f>
        <v>0</v>
      </c>
      <c r="J71" s="134"/>
      <c r="K71" s="135" cm="1">
        <f t="array" ref="K71">MAX(IF(J71='5014'!$D:$D,'5014'!$I:$I))</f>
        <v>0</v>
      </c>
      <c r="L71" s="136">
        <f>IF(COUNTIFS('5014'!$D:$D,'A5014'!J71,'5014'!$I:$I,'A5014'!K71,'5014'!$F:$F,'A5014'!$L$7)&gt;=1,1,0)</f>
        <v>0</v>
      </c>
      <c r="M71" s="136">
        <f>IF(COUNTIFS('5014'!$D:$D,'A5014'!J71,'5014'!$I:$I,'A5014'!K71,'5014'!$F:$F,'A5014'!$M$7)&gt;=1,1,0)</f>
        <v>0</v>
      </c>
      <c r="N71" s="136">
        <f>IF(COUNTIFS('5014'!$D:$D,'A5014'!J71,'5014'!$I:$I,'A5014'!K71,'5014'!$F:$F,'A5014'!$N$7)&gt;=1,1,0)</f>
        <v>0</v>
      </c>
      <c r="O71" s="117"/>
      <c r="P71" s="118"/>
      <c r="Q71" s="133" t="str">
        <f t="shared" si="13"/>
        <v>Ok</v>
      </c>
      <c r="R71" s="115"/>
      <c r="S71" s="115"/>
      <c r="T71" s="66"/>
      <c r="U71" s="133" t="str">
        <f t="shared" si="14"/>
        <v>Ok</v>
      </c>
      <c r="V71" s="115"/>
      <c r="W71" s="115"/>
      <c r="X71" s="66"/>
      <c r="Y71" s="133" t="str">
        <f t="shared" si="15"/>
        <v>Ok</v>
      </c>
      <c r="Z71" s="115"/>
      <c r="AA71" s="115"/>
      <c r="AB71" s="66"/>
      <c r="AC71" s="133" t="str">
        <f t="shared" si="16"/>
        <v>Ok</v>
      </c>
      <c r="AD71" s="115"/>
      <c r="AE71" s="115"/>
      <c r="AF71" s="66"/>
      <c r="AG71" s="133" t="str">
        <f t="shared" si="17"/>
        <v>Ok</v>
      </c>
      <c r="AH71" s="115"/>
      <c r="AI71" s="133" t="str">
        <f t="shared" si="18"/>
        <v>Ok</v>
      </c>
      <c r="AJ71" s="117" t="str">
        <f t="shared" si="19"/>
        <v>Não</v>
      </c>
      <c r="AK71" s="118"/>
      <c r="AL71" s="115"/>
      <c r="AM71" s="133" t="str">
        <f t="shared" si="20"/>
        <v>Ok</v>
      </c>
      <c r="AO71" s="65" t="str">
        <f t="shared" si="21"/>
        <v>Cooperado SEM perguntas a serem evidenciadas</v>
      </c>
    </row>
    <row r="72" spans="1:41" ht="20.100000000000001" customHeight="1">
      <c r="A72" s="119" t="str">
        <f t="shared" si="12"/>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H72" s="115"/>
      <c r="I72" s="115">
        <f>_xlfn.XLOOKUP(J72,'5014'!$D:$D,'5014'!$C:$C,0,0)</f>
        <v>0</v>
      </c>
      <c r="J72" s="134"/>
      <c r="K72" s="135" cm="1">
        <f t="array" ref="K72">MAX(IF(J72='5014'!$D:$D,'5014'!$I:$I))</f>
        <v>0</v>
      </c>
      <c r="L72" s="136">
        <f>IF(COUNTIFS('5014'!$D:$D,'A5014'!J72,'5014'!$I:$I,'A5014'!K72,'5014'!$F:$F,'A5014'!$L$7)&gt;=1,1,0)</f>
        <v>0</v>
      </c>
      <c r="M72" s="136">
        <f>IF(COUNTIFS('5014'!$D:$D,'A5014'!J72,'5014'!$I:$I,'A5014'!K72,'5014'!$F:$F,'A5014'!$M$7)&gt;=1,1,0)</f>
        <v>0</v>
      </c>
      <c r="N72" s="136">
        <f>IF(COUNTIFS('5014'!$D:$D,'A5014'!J72,'5014'!$I:$I,'A5014'!K72,'5014'!$F:$F,'A5014'!$N$7)&gt;=1,1,0)</f>
        <v>0</v>
      </c>
      <c r="O72" s="117"/>
      <c r="P72" s="118"/>
      <c r="Q72" s="133" t="str">
        <f t="shared" si="13"/>
        <v>Ok</v>
      </c>
      <c r="R72" s="115"/>
      <c r="S72" s="115"/>
      <c r="T72" s="66"/>
      <c r="U72" s="133" t="str">
        <f t="shared" si="14"/>
        <v>Ok</v>
      </c>
      <c r="V72" s="115"/>
      <c r="W72" s="115"/>
      <c r="X72" s="66"/>
      <c r="Y72" s="133" t="str">
        <f t="shared" si="15"/>
        <v>Ok</v>
      </c>
      <c r="Z72" s="115"/>
      <c r="AA72" s="115"/>
      <c r="AB72" s="66"/>
      <c r="AC72" s="133" t="str">
        <f t="shared" si="16"/>
        <v>Ok</v>
      </c>
      <c r="AD72" s="115"/>
      <c r="AE72" s="115"/>
      <c r="AF72" s="66"/>
      <c r="AG72" s="133" t="str">
        <f t="shared" si="17"/>
        <v>Ok</v>
      </c>
      <c r="AH72" s="115"/>
      <c r="AI72" s="133" t="str">
        <f t="shared" si="18"/>
        <v>Ok</v>
      </c>
      <c r="AJ72" s="117" t="str">
        <f t="shared" si="19"/>
        <v>Não</v>
      </c>
      <c r="AK72" s="118"/>
      <c r="AL72" s="115"/>
      <c r="AM72" s="133" t="str">
        <f t="shared" si="20"/>
        <v>Ok</v>
      </c>
      <c r="AO72" s="65" t="str">
        <f t="shared" si="21"/>
        <v>Cooperado SEM perguntas a serem evidenciadas</v>
      </c>
    </row>
    <row r="73" spans="1:41" ht="20.100000000000001" customHeight="1">
      <c r="A73" s="119" t="str">
        <f t="shared" si="12"/>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H73" s="142"/>
      <c r="I73" s="115">
        <f>_xlfn.XLOOKUP(J73,'5014'!$D:$D,'5014'!$C:$C,0,0)</f>
        <v>0</v>
      </c>
      <c r="J73" s="134"/>
      <c r="K73" s="135" cm="1">
        <f t="array" ref="K73">MAX(IF(J73='5014'!$D:$D,'5014'!$I:$I))</f>
        <v>0</v>
      </c>
      <c r="L73" s="136">
        <f>IF(COUNTIFS('5014'!$D:$D,'A5014'!J73,'5014'!$I:$I,'A5014'!K73,'5014'!$F:$F,'A5014'!$L$7)&gt;=1,1,0)</f>
        <v>0</v>
      </c>
      <c r="M73" s="136">
        <f>IF(COUNTIFS('5014'!$D:$D,'A5014'!J73,'5014'!$I:$I,'A5014'!K73,'5014'!$F:$F,'A5014'!$M$7)&gt;=1,1,0)</f>
        <v>0</v>
      </c>
      <c r="N73" s="136">
        <f>IF(COUNTIFS('5014'!$D:$D,'A5014'!J73,'5014'!$I:$I,'A5014'!K73,'5014'!$F:$F,'A5014'!$N$7)&gt;=1,1,0)</f>
        <v>0</v>
      </c>
      <c r="O73" s="117"/>
      <c r="P73" s="118"/>
      <c r="Q73" s="133" t="str">
        <f t="shared" si="13"/>
        <v>Ok</v>
      </c>
      <c r="R73" s="115"/>
      <c r="S73" s="115"/>
      <c r="T73" s="66"/>
      <c r="U73" s="133" t="str">
        <f t="shared" si="14"/>
        <v>Ok</v>
      </c>
      <c r="V73" s="115"/>
      <c r="W73" s="115"/>
      <c r="X73" s="66"/>
      <c r="Y73" s="133" t="str">
        <f t="shared" si="15"/>
        <v>Ok</v>
      </c>
      <c r="Z73" s="115"/>
      <c r="AA73" s="115"/>
      <c r="AB73" s="66"/>
      <c r="AC73" s="133" t="str">
        <f t="shared" si="16"/>
        <v>Ok</v>
      </c>
      <c r="AD73" s="115"/>
      <c r="AE73" s="115"/>
      <c r="AF73" s="66"/>
      <c r="AG73" s="133" t="str">
        <f t="shared" si="17"/>
        <v>Ok</v>
      </c>
      <c r="AH73" s="115"/>
      <c r="AI73" s="133" t="str">
        <f t="shared" si="18"/>
        <v>Ok</v>
      </c>
      <c r="AJ73" s="117" t="str">
        <f t="shared" si="19"/>
        <v>Não</v>
      </c>
      <c r="AK73" s="118"/>
      <c r="AL73" s="115"/>
      <c r="AM73" s="133" t="str">
        <f t="shared" si="20"/>
        <v>Ok</v>
      </c>
      <c r="AO73" s="65" t="str">
        <f t="shared" si="21"/>
        <v>Cooperado SEM perguntas a serem evidenciadas</v>
      </c>
    </row>
    <row r="74" spans="1:41" ht="20.100000000000001" customHeight="1">
      <c r="A74" s="119" t="str">
        <f t="shared" si="12"/>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H74" s="252"/>
      <c r="I74" s="115">
        <f>_xlfn.XLOOKUP(J74,'5014'!$D:$D,'5014'!$C:$C,0,0)</f>
        <v>0</v>
      </c>
      <c r="J74" s="134"/>
      <c r="K74" s="135" cm="1">
        <f t="array" ref="K74">MAX(IF(J74='5014'!$D:$D,'5014'!$I:$I))</f>
        <v>0</v>
      </c>
      <c r="L74" s="136">
        <f>IF(COUNTIFS('5014'!$D:$D,'A5014'!J74,'5014'!$I:$I,'A5014'!K74,'5014'!$F:$F,'A5014'!$L$7)&gt;=1,1,0)</f>
        <v>0</v>
      </c>
      <c r="M74" s="136">
        <f>IF(COUNTIFS('5014'!$D:$D,'A5014'!J74,'5014'!$I:$I,'A5014'!K74,'5014'!$F:$F,'A5014'!$M$7)&gt;=1,1,0)</f>
        <v>0</v>
      </c>
      <c r="N74" s="136">
        <f>IF(COUNTIFS('5014'!$D:$D,'A5014'!J74,'5014'!$I:$I,'A5014'!K74,'5014'!$F:$F,'A5014'!$N$7)&gt;=1,1,0)</f>
        <v>0</v>
      </c>
      <c r="O74" s="117"/>
      <c r="P74" s="118"/>
      <c r="Q74" s="133" t="str">
        <f t="shared" si="13"/>
        <v>Ok</v>
      </c>
      <c r="R74" s="115"/>
      <c r="S74" s="115"/>
      <c r="T74" s="66"/>
      <c r="U74" s="133" t="str">
        <f t="shared" si="14"/>
        <v>Ok</v>
      </c>
      <c r="V74" s="115"/>
      <c r="W74" s="115"/>
      <c r="X74" s="66"/>
      <c r="Y74" s="133" t="str">
        <f t="shared" si="15"/>
        <v>Ok</v>
      </c>
      <c r="Z74" s="115"/>
      <c r="AA74" s="115"/>
      <c r="AB74" s="66"/>
      <c r="AC74" s="133" t="str">
        <f t="shared" si="16"/>
        <v>Ok</v>
      </c>
      <c r="AD74" s="115"/>
      <c r="AE74" s="115"/>
      <c r="AF74" s="66"/>
      <c r="AG74" s="133" t="str">
        <f t="shared" si="17"/>
        <v>Ok</v>
      </c>
      <c r="AH74" s="115"/>
      <c r="AI74" s="133" t="str">
        <f t="shared" si="18"/>
        <v>Ok</v>
      </c>
      <c r="AJ74" s="117" t="str">
        <f t="shared" si="19"/>
        <v>Não</v>
      </c>
      <c r="AK74" s="118"/>
      <c r="AL74" s="115"/>
      <c r="AM74" s="133" t="str">
        <f t="shared" si="20"/>
        <v>Ok</v>
      </c>
      <c r="AO74" s="65" t="str">
        <f t="shared" si="21"/>
        <v>Cooperado SEM perguntas a serem evidenciadas</v>
      </c>
    </row>
    <row r="75" spans="1:41" ht="20.100000000000001" customHeight="1">
      <c r="A75" s="119" t="str">
        <f t="shared" si="12"/>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H75" s="252"/>
      <c r="I75" s="115">
        <f>_xlfn.XLOOKUP(J75,'5014'!$D:$D,'5014'!$C:$C,0,0)</f>
        <v>0</v>
      </c>
      <c r="J75" s="134"/>
      <c r="K75" s="135" cm="1">
        <f t="array" ref="K75">MAX(IF(J75='5014'!$D:$D,'5014'!$I:$I))</f>
        <v>0</v>
      </c>
      <c r="L75" s="136">
        <f>IF(COUNTIFS('5014'!$D:$D,'A5014'!J75,'5014'!$I:$I,'A5014'!K75,'5014'!$F:$F,'A5014'!$L$7)&gt;=1,1,0)</f>
        <v>0</v>
      </c>
      <c r="M75" s="136">
        <f>IF(COUNTIFS('5014'!$D:$D,'A5014'!J75,'5014'!$I:$I,'A5014'!K75,'5014'!$F:$F,'A5014'!$M$7)&gt;=1,1,0)</f>
        <v>0</v>
      </c>
      <c r="N75" s="136">
        <f>IF(COUNTIFS('5014'!$D:$D,'A5014'!J75,'5014'!$I:$I,'A5014'!K75,'5014'!$F:$F,'A5014'!$N$7)&gt;=1,1,0)</f>
        <v>0</v>
      </c>
      <c r="O75" s="117"/>
      <c r="P75" s="118"/>
      <c r="Q75" s="133" t="str">
        <f t="shared" si="13"/>
        <v>Ok</v>
      </c>
      <c r="R75" s="115"/>
      <c r="S75" s="115"/>
      <c r="T75" s="66"/>
      <c r="U75" s="133" t="str">
        <f t="shared" si="14"/>
        <v>Ok</v>
      </c>
      <c r="V75" s="115"/>
      <c r="W75" s="115"/>
      <c r="X75" s="66"/>
      <c r="Y75" s="133" t="str">
        <f t="shared" si="15"/>
        <v>Ok</v>
      </c>
      <c r="Z75" s="115"/>
      <c r="AA75" s="115"/>
      <c r="AB75" s="66"/>
      <c r="AC75" s="133" t="str">
        <f t="shared" si="16"/>
        <v>Ok</v>
      </c>
      <c r="AD75" s="115"/>
      <c r="AE75" s="115"/>
      <c r="AF75" s="66"/>
      <c r="AG75" s="133" t="str">
        <f t="shared" si="17"/>
        <v>Ok</v>
      </c>
      <c r="AH75" s="115"/>
      <c r="AI75" s="133" t="str">
        <f t="shared" si="18"/>
        <v>Ok</v>
      </c>
      <c r="AJ75" s="117" t="str">
        <f t="shared" si="19"/>
        <v>Não</v>
      </c>
      <c r="AK75" s="118"/>
      <c r="AL75" s="115"/>
      <c r="AM75" s="133" t="str">
        <f t="shared" si="20"/>
        <v>Ok</v>
      </c>
      <c r="AO75" s="65" t="str">
        <f t="shared" si="21"/>
        <v>Cooperado SEM perguntas a serem evidenciadas</v>
      </c>
    </row>
    <row r="76" spans="1:41" ht="20.100000000000001" customHeight="1">
      <c r="A76" s="119" t="str">
        <f t="shared" si="12"/>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H76" s="252"/>
      <c r="I76" s="115">
        <f>_xlfn.XLOOKUP(J76,'5014'!$D:$D,'5014'!$C:$C,0,0)</f>
        <v>0</v>
      </c>
      <c r="J76" s="134"/>
      <c r="K76" s="135" cm="1">
        <f t="array" ref="K76">MAX(IF(J76='5014'!$D:$D,'5014'!$I:$I))</f>
        <v>0</v>
      </c>
      <c r="L76" s="136">
        <f>IF(COUNTIFS('5014'!$D:$D,'A5014'!J76,'5014'!$I:$I,'A5014'!K76,'5014'!$F:$F,'A5014'!$L$7)&gt;=1,1,0)</f>
        <v>0</v>
      </c>
      <c r="M76" s="136">
        <f>IF(COUNTIFS('5014'!$D:$D,'A5014'!J76,'5014'!$I:$I,'A5014'!K76,'5014'!$F:$F,'A5014'!$M$7)&gt;=1,1,0)</f>
        <v>0</v>
      </c>
      <c r="N76" s="136">
        <f>IF(COUNTIFS('5014'!$D:$D,'A5014'!J76,'5014'!$I:$I,'A5014'!K76,'5014'!$F:$F,'A5014'!$N$7)&gt;=1,1,0)</f>
        <v>0</v>
      </c>
      <c r="O76" s="117"/>
      <c r="P76" s="118"/>
      <c r="Q76" s="133" t="str">
        <f t="shared" si="13"/>
        <v>Ok</v>
      </c>
      <c r="R76" s="115"/>
      <c r="S76" s="115"/>
      <c r="T76" s="66"/>
      <c r="U76" s="133" t="str">
        <f t="shared" si="14"/>
        <v>Ok</v>
      </c>
      <c r="V76" s="115"/>
      <c r="W76" s="115"/>
      <c r="X76" s="66"/>
      <c r="Y76" s="133" t="str">
        <f t="shared" si="15"/>
        <v>Ok</v>
      </c>
      <c r="Z76" s="115"/>
      <c r="AA76" s="115"/>
      <c r="AB76" s="66"/>
      <c r="AC76" s="133" t="str">
        <f t="shared" si="16"/>
        <v>Ok</v>
      </c>
      <c r="AD76" s="115"/>
      <c r="AE76" s="115"/>
      <c r="AF76" s="66"/>
      <c r="AG76" s="133" t="str">
        <f t="shared" si="17"/>
        <v>Ok</v>
      </c>
      <c r="AH76" s="115"/>
      <c r="AI76" s="133" t="str">
        <f t="shared" si="18"/>
        <v>Ok</v>
      </c>
      <c r="AJ76" s="117" t="str">
        <f t="shared" si="19"/>
        <v>Não</v>
      </c>
      <c r="AK76" s="118"/>
      <c r="AL76" s="115"/>
      <c r="AM76" s="133" t="str">
        <f t="shared" si="20"/>
        <v>Ok</v>
      </c>
      <c r="AO76" s="65" t="str">
        <f t="shared" si="21"/>
        <v>Cooperado SEM perguntas a serem evidenciadas</v>
      </c>
    </row>
    <row r="77" spans="1:41" ht="20.100000000000001" customHeight="1">
      <c r="A77" s="119" t="str">
        <f t="shared" si="12"/>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H77" s="252"/>
      <c r="I77" s="115">
        <f>_xlfn.XLOOKUP(J77,'5014'!$D:$D,'5014'!$C:$C,0,0)</f>
        <v>0</v>
      </c>
      <c r="J77" s="134"/>
      <c r="K77" s="135" cm="1">
        <f t="array" ref="K77">MAX(IF(J77='5014'!$D:$D,'5014'!$I:$I))</f>
        <v>0</v>
      </c>
      <c r="L77" s="136">
        <f>IF(COUNTIFS('5014'!$D:$D,'A5014'!J77,'5014'!$I:$I,'A5014'!K77,'5014'!$F:$F,'A5014'!$L$7)&gt;=1,1,0)</f>
        <v>0</v>
      </c>
      <c r="M77" s="136">
        <f>IF(COUNTIFS('5014'!$D:$D,'A5014'!J77,'5014'!$I:$I,'A5014'!K77,'5014'!$F:$F,'A5014'!$M$7)&gt;=1,1,0)</f>
        <v>0</v>
      </c>
      <c r="N77" s="136">
        <f>IF(COUNTIFS('5014'!$D:$D,'A5014'!J77,'5014'!$I:$I,'A5014'!K77,'5014'!$F:$F,'A5014'!$N$7)&gt;=1,1,0)</f>
        <v>0</v>
      </c>
      <c r="O77" s="117"/>
      <c r="P77" s="118"/>
      <c r="Q77" s="133" t="str">
        <f t="shared" si="13"/>
        <v>Ok</v>
      </c>
      <c r="R77" s="115"/>
      <c r="S77" s="115"/>
      <c r="T77" s="66"/>
      <c r="U77" s="133" t="str">
        <f t="shared" si="14"/>
        <v>Ok</v>
      </c>
      <c r="V77" s="115"/>
      <c r="W77" s="115"/>
      <c r="X77" s="66"/>
      <c r="Y77" s="133" t="str">
        <f t="shared" si="15"/>
        <v>Ok</v>
      </c>
      <c r="Z77" s="115"/>
      <c r="AA77" s="115"/>
      <c r="AB77" s="66"/>
      <c r="AC77" s="133" t="str">
        <f t="shared" si="16"/>
        <v>Ok</v>
      </c>
      <c r="AD77" s="115"/>
      <c r="AE77" s="115"/>
      <c r="AF77" s="66"/>
      <c r="AG77" s="133" t="str">
        <f t="shared" si="17"/>
        <v>Ok</v>
      </c>
      <c r="AH77" s="115"/>
      <c r="AI77" s="133" t="str">
        <f t="shared" si="18"/>
        <v>Ok</v>
      </c>
      <c r="AJ77" s="117" t="str">
        <f t="shared" si="19"/>
        <v>Não</v>
      </c>
      <c r="AK77" s="118"/>
      <c r="AL77" s="115"/>
      <c r="AM77" s="133" t="str">
        <f t="shared" si="20"/>
        <v>Ok</v>
      </c>
      <c r="AO77" s="65" t="str">
        <f t="shared" si="21"/>
        <v>Cooperado SEM perguntas a serem evidenciadas</v>
      </c>
    </row>
    <row r="78" spans="1:41" ht="20.100000000000001" customHeight="1">
      <c r="A78" s="119" t="str">
        <f t="shared" si="12"/>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H78" s="252"/>
      <c r="I78" s="115">
        <f>_xlfn.XLOOKUP(J78,'5014'!$D:$D,'5014'!$C:$C,0,0)</f>
        <v>0</v>
      </c>
      <c r="J78" s="134"/>
      <c r="K78" s="135" cm="1">
        <f t="array" ref="K78">MAX(IF(J78='5014'!$D:$D,'5014'!$I:$I))</f>
        <v>0</v>
      </c>
      <c r="L78" s="136">
        <f>IF(COUNTIFS('5014'!$D:$D,'A5014'!J78,'5014'!$I:$I,'A5014'!K78,'5014'!$F:$F,'A5014'!$L$7)&gt;=1,1,0)</f>
        <v>0</v>
      </c>
      <c r="M78" s="136">
        <f>IF(COUNTIFS('5014'!$D:$D,'A5014'!J78,'5014'!$I:$I,'A5014'!K78,'5014'!$F:$F,'A5014'!$M$7)&gt;=1,1,0)</f>
        <v>0</v>
      </c>
      <c r="N78" s="136">
        <f>IF(COUNTIFS('5014'!$D:$D,'A5014'!J78,'5014'!$I:$I,'A5014'!K78,'5014'!$F:$F,'A5014'!$N$7)&gt;=1,1,0)</f>
        <v>0</v>
      </c>
      <c r="O78" s="117"/>
      <c r="P78" s="118"/>
      <c r="Q78" s="133" t="str">
        <f t="shared" si="13"/>
        <v>Ok</v>
      </c>
      <c r="R78" s="115"/>
      <c r="S78" s="115"/>
      <c r="T78" s="66"/>
      <c r="U78" s="133" t="str">
        <f t="shared" si="14"/>
        <v>Ok</v>
      </c>
      <c r="V78" s="115"/>
      <c r="W78" s="115"/>
      <c r="X78" s="66"/>
      <c r="Y78" s="133" t="str">
        <f t="shared" si="15"/>
        <v>Ok</v>
      </c>
      <c r="Z78" s="115"/>
      <c r="AA78" s="115"/>
      <c r="AB78" s="66"/>
      <c r="AC78" s="133" t="str">
        <f t="shared" si="16"/>
        <v>Ok</v>
      </c>
      <c r="AD78" s="115"/>
      <c r="AE78" s="115"/>
      <c r="AF78" s="66"/>
      <c r="AG78" s="133" t="str">
        <f t="shared" si="17"/>
        <v>Ok</v>
      </c>
      <c r="AH78" s="115"/>
      <c r="AI78" s="133" t="str">
        <f t="shared" si="18"/>
        <v>Ok</v>
      </c>
      <c r="AJ78" s="117" t="str">
        <f t="shared" si="19"/>
        <v>Não</v>
      </c>
      <c r="AK78" s="118"/>
      <c r="AL78" s="115"/>
      <c r="AM78" s="133" t="str">
        <f t="shared" si="20"/>
        <v>Ok</v>
      </c>
      <c r="AO78" s="65" t="str">
        <f t="shared" si="21"/>
        <v>Cooperado SEM perguntas a serem evidenciadas</v>
      </c>
    </row>
    <row r="79" spans="1:41" ht="20.100000000000001" customHeight="1">
      <c r="A79" s="119" t="str">
        <f t="shared" si="12"/>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H79" s="252"/>
      <c r="I79" s="115">
        <f>_xlfn.XLOOKUP(J79,'5014'!$D:$D,'5014'!$C:$C,0,0)</f>
        <v>0</v>
      </c>
      <c r="J79" s="134"/>
      <c r="K79" s="135" cm="1">
        <f t="array" ref="K79">MAX(IF(J79='5014'!$D:$D,'5014'!$I:$I))</f>
        <v>0</v>
      </c>
      <c r="L79" s="136">
        <f>IF(COUNTIFS('5014'!$D:$D,'A5014'!J79,'5014'!$I:$I,'A5014'!K79,'5014'!$F:$F,'A5014'!$L$7)&gt;=1,1,0)</f>
        <v>0</v>
      </c>
      <c r="M79" s="136">
        <f>IF(COUNTIFS('5014'!$D:$D,'A5014'!J79,'5014'!$I:$I,'A5014'!K79,'5014'!$F:$F,'A5014'!$M$7)&gt;=1,1,0)</f>
        <v>0</v>
      </c>
      <c r="N79" s="136">
        <f>IF(COUNTIFS('5014'!$D:$D,'A5014'!J79,'5014'!$I:$I,'A5014'!K79,'5014'!$F:$F,'A5014'!$N$7)&gt;=1,1,0)</f>
        <v>0</v>
      </c>
      <c r="O79" s="117"/>
      <c r="P79" s="118"/>
      <c r="Q79" s="133" t="str">
        <f t="shared" si="13"/>
        <v>Ok</v>
      </c>
      <c r="R79" s="115"/>
      <c r="S79" s="115"/>
      <c r="T79" s="66"/>
      <c r="U79" s="133" t="str">
        <f t="shared" si="14"/>
        <v>Ok</v>
      </c>
      <c r="V79" s="115"/>
      <c r="W79" s="115"/>
      <c r="X79" s="66"/>
      <c r="Y79" s="133" t="str">
        <f t="shared" si="15"/>
        <v>Ok</v>
      </c>
      <c r="Z79" s="115"/>
      <c r="AA79" s="115"/>
      <c r="AB79" s="66"/>
      <c r="AC79" s="133" t="str">
        <f t="shared" si="16"/>
        <v>Ok</v>
      </c>
      <c r="AD79" s="115"/>
      <c r="AE79" s="115"/>
      <c r="AF79" s="66"/>
      <c r="AG79" s="133" t="str">
        <f t="shared" si="17"/>
        <v>Ok</v>
      </c>
      <c r="AH79" s="115"/>
      <c r="AI79" s="133" t="str">
        <f t="shared" si="18"/>
        <v>Ok</v>
      </c>
      <c r="AJ79" s="117" t="str">
        <f t="shared" si="19"/>
        <v>Não</v>
      </c>
      <c r="AK79" s="118"/>
      <c r="AL79" s="115"/>
      <c r="AM79" s="133" t="str">
        <f t="shared" si="20"/>
        <v>Ok</v>
      </c>
      <c r="AO79" s="65" t="str">
        <f t="shared" si="21"/>
        <v>Cooperado SEM perguntas a serem evidenciadas</v>
      </c>
    </row>
    <row r="80" spans="1:41" ht="20.100000000000001" customHeight="1">
      <c r="A80" s="119" t="str">
        <f t="shared" si="12"/>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H80" s="252"/>
      <c r="I80" s="115">
        <f>_xlfn.XLOOKUP(J80,'5014'!$D:$D,'5014'!$C:$C,0,0)</f>
        <v>0</v>
      </c>
      <c r="J80" s="134"/>
      <c r="K80" s="135" cm="1">
        <f t="array" ref="K80">MAX(IF(J80='5014'!$D:$D,'5014'!$I:$I))</f>
        <v>0</v>
      </c>
      <c r="L80" s="136">
        <f>IF(COUNTIFS('5014'!$D:$D,'A5014'!J80,'5014'!$I:$I,'A5014'!K80,'5014'!$F:$F,'A5014'!$L$7)&gt;=1,1,0)</f>
        <v>0</v>
      </c>
      <c r="M80" s="136">
        <f>IF(COUNTIFS('5014'!$D:$D,'A5014'!J80,'5014'!$I:$I,'A5014'!K80,'5014'!$F:$F,'A5014'!$M$7)&gt;=1,1,0)</f>
        <v>0</v>
      </c>
      <c r="N80" s="136">
        <f>IF(COUNTIFS('5014'!$D:$D,'A5014'!J80,'5014'!$I:$I,'A5014'!K80,'5014'!$F:$F,'A5014'!$N$7)&gt;=1,1,0)</f>
        <v>0</v>
      </c>
      <c r="O80" s="117"/>
      <c r="P80" s="118"/>
      <c r="Q80" s="133" t="str">
        <f t="shared" si="13"/>
        <v>Ok</v>
      </c>
      <c r="R80" s="115"/>
      <c r="S80" s="115"/>
      <c r="T80" s="66"/>
      <c r="U80" s="133" t="str">
        <f t="shared" si="14"/>
        <v>Ok</v>
      </c>
      <c r="V80" s="115"/>
      <c r="W80" s="115"/>
      <c r="X80" s="66"/>
      <c r="Y80" s="133" t="str">
        <f t="shared" si="15"/>
        <v>Ok</v>
      </c>
      <c r="Z80" s="115"/>
      <c r="AA80" s="115"/>
      <c r="AB80" s="66"/>
      <c r="AC80" s="133" t="str">
        <f t="shared" si="16"/>
        <v>Ok</v>
      </c>
      <c r="AD80" s="115"/>
      <c r="AE80" s="115"/>
      <c r="AF80" s="66"/>
      <c r="AG80" s="133" t="str">
        <f t="shared" si="17"/>
        <v>Ok</v>
      </c>
      <c r="AH80" s="115"/>
      <c r="AI80" s="133" t="str">
        <f t="shared" si="18"/>
        <v>Ok</v>
      </c>
      <c r="AJ80" s="117" t="str">
        <f t="shared" si="19"/>
        <v>Não</v>
      </c>
      <c r="AK80" s="118"/>
      <c r="AL80" s="115"/>
      <c r="AM80" s="133" t="str">
        <f t="shared" si="20"/>
        <v>Ok</v>
      </c>
      <c r="AO80" s="65" t="str">
        <f t="shared" si="21"/>
        <v>Cooperado SEM perguntas a serem evidenciadas</v>
      </c>
    </row>
    <row r="81" spans="1:41" ht="20.100000000000001" customHeight="1">
      <c r="A81" s="119" t="str">
        <f t="shared" si="12"/>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H81" s="252"/>
      <c r="I81" s="115">
        <f>_xlfn.XLOOKUP(J81,'5014'!$D:$D,'5014'!$C:$C,0,0)</f>
        <v>0</v>
      </c>
      <c r="J81" s="134"/>
      <c r="K81" s="135" cm="1">
        <f t="array" ref="K81">MAX(IF(J81='5014'!$D:$D,'5014'!$I:$I))</f>
        <v>0</v>
      </c>
      <c r="L81" s="136">
        <f>IF(COUNTIFS('5014'!$D:$D,'A5014'!J81,'5014'!$I:$I,'A5014'!K81,'5014'!$F:$F,'A5014'!$L$7)&gt;=1,1,0)</f>
        <v>0</v>
      </c>
      <c r="M81" s="136">
        <f>IF(COUNTIFS('5014'!$D:$D,'A5014'!J81,'5014'!$I:$I,'A5014'!K81,'5014'!$F:$F,'A5014'!$M$7)&gt;=1,1,0)</f>
        <v>0</v>
      </c>
      <c r="N81" s="136">
        <f>IF(COUNTIFS('5014'!$D:$D,'A5014'!J81,'5014'!$I:$I,'A5014'!K81,'5014'!$F:$F,'A5014'!$N$7)&gt;=1,1,0)</f>
        <v>0</v>
      </c>
      <c r="O81" s="117"/>
      <c r="P81" s="118"/>
      <c r="Q81" s="133" t="str">
        <f t="shared" si="13"/>
        <v>Ok</v>
      </c>
      <c r="R81" s="115"/>
      <c r="S81" s="115"/>
      <c r="T81" s="66"/>
      <c r="U81" s="133" t="str">
        <f t="shared" si="14"/>
        <v>Ok</v>
      </c>
      <c r="V81" s="115"/>
      <c r="W81" s="115"/>
      <c r="X81" s="66"/>
      <c r="Y81" s="133" t="str">
        <f t="shared" si="15"/>
        <v>Ok</v>
      </c>
      <c r="Z81" s="115"/>
      <c r="AA81" s="115"/>
      <c r="AB81" s="66"/>
      <c r="AC81" s="133" t="str">
        <f t="shared" si="16"/>
        <v>Ok</v>
      </c>
      <c r="AD81" s="115"/>
      <c r="AE81" s="115"/>
      <c r="AF81" s="66"/>
      <c r="AG81" s="133" t="str">
        <f t="shared" si="17"/>
        <v>Ok</v>
      </c>
      <c r="AH81" s="115"/>
      <c r="AI81" s="133" t="str">
        <f t="shared" si="18"/>
        <v>Ok</v>
      </c>
      <c r="AJ81" s="117" t="str">
        <f t="shared" si="19"/>
        <v>Não</v>
      </c>
      <c r="AK81" s="118"/>
      <c r="AL81" s="115"/>
      <c r="AM81" s="133" t="str">
        <f t="shared" si="20"/>
        <v>Ok</v>
      </c>
      <c r="AO81" s="65" t="str">
        <f t="shared" si="21"/>
        <v>Cooperado SEM perguntas a serem evidenciadas</v>
      </c>
    </row>
    <row r="82" spans="1:41" ht="20.100000000000001" customHeight="1" thickBot="1">
      <c r="A82" s="119" t="str">
        <f t="shared" si="12"/>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H82" s="142"/>
      <c r="I82" s="115">
        <f>_xlfn.XLOOKUP(J82,'5014'!$D:$D,'5014'!$C:$C,0,0)</f>
        <v>0</v>
      </c>
      <c r="J82" s="134"/>
      <c r="K82" s="135" cm="1">
        <f t="array" ref="K82">MAX(IF(J82='5014'!$D:$D,'5014'!$I:$I))</f>
        <v>0</v>
      </c>
      <c r="L82" s="136">
        <f>IF(COUNTIFS('5014'!$D:$D,'A5014'!J82,'5014'!$I:$I,'A5014'!K82,'5014'!$F:$F,'A5014'!$L$7)&gt;=1,1,0)</f>
        <v>0</v>
      </c>
      <c r="M82" s="136">
        <f>IF(COUNTIFS('5014'!$D:$D,'A5014'!J82,'5014'!$I:$I,'A5014'!K82,'5014'!$F:$F,'A5014'!$M$7)&gt;=1,1,0)</f>
        <v>0</v>
      </c>
      <c r="N82" s="136">
        <f>IF(COUNTIFS('5014'!$D:$D,'A5014'!J82,'5014'!$I:$I,'A5014'!K82,'5014'!$F:$F,'A5014'!$N$7)&gt;=1,1,0)</f>
        <v>0</v>
      </c>
      <c r="O82" s="117"/>
      <c r="P82" s="118"/>
      <c r="Q82" s="133" t="str">
        <f t="shared" si="13"/>
        <v>Ok</v>
      </c>
      <c r="R82" s="115"/>
      <c r="S82" s="115"/>
      <c r="T82" s="66"/>
      <c r="U82" s="133" t="str">
        <f t="shared" si="14"/>
        <v>Ok</v>
      </c>
      <c r="V82" s="115"/>
      <c r="W82" s="115"/>
      <c r="X82" s="66"/>
      <c r="Y82" s="133" t="str">
        <f t="shared" si="15"/>
        <v>Ok</v>
      </c>
      <c r="Z82" s="115"/>
      <c r="AA82" s="115"/>
      <c r="AB82" s="66"/>
      <c r="AC82" s="133" t="str">
        <f t="shared" si="16"/>
        <v>Ok</v>
      </c>
      <c r="AD82" s="115"/>
      <c r="AE82" s="115"/>
      <c r="AF82" s="66"/>
      <c r="AG82" s="133" t="str">
        <f t="shared" si="17"/>
        <v>Ok</v>
      </c>
      <c r="AH82" s="115"/>
      <c r="AI82" s="133" t="str">
        <f t="shared" si="18"/>
        <v>Ok</v>
      </c>
      <c r="AJ82" s="117" t="str">
        <f t="shared" si="19"/>
        <v>Não</v>
      </c>
      <c r="AK82" s="118"/>
      <c r="AL82" s="115"/>
      <c r="AM82" s="133" t="str">
        <f t="shared" si="20"/>
        <v>Ok</v>
      </c>
      <c r="AO82" s="65" t="str">
        <f t="shared" si="21"/>
        <v>Cooperado SEM perguntas a serem evidenciadas</v>
      </c>
    </row>
    <row r="83" spans="1:41" ht="20.100000000000001" customHeight="1" thickTop="1">
      <c r="H83" s="142"/>
      <c r="I83" s="115">
        <f>_xlfn.XLOOKUP(J83,'5014'!$D:$D,'5014'!$C:$C,0,0)</f>
        <v>0</v>
      </c>
      <c r="J83" s="134"/>
      <c r="K83" s="135" cm="1">
        <f t="array" ref="K83">MAX(IF(J83='5014'!$D:$D,'5014'!$I:$I))</f>
        <v>0</v>
      </c>
      <c r="L83" s="136">
        <f>IF(COUNTIFS('5014'!$D:$D,'A5014'!J83,'5014'!$I:$I,'A5014'!K83,'5014'!$F:$F,'A5014'!$L$7)&gt;=1,1,0)</f>
        <v>0</v>
      </c>
      <c r="M83" s="136">
        <f>IF(COUNTIFS('5014'!$D:$D,'A5014'!J83,'5014'!$I:$I,'A5014'!K83,'5014'!$F:$F,'A5014'!$M$7)&gt;=1,1,0)</f>
        <v>0</v>
      </c>
      <c r="N83" s="136">
        <f>IF(COUNTIFS('5014'!$D:$D,'A5014'!J83,'5014'!$I:$I,'A5014'!K83,'5014'!$F:$F,'A5014'!$N$7)&gt;=1,1,0)</f>
        <v>0</v>
      </c>
      <c r="O83" s="117"/>
      <c r="P83" s="118"/>
      <c r="Q83" s="133" t="str">
        <f t="shared" si="13"/>
        <v>Ok</v>
      </c>
      <c r="R83" s="115"/>
      <c r="S83" s="115"/>
      <c r="T83" s="66"/>
      <c r="U83" s="133" t="str">
        <f t="shared" si="14"/>
        <v>Ok</v>
      </c>
      <c r="V83" s="115"/>
      <c r="W83" s="115"/>
      <c r="X83" s="66"/>
      <c r="Y83" s="133" t="str">
        <f t="shared" si="15"/>
        <v>Ok</v>
      </c>
      <c r="Z83" s="115"/>
      <c r="AA83" s="115"/>
      <c r="AB83" s="66"/>
      <c r="AC83" s="133" t="str">
        <f t="shared" si="16"/>
        <v>Ok</v>
      </c>
      <c r="AD83" s="115"/>
      <c r="AE83" s="115"/>
      <c r="AF83" s="66"/>
      <c r="AG83" s="133" t="str">
        <f t="shared" si="17"/>
        <v>Ok</v>
      </c>
      <c r="AH83" s="115"/>
      <c r="AI83" s="133" t="str">
        <f t="shared" si="18"/>
        <v>Ok</v>
      </c>
      <c r="AJ83" s="117" t="str">
        <f t="shared" si="19"/>
        <v>Não</v>
      </c>
      <c r="AK83" s="118"/>
      <c r="AL83" s="115"/>
      <c r="AM83" s="133" t="str">
        <f t="shared" si="20"/>
        <v>Ok</v>
      </c>
      <c r="AO83" s="65" t="str">
        <f t="shared" si="21"/>
        <v>Cooperado SEM perguntas a serem evidenciadas</v>
      </c>
    </row>
    <row r="84" spans="1:41" ht="20.100000000000001" customHeight="1">
      <c r="H84" s="142"/>
      <c r="I84" s="115">
        <f>_xlfn.XLOOKUP(J84,'5014'!$D:$D,'5014'!$C:$C,0,0)</f>
        <v>0</v>
      </c>
      <c r="J84" s="134"/>
      <c r="K84" s="135" cm="1">
        <f t="array" ref="K84">MAX(IF(J84='5014'!$D:$D,'5014'!$I:$I))</f>
        <v>0</v>
      </c>
      <c r="L84" s="136">
        <f>IF(COUNTIFS('5014'!$D:$D,'A5014'!J84,'5014'!$I:$I,'A5014'!K84,'5014'!$F:$F,'A5014'!$L$7)&gt;=1,1,0)</f>
        <v>0</v>
      </c>
      <c r="M84" s="136">
        <f>IF(COUNTIFS('5014'!$D:$D,'A5014'!J84,'5014'!$I:$I,'A5014'!K84,'5014'!$F:$F,'A5014'!$M$7)&gt;=1,1,0)</f>
        <v>0</v>
      </c>
      <c r="N84" s="136">
        <f>IF(COUNTIFS('5014'!$D:$D,'A5014'!J84,'5014'!$I:$I,'A5014'!K84,'5014'!$F:$F,'A5014'!$N$7)&gt;=1,1,0)</f>
        <v>0</v>
      </c>
      <c r="O84" s="117"/>
      <c r="P84" s="118"/>
      <c r="Q84" s="133" t="str">
        <f t="shared" si="13"/>
        <v>Ok</v>
      </c>
      <c r="R84" s="115"/>
      <c r="S84" s="115"/>
      <c r="T84" s="66"/>
      <c r="U84" s="133" t="str">
        <f t="shared" si="14"/>
        <v>Ok</v>
      </c>
      <c r="V84" s="115"/>
      <c r="W84" s="115"/>
      <c r="X84" s="66"/>
      <c r="Y84" s="133" t="str">
        <f t="shared" si="15"/>
        <v>Ok</v>
      </c>
      <c r="Z84" s="115"/>
      <c r="AA84" s="115"/>
      <c r="AB84" s="66"/>
      <c r="AC84" s="133" t="str">
        <f t="shared" si="16"/>
        <v>Ok</v>
      </c>
      <c r="AD84" s="115"/>
      <c r="AE84" s="115"/>
      <c r="AF84" s="66"/>
      <c r="AG84" s="133" t="str">
        <f t="shared" si="17"/>
        <v>Ok</v>
      </c>
      <c r="AH84" s="115"/>
      <c r="AI84" s="133" t="str">
        <f t="shared" si="18"/>
        <v>Ok</v>
      </c>
      <c r="AJ84" s="117" t="str">
        <f t="shared" si="19"/>
        <v>Não</v>
      </c>
      <c r="AK84" s="118"/>
      <c r="AL84" s="115"/>
      <c r="AM84" s="133" t="str">
        <f t="shared" si="20"/>
        <v>Ok</v>
      </c>
      <c r="AO84" s="65" t="str">
        <f t="shared" si="21"/>
        <v>Cooperado SEM perguntas a serem evidenciadas</v>
      </c>
    </row>
    <row r="85" spans="1:41" ht="20.100000000000001" customHeight="1">
      <c r="J85" s="137"/>
      <c r="K85" s="138"/>
    </row>
    <row r="86" spans="1:41" ht="20.100000000000001" customHeight="1">
      <c r="J86" s="137"/>
      <c r="K86" s="138"/>
    </row>
    <row r="87" spans="1:41" ht="20.100000000000001" customHeight="1">
      <c r="J87" s="137"/>
      <c r="K87" s="138"/>
    </row>
    <row r="88" spans="1:41" ht="20.100000000000001" customHeight="1">
      <c r="J88" s="137"/>
      <c r="K88" s="138"/>
    </row>
    <row r="89" spans="1:41" ht="20.100000000000001" customHeight="1">
      <c r="J89" s="137"/>
      <c r="K89" s="138"/>
    </row>
    <row r="90" spans="1:41" ht="20.100000000000001" customHeight="1">
      <c r="J90" s="137"/>
      <c r="K90" s="138"/>
    </row>
    <row r="91" spans="1:41" ht="20.100000000000001" customHeight="1">
      <c r="J91" s="137"/>
      <c r="K91" s="138"/>
    </row>
    <row r="92" spans="1:41" ht="20.100000000000001" customHeight="1">
      <c r="J92" s="137"/>
      <c r="K92" s="138"/>
    </row>
    <row r="93" spans="1:41" ht="20.100000000000001" customHeight="1">
      <c r="J93" s="137"/>
      <c r="K93" s="138"/>
    </row>
    <row r="94" spans="1:41" ht="20.100000000000001" customHeight="1">
      <c r="J94" s="137"/>
      <c r="K94" s="138"/>
    </row>
    <row r="95" spans="1:41" ht="20.100000000000001" customHeight="1">
      <c r="J95" s="137"/>
      <c r="K95" s="138"/>
    </row>
    <row r="96" spans="1:4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2:E2"/>
    <mergeCell ref="O3:Q8"/>
    <mergeCell ref="R3:U8"/>
    <mergeCell ref="V3:Y8"/>
    <mergeCell ref="Z3:AC8"/>
    <mergeCell ref="D49:E49"/>
    <mergeCell ref="AH3:AI8"/>
    <mergeCell ref="AJ3:AM8"/>
    <mergeCell ref="B5:E5"/>
    <mergeCell ref="D6:E6"/>
    <mergeCell ref="D7:E7"/>
    <mergeCell ref="H7:K7"/>
    <mergeCell ref="B8:E8"/>
    <mergeCell ref="L8:L9"/>
    <mergeCell ref="M8:M9"/>
    <mergeCell ref="N8:N9"/>
    <mergeCell ref="AD3:AG8"/>
    <mergeCell ref="AO9:AR9"/>
    <mergeCell ref="B11:E11"/>
    <mergeCell ref="D12:E12"/>
    <mergeCell ref="B26:E26"/>
    <mergeCell ref="B48:E48"/>
  </mergeCells>
  <conditionalFormatting sqref="L1:L1048576">
    <cfRule type="cellIs" dxfId="187" priority="4" operator="equal">
      <formula>1</formula>
    </cfRule>
  </conditionalFormatting>
  <conditionalFormatting sqref="L1:N1048576">
    <cfRule type="cellIs" dxfId="186" priority="1" operator="equal">
      <formula>0</formula>
    </cfRule>
  </conditionalFormatting>
  <conditionalFormatting sqref="M3:M6 M8:M1048576">
    <cfRule type="cellIs" dxfId="185" priority="3" operator="equal">
      <formula>1</formula>
    </cfRule>
  </conditionalFormatting>
  <conditionalFormatting sqref="N3:N6 N8:N1048576">
    <cfRule type="cellIs" dxfId="184" priority="2" operator="equal">
      <formula>1</formula>
    </cfRule>
  </conditionalFormatting>
  <dataValidations count="3">
    <dataValidation type="list" allowBlank="1" showInputMessage="1" showErrorMessage="1" sqref="AL10:AL84 AA10:AB84 O10:P84 S10:T84 W10:X84 AE10:AF84 AH10:AH84" xr:uid="{AB47A8E5-7856-4F7B-8EFC-68BC36441816}">
      <formula1>"Sim, Não"</formula1>
    </dataValidation>
    <dataValidation type="list" allowBlank="1" showInputMessage="1" showErrorMessage="1" sqref="R10:R84 V10:V84 Z10:Z84" xr:uid="{0F7ED9ED-A1A4-4ABB-80D3-36DF90F6C0EE}">
      <formula1>"Sim, Não, Não se aplica"</formula1>
    </dataValidation>
    <dataValidation type="list" allowBlank="1" showInputMessage="1" showErrorMessage="1" sqref="AD10:AD84" xr:uid="{CF3D5336-5363-4AF6-B9E1-12ADB9FE18D1}">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4DB33A8F-7015-442E-AA7E-2E05E497217E}">
          <x14:formula1>
            <xm:f>'Cooperados Alto Risco'!$N$20:$N$27</xm:f>
          </x14:formula1>
          <xm:sqref>AK10:AK84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C100-0E4C-4FAF-9068-DDBDFEBF2310}">
  <sheetPr>
    <tabColor theme="5"/>
  </sheetPr>
  <dimension ref="A1:K44"/>
  <sheetViews>
    <sheetView workbookViewId="0">
      <selection activeCell="I7" sqref="I7:I44"/>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1666</v>
      </c>
      <c r="C4" s="352"/>
      <c r="D4" s="352"/>
      <c r="E4" s="352"/>
      <c r="F4" s="352"/>
      <c r="G4" s="352"/>
      <c r="H4" s="352"/>
      <c r="I4" s="352"/>
      <c r="J4" s="352"/>
      <c r="K4" s="352"/>
    </row>
    <row r="5" spans="1:11" ht="15.95" customHeight="1">
      <c r="A5" s="1" t="s">
        <v>840</v>
      </c>
      <c r="B5" s="351" t="s">
        <v>1667</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747</v>
      </c>
      <c r="C7" s="4" t="s">
        <v>1668</v>
      </c>
      <c r="D7" s="4" t="s">
        <v>1669</v>
      </c>
      <c r="E7" s="5" t="s">
        <v>854</v>
      </c>
      <c r="F7" s="5" t="s">
        <v>83</v>
      </c>
      <c r="G7" s="5" t="s">
        <v>855</v>
      </c>
      <c r="H7" s="5" t="s">
        <v>856</v>
      </c>
      <c r="I7" s="9">
        <v>46047</v>
      </c>
      <c r="J7" s="5" t="s">
        <v>857</v>
      </c>
      <c r="K7" s="4" t="s">
        <v>858</v>
      </c>
    </row>
    <row r="8" spans="1:11" ht="26.1" customHeight="1">
      <c r="A8" s="6" t="s">
        <v>766</v>
      </c>
      <c r="B8" s="6" t="s">
        <v>747</v>
      </c>
      <c r="C8" s="6" t="s">
        <v>1668</v>
      </c>
      <c r="D8" s="6" t="s">
        <v>1669</v>
      </c>
      <c r="E8" s="7" t="s">
        <v>854</v>
      </c>
      <c r="F8" s="7" t="s">
        <v>83</v>
      </c>
      <c r="G8" s="7" t="s">
        <v>855</v>
      </c>
      <c r="H8" s="7" t="s">
        <v>861</v>
      </c>
      <c r="I8" s="8">
        <v>46052</v>
      </c>
      <c r="J8" s="7" t="s">
        <v>857</v>
      </c>
      <c r="K8" s="6" t="s">
        <v>1670</v>
      </c>
    </row>
    <row r="9" spans="1:11" ht="26.1" customHeight="1">
      <c r="A9" s="4" t="s">
        <v>766</v>
      </c>
      <c r="B9" s="4" t="s">
        <v>747</v>
      </c>
      <c r="C9" s="4" t="s">
        <v>1671</v>
      </c>
      <c r="D9" s="4" t="s">
        <v>1672</v>
      </c>
      <c r="E9" s="5" t="s">
        <v>854</v>
      </c>
      <c r="F9" s="5" t="s">
        <v>84</v>
      </c>
      <c r="G9" s="5" t="s">
        <v>930</v>
      </c>
      <c r="H9" s="5" t="s">
        <v>861</v>
      </c>
      <c r="I9" s="9">
        <v>46035</v>
      </c>
      <c r="J9" s="5" t="s">
        <v>857</v>
      </c>
      <c r="K9" s="4" t="s">
        <v>1673</v>
      </c>
    </row>
    <row r="10" spans="1:11" ht="26.1" customHeight="1">
      <c r="A10" s="6" t="s">
        <v>766</v>
      </c>
      <c r="B10" s="6" t="s">
        <v>747</v>
      </c>
      <c r="C10" s="6" t="s">
        <v>1674</v>
      </c>
      <c r="D10" s="6" t="s">
        <v>1675</v>
      </c>
      <c r="E10" s="7" t="s">
        <v>854</v>
      </c>
      <c r="F10" s="7" t="s">
        <v>83</v>
      </c>
      <c r="G10" s="7" t="s">
        <v>855</v>
      </c>
      <c r="H10" s="7" t="s">
        <v>856</v>
      </c>
      <c r="I10" s="8">
        <v>46026</v>
      </c>
      <c r="J10" s="7" t="s">
        <v>857</v>
      </c>
      <c r="K10" s="6" t="s">
        <v>858</v>
      </c>
    </row>
    <row r="11" spans="1:11" ht="26.1" customHeight="1">
      <c r="A11" s="4" t="s">
        <v>766</v>
      </c>
      <c r="B11" s="4" t="s">
        <v>747</v>
      </c>
      <c r="C11" s="4" t="s">
        <v>1676</v>
      </c>
      <c r="D11" s="4" t="s">
        <v>1677</v>
      </c>
      <c r="E11" s="5" t="s">
        <v>854</v>
      </c>
      <c r="F11" s="5" t="s">
        <v>83</v>
      </c>
      <c r="G11" s="5" t="s">
        <v>855</v>
      </c>
      <c r="H11" s="5" t="s">
        <v>856</v>
      </c>
      <c r="I11" s="9">
        <v>46045</v>
      </c>
      <c r="J11" s="5" t="s">
        <v>857</v>
      </c>
      <c r="K11" s="4" t="s">
        <v>858</v>
      </c>
    </row>
    <row r="12" spans="1:11" ht="26.1" customHeight="1">
      <c r="A12" s="6" t="s">
        <v>766</v>
      </c>
      <c r="B12" s="6" t="s">
        <v>747</v>
      </c>
      <c r="C12" s="6" t="s">
        <v>1678</v>
      </c>
      <c r="D12" s="6" t="s">
        <v>1679</v>
      </c>
      <c r="E12" s="7" t="s">
        <v>854</v>
      </c>
      <c r="F12" s="7" t="s">
        <v>83</v>
      </c>
      <c r="G12" s="7" t="s">
        <v>930</v>
      </c>
      <c r="H12" s="7" t="s">
        <v>856</v>
      </c>
      <c r="I12" s="8">
        <v>46031</v>
      </c>
      <c r="J12" s="7" t="s">
        <v>857</v>
      </c>
      <c r="K12" s="6" t="s">
        <v>858</v>
      </c>
    </row>
    <row r="13" spans="1:11" ht="26.1" customHeight="1">
      <c r="A13" s="4" t="s">
        <v>766</v>
      </c>
      <c r="B13" s="4" t="s">
        <v>747</v>
      </c>
      <c r="C13" s="4" t="s">
        <v>1678</v>
      </c>
      <c r="D13" s="4" t="s">
        <v>1679</v>
      </c>
      <c r="E13" s="5" t="s">
        <v>854</v>
      </c>
      <c r="F13" s="5" t="s">
        <v>83</v>
      </c>
      <c r="G13" s="5" t="s">
        <v>855</v>
      </c>
      <c r="H13" s="5" t="s">
        <v>861</v>
      </c>
      <c r="I13" s="9">
        <v>46031</v>
      </c>
      <c r="J13" s="5" t="s">
        <v>857</v>
      </c>
      <c r="K13" s="4" t="s">
        <v>1680</v>
      </c>
    </row>
    <row r="14" spans="1:11" ht="26.1" customHeight="1">
      <c r="A14" s="6" t="s">
        <v>766</v>
      </c>
      <c r="B14" s="6" t="s">
        <v>747</v>
      </c>
      <c r="C14" s="6" t="s">
        <v>1681</v>
      </c>
      <c r="D14" s="6" t="s">
        <v>1682</v>
      </c>
      <c r="E14" s="7" t="s">
        <v>854</v>
      </c>
      <c r="F14" s="7" t="s">
        <v>83</v>
      </c>
      <c r="G14" s="7" t="s">
        <v>855</v>
      </c>
      <c r="H14" s="7" t="s">
        <v>861</v>
      </c>
      <c r="I14" s="8">
        <v>46030</v>
      </c>
      <c r="J14" s="7" t="s">
        <v>857</v>
      </c>
      <c r="K14" s="6" t="s">
        <v>1680</v>
      </c>
    </row>
    <row r="15" spans="1:11" ht="26.1" customHeight="1">
      <c r="A15" s="4" t="s">
        <v>766</v>
      </c>
      <c r="B15" s="4" t="s">
        <v>747</v>
      </c>
      <c r="C15" s="4" t="s">
        <v>1683</v>
      </c>
      <c r="D15" s="4" t="s">
        <v>1684</v>
      </c>
      <c r="E15" s="5" t="s">
        <v>854</v>
      </c>
      <c r="F15" s="5" t="s">
        <v>83</v>
      </c>
      <c r="G15" s="5" t="s">
        <v>930</v>
      </c>
      <c r="H15" s="5" t="s">
        <v>856</v>
      </c>
      <c r="I15" s="9">
        <v>46041</v>
      </c>
      <c r="J15" s="5" t="s">
        <v>857</v>
      </c>
      <c r="K15" s="4" t="s">
        <v>858</v>
      </c>
    </row>
    <row r="16" spans="1:11" ht="26.1" customHeight="1">
      <c r="A16" s="6" t="s">
        <v>766</v>
      </c>
      <c r="B16" s="6" t="s">
        <v>747</v>
      </c>
      <c r="C16" s="6" t="s">
        <v>1685</v>
      </c>
      <c r="D16" s="6" t="s">
        <v>1686</v>
      </c>
      <c r="E16" s="7" t="s">
        <v>854</v>
      </c>
      <c r="F16" s="7" t="s">
        <v>83</v>
      </c>
      <c r="G16" s="7" t="s">
        <v>930</v>
      </c>
      <c r="H16" s="7" t="s">
        <v>856</v>
      </c>
      <c r="I16" s="8">
        <v>46045</v>
      </c>
      <c r="J16" s="7" t="s">
        <v>857</v>
      </c>
      <c r="K16" s="6" t="s">
        <v>858</v>
      </c>
    </row>
    <row r="17" spans="1:11" ht="26.1" customHeight="1">
      <c r="A17" s="4" t="s">
        <v>766</v>
      </c>
      <c r="B17" s="4" t="s">
        <v>747</v>
      </c>
      <c r="C17" s="4" t="s">
        <v>1687</v>
      </c>
      <c r="D17" s="4" t="s">
        <v>1688</v>
      </c>
      <c r="E17" s="5" t="s">
        <v>854</v>
      </c>
      <c r="F17" s="5" t="s">
        <v>83</v>
      </c>
      <c r="G17" s="5" t="s">
        <v>930</v>
      </c>
      <c r="H17" s="5" t="s">
        <v>856</v>
      </c>
      <c r="I17" s="9">
        <v>46051</v>
      </c>
      <c r="J17" s="5" t="s">
        <v>857</v>
      </c>
      <c r="K17" s="4" t="s">
        <v>858</v>
      </c>
    </row>
    <row r="18" spans="1:11" ht="26.1" customHeight="1">
      <c r="A18" s="6" t="s">
        <v>766</v>
      </c>
      <c r="B18" s="6" t="s">
        <v>747</v>
      </c>
      <c r="C18" s="6" t="s">
        <v>1689</v>
      </c>
      <c r="D18" s="6" t="s">
        <v>1690</v>
      </c>
      <c r="E18" s="7" t="s">
        <v>854</v>
      </c>
      <c r="F18" s="7" t="s">
        <v>83</v>
      </c>
      <c r="G18" s="7" t="s">
        <v>855</v>
      </c>
      <c r="H18" s="7" t="s">
        <v>861</v>
      </c>
      <c r="I18" s="8">
        <v>46049</v>
      </c>
      <c r="J18" s="7" t="s">
        <v>857</v>
      </c>
      <c r="K18" s="6" t="s">
        <v>1691</v>
      </c>
    </row>
    <row r="19" spans="1:11" ht="26.1" customHeight="1">
      <c r="A19" s="4" t="s">
        <v>766</v>
      </c>
      <c r="B19" s="4" t="s">
        <v>747</v>
      </c>
      <c r="C19" s="4" t="s">
        <v>1689</v>
      </c>
      <c r="D19" s="4" t="s">
        <v>1690</v>
      </c>
      <c r="E19" s="5" t="s">
        <v>854</v>
      </c>
      <c r="F19" s="5" t="s">
        <v>83</v>
      </c>
      <c r="G19" s="5" t="s">
        <v>855</v>
      </c>
      <c r="H19" s="5" t="s">
        <v>856</v>
      </c>
      <c r="I19" s="9">
        <v>46049</v>
      </c>
      <c r="J19" s="5" t="s">
        <v>857</v>
      </c>
      <c r="K19" s="4" t="s">
        <v>858</v>
      </c>
    </row>
    <row r="20" spans="1:11" ht="26.1" customHeight="1">
      <c r="A20" s="6" t="s">
        <v>766</v>
      </c>
      <c r="B20" s="6" t="s">
        <v>747</v>
      </c>
      <c r="C20" s="6" t="s">
        <v>1692</v>
      </c>
      <c r="D20" s="6" t="s">
        <v>1693</v>
      </c>
      <c r="E20" s="7" t="s">
        <v>854</v>
      </c>
      <c r="F20" s="7" t="s">
        <v>83</v>
      </c>
      <c r="G20" s="7" t="s">
        <v>930</v>
      </c>
      <c r="H20" s="7" t="s">
        <v>856</v>
      </c>
      <c r="I20" s="8">
        <v>46031</v>
      </c>
      <c r="J20" s="7" t="s">
        <v>857</v>
      </c>
      <c r="K20" s="6" t="s">
        <v>858</v>
      </c>
    </row>
    <row r="21" spans="1:11" ht="26.1" customHeight="1">
      <c r="A21" s="4" t="s">
        <v>766</v>
      </c>
      <c r="B21" s="4" t="s">
        <v>747</v>
      </c>
      <c r="C21" s="4" t="s">
        <v>1694</v>
      </c>
      <c r="D21" s="4" t="s">
        <v>1695</v>
      </c>
      <c r="E21" s="5" t="s">
        <v>854</v>
      </c>
      <c r="F21" s="5" t="s">
        <v>83</v>
      </c>
      <c r="G21" s="5" t="s">
        <v>855</v>
      </c>
      <c r="H21" s="5" t="s">
        <v>861</v>
      </c>
      <c r="I21" s="9">
        <v>46043</v>
      </c>
      <c r="J21" s="5" t="s">
        <v>857</v>
      </c>
      <c r="K21" s="4" t="s">
        <v>1696</v>
      </c>
    </row>
    <row r="22" spans="1:11" ht="26.1" customHeight="1">
      <c r="A22" s="6" t="s">
        <v>766</v>
      </c>
      <c r="B22" s="6" t="s">
        <v>747</v>
      </c>
      <c r="C22" s="6" t="s">
        <v>1694</v>
      </c>
      <c r="D22" s="6" t="s">
        <v>1695</v>
      </c>
      <c r="E22" s="7" t="s">
        <v>854</v>
      </c>
      <c r="F22" s="7" t="s">
        <v>83</v>
      </c>
      <c r="G22" s="7" t="s">
        <v>855</v>
      </c>
      <c r="H22" s="7" t="s">
        <v>856</v>
      </c>
      <c r="I22" s="8">
        <v>46044</v>
      </c>
      <c r="J22" s="7" t="s">
        <v>857</v>
      </c>
      <c r="K22" s="6" t="s">
        <v>858</v>
      </c>
    </row>
    <row r="23" spans="1:11" ht="26.1" customHeight="1">
      <c r="A23" s="4" t="s">
        <v>766</v>
      </c>
      <c r="B23" s="4" t="s">
        <v>747</v>
      </c>
      <c r="C23" s="4" t="s">
        <v>1697</v>
      </c>
      <c r="D23" s="4" t="s">
        <v>1698</v>
      </c>
      <c r="E23" s="5" t="s">
        <v>854</v>
      </c>
      <c r="F23" s="5" t="s">
        <v>83</v>
      </c>
      <c r="G23" s="5" t="s">
        <v>855</v>
      </c>
      <c r="H23" s="5" t="s">
        <v>856</v>
      </c>
      <c r="I23" s="9">
        <v>46052</v>
      </c>
      <c r="J23" s="5" t="s">
        <v>857</v>
      </c>
      <c r="K23" s="4" t="s">
        <v>858</v>
      </c>
    </row>
    <row r="24" spans="1:11" ht="26.1" customHeight="1">
      <c r="A24" s="6" t="s">
        <v>766</v>
      </c>
      <c r="B24" s="6" t="s">
        <v>747</v>
      </c>
      <c r="C24" s="6" t="s">
        <v>1697</v>
      </c>
      <c r="D24" s="6" t="s">
        <v>1698</v>
      </c>
      <c r="E24" s="7" t="s">
        <v>854</v>
      </c>
      <c r="F24" s="7" t="s">
        <v>83</v>
      </c>
      <c r="G24" s="7" t="s">
        <v>930</v>
      </c>
      <c r="H24" s="7" t="s">
        <v>856</v>
      </c>
      <c r="I24" s="8">
        <v>46052</v>
      </c>
      <c r="J24" s="7" t="s">
        <v>857</v>
      </c>
      <c r="K24" s="6" t="s">
        <v>858</v>
      </c>
    </row>
    <row r="25" spans="1:11" ht="26.1" customHeight="1">
      <c r="A25" s="4" t="s">
        <v>766</v>
      </c>
      <c r="B25" s="4" t="s">
        <v>747</v>
      </c>
      <c r="C25" s="4" t="s">
        <v>1699</v>
      </c>
      <c r="D25" s="4" t="s">
        <v>1700</v>
      </c>
      <c r="E25" s="5" t="s">
        <v>854</v>
      </c>
      <c r="F25" s="5" t="s">
        <v>83</v>
      </c>
      <c r="G25" s="5" t="s">
        <v>855</v>
      </c>
      <c r="H25" s="5" t="s">
        <v>856</v>
      </c>
      <c r="I25" s="9">
        <v>46038</v>
      </c>
      <c r="J25" s="5" t="s">
        <v>857</v>
      </c>
      <c r="K25" s="4" t="s">
        <v>858</v>
      </c>
    </row>
    <row r="26" spans="1:11" ht="26.1" customHeight="1">
      <c r="A26" s="6" t="s">
        <v>766</v>
      </c>
      <c r="B26" s="6" t="s">
        <v>747</v>
      </c>
      <c r="C26" s="6" t="s">
        <v>1701</v>
      </c>
      <c r="D26" s="6" t="s">
        <v>1702</v>
      </c>
      <c r="E26" s="7" t="s">
        <v>854</v>
      </c>
      <c r="F26" s="7" t="s">
        <v>83</v>
      </c>
      <c r="G26" s="7" t="s">
        <v>855</v>
      </c>
      <c r="H26" s="7" t="s">
        <v>856</v>
      </c>
      <c r="I26" s="8">
        <v>46038</v>
      </c>
      <c r="J26" s="7" t="s">
        <v>857</v>
      </c>
      <c r="K26" s="6" t="s">
        <v>858</v>
      </c>
    </row>
    <row r="27" spans="1:11" ht="26.1" customHeight="1">
      <c r="A27" s="4" t="s">
        <v>766</v>
      </c>
      <c r="B27" s="4" t="s">
        <v>747</v>
      </c>
      <c r="C27" s="4" t="s">
        <v>1703</v>
      </c>
      <c r="D27" s="4" t="s">
        <v>1704</v>
      </c>
      <c r="E27" s="5" t="s">
        <v>854</v>
      </c>
      <c r="F27" s="5" t="s">
        <v>83</v>
      </c>
      <c r="G27" s="5" t="s">
        <v>855</v>
      </c>
      <c r="H27" s="5" t="s">
        <v>856</v>
      </c>
      <c r="I27" s="9">
        <v>46045</v>
      </c>
      <c r="J27" s="5" t="s">
        <v>857</v>
      </c>
      <c r="K27" s="4" t="s">
        <v>858</v>
      </c>
    </row>
    <row r="28" spans="1:11" ht="26.1" customHeight="1">
      <c r="A28" s="6" t="s">
        <v>766</v>
      </c>
      <c r="B28" s="6" t="s">
        <v>747</v>
      </c>
      <c r="C28" s="6" t="s">
        <v>1703</v>
      </c>
      <c r="D28" s="6" t="s">
        <v>1704</v>
      </c>
      <c r="E28" s="7" t="s">
        <v>854</v>
      </c>
      <c r="F28" s="7" t="s">
        <v>83</v>
      </c>
      <c r="G28" s="7" t="s">
        <v>855</v>
      </c>
      <c r="H28" s="7" t="s">
        <v>856</v>
      </c>
      <c r="I28" s="8">
        <v>46048</v>
      </c>
      <c r="J28" s="7" t="s">
        <v>857</v>
      </c>
      <c r="K28" s="6" t="s">
        <v>858</v>
      </c>
    </row>
    <row r="29" spans="1:11" ht="26.1" customHeight="1">
      <c r="A29" s="4" t="s">
        <v>766</v>
      </c>
      <c r="B29" s="4" t="s">
        <v>747</v>
      </c>
      <c r="C29" s="4" t="s">
        <v>1705</v>
      </c>
      <c r="D29" s="4" t="s">
        <v>1706</v>
      </c>
      <c r="E29" s="5" t="s">
        <v>854</v>
      </c>
      <c r="F29" s="5" t="s">
        <v>83</v>
      </c>
      <c r="G29" s="5" t="s">
        <v>855</v>
      </c>
      <c r="H29" s="5" t="s">
        <v>856</v>
      </c>
      <c r="I29" s="9">
        <v>46030</v>
      </c>
      <c r="J29" s="5" t="s">
        <v>857</v>
      </c>
      <c r="K29" s="4" t="s">
        <v>858</v>
      </c>
    </row>
    <row r="30" spans="1:11" ht="26.1" customHeight="1">
      <c r="A30" s="6" t="s">
        <v>766</v>
      </c>
      <c r="B30" s="6" t="s">
        <v>747</v>
      </c>
      <c r="C30" s="6" t="s">
        <v>1705</v>
      </c>
      <c r="D30" s="6" t="s">
        <v>1706</v>
      </c>
      <c r="E30" s="7" t="s">
        <v>854</v>
      </c>
      <c r="F30" s="7" t="s">
        <v>83</v>
      </c>
      <c r="G30" s="7" t="s">
        <v>855</v>
      </c>
      <c r="H30" s="7" t="s">
        <v>856</v>
      </c>
      <c r="I30" s="8">
        <v>46030</v>
      </c>
      <c r="J30" s="7" t="s">
        <v>857</v>
      </c>
      <c r="K30" s="6" t="s">
        <v>858</v>
      </c>
    </row>
    <row r="31" spans="1:11" ht="26.1" customHeight="1">
      <c r="A31" s="4" t="s">
        <v>766</v>
      </c>
      <c r="B31" s="4" t="s">
        <v>747</v>
      </c>
      <c r="C31" s="4" t="s">
        <v>1707</v>
      </c>
      <c r="D31" s="4" t="s">
        <v>1708</v>
      </c>
      <c r="E31" s="5" t="s">
        <v>854</v>
      </c>
      <c r="F31" s="5" t="s">
        <v>83</v>
      </c>
      <c r="G31" s="5" t="s">
        <v>930</v>
      </c>
      <c r="H31" s="5" t="s">
        <v>856</v>
      </c>
      <c r="I31" s="9">
        <v>46030</v>
      </c>
      <c r="J31" s="5" t="s">
        <v>857</v>
      </c>
      <c r="K31" s="4" t="s">
        <v>858</v>
      </c>
    </row>
    <row r="32" spans="1:11" ht="26.1" customHeight="1">
      <c r="A32" s="6" t="s">
        <v>766</v>
      </c>
      <c r="B32" s="6" t="s">
        <v>747</v>
      </c>
      <c r="C32" s="6" t="s">
        <v>1707</v>
      </c>
      <c r="D32" s="6" t="s">
        <v>1708</v>
      </c>
      <c r="E32" s="7" t="s">
        <v>854</v>
      </c>
      <c r="F32" s="7" t="s">
        <v>83</v>
      </c>
      <c r="G32" s="7" t="s">
        <v>930</v>
      </c>
      <c r="H32" s="7" t="s">
        <v>856</v>
      </c>
      <c r="I32" s="8">
        <v>46031</v>
      </c>
      <c r="J32" s="7" t="s">
        <v>857</v>
      </c>
      <c r="K32" s="6" t="s">
        <v>858</v>
      </c>
    </row>
    <row r="33" spans="1:11" ht="26.1" customHeight="1">
      <c r="A33" s="4" t="s">
        <v>766</v>
      </c>
      <c r="B33" s="4" t="s">
        <v>747</v>
      </c>
      <c r="C33" s="4" t="s">
        <v>1709</v>
      </c>
      <c r="D33" s="4" t="s">
        <v>1710</v>
      </c>
      <c r="E33" s="5" t="s">
        <v>854</v>
      </c>
      <c r="F33" s="5" t="s">
        <v>83</v>
      </c>
      <c r="G33" s="5" t="s">
        <v>855</v>
      </c>
      <c r="H33" s="5" t="s">
        <v>856</v>
      </c>
      <c r="I33" s="9">
        <v>46026</v>
      </c>
      <c r="J33" s="5" t="s">
        <v>857</v>
      </c>
      <c r="K33" s="4" t="s">
        <v>858</v>
      </c>
    </row>
    <row r="34" spans="1:11" ht="26.1" customHeight="1">
      <c r="A34" s="6" t="s">
        <v>766</v>
      </c>
      <c r="B34" s="6" t="s">
        <v>747</v>
      </c>
      <c r="C34" s="6" t="s">
        <v>1711</v>
      </c>
      <c r="D34" s="6" t="s">
        <v>1712</v>
      </c>
      <c r="E34" s="7" t="s">
        <v>854</v>
      </c>
      <c r="F34" s="7" t="s">
        <v>85</v>
      </c>
      <c r="G34" s="7" t="s">
        <v>855</v>
      </c>
      <c r="H34" s="7" t="s">
        <v>856</v>
      </c>
      <c r="I34" s="8">
        <v>46034</v>
      </c>
      <c r="J34" s="7" t="s">
        <v>857</v>
      </c>
      <c r="K34" s="6" t="s">
        <v>858</v>
      </c>
    </row>
    <row r="35" spans="1:11" ht="26.1" customHeight="1">
      <c r="A35" s="4" t="s">
        <v>766</v>
      </c>
      <c r="B35" s="4" t="s">
        <v>747</v>
      </c>
      <c r="C35" s="4" t="s">
        <v>1711</v>
      </c>
      <c r="D35" s="4" t="s">
        <v>1712</v>
      </c>
      <c r="E35" s="5" t="s">
        <v>854</v>
      </c>
      <c r="F35" s="5" t="s">
        <v>85</v>
      </c>
      <c r="G35" s="5" t="s">
        <v>930</v>
      </c>
      <c r="H35" s="5" t="s">
        <v>856</v>
      </c>
      <c r="I35" s="9">
        <v>46036</v>
      </c>
      <c r="J35" s="5" t="s">
        <v>857</v>
      </c>
      <c r="K35" s="4" t="s">
        <v>858</v>
      </c>
    </row>
    <row r="36" spans="1:11" ht="26.1" customHeight="1">
      <c r="A36" s="6" t="s">
        <v>766</v>
      </c>
      <c r="B36" s="6" t="s">
        <v>747</v>
      </c>
      <c r="C36" s="6" t="s">
        <v>1713</v>
      </c>
      <c r="D36" s="6" t="s">
        <v>1714</v>
      </c>
      <c r="E36" s="7" t="s">
        <v>854</v>
      </c>
      <c r="F36" s="7" t="s">
        <v>83</v>
      </c>
      <c r="G36" s="7" t="s">
        <v>930</v>
      </c>
      <c r="H36" s="7" t="s">
        <v>856</v>
      </c>
      <c r="I36" s="8">
        <v>46051</v>
      </c>
      <c r="J36" s="7" t="s">
        <v>857</v>
      </c>
      <c r="K36" s="6" t="s">
        <v>858</v>
      </c>
    </row>
    <row r="37" spans="1:11" ht="26.1" customHeight="1">
      <c r="A37" s="4" t="s">
        <v>766</v>
      </c>
      <c r="B37" s="4" t="s">
        <v>747</v>
      </c>
      <c r="C37" s="4" t="s">
        <v>1715</v>
      </c>
      <c r="D37" s="4" t="s">
        <v>1716</v>
      </c>
      <c r="E37" s="5" t="s">
        <v>854</v>
      </c>
      <c r="F37" s="5" t="s">
        <v>83</v>
      </c>
      <c r="G37" s="5" t="s">
        <v>855</v>
      </c>
      <c r="H37" s="5" t="s">
        <v>861</v>
      </c>
      <c r="I37" s="9">
        <v>46050</v>
      </c>
      <c r="J37" s="5" t="s">
        <v>857</v>
      </c>
      <c r="K37" s="4" t="s">
        <v>1717</v>
      </c>
    </row>
    <row r="38" spans="1:11" ht="26.1" customHeight="1">
      <c r="A38" s="6" t="s">
        <v>766</v>
      </c>
      <c r="B38" s="6" t="s">
        <v>747</v>
      </c>
      <c r="C38" s="6" t="s">
        <v>1715</v>
      </c>
      <c r="D38" s="6" t="s">
        <v>1716</v>
      </c>
      <c r="E38" s="7" t="s">
        <v>854</v>
      </c>
      <c r="F38" s="7" t="s">
        <v>83</v>
      </c>
      <c r="G38" s="7" t="s">
        <v>855</v>
      </c>
      <c r="H38" s="7" t="s">
        <v>856</v>
      </c>
      <c r="I38" s="8">
        <v>46050</v>
      </c>
      <c r="J38" s="7" t="s">
        <v>857</v>
      </c>
      <c r="K38" s="6" t="s">
        <v>858</v>
      </c>
    </row>
    <row r="39" spans="1:11" ht="26.1" customHeight="1">
      <c r="A39" s="4" t="s">
        <v>766</v>
      </c>
      <c r="B39" s="4" t="s">
        <v>747</v>
      </c>
      <c r="C39" s="4" t="s">
        <v>1718</v>
      </c>
      <c r="D39" s="4" t="s">
        <v>1719</v>
      </c>
      <c r="E39" s="5" t="s">
        <v>854</v>
      </c>
      <c r="F39" s="5" t="s">
        <v>83</v>
      </c>
      <c r="G39" s="5" t="s">
        <v>930</v>
      </c>
      <c r="H39" s="5" t="s">
        <v>856</v>
      </c>
      <c r="I39" s="9">
        <v>46043</v>
      </c>
      <c r="J39" s="5" t="s">
        <v>857</v>
      </c>
      <c r="K39" s="4" t="s">
        <v>858</v>
      </c>
    </row>
    <row r="40" spans="1:11" ht="26.1" customHeight="1">
      <c r="A40" s="6" t="s">
        <v>766</v>
      </c>
      <c r="B40" s="6" t="s">
        <v>747</v>
      </c>
      <c r="C40" s="6" t="s">
        <v>1720</v>
      </c>
      <c r="D40" s="6" t="s">
        <v>1721</v>
      </c>
      <c r="E40" s="7" t="s">
        <v>854</v>
      </c>
      <c r="F40" s="7" t="s">
        <v>83</v>
      </c>
      <c r="G40" s="7" t="s">
        <v>855</v>
      </c>
      <c r="H40" s="7" t="s">
        <v>861</v>
      </c>
      <c r="I40" s="8">
        <v>46029</v>
      </c>
      <c r="J40" s="7" t="s">
        <v>857</v>
      </c>
      <c r="K40" s="6" t="s">
        <v>1722</v>
      </c>
    </row>
    <row r="41" spans="1:11" ht="26.1" customHeight="1">
      <c r="A41" s="4" t="s">
        <v>766</v>
      </c>
      <c r="B41" s="4" t="s">
        <v>747</v>
      </c>
      <c r="C41" s="4" t="s">
        <v>1723</v>
      </c>
      <c r="D41" s="4" t="s">
        <v>1724</v>
      </c>
      <c r="E41" s="5" t="s">
        <v>854</v>
      </c>
      <c r="F41" s="5" t="s">
        <v>83</v>
      </c>
      <c r="G41" s="5" t="s">
        <v>855</v>
      </c>
      <c r="H41" s="5" t="s">
        <v>856</v>
      </c>
      <c r="I41" s="9">
        <v>46044</v>
      </c>
      <c r="J41" s="5" t="s">
        <v>857</v>
      </c>
      <c r="K41" s="4" t="s">
        <v>858</v>
      </c>
    </row>
    <row r="42" spans="1:11" ht="26.1" customHeight="1">
      <c r="A42" s="6" t="s">
        <v>766</v>
      </c>
      <c r="B42" s="6" t="s">
        <v>747</v>
      </c>
      <c r="C42" s="6" t="s">
        <v>1723</v>
      </c>
      <c r="D42" s="6" t="s">
        <v>1724</v>
      </c>
      <c r="E42" s="7" t="s">
        <v>854</v>
      </c>
      <c r="F42" s="7" t="s">
        <v>83</v>
      </c>
      <c r="G42" s="7" t="s">
        <v>855</v>
      </c>
      <c r="H42" s="7" t="s">
        <v>856</v>
      </c>
      <c r="I42" s="8">
        <v>46044</v>
      </c>
      <c r="J42" s="7" t="s">
        <v>857</v>
      </c>
      <c r="K42" s="6" t="s">
        <v>858</v>
      </c>
    </row>
    <row r="43" spans="1:11" ht="26.1" customHeight="1">
      <c r="A43" s="4" t="s">
        <v>766</v>
      </c>
      <c r="B43" s="4" t="s">
        <v>747</v>
      </c>
      <c r="C43" s="4" t="s">
        <v>1725</v>
      </c>
      <c r="D43" s="4" t="s">
        <v>1726</v>
      </c>
      <c r="E43" s="5" t="s">
        <v>854</v>
      </c>
      <c r="F43" s="5" t="s">
        <v>83</v>
      </c>
      <c r="G43" s="5" t="s">
        <v>855</v>
      </c>
      <c r="H43" s="5" t="s">
        <v>856</v>
      </c>
      <c r="I43" s="9">
        <v>46047</v>
      </c>
      <c r="J43" s="5" t="s">
        <v>857</v>
      </c>
      <c r="K43" s="4" t="s">
        <v>858</v>
      </c>
    </row>
    <row r="44" spans="1:11" ht="26.1" customHeight="1">
      <c r="A44" s="6" t="s">
        <v>766</v>
      </c>
      <c r="B44" s="6" t="s">
        <v>747</v>
      </c>
      <c r="C44" s="6" t="s">
        <v>1727</v>
      </c>
      <c r="D44" s="6" t="s">
        <v>1728</v>
      </c>
      <c r="E44" s="7" t="s">
        <v>854</v>
      </c>
      <c r="F44" s="7" t="s">
        <v>83</v>
      </c>
      <c r="G44" s="7" t="s">
        <v>855</v>
      </c>
      <c r="H44" s="7" t="s">
        <v>856</v>
      </c>
      <c r="I44" s="8">
        <v>46043</v>
      </c>
      <c r="J44" s="7" t="s">
        <v>857</v>
      </c>
      <c r="K44" s="6"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BD513-BF0D-4043-8482-B6F95864997D}">
  <sheetPr>
    <tabColor theme="5"/>
  </sheetPr>
  <dimension ref="A1:O20"/>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41.570312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747</v>
      </c>
      <c r="D2" s="72" t="s">
        <v>2681</v>
      </c>
      <c r="E2" s="72" t="s">
        <v>1838</v>
      </c>
      <c r="F2" s="73" t="s">
        <v>2682</v>
      </c>
      <c r="G2" s="73" t="s">
        <v>1835</v>
      </c>
      <c r="H2" s="73" t="s">
        <v>1836</v>
      </c>
      <c r="I2" s="73" t="s">
        <v>2683</v>
      </c>
      <c r="J2" s="279">
        <v>1858.46</v>
      </c>
      <c r="K2" s="283">
        <v>832385952</v>
      </c>
      <c r="L2" s="280">
        <v>2.2326902508801598E-6</v>
      </c>
      <c r="M2" s="74">
        <v>0</v>
      </c>
      <c r="N2" s="74">
        <v>62417782.189999998</v>
      </c>
      <c r="O2" s="281">
        <v>0</v>
      </c>
    </row>
    <row r="3" spans="1:15" ht="15.75" thickBot="1">
      <c r="A3" s="71" t="s">
        <v>1831</v>
      </c>
      <c r="B3" s="72" t="s">
        <v>766</v>
      </c>
      <c r="C3" s="72" t="s">
        <v>747</v>
      </c>
      <c r="D3" s="72" t="s">
        <v>2684</v>
      </c>
      <c r="E3" s="72" t="s">
        <v>1833</v>
      </c>
      <c r="F3" s="73" t="s">
        <v>2685</v>
      </c>
      <c r="G3" s="73" t="s">
        <v>1854</v>
      </c>
      <c r="H3" s="73" t="s">
        <v>1862</v>
      </c>
      <c r="I3" s="73" t="s">
        <v>2686</v>
      </c>
      <c r="J3" s="279">
        <v>79637.039999999994</v>
      </c>
      <c r="K3" s="283">
        <v>832385952</v>
      </c>
      <c r="L3" s="280">
        <v>9.5673214821386107E-5</v>
      </c>
      <c r="M3" s="74">
        <v>0</v>
      </c>
      <c r="N3" s="74">
        <v>62417782.189999998</v>
      </c>
      <c r="O3" s="281">
        <v>0</v>
      </c>
    </row>
    <row r="4" spans="1:15" ht="15.75" thickBot="1">
      <c r="A4" s="71" t="s">
        <v>1831</v>
      </c>
      <c r="B4" s="72" t="s">
        <v>766</v>
      </c>
      <c r="C4" s="72" t="s">
        <v>747</v>
      </c>
      <c r="D4" s="72" t="s">
        <v>2687</v>
      </c>
      <c r="E4" s="72" t="s">
        <v>1838</v>
      </c>
      <c r="F4" s="73" t="s">
        <v>2688</v>
      </c>
      <c r="G4" s="73" t="s">
        <v>1854</v>
      </c>
      <c r="H4" s="73" t="s">
        <v>1866</v>
      </c>
      <c r="I4" s="73" t="s">
        <v>2689</v>
      </c>
      <c r="J4" s="279">
        <v>5678.23</v>
      </c>
      <c r="K4" s="283">
        <v>832385952</v>
      </c>
      <c r="L4" s="280">
        <v>6.8216312233006098E-6</v>
      </c>
      <c r="M4" s="74">
        <v>0</v>
      </c>
      <c r="N4" s="74">
        <v>62417782.189999998</v>
      </c>
      <c r="O4" s="281">
        <v>0</v>
      </c>
    </row>
    <row r="5" spans="1:15" ht="15.75" thickBot="1">
      <c r="A5" s="71" t="s">
        <v>1831</v>
      </c>
      <c r="B5" s="72" t="s">
        <v>766</v>
      </c>
      <c r="C5" s="72" t="s">
        <v>747</v>
      </c>
      <c r="D5" s="72" t="s">
        <v>2690</v>
      </c>
      <c r="E5" s="72" t="s">
        <v>1833</v>
      </c>
      <c r="F5" s="73" t="s">
        <v>2691</v>
      </c>
      <c r="G5" s="73" t="s">
        <v>1835</v>
      </c>
      <c r="H5" s="73" t="s">
        <v>1836</v>
      </c>
      <c r="I5" s="73" t="s">
        <v>2692</v>
      </c>
      <c r="J5" s="279">
        <v>560.97</v>
      </c>
      <c r="K5" s="283">
        <v>832385952</v>
      </c>
      <c r="L5" s="280">
        <v>6.7393016262725199E-7</v>
      </c>
      <c r="M5" s="74">
        <v>0</v>
      </c>
      <c r="N5" s="74">
        <v>62417782.189999998</v>
      </c>
      <c r="O5" s="281">
        <v>0</v>
      </c>
    </row>
    <row r="6" spans="1:15" ht="15.75" thickBot="1">
      <c r="A6" s="71" t="s">
        <v>1831</v>
      </c>
      <c r="B6" s="72" t="s">
        <v>766</v>
      </c>
      <c r="C6" s="72" t="s">
        <v>747</v>
      </c>
      <c r="D6" s="72" t="s">
        <v>2690</v>
      </c>
      <c r="E6" s="72" t="s">
        <v>1833</v>
      </c>
      <c r="F6" s="73" t="s">
        <v>2691</v>
      </c>
      <c r="G6" s="73" t="s">
        <v>1854</v>
      </c>
      <c r="H6" s="73" t="s">
        <v>1866</v>
      </c>
      <c r="I6" s="73" t="s">
        <v>2693</v>
      </c>
      <c r="J6" s="279">
        <v>2.87</v>
      </c>
      <c r="K6" s="283">
        <v>832385952</v>
      </c>
      <c r="L6" s="280">
        <v>3.4479197938218002E-9</v>
      </c>
      <c r="M6" s="74">
        <v>0</v>
      </c>
      <c r="N6" s="74">
        <v>62417782.189999998</v>
      </c>
      <c r="O6" s="281">
        <v>0</v>
      </c>
    </row>
    <row r="7" spans="1:15" ht="15.75" thickBot="1">
      <c r="A7" s="71" t="s">
        <v>1831</v>
      </c>
      <c r="B7" s="72" t="s">
        <v>766</v>
      </c>
      <c r="C7" s="72" t="s">
        <v>747</v>
      </c>
      <c r="D7" s="72" t="s">
        <v>2690</v>
      </c>
      <c r="E7" s="72" t="s">
        <v>1833</v>
      </c>
      <c r="F7" s="73" t="s">
        <v>2694</v>
      </c>
      <c r="G7" s="73" t="s">
        <v>1835</v>
      </c>
      <c r="H7" s="73" t="s">
        <v>1836</v>
      </c>
      <c r="I7" s="73" t="s">
        <v>2695</v>
      </c>
      <c r="J7" s="279">
        <v>2725.31</v>
      </c>
      <c r="K7" s="283">
        <v>832385952</v>
      </c>
      <c r="L7" s="280">
        <v>3.2740941788503402E-6</v>
      </c>
      <c r="M7" s="74">
        <v>0</v>
      </c>
      <c r="N7" s="74">
        <v>62417782.189999998</v>
      </c>
      <c r="O7" s="281">
        <v>0</v>
      </c>
    </row>
    <row r="8" spans="1:15" ht="15.75" thickBot="1">
      <c r="A8" s="71" t="s">
        <v>1831</v>
      </c>
      <c r="B8" s="72" t="s">
        <v>766</v>
      </c>
      <c r="C8" s="72" t="s">
        <v>747</v>
      </c>
      <c r="D8" s="72" t="s">
        <v>2690</v>
      </c>
      <c r="E8" s="72" t="s">
        <v>1833</v>
      </c>
      <c r="F8" s="73" t="s">
        <v>2464</v>
      </c>
      <c r="G8" s="73" t="s">
        <v>1835</v>
      </c>
      <c r="H8" s="73" t="s">
        <v>1836</v>
      </c>
      <c r="I8" s="73" t="s">
        <v>2696</v>
      </c>
      <c r="J8" s="283">
        <v>39</v>
      </c>
      <c r="K8" s="283">
        <v>832385952</v>
      </c>
      <c r="L8" s="280">
        <v>4.6853265490958201E-8</v>
      </c>
      <c r="M8" s="74">
        <v>0</v>
      </c>
      <c r="N8" s="74">
        <v>62417782.189999998</v>
      </c>
      <c r="O8" s="281">
        <v>0</v>
      </c>
    </row>
    <row r="9" spans="1:15" ht="15.75" thickBot="1">
      <c r="A9" s="71" t="s">
        <v>1831</v>
      </c>
      <c r="B9" s="72" t="s">
        <v>766</v>
      </c>
      <c r="C9" s="72" t="s">
        <v>747</v>
      </c>
      <c r="D9" s="72" t="s">
        <v>2690</v>
      </c>
      <c r="E9" s="72" t="s">
        <v>1833</v>
      </c>
      <c r="F9" s="73" t="s">
        <v>2464</v>
      </c>
      <c r="G9" s="73" t="s">
        <v>1854</v>
      </c>
      <c r="H9" s="73" t="s">
        <v>1862</v>
      </c>
      <c r="I9" s="73" t="s">
        <v>2697</v>
      </c>
      <c r="J9" s="279">
        <v>44513.3</v>
      </c>
      <c r="K9" s="283">
        <v>832385952</v>
      </c>
      <c r="L9" s="280">
        <v>5.3476755455863299E-5</v>
      </c>
      <c r="M9" s="74">
        <v>0</v>
      </c>
      <c r="N9" s="74">
        <v>62417782.189999998</v>
      </c>
      <c r="O9" s="281">
        <v>0</v>
      </c>
    </row>
    <row r="10" spans="1:15" ht="15.75" thickBot="1">
      <c r="A10" s="71" t="s">
        <v>1831</v>
      </c>
      <c r="B10" s="72" t="s">
        <v>766</v>
      </c>
      <c r="C10" s="72" t="s">
        <v>747</v>
      </c>
      <c r="D10" s="72" t="s">
        <v>2684</v>
      </c>
      <c r="E10" s="72" t="s">
        <v>1833</v>
      </c>
      <c r="F10" s="73" t="s">
        <v>2685</v>
      </c>
      <c r="G10" s="73" t="s">
        <v>1835</v>
      </c>
      <c r="H10" s="73" t="s">
        <v>1836</v>
      </c>
      <c r="I10" s="73" t="s">
        <v>2698</v>
      </c>
      <c r="J10" s="279">
        <v>9965.0499999999993</v>
      </c>
      <c r="K10" s="283">
        <v>832385952</v>
      </c>
      <c r="L10" s="280">
        <v>1.19716700841198E-5</v>
      </c>
      <c r="M10" s="74">
        <v>0</v>
      </c>
      <c r="N10" s="74">
        <v>62417782.189999998</v>
      </c>
      <c r="O10" s="281">
        <v>0</v>
      </c>
    </row>
    <row r="11" spans="1:15" ht="12.75" customHeight="1" thickBot="1">
      <c r="A11" s="71" t="s">
        <v>1831</v>
      </c>
      <c r="B11" s="72" t="s">
        <v>766</v>
      </c>
      <c r="C11" s="72" t="s">
        <v>747</v>
      </c>
      <c r="D11" s="72" t="s">
        <v>2684</v>
      </c>
      <c r="E11" s="72" t="s">
        <v>1838</v>
      </c>
      <c r="F11" s="73" t="s">
        <v>2699</v>
      </c>
      <c r="G11" s="73" t="s">
        <v>1835</v>
      </c>
      <c r="H11" s="73" t="s">
        <v>1836</v>
      </c>
      <c r="I11" s="73" t="s">
        <v>2700</v>
      </c>
      <c r="J11" s="279">
        <v>250.72</v>
      </c>
      <c r="K11" s="283">
        <v>832385952</v>
      </c>
      <c r="L11" s="280">
        <v>3.0120642881777002E-7</v>
      </c>
      <c r="M11" s="74">
        <v>0</v>
      </c>
      <c r="N11" s="74">
        <v>62417782.189999998</v>
      </c>
      <c r="O11" s="281">
        <v>0</v>
      </c>
    </row>
    <row r="12" spans="1:15" ht="12.75" customHeight="1" thickBot="1">
      <c r="A12" s="71" t="s">
        <v>1831</v>
      </c>
      <c r="B12" s="72" t="s">
        <v>766</v>
      </c>
      <c r="C12" s="72" t="s">
        <v>747</v>
      </c>
      <c r="D12" s="72" t="s">
        <v>2681</v>
      </c>
      <c r="E12" s="72" t="s">
        <v>1833</v>
      </c>
      <c r="F12" s="73" t="s">
        <v>2701</v>
      </c>
      <c r="G12" s="73" t="s">
        <v>1835</v>
      </c>
      <c r="H12" s="73" t="s">
        <v>1836</v>
      </c>
      <c r="I12" s="73" t="s">
        <v>2702</v>
      </c>
      <c r="J12" s="279">
        <v>8335.61</v>
      </c>
      <c r="K12" s="283">
        <v>832385952</v>
      </c>
      <c r="L12" s="280">
        <v>1.0014116624592E-5</v>
      </c>
      <c r="M12" s="74">
        <v>0</v>
      </c>
      <c r="N12" s="74">
        <v>62417782.189999998</v>
      </c>
      <c r="O12" s="281">
        <v>0</v>
      </c>
    </row>
    <row r="13" spans="1:15" ht="12.75" customHeight="1" thickBot="1">
      <c r="A13" s="71" t="s">
        <v>1831</v>
      </c>
      <c r="B13" s="72" t="s">
        <v>766</v>
      </c>
      <c r="C13" s="72" t="s">
        <v>747</v>
      </c>
      <c r="D13" s="72" t="s">
        <v>2681</v>
      </c>
      <c r="E13" s="72" t="s">
        <v>1838</v>
      </c>
      <c r="F13" s="73" t="s">
        <v>2682</v>
      </c>
      <c r="G13" s="73" t="s">
        <v>1854</v>
      </c>
      <c r="H13" s="73" t="s">
        <v>1866</v>
      </c>
      <c r="I13" s="73" t="s">
        <v>2703</v>
      </c>
      <c r="J13" s="279">
        <v>8940.6</v>
      </c>
      <c r="K13" s="283">
        <v>832385952</v>
      </c>
      <c r="L13" s="280">
        <v>1.0740930908934901E-5</v>
      </c>
      <c r="M13" s="74">
        <v>0</v>
      </c>
      <c r="N13" s="74">
        <v>62417782.189999998</v>
      </c>
      <c r="O13" s="281">
        <v>0</v>
      </c>
    </row>
    <row r="14" spans="1:15" ht="12.75" customHeight="1" thickBot="1">
      <c r="A14" s="71" t="s">
        <v>1831</v>
      </c>
      <c r="B14" s="72" t="s">
        <v>766</v>
      </c>
      <c r="C14" s="72" t="s">
        <v>747</v>
      </c>
      <c r="D14" s="72" t="s">
        <v>2681</v>
      </c>
      <c r="E14" s="72" t="s">
        <v>1838</v>
      </c>
      <c r="F14" s="73" t="s">
        <v>2682</v>
      </c>
      <c r="G14" s="73" t="s">
        <v>1854</v>
      </c>
      <c r="H14" s="73" t="s">
        <v>1862</v>
      </c>
      <c r="I14" s="73" t="s">
        <v>2704</v>
      </c>
      <c r="J14" s="279">
        <v>24513.439999999999</v>
      </c>
      <c r="K14" s="283">
        <v>832385952</v>
      </c>
      <c r="L14" s="280">
        <v>2.9449608010684001E-5</v>
      </c>
      <c r="M14" s="74">
        <v>0</v>
      </c>
      <c r="N14" s="74">
        <v>62417782.189999998</v>
      </c>
      <c r="O14" s="281">
        <v>0</v>
      </c>
    </row>
    <row r="15" spans="1:15" ht="12.75" customHeight="1" thickBot="1">
      <c r="A15" s="71" t="s">
        <v>1831</v>
      </c>
      <c r="B15" s="72" t="s">
        <v>766</v>
      </c>
      <c r="C15" s="72" t="s">
        <v>747</v>
      </c>
      <c r="D15" s="72" t="s">
        <v>2681</v>
      </c>
      <c r="E15" s="72" t="s">
        <v>1838</v>
      </c>
      <c r="F15" s="73" t="s">
        <v>2705</v>
      </c>
      <c r="G15" s="73" t="s">
        <v>1835</v>
      </c>
      <c r="H15" s="73" t="s">
        <v>1836</v>
      </c>
      <c r="I15" s="73" t="s">
        <v>2706</v>
      </c>
      <c r="J15" s="279">
        <v>211934.4</v>
      </c>
      <c r="K15" s="283">
        <v>832385952</v>
      </c>
      <c r="L15" s="280">
        <v>2.5461073599999999E-4</v>
      </c>
      <c r="M15" s="74">
        <v>0</v>
      </c>
      <c r="N15" s="74">
        <v>62417782.189999998</v>
      </c>
      <c r="O15" s="281">
        <v>0</v>
      </c>
    </row>
    <row r="16" spans="1:15" ht="12.75" customHeight="1" thickBot="1">
      <c r="A16" s="71" t="s">
        <v>1831</v>
      </c>
      <c r="B16" s="72" t="s">
        <v>766</v>
      </c>
      <c r="C16" s="72" t="s">
        <v>747</v>
      </c>
      <c r="D16" s="72" t="s">
        <v>2681</v>
      </c>
      <c r="E16" s="72" t="s">
        <v>1838</v>
      </c>
      <c r="F16" s="73" t="s">
        <v>2705</v>
      </c>
      <c r="G16" s="73" t="s">
        <v>1854</v>
      </c>
      <c r="H16" s="73" t="s">
        <v>1866</v>
      </c>
      <c r="I16" s="73" t="s">
        <v>2707</v>
      </c>
      <c r="J16" s="279">
        <v>1017.81</v>
      </c>
      <c r="K16" s="283">
        <v>832385952</v>
      </c>
      <c r="L16" s="280">
        <v>1.22276210639365E-6</v>
      </c>
      <c r="M16" s="74">
        <v>0</v>
      </c>
      <c r="N16" s="74">
        <v>62417782.189999998</v>
      </c>
      <c r="O16" s="281">
        <v>0</v>
      </c>
    </row>
    <row r="17" spans="1:15" ht="12.75" customHeight="1" thickBot="1">
      <c r="A17" s="71" t="s">
        <v>1831</v>
      </c>
      <c r="B17" s="72" t="s">
        <v>766</v>
      </c>
      <c r="C17" s="72" t="s">
        <v>747</v>
      </c>
      <c r="D17" s="72" t="s">
        <v>2681</v>
      </c>
      <c r="E17" s="72" t="s">
        <v>1838</v>
      </c>
      <c r="F17" s="73" t="s">
        <v>2705</v>
      </c>
      <c r="G17" s="73" t="s">
        <v>1854</v>
      </c>
      <c r="H17" s="73" t="s">
        <v>1953</v>
      </c>
      <c r="I17" s="73" t="s">
        <v>2708</v>
      </c>
      <c r="J17" s="283">
        <v>400000</v>
      </c>
      <c r="K17" s="283">
        <v>832385952</v>
      </c>
      <c r="L17" s="280">
        <v>4.8054631199999999E-4</v>
      </c>
      <c r="M17" s="74">
        <v>0</v>
      </c>
      <c r="N17" s="74">
        <v>62417782.189999998</v>
      </c>
      <c r="O17" s="281">
        <v>0</v>
      </c>
    </row>
    <row r="18" spans="1:15" ht="12.75" customHeight="1" thickBot="1">
      <c r="A18" s="71" t="s">
        <v>1831</v>
      </c>
      <c r="B18" s="72" t="s">
        <v>766</v>
      </c>
      <c r="C18" s="72" t="s">
        <v>747</v>
      </c>
      <c r="D18" s="72" t="s">
        <v>2681</v>
      </c>
      <c r="E18" s="72" t="s">
        <v>1838</v>
      </c>
      <c r="F18" s="73" t="s">
        <v>2705</v>
      </c>
      <c r="G18" s="73" t="s">
        <v>1854</v>
      </c>
      <c r="H18" s="73" t="s">
        <v>1862</v>
      </c>
      <c r="I18" s="73" t="s">
        <v>2709</v>
      </c>
      <c r="J18" s="279">
        <v>182322.43</v>
      </c>
      <c r="K18" s="283">
        <v>832385952</v>
      </c>
      <c r="L18" s="280">
        <v>2.19035928E-4</v>
      </c>
      <c r="M18" s="74">
        <v>0</v>
      </c>
      <c r="N18" s="74">
        <v>62417782.189999998</v>
      </c>
      <c r="O18" s="281">
        <v>0</v>
      </c>
    </row>
    <row r="19" spans="1:15" ht="12.75" customHeight="1" thickBot="1">
      <c r="A19" s="71" t="s">
        <v>1831</v>
      </c>
      <c r="B19" s="72" t="s">
        <v>766</v>
      </c>
      <c r="C19" s="72" t="s">
        <v>747</v>
      </c>
      <c r="D19" s="72" t="s">
        <v>2681</v>
      </c>
      <c r="E19" s="72" t="s">
        <v>1833</v>
      </c>
      <c r="F19" s="73" t="s">
        <v>2710</v>
      </c>
      <c r="G19" s="73" t="s">
        <v>1835</v>
      </c>
      <c r="H19" s="73" t="s">
        <v>1836</v>
      </c>
      <c r="I19" s="73" t="s">
        <v>2711</v>
      </c>
      <c r="J19" s="279">
        <v>5272.35</v>
      </c>
      <c r="K19" s="283">
        <v>832385952</v>
      </c>
      <c r="L19" s="280">
        <v>6.3340208797757296E-6</v>
      </c>
      <c r="M19" s="74">
        <v>0</v>
      </c>
      <c r="N19" s="74">
        <v>62417782.189999998</v>
      </c>
      <c r="O19" s="281">
        <v>0</v>
      </c>
    </row>
    <row r="20" spans="1:15" ht="12.75" customHeight="1" thickBot="1">
      <c r="A20" s="77" t="s">
        <v>1831</v>
      </c>
      <c r="B20" s="78" t="s">
        <v>766</v>
      </c>
      <c r="C20" s="78" t="s">
        <v>747</v>
      </c>
      <c r="D20" s="78" t="s">
        <v>2712</v>
      </c>
      <c r="E20" s="78" t="s">
        <v>1838</v>
      </c>
      <c r="F20" s="79" t="s">
        <v>2713</v>
      </c>
      <c r="G20" s="79" t="s">
        <v>1840</v>
      </c>
      <c r="H20" s="79" t="s">
        <v>1881</v>
      </c>
      <c r="I20" s="79" t="s">
        <v>2714</v>
      </c>
      <c r="J20" s="282">
        <v>77955.19</v>
      </c>
      <c r="K20" s="287">
        <v>832385952</v>
      </c>
      <c r="L20" s="259">
        <v>9.3652697781233094E-5</v>
      </c>
      <c r="M20" s="80">
        <v>0</v>
      </c>
      <c r="N20" s="80">
        <v>62417782.189999998</v>
      </c>
      <c r="O20" s="260">
        <v>0</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544E-578A-4218-B2CC-A51EBF6AC3C8}">
  <sheetPr>
    <tabColor theme="5"/>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747</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fornecedores'!E:E=For_5014!F2)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183" priority="3"/>
  </conditionalFormatting>
  <conditionalFormatting sqref="I3">
    <cfRule type="cellIs" dxfId="182" priority="1" operator="equal">
      <formula>0</formula>
    </cfRule>
    <cfRule type="cellIs" dxfId="181" priority="2" operator="equal">
      <formula>1</formula>
    </cfRule>
  </conditionalFormatting>
  <dataValidations count="1">
    <dataValidation type="list" allowBlank="1" showInputMessage="1" showErrorMessage="1" sqref="J4:K33 O4:P24 L4:M24 U4:V24 R4:S24 X4:X24" xr:uid="{74537083-D900-490B-AFE4-8A806D98BB40}">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B5B23-BE9E-4980-9848-93936A01D60D}">
  <sheetPr>
    <tabColor theme="8" tint="0.39997558519241921"/>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55.42578125" style="65" bestFit="1" customWidth="1"/>
    <col min="9" max="9" width="19.7109375" style="65" bestFit="1"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749</v>
      </c>
      <c r="C2" s="338"/>
      <c r="D2" s="338"/>
      <c r="E2" s="338"/>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7 Cooperados avaliados ao RSAC</v>
      </c>
      <c r="C4" s="154">
        <f>SUM(L:L)</f>
        <v>7</v>
      </c>
      <c r="D4" s="154">
        <f>SUM(M:M)</f>
        <v>0</v>
      </c>
      <c r="E4" s="154">
        <f>SUM(N:N)</f>
        <v>0</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3055'!L:L)</f>
        <v>2.5282050657834836E-5</v>
      </c>
      <c r="C7" s="122">
        <v>0.15</v>
      </c>
      <c r="D7" s="340" t="str">
        <f>IF(B7&lt;C7,"ENQUADRADO","DESENQUADRADO")</f>
        <v>ENQUADRADO</v>
      </c>
      <c r="E7" s="340"/>
      <c r="H7" s="341" t="s">
        <v>750</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6">_xlfn.XLOOKUP(_xlfn.UNIQUE('3055'!$C:$C),'3055'!C:C,'3055'!D:D,"")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Fornecedores'!G21</f>
        <v>0</v>
      </c>
      <c r="D10" s="118">
        <f>'Análise Fornecedores'!H21</f>
        <v>0</v>
      </c>
      <c r="E10" s="118">
        <f>'Análise Fornecedores'!I21</f>
        <v>0</v>
      </c>
      <c r="H10" s="266" t="s">
        <v>1745</v>
      </c>
      <c r="I10" s="142" t="str">
        <f>_xlfn.XLOOKUP(J10,'3055'!$D:$D,'3055'!$C:$C,0,0)</f>
        <v>013.372.541-34</v>
      </c>
      <c r="J10" s="143" t="str">
        <v>ADECIO PIRES LEAO</v>
      </c>
      <c r="K10" s="144" cm="1">
        <f t="array" ref="K10">MAX(IF(J10='3055'!$D:$D,'3055'!$I:$I))</f>
        <v>46026</v>
      </c>
      <c r="L10" s="145">
        <f>IF(COUNTIFS('3055'!$D:$D,'A3055'!J10,'3055'!$I:$I,'A3055'!K10,'3055'!$F:$F,'A3055'!$L$7)&gt;=1,1,0)</f>
        <v>1</v>
      </c>
      <c r="M10" s="145">
        <f>IF(COUNTIFS('3055'!$D:$D,'A3055'!J10,'3055'!$I:$I,'A3055'!K10,'3055'!$F:$F,'A3055'!$M$7)&gt;=1,1,0)</f>
        <v>0</v>
      </c>
      <c r="N10" s="146">
        <f>IF(COUNTIFS('3055'!$D:$D,'A3055'!J10,'3055'!$I:$I,'A3055'!K10,'3055'!$F:$F,'A3055'!$N$7)&gt;=1,1,0)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30"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66" t="s">
        <v>1746</v>
      </c>
      <c r="I11" s="115" t="str">
        <f>_xlfn.XLOOKUP(J11,'3055'!$D:$D,'3055'!$C:$C,0,0)</f>
        <v>112.156.348-11</v>
      </c>
      <c r="J11" s="134" t="str">
        <v>TERESA MARCIA NASCIMENTO DE MORAIS</v>
      </c>
      <c r="K11" s="135" cm="1">
        <f t="array" ref="K11">MAX(IF(J11='3055'!$D:$D,'3055'!$I:$I))</f>
        <v>46039</v>
      </c>
      <c r="L11" s="136">
        <f>IF(COUNTIFS('3055'!$D:$D,'A3055'!J11,'3055'!$I:$I,'A3055'!K11,'3055'!$F:$F,'A3055'!$L$7)&gt;=1,1,0)</f>
        <v>1</v>
      </c>
      <c r="M11" s="136">
        <f>IF(COUNTIFS('3055'!$D:$D,'A3055'!J11,'3055'!$I:$I,'A3055'!K11,'3055'!$F:$F,'A3055'!$M$7)&gt;=1,1,0)</f>
        <v>0</v>
      </c>
      <c r="N11" s="136">
        <f>IF(COUNTIFS('3055'!$D:$D,'A3055'!J11,'3055'!$I:$I,'A3055'!K11,'3055'!$F:$F,'A3055'!$N$7)&gt;=1,1,0)</f>
        <v>0</v>
      </c>
      <c r="O11" s="117"/>
      <c r="P11" s="118"/>
      <c r="Q11" s="133" t="str">
        <f t="shared" ref="Q11:Q30"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30" si="4">IF(AND(Z11="Sim",AB11="Siim"),"Ok",IF(AND(AA11="Sim")*OR(AB11="Não",AB11="Não se aplica",AB11=""),"Verificar","Ok"))</f>
        <v>Ok</v>
      </c>
      <c r="AD11" s="115"/>
      <c r="AE11" s="115"/>
      <c r="AF11" s="66"/>
      <c r="AG11" s="133" t="str">
        <f t="shared" ref="AG11:AG30" si="5">IF(AND(AE11="sim",AF11="Não"),"Verificar","Ok")</f>
        <v>Ok</v>
      </c>
      <c r="AH11" s="115"/>
      <c r="AI11" s="133" t="str">
        <f t="shared" ref="AI11:AI30" si="6">IF(AH11="Não","Verificar","Ok")</f>
        <v>Ok</v>
      </c>
      <c r="AJ11" s="117" t="str">
        <f t="shared" ref="AJ11:AJ12"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66" t="s">
        <v>1736</v>
      </c>
      <c r="I12" s="115" t="str">
        <f>_xlfn.XLOOKUP(J12,'3055'!$D:$D,'3055'!$C:$C,0,0)</f>
        <v>167.636.881-72</v>
      </c>
      <c r="J12" s="134" t="str">
        <v>LUIZ CESAR VAZ DE MELO</v>
      </c>
      <c r="K12" s="135" cm="1">
        <f t="array" ref="K12">MAX(IF(J12='3055'!$D:$D,'3055'!$I:$I))</f>
        <v>46031</v>
      </c>
      <c r="L12" s="136">
        <f>IF(COUNTIFS('3055'!$D:$D,'A3055'!J12,'3055'!$I:$I,'A3055'!K12,'3055'!$F:$F,'A3055'!$L$7)&gt;=1,1,0)</f>
        <v>1</v>
      </c>
      <c r="M12" s="136">
        <f>IF(COUNTIFS('3055'!$D:$D,'A3055'!J12,'3055'!$I:$I,'A3055'!K12,'3055'!$F:$F,'A3055'!$M$7)&gt;=1,1,0)</f>
        <v>0</v>
      </c>
      <c r="N12" s="136">
        <f>IF(COUNTIFS('3055'!$D:$D,'A3055'!J12,'3055'!$I:$I,'A3055'!K12,'3055'!$F:$F,'A3055'!$N$7)&gt;=1,1,0)</f>
        <v>0</v>
      </c>
      <c r="O12" s="117"/>
      <c r="P12" s="118"/>
      <c r="Q12" s="133" t="str">
        <f t="shared" si="2"/>
        <v>Ok</v>
      </c>
      <c r="R12" s="115"/>
      <c r="S12" s="115"/>
      <c r="T12" s="66"/>
      <c r="U12" s="133" t="str">
        <f t="shared" si="3"/>
        <v>Ok</v>
      </c>
      <c r="V12" s="115"/>
      <c r="W12" s="115"/>
      <c r="X12" s="66"/>
      <c r="Y12" s="133" t="str">
        <f t="shared" ref="Y12:Y30"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IFERROR(IF(ROW(_xlfn.XLOOKUP(B13,For_3055!D:D,For_3055!D:D))=1,"",ROW(_xlfn.XLOOKUP(B13,For_3055!D:D,For_3055!D:D))),"")</f>
        <v/>
      </c>
      <c r="B13" s="229" t="str" cm="1">
        <f t="array" ref="B13">_xlfn.UNIQUE(IF(_xlfn._xlws.FILTER(For_3055!D:D,For_3055!Z:Z="Fornecedor COM perguntas a serem evidenciadas","")="","",_xlfn._xlws.FILTER(For_3055!D:D,For_3055!Z:Z:'For_3055'!Z:Z="Fornecedor COM perguntas a serem evidenciadas","")))</f>
        <v/>
      </c>
      <c r="C13" s="230" t="str" cm="1">
        <f t="array" aca="1" ref="C13" ca="1">IFERROR(LEFT(
IF(INDIRECT("For_3055!N"&amp;A13)="verificar","6, ","")&amp;
IF(INDIRECT("For_3055!q"&amp;A13)="verificar","7, ","")&amp;
IF(INDIRECT("For_3055!t"&amp;A13)="verificar","8, ","")&amp;
IF(INDIRECT("For_3055!w"&amp;A13)="verificar","16, ","")&amp;
IF(INDIRECT("For_3055!x"&amp;A13)="não","QUESTIONÁRIO, ",""),
LEN(
IF(INDIRECT("For_3055!N"&amp;A13)="verificar","6, ","")&amp;
IF(INDIRECT("For_3055!q"&amp;A13)="verificar","7, ","")&amp;
IF(INDIRECT("For_3055!t"&amp;A13)="verificar","8, ","")&amp;
IF(INDIRECT("For_3055!w"&amp;A13)="verificar","16, ","")&amp;
IF(INDIRECT("For_3055!x"&amp;A13)="não","QUESTIONÁRIO, ",""))-2)&amp;".","")</f>
        <v/>
      </c>
      <c r="D13" s="229"/>
      <c r="E13" s="229"/>
      <c r="H13" s="266" t="s">
        <v>1746</v>
      </c>
      <c r="I13" s="115" t="str">
        <f>_xlfn.XLOOKUP(J13,'3055'!$D:$D,'3055'!$C:$C,0,0)</f>
        <v>300.302.421-34</v>
      </c>
      <c r="J13" s="134" t="str">
        <v>ANTONIO FERNANDO ABRAHAO DE MORAIS</v>
      </c>
      <c r="K13" s="135" cm="1">
        <f t="array" ref="K13">MAX(IF(J13='3055'!$D:$D,'3055'!$I:$I))</f>
        <v>46043</v>
      </c>
      <c r="L13" s="136">
        <f>IF(COUNTIFS('3055'!$D:$D,'A3055'!J13,'3055'!$I:$I,'A3055'!K13,'3055'!$F:$F,'A3055'!$L$7)&gt;=1,1,0)</f>
        <v>1</v>
      </c>
      <c r="M13" s="136">
        <f>IF(COUNTIFS('3055'!$D:$D,'A3055'!J13,'3055'!$I:$I,'A3055'!K13,'3055'!$F:$F,'A3055'!$M$7)&gt;=1,1,0)</f>
        <v>0</v>
      </c>
      <c r="N13" s="136">
        <f>IF(COUNTIFS('3055'!$D:$D,'A3055'!J13,'3055'!$I:$I,'A3055'!K13,'3055'!$F:$F,'A3055'!$N$7)&gt;=1,1,0)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IFERROR(IF(ROW(_xlfn.XLOOKUP(B14,For_3055!D:D,For_3055!D:D))=1,"",ROW(_xlfn.XLOOKUP(B14,For_3055!D:D,For_3055!D:D))),"")</f>
        <v/>
      </c>
      <c r="B14" s="229" t="str" cm="1">
        <f t="array" ref="B14">_xlfn.UNIQUE(IF(_xlfn._xlws.FILTER(For_3055!D:D,For_3055!Z:Z="Fornecedor COM perguntas a serem evidenciadas","")="","",_xlfn._xlws.FILTER(For_3055!D:D,For_3055!Z:Z:'For_3055'!Z:Z="Fornecedor COM perguntas a serem evidenciadas","")))</f>
        <v/>
      </c>
      <c r="C14" s="230" t="str" cm="1">
        <f t="array" aca="1" ref="C14" ca="1">IFERROR(LEFT(
IF(INDIRECT("For_3055!N"&amp;A14)="verificar","6, ","")&amp;
IF(INDIRECT("For_3055!q"&amp;A14)="verificar","7, ","")&amp;
IF(INDIRECT("For_3055!t"&amp;A14)="verificar","8, ","")&amp;
IF(INDIRECT("For_3055!w"&amp;A14)="verificar","16, ","")&amp;
IF(INDIRECT("For_3055!x"&amp;A14)="não","QUESTIONÁRIO, ",""),
LEN(
IF(INDIRECT("For_3055!N"&amp;A14)="verificar","6, ","")&amp;
IF(INDIRECT("For_3055!q"&amp;A14)="verificar","7, ","")&amp;
IF(INDIRECT("For_3055!t"&amp;A14)="verificar","8, ","")&amp;
IF(INDIRECT("For_3055!w"&amp;A14)="verificar","16, ","")&amp;
IF(INDIRECT("For_3055!x"&amp;A14)="não","QUESTIONÁRIO, ",""))-2)&amp;".","")</f>
        <v/>
      </c>
      <c r="D14" s="229"/>
      <c r="E14" s="229"/>
      <c r="H14" s="266" t="s">
        <v>1747</v>
      </c>
      <c r="I14" s="115" t="str">
        <f>_xlfn.XLOOKUP(J14,'3055'!$D:$D,'3055'!$C:$C,0,0)</f>
        <v>32.293.039/0001-30</v>
      </c>
      <c r="J14" s="134" t="str">
        <v>32.293.039 RENATO SIQUEIRA DE FRANCA</v>
      </c>
      <c r="K14" s="135" cm="1">
        <f t="array" ref="K14">MAX(IF(J14='3055'!$D:$D,'3055'!$I:$I))</f>
        <v>46044</v>
      </c>
      <c r="L14" s="136">
        <f>IF(COUNTIFS('3055'!$D:$D,'A3055'!J14,'3055'!$I:$I,'A3055'!K14,'3055'!$F:$F,'A3055'!$L$7)&gt;=1,1,0)</f>
        <v>1</v>
      </c>
      <c r="M14" s="136">
        <f>IF(COUNTIFS('3055'!$D:$D,'A3055'!J14,'3055'!$I:$I,'A3055'!K14,'3055'!$F:$F,'A3055'!$M$7)&gt;=1,1,0)</f>
        <v>0</v>
      </c>
      <c r="N14" s="136">
        <f>IF(COUNTIFS('3055'!$D:$D,'A3055'!J14,'3055'!$I:$I,'A3055'!K14,'3055'!$F:$F,'A3055'!$N$7)&gt;=1,1,0)</f>
        <v>0</v>
      </c>
      <c r="O14" s="117"/>
      <c r="P14" s="118"/>
      <c r="Q14" s="133" t="str">
        <f t="shared" si="2"/>
        <v>Ok</v>
      </c>
      <c r="R14" s="115"/>
      <c r="S14" s="115"/>
      <c r="T14" s="66"/>
      <c r="U14" s="133" t="str">
        <f t="shared" si="3"/>
        <v>Ok</v>
      </c>
      <c r="V14" s="115"/>
      <c r="W14" s="115"/>
      <c r="X14" s="66"/>
      <c r="Y14" s="133" t="str">
        <f t="shared" si="8"/>
        <v>Ok</v>
      </c>
      <c r="Z14" s="115" t="s">
        <v>1735</v>
      </c>
      <c r="AA14" s="115" t="s">
        <v>1731</v>
      </c>
      <c r="AB14" s="66" t="s">
        <v>1735</v>
      </c>
      <c r="AC14" s="133" t="str">
        <f t="shared" si="4"/>
        <v>Verificar</v>
      </c>
      <c r="AD14" s="115"/>
      <c r="AE14" s="115"/>
      <c r="AF14" s="66"/>
      <c r="AG14" s="133" t="str">
        <f t="shared" si="5"/>
        <v>Ok</v>
      </c>
      <c r="AH14" s="115" t="s">
        <v>1735</v>
      </c>
      <c r="AI14" s="133" t="str">
        <f t="shared" si="6"/>
        <v>Verificar</v>
      </c>
      <c r="AJ14" s="117" t="str">
        <f t="shared" ref="AJ14:AJ30" si="9">IF(N14=1,"Sim, precisa de plano cadastrado na PGPC", "Não")</f>
        <v>Não</v>
      </c>
      <c r="AK14" s="118"/>
      <c r="AL14" s="115"/>
      <c r="AM14" s="133" t="str">
        <f t="shared" si="0"/>
        <v>Ok</v>
      </c>
      <c r="AO14" s="65" t="str">
        <f t="shared" si="1"/>
        <v>Cooperado COM perguntas a serem evidenciadas</v>
      </c>
      <c r="AP14"/>
      <c r="AQ14"/>
      <c r="AR14"/>
      <c r="AT14"/>
    </row>
    <row r="15" spans="1:46" ht="20.100000000000001" customHeight="1">
      <c r="A15" s="65" t="str">
        <f>IFERROR(IF(ROW(_xlfn.XLOOKUP(B15,For_3055!D:D,For_3055!D:D))=1,"",ROW(_xlfn.XLOOKUP(B15,For_3055!D:D,For_3055!D:D))),"")</f>
        <v/>
      </c>
      <c r="B15" s="229" t="str" cm="1">
        <f t="array" ref="B15">_xlfn.UNIQUE(IF(_xlfn._xlws.FILTER(For_3055!D:D,For_3055!Z:Z="Fornecedor COM perguntas a serem evidenciadas","")="","",_xlfn._xlws.FILTER(For_3055!D:D,For_3055!Z:Z:'For_3055'!Z:Z="Fornecedor COM perguntas a serem evidenciadas","")))</f>
        <v/>
      </c>
      <c r="C15" s="230" t="str" cm="1">
        <f t="array" aca="1" ref="C15" ca="1">IFERROR(LEFT(
IF(INDIRECT("For_3055!N"&amp;A15)="verificar","6, ","")&amp;
IF(INDIRECT("For_3055!q"&amp;A15)="verificar","7, ","")&amp;
IF(INDIRECT("For_3055!t"&amp;A15)="verificar","8, ","")&amp;
IF(INDIRECT("For_3055!w"&amp;A15)="verificar","16, ","")&amp;
IF(INDIRECT("For_3055!x"&amp;A15)="não","QUESTIONÁRIO, ",""),
LEN(
IF(INDIRECT("For_3055!N"&amp;A15)="verificar","6, ","")&amp;
IF(INDIRECT("For_3055!q"&amp;A15)="verificar","7, ","")&amp;
IF(INDIRECT("For_3055!t"&amp;A15)="verificar","8, ","")&amp;
IF(INDIRECT("For_3055!w"&amp;A15)="verificar","16, ","")&amp;
IF(INDIRECT("For_3055!x"&amp;A15)="não","QUESTIONÁRIO, ",""))-2)&amp;".","")</f>
        <v/>
      </c>
      <c r="D15" s="229"/>
      <c r="E15" s="229"/>
      <c r="H15" s="266" t="s">
        <v>1748</v>
      </c>
      <c r="I15" s="115" t="str">
        <f>_xlfn.XLOOKUP(J15,'3055'!$D:$D,'3055'!$C:$C,0,0)</f>
        <v>51.498.299/0001-97</v>
      </c>
      <c r="J15" s="134" t="str">
        <v>COSTA GUINDASTES LOCACOES LTDA</v>
      </c>
      <c r="K15" s="135" cm="1">
        <f t="array" ref="K15">MAX(IF(J15='3055'!$D:$D,'3055'!$I:$I))</f>
        <v>46047</v>
      </c>
      <c r="L15" s="136">
        <f>IF(COUNTIFS('3055'!$D:$D,'A3055'!J15,'3055'!$I:$I,'A3055'!K15,'3055'!$F:$F,'A3055'!$L$7)&gt;=1,1,0)</f>
        <v>1</v>
      </c>
      <c r="M15" s="136">
        <f>IF(COUNTIFS('3055'!$D:$D,'A3055'!J15,'3055'!$I:$I,'A3055'!K15,'3055'!$F:$F,'A3055'!$M$7)&gt;=1,1,0)</f>
        <v>0</v>
      </c>
      <c r="N15" s="136">
        <f>IF(COUNTIFS('3055'!$D:$D,'A3055'!J15,'3055'!$I:$I,'A3055'!K15,'3055'!$F:$F,'A3055'!$N$7)&gt;=1,1,0)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9"/>
        <v>Não</v>
      </c>
      <c r="AK15" s="118"/>
      <c r="AL15" s="115"/>
      <c r="AM15" s="133" t="str">
        <f t="shared" si="0"/>
        <v>Ok</v>
      </c>
      <c r="AO15" s="65" t="str">
        <f t="shared" si="1"/>
        <v>Cooperado SEM perguntas a serem evidenciadas</v>
      </c>
    </row>
    <row r="16" spans="1:46" ht="20.100000000000001" customHeight="1">
      <c r="A16" s="65" t="str">
        <f>IFERROR(IF(ROW(_xlfn.XLOOKUP(B16,For_3055!D:D,For_3055!D:D))=1,"",ROW(_xlfn.XLOOKUP(B16,For_3055!D:D,For_3055!D:D))),"")</f>
        <v/>
      </c>
      <c r="B16" s="229" t="str" cm="1">
        <f t="array" ref="B16">_xlfn.UNIQUE(IF(_xlfn._xlws.FILTER(For_3055!D:D,For_3055!Z:Z="Fornecedor COM perguntas a serem evidenciadas","")="","",_xlfn._xlws.FILTER(For_3055!D:D,For_3055!Z:Z:'For_3055'!Z:Z="Fornecedor COM perguntas a serem evidenciadas","")))</f>
        <v/>
      </c>
      <c r="C16" s="230" t="str" cm="1">
        <f t="array" aca="1" ref="C16" ca="1">IFERROR(LEFT(
IF(INDIRECT("For_3055!N"&amp;A16)="verificar","6, ","")&amp;
IF(INDIRECT("For_3055!q"&amp;A16)="verificar","7, ","")&amp;
IF(INDIRECT("For_3055!t"&amp;A16)="verificar","8, ","")&amp;
IF(INDIRECT("For_3055!w"&amp;A16)="verificar","16, ","")&amp;
IF(INDIRECT("For_3055!x"&amp;A16)="não","QUESTIONÁRIO, ",""),
LEN(
IF(INDIRECT("For_3055!N"&amp;A16)="verificar","6, ","")&amp;
IF(INDIRECT("For_3055!q"&amp;A16)="verificar","7, ","")&amp;
IF(INDIRECT("For_3055!t"&amp;A16)="verificar","8, ","")&amp;
IF(INDIRECT("For_3055!w"&amp;A16)="verificar","16, ","")&amp;
IF(INDIRECT("For_3055!x"&amp;A16)="não","QUESTIONÁRIO, ",""))-2)&amp;".","")</f>
        <v/>
      </c>
      <c r="D16" s="229"/>
      <c r="E16" s="229"/>
      <c r="H16" s="266" t="s">
        <v>1749</v>
      </c>
      <c r="I16" s="115" t="str">
        <f>_xlfn.XLOOKUP(J16,'3055'!$D:$D,'3055'!$C:$C,0,0)</f>
        <v>918.311.301-06</v>
      </c>
      <c r="J16" s="134" t="str">
        <v>MARIA EMILIA GONCALVES CURY PEREIRA</v>
      </c>
      <c r="K16" s="135" cm="1">
        <f t="array" ref="K16">MAX(IF(J16='3055'!$D:$D,'3055'!$I:$I))</f>
        <v>46033</v>
      </c>
      <c r="L16" s="136">
        <f>IF(COUNTIFS('3055'!$D:$D,'A3055'!J16,'3055'!$I:$I,'A3055'!K16,'3055'!$F:$F,'A3055'!$L$7)&gt;=1,1,0)</f>
        <v>1</v>
      </c>
      <c r="M16" s="136">
        <f>IF(COUNTIFS('3055'!$D:$D,'A3055'!J16,'3055'!$I:$I,'A3055'!K16,'3055'!$F:$F,'A3055'!$M$7)&gt;=1,1,0)</f>
        <v>0</v>
      </c>
      <c r="N16" s="136">
        <f>IF(COUNTIFS('3055'!$D:$D,'A3055'!J16,'3055'!$I:$I,'A3055'!K16,'3055'!$F:$F,'A3055'!$N$7)&gt;=1,1,0)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9"/>
        <v>Não</v>
      </c>
      <c r="AK16" s="118"/>
      <c r="AL16" s="115"/>
      <c r="AM16" s="133" t="str">
        <f t="shared" si="0"/>
        <v>Ok</v>
      </c>
      <c r="AO16" s="65" t="str">
        <f t="shared" si="1"/>
        <v>Cooperado SEM perguntas a serem evidenciadas</v>
      </c>
    </row>
    <row r="17" spans="1:41" ht="20.100000000000001" customHeight="1">
      <c r="A17" s="65" t="str">
        <f>IFERROR(IF(ROW(_xlfn.XLOOKUP(B17,For_3055!D:D,For_3055!D:D))=1,"",ROW(_xlfn.XLOOKUP(B17,For_3055!D:D,For_3055!D:D))),"")</f>
        <v/>
      </c>
      <c r="B17" s="229" t="str" cm="1">
        <f t="array" ref="B17">_xlfn.UNIQUE(IF(_xlfn._xlws.FILTER(For_3055!D:D,For_3055!Z:Z="Fornecedor COM perguntas a serem evidenciadas","")="","",_xlfn._xlws.FILTER(For_3055!D:D,For_3055!Z:Z:'For_3055'!Z:Z="Fornecedor COM perguntas a serem evidenciadas","")))</f>
        <v/>
      </c>
      <c r="C17" s="230" t="str" cm="1">
        <f t="array" aca="1" ref="C17" ca="1">IFERROR(LEFT(
IF(INDIRECT("For_3055!N"&amp;A17)="verificar","6, ","")&amp;
IF(INDIRECT("For_3055!q"&amp;A17)="verificar","7, ","")&amp;
IF(INDIRECT("For_3055!t"&amp;A17)="verificar","8, ","")&amp;
IF(INDIRECT("For_3055!w"&amp;A17)="verificar","16, ","")&amp;
IF(INDIRECT("For_3055!x"&amp;A17)="não","QUESTIONÁRIO, ",""),
LEN(
IF(INDIRECT("For_3055!N"&amp;A17)="verificar","6, ","")&amp;
IF(INDIRECT("For_3055!q"&amp;A17)="verificar","7, ","")&amp;
IF(INDIRECT("For_3055!t"&amp;A17)="verificar","8, ","")&amp;
IF(INDIRECT("For_3055!w"&amp;A17)="verificar","16, ","")&amp;
IF(INDIRECT("For_3055!x"&amp;A17)="não","QUESTIONÁRIO, ",""))-2)&amp;".","")</f>
        <v/>
      </c>
      <c r="D17" s="229"/>
      <c r="E17" s="229"/>
      <c r="H17" s="266"/>
      <c r="I17" s="115">
        <f>_xlfn.XLOOKUP(J17,'3055'!$D:$D,'3055'!$C:$C,0,0)</f>
        <v>0</v>
      </c>
      <c r="J17" s="134"/>
      <c r="K17" s="135" cm="1">
        <f t="array" ref="K17">MAX(IF(J17='3055'!$D:$D,'3055'!$I:$I))</f>
        <v>0</v>
      </c>
      <c r="L17" s="136">
        <f>IF(COUNTIFS('3055'!$D:$D,'A3055'!J17,'3055'!$I:$I,'A3055'!K17,'3055'!$F:$F,'A3055'!$L$7)&gt;=1,1,0)</f>
        <v>0</v>
      </c>
      <c r="M17" s="136">
        <f>IF(COUNTIFS('3055'!$D:$D,'A3055'!J17,'3055'!$I:$I,'A3055'!K17,'3055'!$F:$F,'A3055'!$M$7)&gt;=1,1,0)</f>
        <v>0</v>
      </c>
      <c r="N17" s="136">
        <f>IF(COUNTIFS('3055'!$D:$D,'A3055'!J17,'3055'!$I:$I,'A3055'!K17,'3055'!$F:$F,'A3055'!$N$7)&gt;=1,1,0)</f>
        <v>0</v>
      </c>
      <c r="O17" s="117"/>
      <c r="P17" s="118"/>
      <c r="Q17" s="133" t="str">
        <f t="shared" si="2"/>
        <v>Ok</v>
      </c>
      <c r="R17" s="115"/>
      <c r="S17" s="115"/>
      <c r="T17" s="66"/>
      <c r="U17" s="133" t="str">
        <f t="shared" ref="U17:U30" si="10">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9"/>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IFERROR(IF(ROW(_xlfn.XLOOKUP(B18,For_3055!D:D,For_3055!D:D))=1,"",ROW(_xlfn.XLOOKUP(B18,For_3055!D:D,For_3055!D:D))),"")</f>
        <v/>
      </c>
      <c r="B18" s="229" t="str" cm="1">
        <f t="array" ref="B18">_xlfn.UNIQUE(IF(_xlfn._xlws.FILTER(For_3055!D:D,For_3055!Z:Z="Fornecedor COM perguntas a serem evidenciadas","")="","",_xlfn._xlws.FILTER(For_3055!D:D,For_3055!Z:Z:'For_3055'!Z:Z="Fornecedor COM perguntas a serem evidenciadas","")))</f>
        <v/>
      </c>
      <c r="C18" s="230" t="str" cm="1">
        <f t="array" aca="1" ref="C18" ca="1">IFERROR(LEFT(
IF(INDIRECT("For_3055!N"&amp;A18)="verificar","6, ","")&amp;
IF(INDIRECT("For_3055!q"&amp;A18)="verificar","7, ","")&amp;
IF(INDIRECT("For_3055!t"&amp;A18)="verificar","8, ","")&amp;
IF(INDIRECT("For_3055!w"&amp;A18)="verificar","16, ","")&amp;
IF(INDIRECT("For_3055!x"&amp;A18)="não","QUESTIONÁRIO, ",""),
LEN(
IF(INDIRECT("For_3055!N"&amp;A18)="verificar","6, ","")&amp;
IF(INDIRECT("For_3055!q"&amp;A18)="verificar","7, ","")&amp;
IF(INDIRECT("For_3055!t"&amp;A18)="verificar","8, ","")&amp;
IF(INDIRECT("For_3055!w"&amp;A18)="verificar","16, ","")&amp;
IF(INDIRECT("For_3055!x"&amp;A18)="não","QUESTIONÁRIO, ",""))-2)&amp;".","")</f>
        <v/>
      </c>
      <c r="D18" s="229"/>
      <c r="E18" s="229"/>
      <c r="H18" s="266"/>
      <c r="I18" s="115">
        <f>_xlfn.XLOOKUP(J18,'3055'!$D:$D,'3055'!$C:$C,0,0)</f>
        <v>0</v>
      </c>
      <c r="J18" s="134"/>
      <c r="K18" s="135" cm="1">
        <f t="array" ref="K18">MAX(IF(J18='3055'!$D:$D,'3055'!$I:$I))</f>
        <v>0</v>
      </c>
      <c r="L18" s="136">
        <f>IF(COUNTIFS('3055'!$D:$D,'A3055'!J18,'3055'!$I:$I,'A3055'!K18,'3055'!$F:$F,'A3055'!$L$7)&gt;=1,1,0)</f>
        <v>0</v>
      </c>
      <c r="M18" s="136">
        <f>IF(COUNTIFS('3055'!$D:$D,'A3055'!J18,'3055'!$I:$I,'A3055'!K18,'3055'!$F:$F,'A3055'!$M$7)&gt;=1,1,0)</f>
        <v>0</v>
      </c>
      <c r="N18" s="136">
        <f>IF(COUNTIFS('3055'!$D:$D,'A3055'!J18,'3055'!$I:$I,'A3055'!K18,'3055'!$F:$F,'A3055'!$N$7)&gt;=1,1,0)</f>
        <v>0</v>
      </c>
      <c r="O18" s="117"/>
      <c r="P18" s="118"/>
      <c r="Q18" s="133" t="str">
        <f t="shared" si="2"/>
        <v>Ok</v>
      </c>
      <c r="R18" s="115"/>
      <c r="S18" s="115"/>
      <c r="T18" s="66"/>
      <c r="U18" s="133" t="str">
        <f t="shared" si="10"/>
        <v>Ok</v>
      </c>
      <c r="V18" s="115"/>
      <c r="W18" s="115"/>
      <c r="X18" s="66"/>
      <c r="Y18" s="133" t="str">
        <f t="shared" si="8"/>
        <v>Ok</v>
      </c>
      <c r="AC18" s="133" t="str">
        <f t="shared" si="4"/>
        <v>Ok</v>
      </c>
      <c r="AD18" s="115"/>
      <c r="AE18" s="115"/>
      <c r="AF18" s="66"/>
      <c r="AG18" s="133" t="str">
        <f t="shared" si="5"/>
        <v>Ok</v>
      </c>
      <c r="AH18" s="115"/>
      <c r="AI18" s="133" t="str">
        <f t="shared" si="6"/>
        <v>Ok</v>
      </c>
      <c r="AJ18" s="117" t="str">
        <f t="shared" si="9"/>
        <v>Não</v>
      </c>
      <c r="AK18" s="118"/>
      <c r="AL18" s="115"/>
      <c r="AM18" s="133" t="str">
        <f t="shared" ref="AM18:AM30" si="11">IF(OR(AL18=" ",AL18="Sim"),"Ok",IF(AJ18="Não","Ok","Verificar"))</f>
        <v>Ok</v>
      </c>
      <c r="AO18" s="65" t="str">
        <f t="shared" si="1"/>
        <v>Cooperado SEM perguntas a serem evidenciadas</v>
      </c>
    </row>
    <row r="19" spans="1:41" ht="20.100000000000001" customHeight="1">
      <c r="A19" s="65" t="str">
        <f>IFERROR(IF(ROW(_xlfn.XLOOKUP(B19,For_3055!D:D,For_3055!D:D))=1,"",ROW(_xlfn.XLOOKUP(B19,For_3055!D:D,For_3055!D:D))),"")</f>
        <v/>
      </c>
      <c r="B19" s="229" t="str" cm="1">
        <f t="array" ref="B19">_xlfn.UNIQUE(IF(_xlfn._xlws.FILTER(For_3055!D:D,For_3055!Z:Z="Fornecedor COM perguntas a serem evidenciadas","")="","",_xlfn._xlws.FILTER(For_3055!D:D,For_3055!Z:Z:'For_3055'!Z:Z="Fornecedor COM perguntas a serem evidenciadas","")))</f>
        <v/>
      </c>
      <c r="C19" s="230" t="str" cm="1">
        <f t="array" aca="1" ref="C19" ca="1">IFERROR(LEFT(
IF(INDIRECT("For_3055!N"&amp;A19)="verificar","6, ","")&amp;
IF(INDIRECT("For_3055!q"&amp;A19)="verificar","7, ","")&amp;
IF(INDIRECT("For_3055!t"&amp;A19)="verificar","8, ","")&amp;
IF(INDIRECT("For_3055!w"&amp;A19)="verificar","16, ","")&amp;
IF(INDIRECT("For_3055!x"&amp;A19)="não","QUESTIONÁRIO, ",""),
LEN(
IF(INDIRECT("For_3055!N"&amp;A19)="verificar","6, ","")&amp;
IF(INDIRECT("For_3055!q"&amp;A19)="verificar","7, ","")&amp;
IF(INDIRECT("For_3055!t"&amp;A19)="verificar","8, ","")&amp;
IF(INDIRECT("For_3055!w"&amp;A19)="verificar","16, ","")&amp;
IF(INDIRECT("For_3055!x"&amp;A19)="não","QUESTIONÁRIO, ",""))-2)&amp;".","")</f>
        <v/>
      </c>
      <c r="D19" s="229"/>
      <c r="E19" s="229"/>
      <c r="H19" s="115"/>
      <c r="I19" s="115">
        <f>_xlfn.XLOOKUP(J19,'3055'!$D:$D,'3055'!$C:$C,0,0)</f>
        <v>0</v>
      </c>
      <c r="J19" s="134"/>
      <c r="K19" s="135" cm="1">
        <f t="array" ref="K19">MAX(IF(J19='3055'!$D:$D,'3055'!$I:$I))</f>
        <v>0</v>
      </c>
      <c r="L19" s="136">
        <f>IF(COUNTIFS('3055'!$D:$D,'A3055'!J19,'3055'!$I:$I,'A3055'!K19,'3055'!$F:$F,'A3055'!$L$7)&gt;=1,1,0)</f>
        <v>0</v>
      </c>
      <c r="M19" s="136">
        <f>IF(COUNTIFS('3055'!$D:$D,'A3055'!J19,'3055'!$I:$I,'A3055'!K19,'3055'!$F:$F,'A3055'!$M$7)&gt;=1,1,0)</f>
        <v>0</v>
      </c>
      <c r="N19" s="136">
        <f>IF(COUNTIFS('3055'!$D:$D,'A3055'!J19,'3055'!$I:$I,'A3055'!K19,'3055'!$F:$F,'A3055'!$N$7)&gt;=1,1,0)</f>
        <v>0</v>
      </c>
      <c r="O19" s="117"/>
      <c r="P19" s="118"/>
      <c r="Q19" s="133" t="str">
        <f t="shared" si="2"/>
        <v>Ok</v>
      </c>
      <c r="R19" s="115"/>
      <c r="S19" s="115"/>
      <c r="T19" s="66"/>
      <c r="U19" s="133" t="str">
        <f t="shared" si="10"/>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9"/>
        <v>Não</v>
      </c>
      <c r="AK19" s="118"/>
      <c r="AL19" s="115"/>
      <c r="AM19" s="133" t="str">
        <f t="shared" si="11"/>
        <v>Ok</v>
      </c>
      <c r="AO19" s="65" t="str">
        <f t="shared" si="1"/>
        <v>Cooperado SEM perguntas a serem evidenciadas</v>
      </c>
    </row>
    <row r="20" spans="1:41" ht="20.100000000000001" customHeight="1">
      <c r="A20" s="65" t="str">
        <f>IFERROR(IF(ROW(_xlfn.XLOOKUP(B20,For_3055!D:D,For_3055!D:D))=1,"",ROW(_xlfn.XLOOKUP(B20,For_3055!D:D,For_3055!D:D))),"")</f>
        <v/>
      </c>
      <c r="B20" s="229" t="str" cm="1">
        <f t="array" ref="B20">_xlfn.UNIQUE(IF(_xlfn._xlws.FILTER(For_3055!D:D,For_3055!Z:Z="Fornecedor COM perguntas a serem evidenciadas","")="","",_xlfn._xlws.FILTER(For_3055!D:D,For_3055!Z:Z:'For_3055'!Z:Z="Fornecedor COM perguntas a serem evidenciadas","")))</f>
        <v/>
      </c>
      <c r="C20" s="230" t="str" cm="1">
        <f t="array" aca="1" ref="C20" ca="1">IFERROR(LEFT(
IF(INDIRECT("For_3055!N"&amp;A20)="verificar","6, ","")&amp;
IF(INDIRECT("For_3055!q"&amp;A20)="verificar","7, ","")&amp;
IF(INDIRECT("For_3055!t"&amp;A20)="verificar","8, ","")&amp;
IF(INDIRECT("For_3055!w"&amp;A20)="verificar","16, ","")&amp;
IF(INDIRECT("For_3055!x"&amp;A20)="não","QUESTIONÁRIO, ",""),
LEN(
IF(INDIRECT("For_3055!N"&amp;A20)="verificar","6, ","")&amp;
IF(INDIRECT("For_3055!q"&amp;A20)="verificar","7, ","")&amp;
IF(INDIRECT("For_3055!t"&amp;A20)="verificar","8, ","")&amp;
IF(INDIRECT("For_3055!w"&amp;A20)="verificar","16, ","")&amp;
IF(INDIRECT("For_3055!x"&amp;A20)="não","QUESTIONÁRIO, ",""))-2)&amp;".","")</f>
        <v/>
      </c>
      <c r="D20" s="229"/>
      <c r="E20" s="229"/>
      <c r="H20" s="266"/>
      <c r="I20" s="115">
        <f>_xlfn.XLOOKUP(J20,'3055'!$D:$D,'3055'!$C:$C,0,0)</f>
        <v>0</v>
      </c>
      <c r="J20" s="134"/>
      <c r="K20" s="135" cm="1">
        <f t="array" ref="K20">MAX(IF(J20='3055'!$D:$D,'3055'!$I:$I))</f>
        <v>0</v>
      </c>
      <c r="L20" s="136">
        <f>IF(COUNTIFS('3055'!$D:$D,'A3055'!J20,'3055'!$I:$I,'A3055'!K20,'3055'!$F:$F,'A3055'!$L$7)&gt;=1,1,0)</f>
        <v>0</v>
      </c>
      <c r="M20" s="136">
        <f>IF(COUNTIFS('3055'!$D:$D,'A3055'!J20,'3055'!$I:$I,'A3055'!K20,'3055'!$F:$F,'A3055'!$M$7)&gt;=1,1,0)</f>
        <v>0</v>
      </c>
      <c r="N20" s="136">
        <f>IF(COUNTIFS('3055'!$D:$D,'A3055'!J20,'3055'!$I:$I,'A3055'!K20,'3055'!$F:$F,'A3055'!$N$7)&gt;=1,1,0)</f>
        <v>0</v>
      </c>
      <c r="O20" s="117"/>
      <c r="P20" s="118"/>
      <c r="Q20" s="133" t="str">
        <f t="shared" si="2"/>
        <v>Ok</v>
      </c>
      <c r="R20" s="115"/>
      <c r="S20" s="115"/>
      <c r="T20" s="66"/>
      <c r="U20" s="133" t="str">
        <f t="shared" si="10"/>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9"/>
        <v>Não</v>
      </c>
      <c r="AK20" s="118"/>
      <c r="AL20" s="115"/>
      <c r="AM20" s="133" t="str">
        <f t="shared" si="11"/>
        <v>Ok</v>
      </c>
      <c r="AO20" s="65" t="str">
        <f t="shared" si="1"/>
        <v>Cooperado SEM perguntas a serem evidenciadas</v>
      </c>
    </row>
    <row r="21" spans="1:41" ht="20.100000000000001" customHeight="1">
      <c r="A21" s="65" t="str">
        <f>IFERROR(IF(ROW(_xlfn.XLOOKUP(B21,For_3055!D:D,For_3055!D:D))=1,"",ROW(_xlfn.XLOOKUP(B21,For_3055!D:D,For_3055!D:D))),"")</f>
        <v/>
      </c>
      <c r="B21" s="229" t="str" cm="1">
        <f t="array" ref="B21">_xlfn.UNIQUE(IF(_xlfn._xlws.FILTER(For_3055!D:D,For_3055!Z:Z="Fornecedor COM perguntas a serem evidenciadas","")="","",_xlfn._xlws.FILTER(For_3055!D:D,For_3055!Z:Z:'For_3055'!Z:Z="Fornecedor COM perguntas a serem evidenciadas","")))</f>
        <v/>
      </c>
      <c r="C21" s="230" t="str" cm="1">
        <f t="array" aca="1" ref="C21" ca="1">IFERROR(LEFT(
IF(INDIRECT("For_3055!N"&amp;A21)="verificar","6, ","")&amp;
IF(INDIRECT("For_3055!q"&amp;A21)="verificar","7, ","")&amp;
IF(INDIRECT("For_3055!t"&amp;A21)="verificar","8, ","")&amp;
IF(INDIRECT("For_3055!w"&amp;A21)="verificar","16, ","")&amp;
IF(INDIRECT("For_3055!x"&amp;A21)="não","QUESTIONÁRIO, ",""),
LEN(
IF(INDIRECT("For_3055!N"&amp;A21)="verificar","6, ","")&amp;
IF(INDIRECT("For_3055!q"&amp;A21)="verificar","7, ","")&amp;
IF(INDIRECT("For_3055!t"&amp;A21)="verificar","8, ","")&amp;
IF(INDIRECT("For_3055!w"&amp;A21)="verificar","16, ","")&amp;
IF(INDIRECT("For_3055!x"&amp;A21)="não","QUESTIONÁRIO, ",""))-2)&amp;".","")</f>
        <v/>
      </c>
      <c r="D21" s="229"/>
      <c r="E21" s="229"/>
      <c r="H21" s="266"/>
      <c r="I21" s="115">
        <f>_xlfn.XLOOKUP(J21,'3055'!$D:$D,'3055'!$C:$C,0,0)</f>
        <v>0</v>
      </c>
      <c r="J21" s="134"/>
      <c r="K21" s="135" cm="1">
        <f t="array" ref="K21">MAX(IF(J21='3055'!$D:$D,'3055'!$I:$I))</f>
        <v>0</v>
      </c>
      <c r="L21" s="136">
        <f>IF(COUNTIFS('3055'!$D:$D,'A3055'!J21,'3055'!$I:$I,'A3055'!K21,'3055'!$F:$F,'A3055'!$L$7)&gt;=1,1,0)</f>
        <v>0</v>
      </c>
      <c r="M21" s="136">
        <f>IF(COUNTIFS('3055'!$D:$D,'A3055'!J21,'3055'!$I:$I,'A3055'!K21,'3055'!$F:$F,'A3055'!$M$7)&gt;=1,1,0)</f>
        <v>0</v>
      </c>
      <c r="N21" s="136">
        <f>IF(COUNTIFS('3055'!$D:$D,'A3055'!J21,'3055'!$I:$I,'A3055'!K21,'3055'!$F:$F,'A3055'!$N$7)&gt;=1,1,0)</f>
        <v>0</v>
      </c>
      <c r="O21" s="117"/>
      <c r="P21" s="118"/>
      <c r="Q21" s="133" t="str">
        <f t="shared" si="2"/>
        <v>Ok</v>
      </c>
      <c r="R21" s="115"/>
      <c r="S21" s="115"/>
      <c r="T21" s="66"/>
      <c r="U21" s="133" t="str">
        <f t="shared" si="10"/>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9"/>
        <v>Não</v>
      </c>
      <c r="AK21" s="118"/>
      <c r="AL21" s="115"/>
      <c r="AM21" s="133" t="str">
        <f t="shared" si="11"/>
        <v>Ok</v>
      </c>
      <c r="AO21" s="65" t="str">
        <f t="shared" si="1"/>
        <v>Cooperado SEM perguntas a serem evidenciadas</v>
      </c>
    </row>
    <row r="22" spans="1:41" ht="20.100000000000001" customHeight="1">
      <c r="A22" s="65" t="str">
        <f>IFERROR(IF(ROW(_xlfn.XLOOKUP(B22,For_3055!D:D,For_3055!D:D))=1,"",ROW(_xlfn.XLOOKUP(B22,For_3055!D:D,For_3055!D:D))),"")</f>
        <v/>
      </c>
      <c r="B22" s="229" t="str" cm="1">
        <f t="array" ref="B22">_xlfn.UNIQUE(IF(_xlfn._xlws.FILTER(For_3055!D:D,For_3055!Z:Z="Fornecedor COM perguntas a serem evidenciadas","")="","",_xlfn._xlws.FILTER(For_3055!D:D,For_3055!Z:Z:'For_3055'!Z:Z="Fornecedor COM perguntas a serem evidenciadas","")))</f>
        <v/>
      </c>
      <c r="C22" s="230" t="str" cm="1">
        <f t="array" aca="1" ref="C22" ca="1">IFERROR(LEFT(
IF(INDIRECT("For_3055!N"&amp;A22)="verificar","6, ","")&amp;
IF(INDIRECT("For_3055!q"&amp;A22)="verificar","7, ","")&amp;
IF(INDIRECT("For_3055!t"&amp;A22)="verificar","8, ","")&amp;
IF(INDIRECT("For_3055!w"&amp;A22)="verificar","16, ","")&amp;
IF(INDIRECT("For_3055!x"&amp;A22)="não","QUESTIONÁRIO, ",""),
LEN(
IF(INDIRECT("For_3055!N"&amp;A22)="verificar","6, ","")&amp;
IF(INDIRECT("For_3055!q"&amp;A22)="verificar","7, ","")&amp;
IF(INDIRECT("For_3055!t"&amp;A22)="verificar","8, ","")&amp;
IF(INDIRECT("For_3055!w"&amp;A22)="verificar","16, ","")&amp;
IF(INDIRECT("For_3055!x"&amp;A22)="não","QUESTIONÁRIO, ",""))-2)&amp;".","")</f>
        <v/>
      </c>
      <c r="D22" s="229"/>
      <c r="E22" s="229"/>
      <c r="H22" s="115"/>
      <c r="I22" s="115">
        <f>_xlfn.XLOOKUP(J22,'3055'!$D:$D,'3055'!$C:$C,0,0)</f>
        <v>0</v>
      </c>
      <c r="J22" s="134"/>
      <c r="K22" s="135" cm="1">
        <f t="array" ref="K22">MAX(IF(J22='3055'!$D:$D,'3055'!$I:$I))</f>
        <v>0</v>
      </c>
      <c r="L22" s="136">
        <f>IF(COUNTIFS('3055'!$D:$D,'A3055'!J22,'3055'!$I:$I,'A3055'!K22,'3055'!$F:$F,'A3055'!$L$7)&gt;=1,1,0)</f>
        <v>0</v>
      </c>
      <c r="M22" s="136">
        <f>IF(COUNTIFS('3055'!$D:$D,'A3055'!J22,'3055'!$I:$I,'A3055'!K22,'3055'!$F:$F,'A3055'!$M$7)&gt;=1,1,0)</f>
        <v>0</v>
      </c>
      <c r="N22" s="136">
        <f>IF(COUNTIFS('3055'!$D:$D,'A3055'!J22,'3055'!$I:$I,'A3055'!K22,'3055'!$F:$F,'A3055'!$N$7)&gt;=1,1,0)</f>
        <v>0</v>
      </c>
      <c r="O22" s="117"/>
      <c r="P22" s="118"/>
      <c r="Q22" s="133" t="str">
        <f t="shared" si="2"/>
        <v>Ok</v>
      </c>
      <c r="R22" s="115"/>
      <c r="S22" s="115"/>
      <c r="T22" s="66"/>
      <c r="U22" s="133" t="str">
        <f t="shared" si="10"/>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9"/>
        <v>Não</v>
      </c>
      <c r="AK22" s="118"/>
      <c r="AL22" s="115"/>
      <c r="AM22" s="133" t="str">
        <f t="shared" si="11"/>
        <v>Ok</v>
      </c>
      <c r="AO22" s="65" t="str">
        <f t="shared" si="1"/>
        <v>Cooperado SEM perguntas a serem evidenciadas</v>
      </c>
    </row>
    <row r="23" spans="1:41" ht="20.100000000000001" customHeight="1">
      <c r="A23" s="65" t="str">
        <f>IFERROR(IF(ROW(_xlfn.XLOOKUP(B23,For_3055!D:D,For_3055!D:D))=1,"",ROW(_xlfn.XLOOKUP(B23,For_3055!D:D,For_3055!D:D))),"")</f>
        <v/>
      </c>
      <c r="B23" s="229" t="str" cm="1">
        <f t="array" ref="B23">_xlfn.UNIQUE(IF(_xlfn._xlws.FILTER(For_3055!D:D,For_3055!Z:Z="Fornecedor COM perguntas a serem evidenciadas","")="","",_xlfn._xlws.FILTER(For_3055!D:D,For_3055!Z:Z:'For_3055'!Z:Z="Fornecedor COM perguntas a serem evidenciadas","")))</f>
        <v/>
      </c>
      <c r="C23" s="230" t="str" cm="1">
        <f t="array" aca="1" ref="C23" ca="1">IFERROR(LEFT(
IF(INDIRECT("For_3055!N"&amp;A23)="verificar","6, ","")&amp;
IF(INDIRECT("For_3055!q"&amp;A23)="verificar","7, ","")&amp;
IF(INDIRECT("For_3055!t"&amp;A23)="verificar","8, ","")&amp;
IF(INDIRECT("For_3055!w"&amp;A23)="verificar","16, ","")&amp;
IF(INDIRECT("For_3055!x"&amp;A23)="não","QUESTIONÁRIO, ",""),
LEN(
IF(INDIRECT("For_3055!N"&amp;A23)="verificar","6, ","")&amp;
IF(INDIRECT("For_3055!q"&amp;A23)="verificar","7, ","")&amp;
IF(INDIRECT("For_3055!t"&amp;A23)="verificar","8, ","")&amp;
IF(INDIRECT("For_3055!w"&amp;A23)="verificar","16, ","")&amp;
IF(INDIRECT("For_3055!x"&amp;A23)="não","QUESTIONÁRIO, ",""))-2)&amp;".","")</f>
        <v/>
      </c>
      <c r="D23" s="229"/>
      <c r="E23" s="229"/>
      <c r="H23" s="115"/>
      <c r="I23" s="115">
        <f>_xlfn.XLOOKUP(J23,'3055'!$D:$D,'3055'!$C:$C,0,0)</f>
        <v>0</v>
      </c>
      <c r="J23" s="134"/>
      <c r="K23" s="135" cm="1">
        <f t="array" ref="K23">MAX(IF(J23='3055'!$D:$D,'3055'!$I:$I))</f>
        <v>0</v>
      </c>
      <c r="L23" s="136">
        <f>IF(COUNTIFS('3055'!$D:$D,'A3055'!J23,'3055'!$I:$I,'A3055'!K23,'3055'!$F:$F,'A3055'!$L$7)&gt;=1,1,0)</f>
        <v>0</v>
      </c>
      <c r="M23" s="136">
        <f>IF(COUNTIFS('3055'!$D:$D,'A3055'!J23,'3055'!$I:$I,'A3055'!K23,'3055'!$F:$F,'A3055'!$M$7)&gt;=1,1,0)</f>
        <v>0</v>
      </c>
      <c r="N23" s="136">
        <f>IF(COUNTIFS('3055'!$D:$D,'A3055'!J23,'3055'!$I:$I,'A3055'!K23,'3055'!$F:$F,'A3055'!$N$7)&gt;=1,1,0)</f>
        <v>0</v>
      </c>
      <c r="O23" s="117"/>
      <c r="P23" s="118"/>
      <c r="Q23" s="133" t="str">
        <f t="shared" si="2"/>
        <v>Ok</v>
      </c>
      <c r="R23" s="115"/>
      <c r="S23" s="115"/>
      <c r="T23" s="66"/>
      <c r="U23" s="133" t="str">
        <f t="shared" si="10"/>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9"/>
        <v>Não</v>
      </c>
      <c r="AK23" s="118"/>
      <c r="AL23" s="115"/>
      <c r="AM23" s="133" t="str">
        <f t="shared" si="11"/>
        <v>Ok</v>
      </c>
      <c r="AO23" s="65" t="str">
        <f t="shared" si="1"/>
        <v>Cooperado SEM perguntas a serem evidenciadas</v>
      </c>
    </row>
    <row r="24" spans="1:41" ht="20.100000000000001" customHeight="1">
      <c r="A24" s="65" t="str">
        <f>IFERROR(IF(ROW(_xlfn.XLOOKUP(B24,For_3055!D:D,For_3055!D:D))=1,"",ROW(_xlfn.XLOOKUP(B24,For_3055!D:D,For_3055!D:D))),"")</f>
        <v/>
      </c>
      <c r="B24" s="229" t="str" cm="1">
        <f t="array" ref="B24">_xlfn.UNIQUE(IF(_xlfn._xlws.FILTER(For_3055!D:D,For_3055!Z:Z="Fornecedor COM perguntas a serem evidenciadas","")="","",_xlfn._xlws.FILTER(For_3055!D:D,For_3055!Z:Z:'For_3055'!Z:Z="Fornecedor COM perguntas a serem evidenciadas","")))</f>
        <v/>
      </c>
      <c r="C24" s="230" t="str" cm="1">
        <f t="array" aca="1" ref="C24" ca="1">IFERROR(LEFT(
IF(INDIRECT("For_3055!N"&amp;A24)="verificar","6, ","")&amp;
IF(INDIRECT("For_3055!q"&amp;A24)="verificar","7, ","")&amp;
IF(INDIRECT("For_3055!t"&amp;A24)="verificar","8, ","")&amp;
IF(INDIRECT("For_3055!w"&amp;A24)="verificar","16, ","")&amp;
IF(INDIRECT("For_3055!x"&amp;A24)="não","QUESTIONÁRIO, ",""),
LEN(
IF(INDIRECT("For_3055!N"&amp;A24)="verificar","6, ","")&amp;
IF(INDIRECT("For_3055!q"&amp;A24)="verificar","7, ","")&amp;
IF(INDIRECT("For_3055!t"&amp;A24)="verificar","8, ","")&amp;
IF(INDIRECT("For_3055!w"&amp;A24)="verificar","16, ","")&amp;
IF(INDIRECT("For_3055!x"&amp;A24)="não","QUESTIONÁRIO, ",""))-2)&amp;".","")</f>
        <v/>
      </c>
      <c r="D24" s="229"/>
      <c r="E24" s="229"/>
      <c r="H24" s="266"/>
      <c r="I24" s="115">
        <f>_xlfn.XLOOKUP(J24,'3055'!$D:$D,'3055'!$C:$C,0,0)</f>
        <v>0</v>
      </c>
      <c r="J24" s="134"/>
      <c r="K24" s="135" cm="1">
        <f t="array" ref="K24">MAX(IF(J24='3055'!$D:$D,'3055'!$I:$I))</f>
        <v>0</v>
      </c>
      <c r="L24" s="136">
        <f>IF(COUNTIFS('3055'!$D:$D,'A3055'!J24,'3055'!$I:$I,'A3055'!K24,'3055'!$F:$F,'A3055'!$L$7)&gt;=1,1,0)</f>
        <v>0</v>
      </c>
      <c r="M24" s="136">
        <f>IF(COUNTIFS('3055'!$D:$D,'A3055'!J24,'3055'!$I:$I,'A3055'!K24,'3055'!$F:$F,'A3055'!$M$7)&gt;=1,1,0)</f>
        <v>0</v>
      </c>
      <c r="N24" s="136">
        <f>IF(COUNTIFS('3055'!$D:$D,'A3055'!J24,'3055'!$I:$I,'A3055'!K24,'3055'!$F:$F,'A3055'!$N$7)&gt;=1,1,0)</f>
        <v>0</v>
      </c>
      <c r="O24" s="117"/>
      <c r="P24" s="118"/>
      <c r="Q24" s="133" t="str">
        <f t="shared" si="2"/>
        <v>Ok</v>
      </c>
      <c r="R24" s="115"/>
      <c r="S24" s="115"/>
      <c r="T24" s="66"/>
      <c r="U24" s="133" t="str">
        <f t="shared" si="10"/>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9"/>
        <v>Não</v>
      </c>
      <c r="AK24" s="118"/>
      <c r="AL24" s="115"/>
      <c r="AM24" s="133" t="str">
        <f t="shared" si="11"/>
        <v>Ok</v>
      </c>
      <c r="AO24" s="65" t="str">
        <f t="shared" si="1"/>
        <v>Cooperado SEM perguntas a serem evidenciadas</v>
      </c>
    </row>
    <row r="25" spans="1:41" ht="20.100000000000001" customHeight="1">
      <c r="H25" s="115"/>
      <c r="I25" s="115">
        <f>_xlfn.XLOOKUP(J25,'3055'!$D:$D,'3055'!$C:$C,0,0)</f>
        <v>0</v>
      </c>
      <c r="J25" s="134"/>
      <c r="K25" s="135" cm="1">
        <f t="array" ref="K25">MAX(IF(J25='3055'!$D:$D,'3055'!$I:$I))</f>
        <v>0</v>
      </c>
      <c r="L25" s="136">
        <f>IF(COUNTIFS('3055'!$D:$D,'A3055'!J25,'3055'!$I:$I,'A3055'!K25,'3055'!$F:$F,'A3055'!$L$7)&gt;=1,1,0)</f>
        <v>0</v>
      </c>
      <c r="M25" s="136">
        <f>IF(COUNTIFS('3055'!$D:$D,'A3055'!J25,'3055'!$I:$I,'A3055'!K25,'3055'!$F:$F,'A3055'!$M$7)&gt;=1,1,0)</f>
        <v>0</v>
      </c>
      <c r="N25" s="136">
        <f>IF(COUNTIFS('3055'!$D:$D,'A3055'!J25,'3055'!$I:$I,'A3055'!K25,'3055'!$F:$F,'A3055'!$N$7)&gt;=1,1,0)</f>
        <v>0</v>
      </c>
      <c r="O25" s="117"/>
      <c r="P25" s="118"/>
      <c r="Q25" s="133" t="str">
        <f t="shared" si="2"/>
        <v>Ok</v>
      </c>
      <c r="R25" s="115"/>
      <c r="S25" s="115"/>
      <c r="T25" s="66"/>
      <c r="U25" s="133" t="str">
        <f t="shared" si="10"/>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9"/>
        <v>Não</v>
      </c>
      <c r="AK25" s="118"/>
      <c r="AL25" s="115"/>
      <c r="AM25" s="133" t="str">
        <f t="shared" si="11"/>
        <v>Ok</v>
      </c>
      <c r="AO25" s="65" t="str">
        <f t="shared" si="1"/>
        <v>Cooperado SEM perguntas a serem evidenciadas</v>
      </c>
    </row>
    <row r="26" spans="1:41" ht="20.100000000000001" customHeight="1" thickBot="1">
      <c r="B26" s="327" t="s">
        <v>716</v>
      </c>
      <c r="C26" s="327"/>
      <c r="D26" s="327"/>
      <c r="E26" s="327"/>
      <c r="H26" s="252"/>
      <c r="I26" s="115">
        <f>_xlfn.XLOOKUP(J26,'3055'!$D:$D,'3055'!$C:$C,0,0)</f>
        <v>0</v>
      </c>
      <c r="J26" s="134"/>
      <c r="K26" s="135" cm="1">
        <f t="array" ref="K26">MAX(IF(J26='3055'!$D:$D,'3055'!$I:$I))</f>
        <v>0</v>
      </c>
      <c r="L26" s="136">
        <f>IF(COUNTIFS('3055'!$D:$D,'A3055'!J26,'3055'!$I:$I,'A3055'!K26,'3055'!$F:$F,'A3055'!$L$7)&gt;=1,1,0)</f>
        <v>0</v>
      </c>
      <c r="M26" s="136">
        <f>IF(COUNTIFS('3055'!$D:$D,'A3055'!J26,'3055'!$I:$I,'A3055'!K26,'3055'!$F:$F,'A3055'!$M$7)&gt;=1,1,0)</f>
        <v>0</v>
      </c>
      <c r="N26" s="136">
        <f>IF(COUNTIFS('3055'!$D:$D,'A3055'!J26,'3055'!$I:$I,'A3055'!K26,'3055'!$F:$F,'A3055'!$N$7)&gt;=1,1,0)</f>
        <v>0</v>
      </c>
      <c r="O26" s="117"/>
      <c r="P26" s="118"/>
      <c r="Q26" s="133" t="str">
        <f t="shared" si="2"/>
        <v>Ok</v>
      </c>
      <c r="R26" s="115"/>
      <c r="S26" s="115"/>
      <c r="T26" s="66"/>
      <c r="U26" s="133" t="str">
        <f t="shared" si="10"/>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9"/>
        <v>Não</v>
      </c>
      <c r="AK26" s="118"/>
      <c r="AL26" s="115"/>
      <c r="AM26" s="133" t="str">
        <f t="shared" si="11"/>
        <v>Ok</v>
      </c>
      <c r="AO26" s="65" t="str">
        <f t="shared" si="1"/>
        <v>Cooperado SEM perguntas a serem evidenciadas</v>
      </c>
    </row>
    <row r="27" spans="1:41" ht="20.100000000000001" customHeight="1" thickTop="1">
      <c r="B27" s="231" t="s">
        <v>692</v>
      </c>
      <c r="C27" s="232" t="s">
        <v>717</v>
      </c>
      <c r="D27" s="232"/>
      <c r="E27" s="233"/>
      <c r="H27" s="266"/>
      <c r="I27" s="115">
        <f>_xlfn.XLOOKUP(J27,'3055'!$D:$D,'3055'!$C:$C,0,0)</f>
        <v>0</v>
      </c>
      <c r="J27" s="134"/>
      <c r="K27" s="135" cm="1">
        <f t="array" ref="K27">MAX(IF(J27='3055'!$D:$D,'3055'!$I:$I))</f>
        <v>0</v>
      </c>
      <c r="L27" s="136">
        <f>IF(COUNTIFS('3055'!$D:$D,'A3055'!J27,'3055'!$I:$I,'A3055'!K27,'3055'!$F:$F,'A3055'!$L$7)&gt;=1,1,0)</f>
        <v>0</v>
      </c>
      <c r="M27" s="136">
        <f>IF(COUNTIFS('3055'!$D:$D,'A3055'!J27,'3055'!$I:$I,'A3055'!K27,'3055'!$F:$F,'A3055'!$M$7)&gt;=1,1,0)</f>
        <v>0</v>
      </c>
      <c r="N27" s="136">
        <f>IF(COUNTIFS('3055'!$D:$D,'A3055'!J27,'3055'!$I:$I,'A3055'!K27,'3055'!$F:$F,'A3055'!$N$7)&gt;=1,1,0)</f>
        <v>0</v>
      </c>
      <c r="O27" s="117"/>
      <c r="P27" s="118"/>
      <c r="Q27" s="133" t="str">
        <f t="shared" si="2"/>
        <v>Ok</v>
      </c>
      <c r="R27" s="115"/>
      <c r="S27" s="115"/>
      <c r="T27" s="66"/>
      <c r="U27" s="133" t="str">
        <f t="shared" si="10"/>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9"/>
        <v>Não</v>
      </c>
      <c r="AK27" s="118"/>
      <c r="AL27" s="115"/>
      <c r="AM27" s="133" t="str">
        <f t="shared" si="11"/>
        <v>Ok</v>
      </c>
      <c r="AO27" s="65" t="str">
        <f t="shared" si="1"/>
        <v>Cooperado SEM perguntas a serem evidenciadas</v>
      </c>
    </row>
    <row r="28" spans="1:41" ht="20.100000000000001" customHeight="1">
      <c r="A28" s="120">
        <v>1</v>
      </c>
      <c r="B28" s="229" t="str" cm="1">
        <f t="array" ref="B28">_xlfn._xlws.FILTER(For_3055!D:E,For_3055!J:J="SIM","")</f>
        <v/>
      </c>
      <c r="C28" s="230"/>
      <c r="D28" s="229"/>
      <c r="E28" s="229"/>
      <c r="H28" s="266"/>
      <c r="I28" s="115">
        <f>_xlfn.XLOOKUP(J28,'3055'!$D:$D,'3055'!$C:$C,0,0)</f>
        <v>0</v>
      </c>
      <c r="J28" s="134"/>
      <c r="K28" s="135" cm="1">
        <f t="array" ref="K28">MAX(IF(J28='3055'!$D:$D,'3055'!$I:$I))</f>
        <v>0</v>
      </c>
      <c r="L28" s="136">
        <f>IF(COUNTIFS('3055'!$D:$D,'A3055'!J28,'3055'!$I:$I,'A3055'!K28,'3055'!$F:$F,'A3055'!$L$7)&gt;=1,1,0)</f>
        <v>0</v>
      </c>
      <c r="M28" s="136">
        <f>IF(COUNTIFS('3055'!$D:$D,'A3055'!J28,'3055'!$I:$I,'A3055'!K28,'3055'!$F:$F,'A3055'!$M$7)&gt;=1,1,0)</f>
        <v>0</v>
      </c>
      <c r="N28" s="136">
        <f>IF(COUNTIFS('3055'!$D:$D,'A3055'!J28,'3055'!$I:$I,'A3055'!K28,'3055'!$F:$F,'A3055'!$N$7)&gt;=1,1,0)</f>
        <v>0</v>
      </c>
      <c r="O28" s="117"/>
      <c r="P28" s="118"/>
      <c r="Q28" s="133" t="str">
        <f t="shared" si="2"/>
        <v>Ok</v>
      </c>
      <c r="R28" s="115"/>
      <c r="S28" s="115"/>
      <c r="T28" s="66"/>
      <c r="U28" s="133" t="str">
        <f t="shared" si="10"/>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9"/>
        <v>Não</v>
      </c>
      <c r="AK28" s="118"/>
      <c r="AL28" s="115"/>
      <c r="AM28" s="133" t="str">
        <f t="shared" si="11"/>
        <v>Ok</v>
      </c>
      <c r="AO28" s="65" t="str">
        <f t="shared" si="1"/>
        <v>Cooperado SEM perguntas a serem evidenciadas</v>
      </c>
    </row>
    <row r="29" spans="1:41" ht="20.100000000000001" customHeight="1">
      <c r="A29" s="120">
        <v>2</v>
      </c>
      <c r="B29" s="230" t="s">
        <v>718</v>
      </c>
      <c r="C29" s="230"/>
      <c r="D29" s="229"/>
      <c r="E29" s="229"/>
      <c r="H29" s="142"/>
      <c r="I29" s="115">
        <f>_xlfn.XLOOKUP(J29,'3055'!$D:$D,'3055'!$C:$C,0,0)</f>
        <v>0</v>
      </c>
      <c r="J29" s="134"/>
      <c r="K29" s="135" cm="1">
        <f t="array" ref="K29">MAX(IF(J29='3055'!$D:$D,'3055'!$I:$I))</f>
        <v>0</v>
      </c>
      <c r="L29" s="136">
        <f>IF(COUNTIFS('3055'!$D:$D,'A3055'!J29,'3055'!$I:$I,'A3055'!K29,'3055'!$F:$F,'A3055'!$L$7)&gt;=1,1,0)</f>
        <v>0</v>
      </c>
      <c r="M29" s="136">
        <f>IF(COUNTIFS('3055'!$D:$D,'A3055'!J29,'3055'!$I:$I,'A3055'!K29,'3055'!$F:$F,'A3055'!$M$7)&gt;=1,1,0)</f>
        <v>0</v>
      </c>
      <c r="N29" s="136">
        <f>IF(COUNTIFS('3055'!$D:$D,'A3055'!J29,'3055'!$I:$I,'A3055'!K29,'3055'!$F:$F,'A3055'!$N$7)&gt;=1,1,0)</f>
        <v>0</v>
      </c>
      <c r="O29" s="117"/>
      <c r="P29" s="118"/>
      <c r="Q29" s="133" t="str">
        <f t="shared" si="2"/>
        <v>Ok</v>
      </c>
      <c r="R29" s="115"/>
      <c r="S29" s="115"/>
      <c r="T29" s="66"/>
      <c r="U29" s="133" t="str">
        <f t="shared" si="10"/>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si="9"/>
        <v>Não</v>
      </c>
      <c r="AK29" s="118"/>
      <c r="AL29" s="115"/>
      <c r="AM29" s="133" t="str">
        <f t="shared" si="11"/>
        <v>Ok</v>
      </c>
      <c r="AO29" s="65" t="str">
        <f t="shared" si="1"/>
        <v>Cooperado SEM perguntas a serem evidenciadas</v>
      </c>
    </row>
    <row r="30" spans="1:41" ht="20.100000000000001" customHeight="1">
      <c r="A30" s="120">
        <v>3</v>
      </c>
      <c r="B30" s="229"/>
      <c r="C30" s="229"/>
      <c r="D30" s="229"/>
      <c r="E30" s="229"/>
      <c r="H30" s="142"/>
      <c r="I30" s="115">
        <f>_xlfn.XLOOKUP(J30,'3055'!$D:$D,'3055'!$C:$C,0,0)</f>
        <v>0</v>
      </c>
      <c r="J30" s="134"/>
      <c r="K30" s="135" cm="1">
        <f t="array" ref="K30">MAX(IF(J30='3055'!$D:$D,'3055'!$I:$I))</f>
        <v>0</v>
      </c>
      <c r="L30" s="136">
        <f>IF(COUNTIFS('3055'!$D:$D,'A3055'!J30,'3055'!$I:$I,'A3055'!K30,'3055'!$F:$F,'A3055'!$L$7)&gt;=1,1,0)</f>
        <v>0</v>
      </c>
      <c r="M30" s="136">
        <f>IF(COUNTIFS('3055'!$D:$D,'A3055'!J30,'3055'!$I:$I,'A3055'!K30,'3055'!$F:$F,'A3055'!$M$7)&gt;=1,1,0)</f>
        <v>0</v>
      </c>
      <c r="N30" s="136">
        <f>IF(COUNTIFS('3055'!$D:$D,'A3055'!J30,'3055'!$I:$I,'A3055'!K30,'3055'!$F:$F,'A3055'!$N$7)&gt;=1,1,0)</f>
        <v>0</v>
      </c>
      <c r="O30" s="117"/>
      <c r="P30" s="118"/>
      <c r="Q30" s="133" t="str">
        <f t="shared" si="2"/>
        <v>Ok</v>
      </c>
      <c r="R30" s="115"/>
      <c r="S30" s="115"/>
      <c r="T30" s="66"/>
      <c r="U30" s="133" t="str">
        <f t="shared" si="10"/>
        <v>Ok</v>
      </c>
      <c r="V30" s="115"/>
      <c r="W30" s="115"/>
      <c r="X30" s="66"/>
      <c r="Y30" s="133" t="str">
        <f t="shared" si="8"/>
        <v>Ok</v>
      </c>
      <c r="Z30" s="115"/>
      <c r="AA30" s="115"/>
      <c r="AB30" s="66"/>
      <c r="AC30" s="133" t="str">
        <f t="shared" si="4"/>
        <v>Ok</v>
      </c>
      <c r="AD30" s="115"/>
      <c r="AE30" s="115"/>
      <c r="AF30" s="66"/>
      <c r="AG30" s="133" t="str">
        <f t="shared" si="5"/>
        <v>Ok</v>
      </c>
      <c r="AH30" s="115"/>
      <c r="AI30" s="133" t="str">
        <f t="shared" si="6"/>
        <v>Ok</v>
      </c>
      <c r="AJ30" s="117" t="str">
        <f t="shared" si="9"/>
        <v>Não</v>
      </c>
      <c r="AK30" s="118"/>
      <c r="AL30" s="115"/>
      <c r="AM30" s="133" t="str">
        <f t="shared" si="11"/>
        <v>Ok</v>
      </c>
      <c r="AO30" s="65" t="str">
        <f t="shared" si="1"/>
        <v>Cooperado SEM perguntas a serem evidenciadas</v>
      </c>
    </row>
    <row r="31" spans="1:41" ht="20.100000000000001" customHeight="1">
      <c r="A31" s="120">
        <v>4</v>
      </c>
      <c r="B31" s="229"/>
      <c r="C31" s="229"/>
      <c r="D31" s="229"/>
      <c r="E31" s="229"/>
      <c r="J31" s="137"/>
      <c r="K31" s="138"/>
      <c r="U31" s="120"/>
      <c r="Y31" s="120"/>
      <c r="AC31" s="120"/>
      <c r="AG31" s="120"/>
      <c r="AI31" s="120"/>
    </row>
    <row r="32" spans="1:41" ht="15.75" customHeight="1">
      <c r="A32" s="120">
        <v>5</v>
      </c>
      <c r="B32" s="229"/>
      <c r="C32" s="229"/>
      <c r="D32" s="229"/>
      <c r="E32" s="229"/>
      <c r="G32" s="152"/>
      <c r="J32" s="153"/>
      <c r="K32" s="138"/>
    </row>
    <row r="33" spans="1:11" ht="15.75" customHeight="1">
      <c r="A33" s="120">
        <v>6</v>
      </c>
      <c r="B33" s="229"/>
      <c r="C33" s="229"/>
      <c r="D33" s="229"/>
      <c r="E33" s="229"/>
      <c r="J33" s="137"/>
      <c r="K33" s="138"/>
    </row>
    <row r="34" spans="1:11" ht="15.75" customHeight="1">
      <c r="A34" s="120">
        <v>7</v>
      </c>
      <c r="B34" s="229"/>
      <c r="C34" s="229"/>
      <c r="D34" s="229"/>
      <c r="E34" s="229"/>
      <c r="J34" s="137"/>
      <c r="K34" s="138"/>
    </row>
    <row r="35" spans="1:11" ht="15.75" customHeight="1">
      <c r="A35" s="120">
        <v>8</v>
      </c>
      <c r="B35" s="229"/>
      <c r="C35" s="229"/>
      <c r="D35" s="229"/>
      <c r="E35" s="229"/>
      <c r="H35"/>
      <c r="J35" s="137"/>
      <c r="K35" s="138"/>
    </row>
    <row r="36" spans="1:11" ht="15.75" customHeight="1">
      <c r="A36" s="120">
        <v>9</v>
      </c>
      <c r="B36" s="229"/>
      <c r="C36" s="229"/>
      <c r="D36" s="229"/>
      <c r="E36" s="229"/>
      <c r="H36"/>
      <c r="J36" s="137"/>
      <c r="K36" s="138"/>
    </row>
    <row r="37" spans="1:11" ht="15.75" customHeight="1">
      <c r="A37" s="120">
        <v>10</v>
      </c>
      <c r="B37" s="229"/>
      <c r="C37" s="229"/>
      <c r="D37" s="229"/>
      <c r="E37" s="229"/>
      <c r="H37"/>
      <c r="J37" s="137"/>
      <c r="K37" s="138"/>
    </row>
    <row r="38" spans="1:11" ht="15.75" customHeight="1">
      <c r="A38" s="120">
        <v>11</v>
      </c>
      <c r="B38" s="229"/>
      <c r="C38" s="229"/>
      <c r="D38" s="229"/>
      <c r="E38" s="229"/>
      <c r="H38"/>
      <c r="J38" s="137"/>
      <c r="K38" s="138"/>
    </row>
    <row r="39" spans="1:11" ht="15.75" customHeight="1">
      <c r="A39" s="120">
        <v>12</v>
      </c>
      <c r="B39" s="229"/>
      <c r="C39" s="229"/>
      <c r="D39" s="229"/>
      <c r="E39" s="229"/>
      <c r="J39" s="137"/>
      <c r="K39" s="138"/>
    </row>
    <row r="40" spans="1:11" ht="15.75" customHeight="1">
      <c r="A40" s="120">
        <v>13</v>
      </c>
      <c r="B40" s="229"/>
      <c r="C40" s="229"/>
      <c r="D40" s="229"/>
      <c r="E40" s="229"/>
      <c r="J40" s="137"/>
      <c r="K40" s="138"/>
    </row>
    <row r="41" spans="1:11" ht="15.75" customHeight="1">
      <c r="A41" s="120">
        <v>14</v>
      </c>
      <c r="B41" s="229"/>
      <c r="C41" s="229"/>
      <c r="D41" s="229"/>
      <c r="E41" s="229"/>
      <c r="J41" s="137"/>
      <c r="K41" s="138"/>
    </row>
    <row r="42" spans="1:11" ht="15.75" customHeight="1">
      <c r="A42" s="120">
        <v>15</v>
      </c>
      <c r="B42" s="229"/>
      <c r="C42" s="229"/>
      <c r="D42" s="229"/>
      <c r="E42" s="229"/>
      <c r="J42" s="137"/>
      <c r="K42" s="138"/>
    </row>
    <row r="43" spans="1:11" ht="15.75" customHeight="1">
      <c r="A43" s="120">
        <v>16</v>
      </c>
      <c r="B43" s="229"/>
      <c r="C43" s="229"/>
      <c r="D43" s="229"/>
      <c r="E43" s="229"/>
      <c r="J43" s="137"/>
      <c r="K43" s="138"/>
    </row>
    <row r="44" spans="1:11" ht="15.75" customHeight="1">
      <c r="A44" s="120">
        <v>17</v>
      </c>
      <c r="B44" s="229"/>
      <c r="C44" s="229"/>
      <c r="D44" s="229"/>
      <c r="E44" s="229"/>
      <c r="J44" s="137"/>
      <c r="K44" s="138"/>
    </row>
    <row r="45" spans="1:11" ht="15.75" customHeight="1">
      <c r="A45" s="120">
        <v>18</v>
      </c>
      <c r="B45" s="229"/>
      <c r="C45" s="229"/>
      <c r="D45" s="229"/>
      <c r="E45" s="229"/>
      <c r="J45" s="137"/>
      <c r="K45" s="138"/>
    </row>
    <row r="46" spans="1:11" ht="20.100000000000001" customHeight="1">
      <c r="A46" s="120">
        <v>19</v>
      </c>
      <c r="B46" s="229"/>
      <c r="C46" s="229"/>
      <c r="D46" s="229"/>
      <c r="E46" s="229"/>
      <c r="J46" s="137"/>
      <c r="K46" s="138"/>
    </row>
    <row r="47" spans="1:11" ht="20.100000000000001" customHeight="1">
      <c r="A47" s="120"/>
      <c r="B47" s="118"/>
      <c r="C47" s="118"/>
      <c r="D47" s="118"/>
      <c r="E47" s="118"/>
      <c r="J47" s="137"/>
      <c r="K47" s="138"/>
    </row>
    <row r="48" spans="1:11" ht="20.100000000000001" customHeight="1" thickBot="1">
      <c r="B48" s="324" t="s">
        <v>719</v>
      </c>
      <c r="C48" s="324"/>
      <c r="D48" s="324"/>
      <c r="E48" s="324"/>
      <c r="J48" s="137"/>
      <c r="K48" s="138"/>
    </row>
    <row r="49" spans="1:11" ht="20.100000000000001" customHeight="1" thickTop="1">
      <c r="A49" s="119" t="s">
        <v>720</v>
      </c>
      <c r="B49" s="150" t="s">
        <v>721</v>
      </c>
      <c r="C49" s="151" t="s">
        <v>715</v>
      </c>
      <c r="D49" s="328"/>
      <c r="E49" s="329"/>
      <c r="J49" s="137"/>
      <c r="K49" s="138"/>
    </row>
    <row r="50" spans="1:11" ht="20.100000000000001" customHeight="1">
      <c r="A50" s="119">
        <f>IFERROR(IF(ROW(_xlfn.XLOOKUP(B50,I:I,I:I))=1,"",ROW(_xlfn.XLOOKUP(B50,I:I,I:I))),"")</f>
        <v>14</v>
      </c>
      <c r="B50" s="157" t="str" cm="1">
        <f t="array" ref="B50">IF(_xlfn._xlws.FILTER(I:I,AO:AO="Cooperado COM perguntas a serem evidenciadas","")="","",_xlfn._xlws.FILTER(I:I,AO:AO="Cooperado COM perguntas a serem evidenciadas",""))</f>
        <v>32.293.039/0001-30</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4, 6.</v>
      </c>
      <c r="D50" s="120"/>
      <c r="E50" s="158"/>
      <c r="J50" s="137"/>
      <c r="K50" s="138"/>
    </row>
    <row r="51" spans="1:11" ht="20.100000000000001" customHeight="1">
      <c r="A51" s="119" t="str">
        <f t="shared" ref="A51:A82" si="12">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J51" s="137"/>
      <c r="K51" s="138"/>
    </row>
    <row r="52" spans="1:11" ht="20.100000000000001" customHeight="1">
      <c r="A52" s="119" t="str">
        <f t="shared" si="12"/>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J52" s="137"/>
      <c r="K52" s="138"/>
    </row>
    <row r="53" spans="1:11" ht="20.100000000000001" customHeight="1">
      <c r="A53" s="119" t="str">
        <f t="shared" si="12"/>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J53" s="137"/>
      <c r="K53" s="138"/>
    </row>
    <row r="54" spans="1:11" ht="20.100000000000001" customHeight="1">
      <c r="A54" s="119" t="str">
        <f t="shared" si="12"/>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J54" s="137"/>
      <c r="K54" s="138"/>
    </row>
    <row r="55" spans="1:11" ht="20.100000000000001" customHeight="1">
      <c r="A55" s="119" t="str">
        <f t="shared" si="12"/>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J55" s="137"/>
      <c r="K55" s="138"/>
    </row>
    <row r="56" spans="1:11" ht="20.100000000000001" customHeight="1">
      <c r="A56" s="119" t="str">
        <f t="shared" si="12"/>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J56" s="137"/>
      <c r="K56" s="138"/>
    </row>
    <row r="57" spans="1:11" ht="20.100000000000001" customHeight="1">
      <c r="A57" s="119" t="str">
        <f t="shared" si="12"/>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J57" s="137"/>
      <c r="K57" s="138"/>
    </row>
    <row r="58" spans="1:11" ht="20.100000000000001" customHeight="1">
      <c r="A58" s="119" t="str">
        <f t="shared" si="12"/>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11" ht="20.100000000000001" customHeight="1">
      <c r="A59" s="119" t="str">
        <f t="shared" si="12"/>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11" ht="20.100000000000001" customHeight="1">
      <c r="A60" s="119" t="str">
        <f t="shared" si="12"/>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11" ht="20.100000000000001" customHeight="1">
      <c r="A61" s="119" t="str">
        <f t="shared" si="12"/>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11" ht="20.100000000000001" customHeight="1">
      <c r="A62" s="119" t="str">
        <f t="shared" si="12"/>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11" ht="20.100000000000001" customHeight="1">
      <c r="A63" s="119" t="str">
        <f t="shared" si="12"/>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11" ht="20.100000000000001" customHeight="1">
      <c r="A64" s="119" t="str">
        <f t="shared" si="12"/>
        <v/>
      </c>
      <c r="B64" s="159"/>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2"/>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2"/>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2"/>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2"/>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2"/>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2"/>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2"/>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2"/>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2"/>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2"/>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2"/>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2"/>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2"/>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2"/>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2"/>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2"/>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2"/>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2"/>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2:E2"/>
    <mergeCell ref="O3:Q8"/>
    <mergeCell ref="R3:U8"/>
    <mergeCell ref="V3:Y8"/>
    <mergeCell ref="Z3:AC8"/>
    <mergeCell ref="D49:E49"/>
    <mergeCell ref="AH3:AI8"/>
    <mergeCell ref="AJ3:AM8"/>
    <mergeCell ref="B5:E5"/>
    <mergeCell ref="D6:E6"/>
    <mergeCell ref="D7:E7"/>
    <mergeCell ref="H7:K7"/>
    <mergeCell ref="B8:E8"/>
    <mergeCell ref="L8:L9"/>
    <mergeCell ref="M8:M9"/>
    <mergeCell ref="N8:N9"/>
    <mergeCell ref="AD3:AG8"/>
    <mergeCell ref="AO9:AR9"/>
    <mergeCell ref="B11:E11"/>
    <mergeCell ref="D12:E12"/>
    <mergeCell ref="B26:E26"/>
    <mergeCell ref="B48:E48"/>
  </mergeCells>
  <conditionalFormatting sqref="L1:L1048576">
    <cfRule type="cellIs" dxfId="180" priority="4" operator="equal">
      <formula>1</formula>
    </cfRule>
  </conditionalFormatting>
  <conditionalFormatting sqref="L1:N1048576">
    <cfRule type="cellIs" dxfId="179" priority="1" operator="equal">
      <formula>0</formula>
    </cfRule>
  </conditionalFormatting>
  <conditionalFormatting sqref="M3:M6 M8:M1048576">
    <cfRule type="cellIs" dxfId="178" priority="3" operator="equal">
      <formula>1</formula>
    </cfRule>
  </conditionalFormatting>
  <conditionalFormatting sqref="N3:N6 N8:N1048576">
    <cfRule type="cellIs" dxfId="177" priority="2" operator="equal">
      <formula>1</formula>
    </cfRule>
  </conditionalFormatting>
  <dataValidations count="3">
    <dataValidation type="list" allowBlank="1" showInputMessage="1" showErrorMessage="1" sqref="AD10:AD30" xr:uid="{A0CC1AA3-A2A4-43E7-A236-A5C047F177E7}">
      <formula1>"Foi firmado um TAC, Não foi firmado um TAC, Não se aplica"</formula1>
    </dataValidation>
    <dataValidation type="list" allowBlank="1" showInputMessage="1" showErrorMessage="1" sqref="R10:R30 V10:V30 Z10:Z17 Z19:Z30" xr:uid="{D6C964C4-D375-436B-B3E2-E25C17C80843}">
      <formula1>"Sim, Não, Não se aplica"</formula1>
    </dataValidation>
    <dataValidation type="list" allowBlank="1" showInputMessage="1" showErrorMessage="1" sqref="AL10:AL30 AH10:AH30 AE10:AF30 O10:P30 S10:T30 W10:X30 AA10:AB17 AA19:AB30" xr:uid="{C86F0A8B-45F5-4F52-B23C-7E465AC6AE23}">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34DCDFC2-B0F6-4203-9042-A7B1DDBF8D2F}">
          <x14:formula1>
            <xm:f>'Cooperados Alto Risco'!$N$20:$N$27</xm:f>
          </x14:formula1>
          <xm:sqref>AK10:AK30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97E5-7006-4E41-9FBF-A0286044645D}">
  <sheetPr>
    <tabColor theme="8" tint="0.39997558519241921"/>
  </sheetPr>
  <dimension ref="A1:K22"/>
  <sheetViews>
    <sheetView workbookViewId="0">
      <selection activeCell="I7" sqref="I7:I14"/>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1134</v>
      </c>
      <c r="C4" s="352"/>
      <c r="D4" s="352"/>
      <c r="E4" s="352"/>
      <c r="F4" s="352"/>
      <c r="G4" s="352"/>
      <c r="H4" s="352"/>
      <c r="I4" s="352"/>
      <c r="J4" s="352"/>
      <c r="K4" s="352"/>
    </row>
    <row r="5" spans="1:11" ht="15.95" customHeight="1">
      <c r="A5" s="1" t="s">
        <v>840</v>
      </c>
      <c r="B5" s="351" t="s">
        <v>1135</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751</v>
      </c>
      <c r="C7" s="4" t="s">
        <v>1136</v>
      </c>
      <c r="D7" s="4" t="s">
        <v>1137</v>
      </c>
      <c r="E7" s="5" t="s">
        <v>854</v>
      </c>
      <c r="F7" s="5" t="s">
        <v>83</v>
      </c>
      <c r="G7" s="5" t="s">
        <v>855</v>
      </c>
      <c r="H7" s="5" t="s">
        <v>856</v>
      </c>
      <c r="I7" s="9">
        <v>46026</v>
      </c>
      <c r="J7" s="5" t="s">
        <v>857</v>
      </c>
      <c r="K7" s="4" t="s">
        <v>858</v>
      </c>
    </row>
    <row r="8" spans="1:11" ht="26.1" customHeight="1">
      <c r="A8" s="6" t="s">
        <v>766</v>
      </c>
      <c r="B8" s="6" t="s">
        <v>751</v>
      </c>
      <c r="C8" s="6" t="s">
        <v>1138</v>
      </c>
      <c r="D8" s="6" t="s">
        <v>1139</v>
      </c>
      <c r="E8" s="7" t="s">
        <v>854</v>
      </c>
      <c r="F8" s="7" t="s">
        <v>83</v>
      </c>
      <c r="G8" s="7" t="s">
        <v>855</v>
      </c>
      <c r="H8" s="7" t="s">
        <v>856</v>
      </c>
      <c r="I8" s="8">
        <v>46039</v>
      </c>
      <c r="J8" s="7" t="s">
        <v>857</v>
      </c>
      <c r="K8" s="6" t="s">
        <v>858</v>
      </c>
    </row>
    <row r="9" spans="1:11" ht="26.1" customHeight="1">
      <c r="A9" s="4" t="s">
        <v>766</v>
      </c>
      <c r="B9" s="4" t="s">
        <v>751</v>
      </c>
      <c r="C9" s="4" t="s">
        <v>1140</v>
      </c>
      <c r="D9" s="4" t="s">
        <v>1141</v>
      </c>
      <c r="E9" s="5" t="s">
        <v>854</v>
      </c>
      <c r="F9" s="5" t="s">
        <v>83</v>
      </c>
      <c r="G9" s="5" t="s">
        <v>855</v>
      </c>
      <c r="H9" s="5" t="s">
        <v>856</v>
      </c>
      <c r="I9" s="9">
        <v>46031</v>
      </c>
      <c r="J9" s="5" t="s">
        <v>857</v>
      </c>
      <c r="K9" s="4" t="s">
        <v>858</v>
      </c>
    </row>
    <row r="10" spans="1:11" ht="26.1" customHeight="1">
      <c r="A10" s="6" t="s">
        <v>766</v>
      </c>
      <c r="B10" s="6" t="s">
        <v>751</v>
      </c>
      <c r="C10" s="6" t="s">
        <v>1142</v>
      </c>
      <c r="D10" s="6" t="s">
        <v>1143</v>
      </c>
      <c r="E10" s="7" t="s">
        <v>854</v>
      </c>
      <c r="F10" s="7" t="s">
        <v>83</v>
      </c>
      <c r="G10" s="7" t="s">
        <v>855</v>
      </c>
      <c r="H10" s="7" t="s">
        <v>856</v>
      </c>
      <c r="I10" s="8">
        <v>46043</v>
      </c>
      <c r="J10" s="7" t="s">
        <v>857</v>
      </c>
      <c r="K10" s="6" t="s">
        <v>858</v>
      </c>
    </row>
    <row r="11" spans="1:11" ht="26.1" customHeight="1">
      <c r="A11" s="4" t="s">
        <v>766</v>
      </c>
      <c r="B11" s="4" t="s">
        <v>751</v>
      </c>
      <c r="C11" s="4" t="s">
        <v>1144</v>
      </c>
      <c r="D11" s="4" t="s">
        <v>1145</v>
      </c>
      <c r="E11" s="5" t="s">
        <v>854</v>
      </c>
      <c r="F11" s="5" t="s">
        <v>83</v>
      </c>
      <c r="G11" s="5" t="s">
        <v>855</v>
      </c>
      <c r="H11" s="5" t="s">
        <v>861</v>
      </c>
      <c r="I11" s="9">
        <v>46044</v>
      </c>
      <c r="J11" s="5" t="s">
        <v>857</v>
      </c>
      <c r="K11" s="4" t="s">
        <v>1146</v>
      </c>
    </row>
    <row r="12" spans="1:11" ht="26.1" customHeight="1">
      <c r="A12" s="6" t="s">
        <v>766</v>
      </c>
      <c r="B12" s="6" t="s">
        <v>751</v>
      </c>
      <c r="C12" s="6" t="s">
        <v>1144</v>
      </c>
      <c r="D12" s="6" t="s">
        <v>1145</v>
      </c>
      <c r="E12" s="7" t="s">
        <v>854</v>
      </c>
      <c r="F12" s="7" t="s">
        <v>83</v>
      </c>
      <c r="G12" s="7" t="s">
        <v>855</v>
      </c>
      <c r="H12" s="7" t="s">
        <v>856</v>
      </c>
      <c r="I12" s="8">
        <v>46044</v>
      </c>
      <c r="J12" s="7" t="s">
        <v>857</v>
      </c>
      <c r="K12" s="6" t="s">
        <v>858</v>
      </c>
    </row>
    <row r="13" spans="1:11" ht="26.1" customHeight="1">
      <c r="A13" s="4" t="s">
        <v>766</v>
      </c>
      <c r="B13" s="4" t="s">
        <v>751</v>
      </c>
      <c r="C13" s="4" t="s">
        <v>1147</v>
      </c>
      <c r="D13" s="4" t="s">
        <v>1148</v>
      </c>
      <c r="E13" s="5" t="s">
        <v>854</v>
      </c>
      <c r="F13" s="5" t="s">
        <v>83</v>
      </c>
      <c r="G13" s="5" t="s">
        <v>855</v>
      </c>
      <c r="H13" s="5" t="s">
        <v>856</v>
      </c>
      <c r="I13" s="9">
        <v>46047</v>
      </c>
      <c r="J13" s="5" t="s">
        <v>857</v>
      </c>
      <c r="K13" s="4" t="s">
        <v>858</v>
      </c>
    </row>
    <row r="14" spans="1:11" ht="26.1" customHeight="1">
      <c r="A14" s="6" t="s">
        <v>766</v>
      </c>
      <c r="B14" s="6" t="s">
        <v>751</v>
      </c>
      <c r="C14" s="6" t="s">
        <v>1149</v>
      </c>
      <c r="D14" s="6" t="s">
        <v>1150</v>
      </c>
      <c r="E14" s="7" t="s">
        <v>854</v>
      </c>
      <c r="F14" s="7" t="s">
        <v>83</v>
      </c>
      <c r="G14" s="7" t="s">
        <v>855</v>
      </c>
      <c r="H14" s="7" t="s">
        <v>856</v>
      </c>
      <c r="I14" s="8">
        <v>46033</v>
      </c>
      <c r="J14" s="7" t="s">
        <v>857</v>
      </c>
      <c r="K14" s="6" t="s">
        <v>858</v>
      </c>
    </row>
    <row r="15" spans="1:11" ht="26.1" customHeight="1"/>
    <row r="16" spans="1:11" ht="26.1" customHeight="1"/>
    <row r="17" ht="26.1" customHeight="1"/>
    <row r="18" ht="26.1" customHeight="1"/>
    <row r="19" ht="26.1" customHeight="1"/>
    <row r="20" ht="26.1" customHeight="1"/>
    <row r="21" ht="26.1" customHeight="1"/>
    <row r="22" ht="26.1" customHeight="1"/>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1486-03A4-4F3F-ACBC-4F41C0BD7A3A}">
  <sheetPr>
    <tabColor theme="8" tint="0.39997558519241921"/>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31.42578125" bestFit="1" customWidth="1"/>
    <col min="4" max="4" width="37.8554687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751</v>
      </c>
      <c r="D2" s="72" t="s">
        <v>2003</v>
      </c>
      <c r="E2" s="72" t="s">
        <v>1833</v>
      </c>
      <c r="F2" s="73" t="s">
        <v>2004</v>
      </c>
      <c r="G2" s="73" t="s">
        <v>1835</v>
      </c>
      <c r="H2" s="73" t="s">
        <v>1836</v>
      </c>
      <c r="I2" s="73" t="s">
        <v>2005</v>
      </c>
      <c r="J2" s="279">
        <v>7597.26</v>
      </c>
      <c r="K2" s="279">
        <v>498661685.74000001</v>
      </c>
      <c r="L2" s="280">
        <v>1.5235299236446999E-5</v>
      </c>
      <c r="M2" s="74">
        <v>0</v>
      </c>
      <c r="N2" s="74">
        <v>15526790.720000001</v>
      </c>
      <c r="O2" s="281">
        <v>0</v>
      </c>
    </row>
    <row r="3" spans="1:15" ht="15.75" thickBot="1">
      <c r="A3" s="71" t="s">
        <v>1831</v>
      </c>
      <c r="B3" s="72" t="s">
        <v>766</v>
      </c>
      <c r="C3" s="72" t="s">
        <v>751</v>
      </c>
      <c r="D3" s="72" t="s">
        <v>2006</v>
      </c>
      <c r="E3" s="72" t="s">
        <v>1838</v>
      </c>
      <c r="F3" s="73" t="s">
        <v>2007</v>
      </c>
      <c r="G3" s="73" t="s">
        <v>1835</v>
      </c>
      <c r="H3" s="73" t="s">
        <v>1836</v>
      </c>
      <c r="I3" s="73" t="s">
        <v>2008</v>
      </c>
      <c r="J3" s="279">
        <v>3949.05</v>
      </c>
      <c r="K3" s="279">
        <v>498661685.74000001</v>
      </c>
      <c r="L3" s="280">
        <v>7.9192970162520507E-6</v>
      </c>
      <c r="M3" s="74">
        <v>0</v>
      </c>
      <c r="N3" s="74">
        <v>15526790.720000001</v>
      </c>
      <c r="O3" s="281">
        <v>0</v>
      </c>
    </row>
    <row r="4" spans="1:15" ht="15.75" thickBot="1">
      <c r="A4" s="71" t="s">
        <v>1831</v>
      </c>
      <c r="B4" s="72" t="s">
        <v>766</v>
      </c>
      <c r="C4" s="72" t="s">
        <v>751</v>
      </c>
      <c r="D4" s="72" t="s">
        <v>2006</v>
      </c>
      <c r="E4" s="72" t="s">
        <v>1838</v>
      </c>
      <c r="F4" s="73" t="s">
        <v>2007</v>
      </c>
      <c r="G4" s="73" t="s">
        <v>1835</v>
      </c>
      <c r="H4" s="73" t="s">
        <v>1836</v>
      </c>
      <c r="I4" s="73" t="s">
        <v>2009</v>
      </c>
      <c r="J4" s="279">
        <v>673.54</v>
      </c>
      <c r="K4" s="279">
        <v>498661685.74000001</v>
      </c>
      <c r="L4" s="280">
        <v>1.3506953095874699E-6</v>
      </c>
      <c r="M4" s="74">
        <v>0</v>
      </c>
      <c r="N4" s="74">
        <v>15526790.720000001</v>
      </c>
      <c r="O4" s="281">
        <v>0</v>
      </c>
    </row>
    <row r="5" spans="1:15" ht="15.75" thickBot="1">
      <c r="A5" s="77" t="s">
        <v>1831</v>
      </c>
      <c r="B5" s="78" t="s">
        <v>766</v>
      </c>
      <c r="C5" s="78" t="s">
        <v>751</v>
      </c>
      <c r="D5" s="78" t="s">
        <v>2006</v>
      </c>
      <c r="E5" s="78" t="s">
        <v>1838</v>
      </c>
      <c r="F5" s="79" t="s">
        <v>2007</v>
      </c>
      <c r="G5" s="79" t="s">
        <v>1835</v>
      </c>
      <c r="H5" s="79" t="s">
        <v>1836</v>
      </c>
      <c r="I5" s="79" t="s">
        <v>2010</v>
      </c>
      <c r="J5" s="282">
        <v>387.34</v>
      </c>
      <c r="K5" s="282">
        <v>498661685.74000001</v>
      </c>
      <c r="L5" s="259">
        <v>7.7675909554831405E-7</v>
      </c>
      <c r="M5" s="80">
        <v>0</v>
      </c>
      <c r="N5" s="80">
        <v>15526790.720000001</v>
      </c>
      <c r="O5" s="260">
        <v>0</v>
      </c>
    </row>
    <row r="6" spans="1:15" ht="15"/>
    <row r="7" spans="1:15" ht="15"/>
    <row r="8" spans="1:15" ht="15"/>
    <row r="9" spans="1:15" ht="15"/>
    <row r="10" spans="1:15" ht="15"/>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79CE-F0E8-4A9B-9D7C-B9A0F43C0753}">
  <sheetPr>
    <tabColor theme="8" tint="0.39997558519241921"/>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751</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fornecedores'!E:E=For_3055!F2)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176" priority="3"/>
  </conditionalFormatting>
  <conditionalFormatting sqref="I3">
    <cfRule type="cellIs" dxfId="175" priority="1" operator="equal">
      <formula>0</formula>
    </cfRule>
    <cfRule type="cellIs" dxfId="174" priority="2" operator="equal">
      <formula>1</formula>
    </cfRule>
  </conditionalFormatting>
  <dataValidations count="1">
    <dataValidation type="list" allowBlank="1" showInputMessage="1" showErrorMessage="1" sqref="J4:K33 O4:P24 L4:M24 U4:V24 R4:S24 X4:X24" xr:uid="{9780816D-4CA9-44AB-90E6-80AD0177EC01}">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7FBF-F5E6-44E7-A1FF-2BB8EE329DF7}">
  <sheetPr>
    <tabColor theme="6" tint="0.39997558519241921"/>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49.5703125" style="65" customWidth="1"/>
    <col min="9" max="9" width="19.7109375" style="65" bestFit="1"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752</v>
      </c>
      <c r="C2" s="338"/>
      <c r="D2" s="338"/>
      <c r="E2" s="338"/>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6 Cooperados avaliados ao RSAC</v>
      </c>
      <c r="C4" s="154">
        <f>SUM(L:L)</f>
        <v>3</v>
      </c>
      <c r="D4" s="154">
        <f>SUM(M:M)</f>
        <v>2</v>
      </c>
      <c r="E4" s="154">
        <f>SUM(N:N)</f>
        <v>1</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3058'!L:L)</f>
        <v>0</v>
      </c>
      <c r="C7" s="122">
        <v>0.15</v>
      </c>
      <c r="D7" s="340" t="str">
        <f>IF(B7&lt;C7,"ENQUADRADO","DESENQUADRADO")</f>
        <v>ENQUADRADO</v>
      </c>
      <c r="E7" s="340"/>
      <c r="H7" s="341" t="s">
        <v>753</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5">_xlfn.XLOOKUP(_xlfn.UNIQUE('3058'!$C:$C),'3058'!C:C,'3058'!D:D,"")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Fornecedores'!G21</f>
        <v>0</v>
      </c>
      <c r="D10" s="118">
        <f>'Análise Fornecedores'!H21</f>
        <v>0</v>
      </c>
      <c r="E10" s="118">
        <f>'Análise Fornecedores'!I21</f>
        <v>0</v>
      </c>
      <c r="H10" s="252" t="s">
        <v>1750</v>
      </c>
      <c r="I10" s="142" t="str">
        <f>_xlfn.XLOOKUP(J10,'3058'!$D:$D,'3058'!$C:$C,0,0)</f>
        <v>07.929.010/0001-55</v>
      </c>
      <c r="J10" s="143" t="str">
        <v>OXEN CURRAIS LTDA</v>
      </c>
      <c r="K10" s="144" cm="1">
        <f t="array" ref="K10">MAX(IF(J10='3058'!$D:$D,'3058'!$I:$I))</f>
        <v>46048</v>
      </c>
      <c r="L10" s="145">
        <f>IF(COUNTIFS('3058'!$D:$D,'A3058'!J10,'3058'!$I:$I,'A3058'!K10,'3058'!$F:$F,'A3058'!$L$7)&gt;=1,1,0)</f>
        <v>1</v>
      </c>
      <c r="M10" s="145">
        <f>IF(COUNTIFS('3058'!$D:$D,'A3058'!J10,'3058'!$I:$I,'A3058'!K10,'3058'!$F:$F,'A3058'!$M$7)&gt;=1,1,0)</f>
        <v>0</v>
      </c>
      <c r="N10" s="146">
        <f>IF(COUNTIFS('3058'!$D:$D,'A3058'!J10,'3058'!$I:$I,'A3058'!K10,'3058'!$F:$F,'A3058'!$N$7)&gt;=1,1,0)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9"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2" t="s">
        <v>1736</v>
      </c>
      <c r="I11" s="115" t="str">
        <f>_xlfn.XLOOKUP(J11,'3058'!$D:$D,'3058'!$C:$C,0,0)</f>
        <v>128.445.548-30</v>
      </c>
      <c r="J11" s="134" t="str">
        <v>JOAO VICENTE RODRIGUES BORGES</v>
      </c>
      <c r="K11" s="135" cm="1">
        <f t="array" ref="K11">MAX(IF(J11='3058'!$D:$D,'3058'!$I:$I))</f>
        <v>46028</v>
      </c>
      <c r="L11" s="136">
        <f>IF(COUNTIFS('3058'!$D:$D,'A3058'!J11,'3058'!$I:$I,'A3058'!K11,'3058'!$F:$F,'A3058'!$L$7)&gt;=1,1,0)</f>
        <v>1</v>
      </c>
      <c r="M11" s="136">
        <f>IF(COUNTIFS('3058'!$D:$D,'A3058'!J11,'3058'!$I:$I,'A3058'!K11,'3058'!$F:$F,'A3058'!$M$7)&gt;=1,1,0)</f>
        <v>0</v>
      </c>
      <c r="N11" s="136">
        <f>IF(COUNTIFS('3058'!$D:$D,'A3058'!J11,'3058'!$I:$I,'A3058'!K11,'3058'!$F:$F,'A3058'!$N$7)&gt;=1,1,0)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12"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2" t="s">
        <v>1736</v>
      </c>
      <c r="I12" s="115" t="str">
        <f>_xlfn.XLOOKUP(J12,'3058'!$D:$D,'3058'!$C:$C,0,0)</f>
        <v>348.746.151-04</v>
      </c>
      <c r="J12" s="134" t="str">
        <v>IEDA ROSA DA SILVA PEDREIRA</v>
      </c>
      <c r="K12" s="135" cm="1">
        <f t="array" ref="K12">MAX(IF(J12='3058'!$D:$D,'3058'!$I:$I))</f>
        <v>46035</v>
      </c>
      <c r="L12" s="136">
        <f>IF(COUNTIFS('3058'!$D:$D,'A3058'!J12,'3058'!$I:$I,'A3058'!K12,'3058'!$F:$F,'A3058'!$L$7)&gt;=1,1,0)</f>
        <v>0</v>
      </c>
      <c r="M12" s="136">
        <f>IF(COUNTIFS('3058'!$D:$D,'A3058'!J12,'3058'!$I:$I,'A3058'!K12,'3058'!$F:$F,'A3058'!$M$7)&gt;=1,1,0)</f>
        <v>1</v>
      </c>
      <c r="N12" s="136">
        <f>IF(COUNTIFS('3058'!$D:$D,'A3058'!J12,'3058'!$I:$I,'A3058'!K12,'3058'!$F:$F,'A3058'!$N$7)&gt;=1,1,0)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IFERROR(IF(ROW(_xlfn.XLOOKUP(B13,For_3058!D:D,For_3058!D:D))=1,"",ROW(_xlfn.XLOOKUP(B13,For_3058!D:D,For_3058!D:D))),"")</f>
        <v/>
      </c>
      <c r="B13" s="229" t="str" cm="1">
        <f t="array" ref="B13">_xlfn.UNIQUE(IF(_xlfn._xlws.FILTER(For_3058!D:D,For_3058!Z:Z="Fornecedor COM perguntas a serem evidenciadas","")="","",_xlfn._xlws.FILTER(For_3058!D:D,For_3058!Z:Z:'For_3058'!Z:Z="Fornecedor COM perguntas a serem evidenciadas","")))</f>
        <v/>
      </c>
      <c r="C13" s="230" t="str" cm="1">
        <f t="array" aca="1" ref="C13" ca="1">IFERROR(LEFT(
IF(INDIRECT("For_3058!N"&amp;A13)="verificar","6, ","")&amp;
IF(INDIRECT("For_3058!q"&amp;A13)="verificar","7, ","")&amp;
IF(INDIRECT("For_3058!t"&amp;A13)="verificar","8, ","")&amp;
IF(INDIRECT("For_3058!w"&amp;A13)="verificar","16, ","")&amp;
IF(INDIRECT("For_3058!x"&amp;A13)="não","QUESTIONÁRIO, ",""),
LEN(
IF(INDIRECT("For_3058!N"&amp;A13)="verificar","6, ","")&amp;
IF(INDIRECT("For_3058!q"&amp;A13)="verificar","7, ","")&amp;
IF(INDIRECT("For_3058!t"&amp;A13)="verificar","8, ","")&amp;
IF(INDIRECT("For_3058!w"&amp;A13)="verificar","16, ","")&amp;
IF(INDIRECT("For_3058!x"&amp;A13)="não","QUESTIONÁRIO, ",""))-2)&amp;".","")</f>
        <v/>
      </c>
      <c r="D13" s="229"/>
      <c r="E13" s="229"/>
      <c r="H13" s="252" t="s">
        <v>1736</v>
      </c>
      <c r="I13" s="115" t="str">
        <f>_xlfn.XLOOKUP(J13,'3058'!$D:$D,'3058'!$C:$C,0,0)</f>
        <v>49.594.754/0001-06</v>
      </c>
      <c r="J13" s="134" t="str">
        <v>INTEGRACAO  AGROPECUARIA  LTDA</v>
      </c>
      <c r="K13" s="135" cm="1">
        <f t="array" ref="K13">MAX(IF(J13='3058'!$D:$D,'3058'!$I:$I))</f>
        <v>46027</v>
      </c>
      <c r="L13" s="136">
        <f>IF(COUNTIFS('3058'!$D:$D,'A3058'!J13,'3058'!$I:$I,'A3058'!K13,'3058'!$F:$F,'A3058'!$L$7)&gt;=1,1,0)</f>
        <v>0</v>
      </c>
      <c r="M13" s="136">
        <f>IF(COUNTIFS('3058'!$D:$D,'A3058'!J13,'3058'!$I:$I,'A3058'!K13,'3058'!$F:$F,'A3058'!$M$7)&gt;=1,1,0)</f>
        <v>1</v>
      </c>
      <c r="N13" s="136">
        <f>IF(COUNTIFS('3058'!$D:$D,'A3058'!J13,'3058'!$I:$I,'A3058'!K13,'3058'!$F:$F,'A3058'!$N$7)&gt;=1,1,0)</f>
        <v>0</v>
      </c>
      <c r="O13" s="117"/>
      <c r="P13" s="118"/>
      <c r="Q13" s="133" t="str">
        <f t="shared" si="2"/>
        <v>Ok</v>
      </c>
      <c r="R13" s="115"/>
      <c r="S13" s="115"/>
      <c r="T13" s="66"/>
      <c r="U13" s="133" t="str">
        <f t="shared" si="3"/>
        <v>Ok</v>
      </c>
      <c r="V13" s="115"/>
      <c r="W13" s="115"/>
      <c r="X13" s="66"/>
      <c r="Y13" s="133" t="str">
        <f t="shared" si="8"/>
        <v>Ok</v>
      </c>
      <c r="Z13" s="115" t="s">
        <v>1735</v>
      </c>
      <c r="AA13" s="115" t="s">
        <v>1731</v>
      </c>
      <c r="AB13" s="66" t="s">
        <v>1735</v>
      </c>
      <c r="AC13" s="133" t="str">
        <f t="shared" si="4"/>
        <v>Verificar</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COM perguntas a serem evidenciadas</v>
      </c>
      <c r="AP13"/>
      <c r="AQ13"/>
      <c r="AR13"/>
      <c r="AT13"/>
    </row>
    <row r="14" spans="1:46" ht="20.100000000000001" customHeight="1">
      <c r="A14" s="65" t="str">
        <f>IFERROR(IF(ROW(_xlfn.XLOOKUP(B14,For_3058!D:D,For_3058!D:D))=1,"",ROW(_xlfn.XLOOKUP(B14,For_3058!D:D,For_3058!D:D))),"")</f>
        <v/>
      </c>
      <c r="B14" s="229" t="str" cm="1">
        <f t="array" ref="B14">_xlfn.UNIQUE(IF(_xlfn._xlws.FILTER(For_3058!D:D,For_3058!Z:Z="Fornecedor COM perguntas a serem evidenciadas","")="","",_xlfn._xlws.FILTER(For_3058!D:D,For_3058!Z:Z:'For_3058'!Z:Z="Fornecedor COM perguntas a serem evidenciadas","")))</f>
        <v/>
      </c>
      <c r="C14" s="230" t="str" cm="1">
        <f t="array" aca="1" ref="C14" ca="1">IFERROR(LEFT(
IF(INDIRECT("For_3058!N"&amp;A14)="verificar","6, ","")&amp;
IF(INDIRECT("For_3058!q"&amp;A14)="verificar","7, ","")&amp;
IF(INDIRECT("For_3058!t"&amp;A14)="verificar","8, ","")&amp;
IF(INDIRECT("For_3058!w"&amp;A14)="verificar","16, ","")&amp;
IF(INDIRECT("For_3058!x"&amp;A14)="não","QUESTIONÁRIO, ",""),
LEN(
IF(INDIRECT("For_3058!N"&amp;A14)="verificar","6, ","")&amp;
IF(INDIRECT("For_3058!q"&amp;A14)="verificar","7, ","")&amp;
IF(INDIRECT("For_3058!t"&amp;A14)="verificar","8, ","")&amp;
IF(INDIRECT("For_3058!w"&amp;A14)="verificar","16, ","")&amp;
IF(INDIRECT("For_3058!x"&amp;A14)="não","QUESTIONÁRIO, ",""))-2)&amp;".","")</f>
        <v/>
      </c>
      <c r="D14" s="229"/>
      <c r="E14" s="229"/>
      <c r="H14" s="252" t="s">
        <v>1751</v>
      </c>
      <c r="I14" s="115" t="str">
        <f>_xlfn.XLOOKUP(J14,'3058'!$D:$D,'3058'!$C:$C,0,0)</f>
        <v>759.670.651-72</v>
      </c>
      <c r="J14" s="134" t="str">
        <v>ROGERIO TOLEDO DE SOUSA</v>
      </c>
      <c r="K14" s="135" cm="1">
        <f t="array" ref="K14">MAX(IF(J14='3058'!$D:$D,'3058'!$I:$I))</f>
        <v>46044</v>
      </c>
      <c r="L14" s="136">
        <f>IF(COUNTIFS('3058'!$D:$D,'A3058'!J14,'3058'!$I:$I,'A3058'!K14,'3058'!$F:$F,'A3058'!$L$7)&gt;=1,1,0)</f>
        <v>1</v>
      </c>
      <c r="M14" s="136">
        <f>IF(COUNTIFS('3058'!$D:$D,'A3058'!J14,'3058'!$I:$I,'A3058'!K14,'3058'!$F:$F,'A3058'!$M$7)&gt;=1,1,0)</f>
        <v>0</v>
      </c>
      <c r="N14" s="136">
        <f>IF(COUNTIFS('3058'!$D:$D,'A3058'!J14,'3058'!$I:$I,'A3058'!K14,'3058'!$F:$F,'A3058'!$N$7)&gt;=1,1,0)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ref="AJ14:AJ29" si="9">IF(N14=1,"Sim, precisa de plano cadastrado na PGPC", "Não")</f>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IFERROR(IF(ROW(_xlfn.XLOOKUP(B15,For_3058!D:D,For_3058!D:D))=1,"",ROW(_xlfn.XLOOKUP(B15,For_3058!D:D,For_3058!D:D))),"")</f>
        <v/>
      </c>
      <c r="B15" s="229" t="str" cm="1">
        <f t="array" ref="B15">_xlfn.UNIQUE(IF(_xlfn._xlws.FILTER(For_3058!D:D,For_3058!Z:Z="Fornecedor COM perguntas a serem evidenciadas","")="","",_xlfn._xlws.FILTER(For_3058!D:D,For_3058!Z:Z:'For_3058'!Z:Z="Fornecedor COM perguntas a serem evidenciadas","")))</f>
        <v/>
      </c>
      <c r="C15" s="230" t="str" cm="1">
        <f t="array" aca="1" ref="C15" ca="1">IFERROR(LEFT(
IF(INDIRECT("For_3058!N"&amp;A15)="verificar","6, ","")&amp;
IF(INDIRECT("For_3058!q"&amp;A15)="verificar","7, ","")&amp;
IF(INDIRECT("For_3058!t"&amp;A15)="verificar","8, ","")&amp;
IF(INDIRECT("For_3058!w"&amp;A15)="verificar","16, ","")&amp;
IF(INDIRECT("For_3058!x"&amp;A15)="não","QUESTIONÁRIO, ",""),
LEN(
IF(INDIRECT("For_3058!N"&amp;A15)="verificar","6, ","")&amp;
IF(INDIRECT("For_3058!q"&amp;A15)="verificar","7, ","")&amp;
IF(INDIRECT("For_3058!t"&amp;A15)="verificar","8, ","")&amp;
IF(INDIRECT("For_3058!w"&amp;A15)="verificar","16, ","")&amp;
IF(INDIRECT("For_3058!x"&amp;A15)="não","QUESTIONÁRIO, ",""))-2)&amp;".","")</f>
        <v/>
      </c>
      <c r="D15" s="229"/>
      <c r="E15" s="229"/>
      <c r="H15" s="252" t="s">
        <v>1736</v>
      </c>
      <c r="I15" s="115" t="str">
        <f>_xlfn.XLOOKUP(J15,'3058'!$D:$D,'3058'!$C:$C,0,0)</f>
        <v>766.533.401-63</v>
      </c>
      <c r="J15" s="134" t="str">
        <v>LEONARDO COUTO PIMENTA</v>
      </c>
      <c r="K15" s="135" cm="1">
        <f t="array" ref="K15">MAX(IF(J15='3058'!$D:$D,'3058'!$I:$I))</f>
        <v>46045</v>
      </c>
      <c r="L15" s="136">
        <f>IF(COUNTIFS('3058'!$D:$D,'A3058'!J15,'3058'!$I:$I,'A3058'!K15,'3058'!$F:$F,'A3058'!$L$7)&gt;=1,1,0)</f>
        <v>0</v>
      </c>
      <c r="M15" s="136">
        <f>IF(COUNTIFS('3058'!$D:$D,'A3058'!J15,'3058'!$I:$I,'A3058'!K15,'3058'!$F:$F,'A3058'!$M$7)&gt;=1,1,0)</f>
        <v>0</v>
      </c>
      <c r="N15" s="136">
        <f>IF(COUNTIFS('3058'!$D:$D,'A3058'!J15,'3058'!$I:$I,'A3058'!K15,'3058'!$F:$F,'A3058'!$N$7)&gt;=1,1,0)</f>
        <v>1</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9"/>
        <v>Sim, precisa de plano cadastrado na PGPC</v>
      </c>
      <c r="AK15" s="118"/>
      <c r="AL15" s="115"/>
      <c r="AM15" s="133" t="str">
        <f t="shared" si="0"/>
        <v>Verificar</v>
      </c>
      <c r="AO15" s="65" t="str">
        <f t="shared" si="1"/>
        <v>Cooperado COM perguntas a serem evidenciadas</v>
      </c>
    </row>
    <row r="16" spans="1:46" ht="20.100000000000001" customHeight="1">
      <c r="A16" s="65" t="str">
        <f>IFERROR(IF(ROW(_xlfn.XLOOKUP(B16,For_3058!D:D,For_3058!D:D))=1,"",ROW(_xlfn.XLOOKUP(B16,For_3058!D:D,For_3058!D:D))),"")</f>
        <v/>
      </c>
      <c r="B16" s="229" t="str" cm="1">
        <f t="array" ref="B16">_xlfn.UNIQUE(IF(_xlfn._xlws.FILTER(For_3058!D:D,For_3058!Z:Z="Fornecedor COM perguntas a serem evidenciadas","")="","",_xlfn._xlws.FILTER(For_3058!D:D,For_3058!Z:Z:'For_3058'!Z:Z="Fornecedor COM perguntas a serem evidenciadas","")))</f>
        <v/>
      </c>
      <c r="C16" s="230" t="str" cm="1">
        <f t="array" aca="1" ref="C16" ca="1">IFERROR(LEFT(
IF(INDIRECT("For_3058!N"&amp;A16)="verificar","6, ","")&amp;
IF(INDIRECT("For_3058!q"&amp;A16)="verificar","7, ","")&amp;
IF(INDIRECT("For_3058!t"&amp;A16)="verificar","8, ","")&amp;
IF(INDIRECT("For_3058!w"&amp;A16)="verificar","16, ","")&amp;
IF(INDIRECT("For_3058!x"&amp;A16)="não","QUESTIONÁRIO, ",""),
LEN(
IF(INDIRECT("For_3058!N"&amp;A16)="verificar","6, ","")&amp;
IF(INDIRECT("For_3058!q"&amp;A16)="verificar","7, ","")&amp;
IF(INDIRECT("For_3058!t"&amp;A16)="verificar","8, ","")&amp;
IF(INDIRECT("For_3058!w"&amp;A16)="verificar","16, ","")&amp;
IF(INDIRECT("For_3058!x"&amp;A16)="não","QUESTIONÁRIO, ",""))-2)&amp;".","")</f>
        <v/>
      </c>
      <c r="D16" s="229"/>
      <c r="E16" s="229"/>
      <c r="H16" s="252"/>
      <c r="I16" s="115">
        <f>_xlfn.XLOOKUP(J16,'3058'!$D:$D,'3058'!$C:$C,0,0)</f>
        <v>0</v>
      </c>
      <c r="J16" s="134"/>
      <c r="K16" s="135" cm="1">
        <f t="array" ref="K16">MAX(IF(J16='3058'!$D:$D,'3058'!$I:$I))</f>
        <v>0</v>
      </c>
      <c r="L16" s="136">
        <f>IF(COUNTIFS('3058'!$D:$D,'A3058'!J16,'3058'!$I:$I,'A3058'!K16,'3058'!$F:$F,'A3058'!$L$7)&gt;=1,1,0)</f>
        <v>0</v>
      </c>
      <c r="M16" s="136">
        <f>IF(COUNTIFS('3058'!$D:$D,'A3058'!J16,'3058'!$I:$I,'A3058'!K16,'3058'!$F:$F,'A3058'!$M$7)&gt;=1,1,0)</f>
        <v>0</v>
      </c>
      <c r="N16" s="136">
        <f>IF(COUNTIFS('3058'!$D:$D,'A3058'!J16,'3058'!$I:$I,'A3058'!K16,'3058'!$F:$F,'A3058'!$N$7)&gt;=1,1,0)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9"/>
        <v>Não</v>
      </c>
      <c r="AK16" s="118"/>
      <c r="AL16" s="115"/>
      <c r="AM16" s="133" t="str">
        <f t="shared" si="0"/>
        <v>Ok</v>
      </c>
      <c r="AO16" s="65" t="str">
        <f t="shared" si="1"/>
        <v>Cooperado SEM perguntas a serem evidenciadas</v>
      </c>
    </row>
    <row r="17" spans="1:41" ht="20.100000000000001" customHeight="1">
      <c r="A17" s="65" t="str">
        <f>IFERROR(IF(ROW(_xlfn.XLOOKUP(B17,For_3058!D:D,For_3058!D:D))=1,"",ROW(_xlfn.XLOOKUP(B17,For_3058!D:D,For_3058!D:D))),"")</f>
        <v/>
      </c>
      <c r="B17" s="229" t="str" cm="1">
        <f t="array" ref="B17">_xlfn.UNIQUE(IF(_xlfn._xlws.FILTER(For_3058!D:D,For_3058!Z:Z="Fornecedor COM perguntas a serem evidenciadas","")="","",_xlfn._xlws.FILTER(For_3058!D:D,For_3058!Z:Z:'For_3058'!Z:Z="Fornecedor COM perguntas a serem evidenciadas","")))</f>
        <v/>
      </c>
      <c r="C17" s="230" t="str" cm="1">
        <f t="array" aca="1" ref="C17" ca="1">IFERROR(LEFT(
IF(INDIRECT("For_3058!N"&amp;A17)="verificar","6, ","")&amp;
IF(INDIRECT("For_3058!q"&amp;A17)="verificar","7, ","")&amp;
IF(INDIRECT("For_3058!t"&amp;A17)="verificar","8, ","")&amp;
IF(INDIRECT("For_3058!w"&amp;A17)="verificar","16, ","")&amp;
IF(INDIRECT("For_3058!x"&amp;A17)="não","QUESTIONÁRIO, ",""),
LEN(
IF(INDIRECT("For_3058!N"&amp;A17)="verificar","6, ","")&amp;
IF(INDIRECT("For_3058!q"&amp;A17)="verificar","7, ","")&amp;
IF(INDIRECT("For_3058!t"&amp;A17)="verificar","8, ","")&amp;
IF(INDIRECT("For_3058!w"&amp;A17)="verificar","16, ","")&amp;
IF(INDIRECT("For_3058!x"&amp;A17)="não","QUESTIONÁRIO, ",""))-2)&amp;".","")</f>
        <v/>
      </c>
      <c r="D17" s="229"/>
      <c r="E17" s="229"/>
      <c r="H17" s="252"/>
      <c r="I17" s="115">
        <f>_xlfn.XLOOKUP(J17,'3058'!$D:$D,'3058'!$C:$C,0,0)</f>
        <v>0</v>
      </c>
      <c r="J17" s="134"/>
      <c r="K17" s="135" cm="1">
        <f t="array" ref="K17">MAX(IF(J17='3058'!$D:$D,'3058'!$I:$I))</f>
        <v>0</v>
      </c>
      <c r="L17" s="136">
        <f>IF(COUNTIFS('3058'!$D:$D,'A3058'!J17,'3058'!$I:$I,'A3058'!K17,'3058'!$F:$F,'A3058'!$L$7)&gt;=1,1,0)</f>
        <v>0</v>
      </c>
      <c r="M17" s="136">
        <f>IF(COUNTIFS('3058'!$D:$D,'A3058'!J17,'3058'!$I:$I,'A3058'!K17,'3058'!$F:$F,'A3058'!$M$7)&gt;=1,1,0)</f>
        <v>0</v>
      </c>
      <c r="N17" s="136">
        <f>IF(COUNTIFS('3058'!$D:$D,'A3058'!J17,'3058'!$I:$I,'A3058'!K17,'3058'!$F:$F,'A3058'!$N$7)&gt;=1,1,0)</f>
        <v>0</v>
      </c>
      <c r="O17" s="117"/>
      <c r="P17" s="118"/>
      <c r="Q17" s="133" t="str">
        <f t="shared" si="2"/>
        <v>Ok</v>
      </c>
      <c r="R17" s="115"/>
      <c r="S17" s="115"/>
      <c r="T17" s="66"/>
      <c r="U17" s="133" t="str">
        <f t="shared" ref="U17:U29" si="10">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9"/>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IFERROR(IF(ROW(_xlfn.XLOOKUP(B18,For_3058!D:D,For_3058!D:D))=1,"",ROW(_xlfn.XLOOKUP(B18,For_3058!D:D,For_3058!D:D))),"")</f>
        <v/>
      </c>
      <c r="B18" s="229" t="str" cm="1">
        <f t="array" ref="B18">_xlfn.UNIQUE(IF(_xlfn._xlws.FILTER(For_3058!D:D,For_3058!Z:Z="Fornecedor COM perguntas a serem evidenciadas","")="","",_xlfn._xlws.FILTER(For_3058!D:D,For_3058!Z:Z:'For_3058'!Z:Z="Fornecedor COM perguntas a serem evidenciadas","")))</f>
        <v/>
      </c>
      <c r="C18" s="230" t="str" cm="1">
        <f t="array" aca="1" ref="C18" ca="1">IFERROR(LEFT(
IF(INDIRECT("For_3058!N"&amp;A18)="verificar","6, ","")&amp;
IF(INDIRECT("For_3058!q"&amp;A18)="verificar","7, ","")&amp;
IF(INDIRECT("For_3058!t"&amp;A18)="verificar","8, ","")&amp;
IF(INDIRECT("For_3058!w"&amp;A18)="verificar","16, ","")&amp;
IF(INDIRECT("For_3058!x"&amp;A18)="não","QUESTIONÁRIO, ",""),
LEN(
IF(INDIRECT("For_3058!N"&amp;A18)="verificar","6, ","")&amp;
IF(INDIRECT("For_3058!q"&amp;A18)="verificar","7, ","")&amp;
IF(INDIRECT("For_3058!t"&amp;A18)="verificar","8, ","")&amp;
IF(INDIRECT("For_3058!w"&amp;A18)="verificar","16, ","")&amp;
IF(INDIRECT("For_3058!x"&amp;A18)="não","QUESTIONÁRIO, ",""))-2)&amp;".","")</f>
        <v/>
      </c>
      <c r="D18" s="229"/>
      <c r="E18" s="229"/>
      <c r="H18" s="252"/>
      <c r="I18" s="115">
        <f>_xlfn.XLOOKUP(J18,'3058'!$D:$D,'3058'!$C:$C,0,0)</f>
        <v>0</v>
      </c>
      <c r="J18" s="134"/>
      <c r="K18" s="135" cm="1">
        <f t="array" ref="K18">MAX(IF(J18='3058'!$D:$D,'3058'!$I:$I))</f>
        <v>0</v>
      </c>
      <c r="L18" s="136">
        <f>IF(COUNTIFS('3058'!$D:$D,'A3058'!J18,'3058'!$I:$I,'A3058'!K18,'3058'!$F:$F,'A3058'!$L$7)&gt;=1,1,0)</f>
        <v>0</v>
      </c>
      <c r="M18" s="136">
        <f>IF(COUNTIFS('3058'!$D:$D,'A3058'!J18,'3058'!$I:$I,'A3058'!K18,'3058'!$F:$F,'A3058'!$M$7)&gt;=1,1,0)</f>
        <v>0</v>
      </c>
      <c r="N18" s="136">
        <f>IF(COUNTIFS('3058'!$D:$D,'A3058'!J18,'3058'!$I:$I,'A3058'!K18,'3058'!$F:$F,'A3058'!$N$7)&gt;=1,1,0)</f>
        <v>0</v>
      </c>
      <c r="O18" s="117"/>
      <c r="P18" s="118"/>
      <c r="Q18" s="133" t="str">
        <f t="shared" si="2"/>
        <v>Ok</v>
      </c>
      <c r="R18" s="115"/>
      <c r="S18" s="115"/>
      <c r="T18" s="66"/>
      <c r="U18" s="133" t="str">
        <f t="shared" si="10"/>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9"/>
        <v>Não</v>
      </c>
      <c r="AK18" s="118"/>
      <c r="AL18" s="115"/>
      <c r="AM18" s="133" t="str">
        <f t="shared" ref="AM18:AM29" si="11">IF(OR(AL18=" ",AL18="Sim"),"Ok",IF(AJ18="Não","Ok","Verificar"))</f>
        <v>Ok</v>
      </c>
      <c r="AO18" s="65" t="str">
        <f t="shared" si="1"/>
        <v>Cooperado SEM perguntas a serem evidenciadas</v>
      </c>
    </row>
    <row r="19" spans="1:41" ht="20.100000000000001" customHeight="1">
      <c r="A19" s="65" t="str">
        <f>IFERROR(IF(ROW(_xlfn.XLOOKUP(B19,For_3058!D:D,For_3058!D:D))=1,"",ROW(_xlfn.XLOOKUP(B19,For_3058!D:D,For_3058!D:D))),"")</f>
        <v/>
      </c>
      <c r="B19" s="229" t="str" cm="1">
        <f t="array" ref="B19">_xlfn.UNIQUE(IF(_xlfn._xlws.FILTER(For_3058!D:D,For_3058!Z:Z="Fornecedor COM perguntas a serem evidenciadas","")="","",_xlfn._xlws.FILTER(For_3058!D:D,For_3058!Z:Z:'For_3058'!Z:Z="Fornecedor COM perguntas a serem evidenciadas","")))</f>
        <v/>
      </c>
      <c r="C19" s="230" t="str" cm="1">
        <f t="array" aca="1" ref="C19" ca="1">IFERROR(LEFT(
IF(INDIRECT("For_3058!N"&amp;A19)="verificar","6, ","")&amp;
IF(INDIRECT("For_3058!q"&amp;A19)="verificar","7, ","")&amp;
IF(INDIRECT("For_3058!t"&amp;A19)="verificar","8, ","")&amp;
IF(INDIRECT("For_3058!w"&amp;A19)="verificar","16, ","")&amp;
IF(INDIRECT("For_3058!x"&amp;A19)="não","QUESTIONÁRIO, ",""),
LEN(
IF(INDIRECT("For_3058!N"&amp;A19)="verificar","6, ","")&amp;
IF(INDIRECT("For_3058!q"&amp;A19)="verificar","7, ","")&amp;
IF(INDIRECT("For_3058!t"&amp;A19)="verificar","8, ","")&amp;
IF(INDIRECT("For_3058!w"&amp;A19)="verificar","16, ","")&amp;
IF(INDIRECT("For_3058!x"&amp;A19)="não","QUESTIONÁRIO, ",""))-2)&amp;".","")</f>
        <v/>
      </c>
      <c r="D19" s="229"/>
      <c r="E19" s="229"/>
      <c r="H19" s="252"/>
      <c r="I19" s="115">
        <f>_xlfn.XLOOKUP(J19,'3058'!$D:$D,'3058'!$C:$C,0,0)</f>
        <v>0</v>
      </c>
      <c r="J19" s="134"/>
      <c r="K19" s="135" cm="1">
        <f t="array" ref="K19">MAX(IF(J19='3058'!$D:$D,'3058'!$I:$I))</f>
        <v>0</v>
      </c>
      <c r="L19" s="136">
        <f>IF(COUNTIFS('3058'!$D:$D,'A3058'!J19,'3058'!$I:$I,'A3058'!K19,'3058'!$F:$F,'A3058'!$L$7)&gt;=1,1,0)</f>
        <v>0</v>
      </c>
      <c r="M19" s="136">
        <f>IF(COUNTIFS('3058'!$D:$D,'A3058'!J19,'3058'!$I:$I,'A3058'!K19,'3058'!$F:$F,'A3058'!$M$7)&gt;=1,1,0)</f>
        <v>0</v>
      </c>
      <c r="N19" s="136">
        <f>IF(COUNTIFS('3058'!$D:$D,'A3058'!J19,'3058'!$I:$I,'A3058'!K19,'3058'!$F:$F,'A3058'!$N$7)&gt;=1,1,0)</f>
        <v>0</v>
      </c>
      <c r="O19" s="117"/>
      <c r="P19" s="118"/>
      <c r="Q19" s="133" t="str">
        <f t="shared" si="2"/>
        <v>Ok</v>
      </c>
      <c r="R19" s="115"/>
      <c r="S19" s="115"/>
      <c r="T19" s="66"/>
      <c r="U19" s="133" t="str">
        <f t="shared" si="10"/>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9"/>
        <v>Não</v>
      </c>
      <c r="AK19" s="118"/>
      <c r="AL19" s="115"/>
      <c r="AM19" s="133" t="str">
        <f t="shared" si="11"/>
        <v>Ok</v>
      </c>
      <c r="AO19" s="65" t="str">
        <f t="shared" si="1"/>
        <v>Cooperado SEM perguntas a serem evidenciadas</v>
      </c>
    </row>
    <row r="20" spans="1:41" ht="20.100000000000001" customHeight="1">
      <c r="A20" s="65" t="str">
        <f>IFERROR(IF(ROW(_xlfn.XLOOKUP(B20,For_3058!D:D,For_3058!D:D))=1,"",ROW(_xlfn.XLOOKUP(B20,For_3058!D:D,For_3058!D:D))),"")</f>
        <v/>
      </c>
      <c r="B20" s="229" t="str" cm="1">
        <f t="array" ref="B20">_xlfn.UNIQUE(IF(_xlfn._xlws.FILTER(For_3058!D:D,For_3058!Z:Z="Fornecedor COM perguntas a serem evidenciadas","")="","",_xlfn._xlws.FILTER(For_3058!D:D,For_3058!Z:Z:'For_3058'!Z:Z="Fornecedor COM perguntas a serem evidenciadas","")))</f>
        <v/>
      </c>
      <c r="C20" s="230" t="str" cm="1">
        <f t="array" aca="1" ref="C20" ca="1">IFERROR(LEFT(
IF(INDIRECT("For_3058!N"&amp;A20)="verificar","6, ","")&amp;
IF(INDIRECT("For_3058!q"&amp;A20)="verificar","7, ","")&amp;
IF(INDIRECT("For_3058!t"&amp;A20)="verificar","8, ","")&amp;
IF(INDIRECT("For_3058!w"&amp;A20)="verificar","16, ","")&amp;
IF(INDIRECT("For_3058!x"&amp;A20)="não","QUESTIONÁRIO, ",""),
LEN(
IF(INDIRECT("For_3058!N"&amp;A20)="verificar","6, ","")&amp;
IF(INDIRECT("For_3058!q"&amp;A20)="verificar","7, ","")&amp;
IF(INDIRECT("For_3058!t"&amp;A20)="verificar","8, ","")&amp;
IF(INDIRECT("For_3058!w"&amp;A20)="verificar","16, ","")&amp;
IF(INDIRECT("For_3058!x"&amp;A20)="não","QUESTIONÁRIO, ",""))-2)&amp;".","")</f>
        <v/>
      </c>
      <c r="D20" s="229"/>
      <c r="E20" s="229"/>
      <c r="H20" s="252"/>
      <c r="I20" s="115">
        <f>_xlfn.XLOOKUP(J20,'3058'!$D:$D,'3058'!$C:$C,0,0)</f>
        <v>0</v>
      </c>
      <c r="J20" s="134"/>
      <c r="K20" s="135" cm="1">
        <f t="array" ref="K20">MAX(IF(J20='3058'!$D:$D,'3058'!$I:$I))</f>
        <v>0</v>
      </c>
      <c r="L20" s="136">
        <f>IF(COUNTIFS('3058'!$D:$D,'A3058'!J20,'3058'!$I:$I,'A3058'!K20,'3058'!$F:$F,'A3058'!$L$7)&gt;=1,1,0)</f>
        <v>0</v>
      </c>
      <c r="M20" s="136">
        <f>IF(COUNTIFS('3058'!$D:$D,'A3058'!J20,'3058'!$I:$I,'A3058'!K20,'3058'!$F:$F,'A3058'!$M$7)&gt;=1,1,0)</f>
        <v>0</v>
      </c>
      <c r="N20" s="136">
        <f>IF(COUNTIFS('3058'!$D:$D,'A3058'!J20,'3058'!$I:$I,'A3058'!K20,'3058'!$F:$F,'A3058'!$N$7)&gt;=1,1,0)</f>
        <v>0</v>
      </c>
      <c r="O20" s="117"/>
      <c r="P20" s="118"/>
      <c r="Q20" s="133" t="str">
        <f t="shared" si="2"/>
        <v>Ok</v>
      </c>
      <c r="R20" s="115"/>
      <c r="S20" s="115"/>
      <c r="T20" s="66"/>
      <c r="U20" s="133" t="str">
        <f t="shared" si="10"/>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9"/>
        <v>Não</v>
      </c>
      <c r="AK20" s="118"/>
      <c r="AL20" s="115"/>
      <c r="AM20" s="133" t="str">
        <f t="shared" si="11"/>
        <v>Ok</v>
      </c>
      <c r="AO20" s="65" t="str">
        <f t="shared" si="1"/>
        <v>Cooperado SEM perguntas a serem evidenciadas</v>
      </c>
    </row>
    <row r="21" spans="1:41" ht="20.100000000000001" customHeight="1">
      <c r="A21" s="65" t="str">
        <f>IFERROR(IF(ROW(_xlfn.XLOOKUP(B21,For_3058!D:D,For_3058!D:D))=1,"",ROW(_xlfn.XLOOKUP(B21,For_3058!D:D,For_3058!D:D))),"")</f>
        <v/>
      </c>
      <c r="B21" s="229" t="str" cm="1">
        <f t="array" ref="B21">_xlfn.UNIQUE(IF(_xlfn._xlws.FILTER(For_3058!D:D,For_3058!Z:Z="Fornecedor COM perguntas a serem evidenciadas","")="","",_xlfn._xlws.FILTER(For_3058!D:D,For_3058!Z:Z:'For_3058'!Z:Z="Fornecedor COM perguntas a serem evidenciadas","")))</f>
        <v/>
      </c>
      <c r="C21" s="230" t="str" cm="1">
        <f t="array" aca="1" ref="C21" ca="1">IFERROR(LEFT(
IF(INDIRECT("For_3058!N"&amp;A21)="verificar","6, ","")&amp;
IF(INDIRECT("For_3058!q"&amp;A21)="verificar","7, ","")&amp;
IF(INDIRECT("For_3058!t"&amp;A21)="verificar","8, ","")&amp;
IF(INDIRECT("For_3058!w"&amp;A21)="verificar","16, ","")&amp;
IF(INDIRECT("For_3058!x"&amp;A21)="não","QUESTIONÁRIO, ",""),
LEN(
IF(INDIRECT("For_3058!N"&amp;A21)="verificar","6, ","")&amp;
IF(INDIRECT("For_3058!q"&amp;A21)="verificar","7, ","")&amp;
IF(INDIRECT("For_3058!t"&amp;A21)="verificar","8, ","")&amp;
IF(INDIRECT("For_3058!w"&amp;A21)="verificar","16, ","")&amp;
IF(INDIRECT("For_3058!x"&amp;A21)="não","QUESTIONÁRIO, ",""))-2)&amp;".","")</f>
        <v/>
      </c>
      <c r="D21" s="229"/>
      <c r="E21" s="229"/>
      <c r="H21" s="252"/>
      <c r="I21" s="115">
        <f>_xlfn.XLOOKUP(J21,'3058'!$D:$D,'3058'!$C:$C,0,0)</f>
        <v>0</v>
      </c>
      <c r="J21" s="134"/>
      <c r="K21" s="135" cm="1">
        <f t="array" ref="K21">MAX(IF(J21='3058'!$D:$D,'3058'!$I:$I))</f>
        <v>0</v>
      </c>
      <c r="L21" s="136">
        <f>IF(COUNTIFS('3058'!$D:$D,'A3058'!J21,'3058'!$I:$I,'A3058'!K21,'3058'!$F:$F,'A3058'!$L$7)&gt;=1,1,0)</f>
        <v>0</v>
      </c>
      <c r="M21" s="136">
        <f>IF(COUNTIFS('3058'!$D:$D,'A3058'!J21,'3058'!$I:$I,'A3058'!K21,'3058'!$F:$F,'A3058'!$M$7)&gt;=1,1,0)</f>
        <v>0</v>
      </c>
      <c r="N21" s="136">
        <f>IF(COUNTIFS('3058'!$D:$D,'A3058'!J21,'3058'!$I:$I,'A3058'!K21,'3058'!$F:$F,'A3058'!$N$7)&gt;=1,1,0)</f>
        <v>0</v>
      </c>
      <c r="O21" s="117"/>
      <c r="P21" s="118"/>
      <c r="Q21" s="133" t="str">
        <f t="shared" si="2"/>
        <v>Ok</v>
      </c>
      <c r="R21" s="115"/>
      <c r="S21" s="115"/>
      <c r="T21" s="66"/>
      <c r="U21" s="133" t="str">
        <f t="shared" si="10"/>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9"/>
        <v>Não</v>
      </c>
      <c r="AK21" s="118"/>
      <c r="AL21" s="115"/>
      <c r="AM21" s="133" t="str">
        <f t="shared" si="11"/>
        <v>Ok</v>
      </c>
      <c r="AO21" s="65" t="str">
        <f t="shared" si="1"/>
        <v>Cooperado SEM perguntas a serem evidenciadas</v>
      </c>
    </row>
    <row r="22" spans="1:41" ht="20.100000000000001" customHeight="1">
      <c r="A22" s="65" t="str">
        <f>IFERROR(IF(ROW(_xlfn.XLOOKUP(B22,For_3058!D:D,For_3058!D:D))=1,"",ROW(_xlfn.XLOOKUP(B22,For_3058!D:D,For_3058!D:D))),"")</f>
        <v/>
      </c>
      <c r="B22" s="229" t="str" cm="1">
        <f t="array" ref="B22">_xlfn.UNIQUE(IF(_xlfn._xlws.FILTER(For_3058!D:D,For_3058!Z:Z="Fornecedor COM perguntas a serem evidenciadas","")="","",_xlfn._xlws.FILTER(For_3058!D:D,For_3058!Z:Z:'For_3058'!Z:Z="Fornecedor COM perguntas a serem evidenciadas","")))</f>
        <v/>
      </c>
      <c r="C22" s="230" t="str" cm="1">
        <f t="array" aca="1" ref="C22" ca="1">IFERROR(LEFT(
IF(INDIRECT("For_3058!N"&amp;A22)="verificar","6, ","")&amp;
IF(INDIRECT("For_3058!q"&amp;A22)="verificar","7, ","")&amp;
IF(INDIRECT("For_3058!t"&amp;A22)="verificar","8, ","")&amp;
IF(INDIRECT("For_3058!w"&amp;A22)="verificar","16, ","")&amp;
IF(INDIRECT("For_3058!x"&amp;A22)="não","QUESTIONÁRIO, ",""),
LEN(
IF(INDIRECT("For_3058!N"&amp;A22)="verificar","6, ","")&amp;
IF(INDIRECT("For_3058!q"&amp;A22)="verificar","7, ","")&amp;
IF(INDIRECT("For_3058!t"&amp;A22)="verificar","8, ","")&amp;
IF(INDIRECT("For_3058!w"&amp;A22)="verificar","16, ","")&amp;
IF(INDIRECT("For_3058!x"&amp;A22)="não","QUESTIONÁRIO, ",""))-2)&amp;".","")</f>
        <v/>
      </c>
      <c r="D22" s="229"/>
      <c r="E22" s="229"/>
      <c r="H22" s="252"/>
      <c r="I22" s="115">
        <f>_xlfn.XLOOKUP(J22,'3058'!$D:$D,'3058'!$C:$C,0,0)</f>
        <v>0</v>
      </c>
      <c r="J22" s="134"/>
      <c r="K22" s="135" cm="1">
        <f t="array" ref="K22">MAX(IF(J22='3058'!$D:$D,'3058'!$I:$I))</f>
        <v>0</v>
      </c>
      <c r="L22" s="136">
        <f>IF(COUNTIFS('3058'!$D:$D,'A3058'!J22,'3058'!$I:$I,'A3058'!K22,'3058'!$F:$F,'A3058'!$L$7)&gt;=1,1,0)</f>
        <v>0</v>
      </c>
      <c r="M22" s="136">
        <f>IF(COUNTIFS('3058'!$D:$D,'A3058'!J22,'3058'!$I:$I,'A3058'!K22,'3058'!$F:$F,'A3058'!$M$7)&gt;=1,1,0)</f>
        <v>0</v>
      </c>
      <c r="N22" s="136">
        <f>IF(COUNTIFS('3058'!$D:$D,'A3058'!J22,'3058'!$I:$I,'A3058'!K22,'3058'!$F:$F,'A3058'!$N$7)&gt;=1,1,0)</f>
        <v>0</v>
      </c>
      <c r="O22" s="117"/>
      <c r="P22" s="118"/>
      <c r="Q22" s="133" t="str">
        <f t="shared" si="2"/>
        <v>Ok</v>
      </c>
      <c r="R22" s="115"/>
      <c r="S22" s="115"/>
      <c r="T22" s="66"/>
      <c r="U22" s="133" t="str">
        <f t="shared" si="10"/>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9"/>
        <v>Não</v>
      </c>
      <c r="AK22" s="118"/>
      <c r="AL22" s="115"/>
      <c r="AM22" s="133" t="str">
        <f t="shared" si="11"/>
        <v>Ok</v>
      </c>
      <c r="AO22" s="65" t="str">
        <f t="shared" si="1"/>
        <v>Cooperado SEM perguntas a serem evidenciadas</v>
      </c>
    </row>
    <row r="23" spans="1:41" ht="20.100000000000001" customHeight="1">
      <c r="A23" s="65" t="str">
        <f>IFERROR(IF(ROW(_xlfn.XLOOKUP(B23,For_3058!D:D,For_3058!D:D))=1,"",ROW(_xlfn.XLOOKUP(B23,For_3058!D:D,For_3058!D:D))),"")</f>
        <v/>
      </c>
      <c r="B23" s="229" t="str" cm="1">
        <f t="array" ref="B23">_xlfn.UNIQUE(IF(_xlfn._xlws.FILTER(For_3058!D:D,For_3058!Z:Z="Fornecedor COM perguntas a serem evidenciadas","")="","",_xlfn._xlws.FILTER(For_3058!D:D,For_3058!Z:Z:'For_3058'!Z:Z="Fornecedor COM perguntas a serem evidenciadas","")))</f>
        <v/>
      </c>
      <c r="C23" s="230" t="str" cm="1">
        <f t="array" aca="1" ref="C23" ca="1">IFERROR(LEFT(
IF(INDIRECT("For_3058!N"&amp;A23)="verificar","6, ","")&amp;
IF(INDIRECT("For_3058!q"&amp;A23)="verificar","7, ","")&amp;
IF(INDIRECT("For_3058!t"&amp;A23)="verificar","8, ","")&amp;
IF(INDIRECT("For_3058!w"&amp;A23)="verificar","16, ","")&amp;
IF(INDIRECT("For_3058!x"&amp;A23)="não","QUESTIONÁRIO, ",""),
LEN(
IF(INDIRECT("For_3058!N"&amp;A23)="verificar","6, ","")&amp;
IF(INDIRECT("For_3058!q"&amp;A23)="verificar","7, ","")&amp;
IF(INDIRECT("For_3058!t"&amp;A23)="verificar","8, ","")&amp;
IF(INDIRECT("For_3058!w"&amp;A23)="verificar","16, ","")&amp;
IF(INDIRECT("For_3058!x"&amp;A23)="não","QUESTIONÁRIO, ",""))-2)&amp;".","")</f>
        <v/>
      </c>
      <c r="D23" s="229"/>
      <c r="E23" s="229"/>
      <c r="H23" s="252"/>
      <c r="I23" s="115">
        <f>_xlfn.XLOOKUP(J23,'3058'!$D:$D,'3058'!$C:$C,0,0)</f>
        <v>0</v>
      </c>
      <c r="J23" s="134"/>
      <c r="K23" s="135" cm="1">
        <f t="array" ref="K23">MAX(IF(J23='3058'!$D:$D,'3058'!$I:$I))</f>
        <v>0</v>
      </c>
      <c r="L23" s="136">
        <f>IF(COUNTIFS('3058'!$D:$D,'A3058'!J23,'3058'!$I:$I,'A3058'!K23,'3058'!$F:$F,'A3058'!$L$7)&gt;=1,1,0)</f>
        <v>0</v>
      </c>
      <c r="M23" s="136">
        <f>IF(COUNTIFS('3058'!$D:$D,'A3058'!J23,'3058'!$I:$I,'A3058'!K23,'3058'!$F:$F,'A3058'!$M$7)&gt;=1,1,0)</f>
        <v>0</v>
      </c>
      <c r="N23" s="136">
        <f>IF(COUNTIFS('3058'!$D:$D,'A3058'!J23,'3058'!$I:$I,'A3058'!K23,'3058'!$F:$F,'A3058'!$N$7)&gt;=1,1,0)</f>
        <v>0</v>
      </c>
      <c r="O23" s="117"/>
      <c r="P23" s="118"/>
      <c r="Q23" s="133" t="str">
        <f t="shared" si="2"/>
        <v>Ok</v>
      </c>
      <c r="R23" s="115"/>
      <c r="S23" s="115"/>
      <c r="T23" s="66"/>
      <c r="U23" s="133" t="str">
        <f t="shared" si="10"/>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9"/>
        <v>Não</v>
      </c>
      <c r="AK23" s="118"/>
      <c r="AL23" s="115"/>
      <c r="AM23" s="133" t="str">
        <f t="shared" si="11"/>
        <v>Ok</v>
      </c>
      <c r="AO23" s="65" t="str">
        <f t="shared" si="1"/>
        <v>Cooperado SEM perguntas a serem evidenciadas</v>
      </c>
    </row>
    <row r="24" spans="1:41" ht="20.100000000000001" customHeight="1">
      <c r="A24" s="65" t="str">
        <f>IFERROR(IF(ROW(_xlfn.XLOOKUP(B24,For_3058!D:D,For_3058!D:D))=1,"",ROW(_xlfn.XLOOKUP(B24,For_3058!D:D,For_3058!D:D))),"")</f>
        <v/>
      </c>
      <c r="B24" s="229" t="str" cm="1">
        <f t="array" ref="B24">_xlfn.UNIQUE(IF(_xlfn._xlws.FILTER(For_3058!D:D,For_3058!Z:Z="Fornecedor COM perguntas a serem evidenciadas","")="","",_xlfn._xlws.FILTER(For_3058!D:D,For_3058!Z:Z:'For_3058'!Z:Z="Fornecedor COM perguntas a serem evidenciadas","")))</f>
        <v/>
      </c>
      <c r="C24" s="230" t="str" cm="1">
        <f t="array" aca="1" ref="C24" ca="1">IFERROR(LEFT(
IF(INDIRECT("For_3058!N"&amp;A24)="verificar","6, ","")&amp;
IF(INDIRECT("For_3058!q"&amp;A24)="verificar","7, ","")&amp;
IF(INDIRECT("For_3058!t"&amp;A24)="verificar","8, ","")&amp;
IF(INDIRECT("For_3058!w"&amp;A24)="verificar","16, ","")&amp;
IF(INDIRECT("For_3058!x"&amp;A24)="não","QUESTIONÁRIO, ",""),
LEN(
IF(INDIRECT("For_3058!N"&amp;A24)="verificar","6, ","")&amp;
IF(INDIRECT("For_3058!q"&amp;A24)="verificar","7, ","")&amp;
IF(INDIRECT("For_3058!t"&amp;A24)="verificar","8, ","")&amp;
IF(INDIRECT("For_3058!w"&amp;A24)="verificar","16, ","")&amp;
IF(INDIRECT("For_3058!x"&amp;A24)="não","QUESTIONÁRIO, ",""))-2)&amp;".","")</f>
        <v/>
      </c>
      <c r="D24" s="229"/>
      <c r="E24" s="229"/>
      <c r="H24" s="252"/>
      <c r="I24" s="115">
        <f>_xlfn.XLOOKUP(J24,'3058'!$D:$D,'3058'!$C:$C,0,0)</f>
        <v>0</v>
      </c>
      <c r="J24" s="134"/>
      <c r="K24" s="135" cm="1">
        <f t="array" ref="K24">MAX(IF(J24='3058'!$D:$D,'3058'!$I:$I))</f>
        <v>0</v>
      </c>
      <c r="L24" s="136">
        <f>IF(COUNTIFS('3058'!$D:$D,'A3058'!J24,'3058'!$I:$I,'A3058'!K24,'3058'!$F:$F,'A3058'!$L$7)&gt;=1,1,0)</f>
        <v>0</v>
      </c>
      <c r="M24" s="136">
        <f>IF(COUNTIFS('3058'!$D:$D,'A3058'!J24,'3058'!$I:$I,'A3058'!K24,'3058'!$F:$F,'A3058'!$M$7)&gt;=1,1,0)</f>
        <v>0</v>
      </c>
      <c r="N24" s="136">
        <f>IF(COUNTIFS('3058'!$D:$D,'A3058'!J24,'3058'!$I:$I,'A3058'!K24,'3058'!$F:$F,'A3058'!$N$7)&gt;=1,1,0)</f>
        <v>0</v>
      </c>
      <c r="O24" s="117"/>
      <c r="P24" s="118"/>
      <c r="Q24" s="133" t="str">
        <f t="shared" si="2"/>
        <v>Ok</v>
      </c>
      <c r="R24" s="115"/>
      <c r="S24" s="115"/>
      <c r="T24" s="66"/>
      <c r="U24" s="133" t="str">
        <f t="shared" si="10"/>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9"/>
        <v>Não</v>
      </c>
      <c r="AK24" s="118"/>
      <c r="AL24" s="115"/>
      <c r="AM24" s="133" t="str">
        <f t="shared" si="11"/>
        <v>Ok</v>
      </c>
      <c r="AO24" s="65" t="str">
        <f t="shared" si="1"/>
        <v>Cooperado SEM perguntas a serem evidenciadas</v>
      </c>
    </row>
    <row r="25" spans="1:41" ht="20.100000000000001" customHeight="1">
      <c r="H25" s="252"/>
      <c r="I25" s="115">
        <f>_xlfn.XLOOKUP(J25,'3058'!$D:$D,'3058'!$C:$C,0,0)</f>
        <v>0</v>
      </c>
      <c r="J25" s="134"/>
      <c r="K25" s="135" cm="1">
        <f t="array" ref="K25">MAX(IF(J25='3058'!$D:$D,'3058'!$I:$I))</f>
        <v>0</v>
      </c>
      <c r="L25" s="136">
        <f>IF(COUNTIFS('3058'!$D:$D,'A3058'!J25,'3058'!$I:$I,'A3058'!K25,'3058'!$F:$F,'A3058'!$L$7)&gt;=1,1,0)</f>
        <v>0</v>
      </c>
      <c r="M25" s="136">
        <f>IF(COUNTIFS('3058'!$D:$D,'A3058'!J25,'3058'!$I:$I,'A3058'!K25,'3058'!$F:$F,'A3058'!$M$7)&gt;=1,1,0)</f>
        <v>0</v>
      </c>
      <c r="N25" s="136">
        <f>IF(COUNTIFS('3058'!$D:$D,'A3058'!J25,'3058'!$I:$I,'A3058'!K25,'3058'!$F:$F,'A3058'!$N$7)&gt;=1,1,0)</f>
        <v>0</v>
      </c>
      <c r="O25" s="117"/>
      <c r="P25" s="118"/>
      <c r="Q25" s="133" t="str">
        <f t="shared" si="2"/>
        <v>Ok</v>
      </c>
      <c r="R25" s="115"/>
      <c r="S25" s="115"/>
      <c r="T25" s="66"/>
      <c r="U25" s="133" t="str">
        <f t="shared" si="10"/>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9"/>
        <v>Não</v>
      </c>
      <c r="AK25" s="118"/>
      <c r="AL25" s="115"/>
      <c r="AM25" s="133" t="str">
        <f t="shared" si="11"/>
        <v>Ok</v>
      </c>
      <c r="AO25" s="65" t="str">
        <f t="shared" si="1"/>
        <v>Cooperado SEM perguntas a serem evidenciadas</v>
      </c>
    </row>
    <row r="26" spans="1:41" ht="20.100000000000001" customHeight="1" thickBot="1">
      <c r="B26" s="327" t="s">
        <v>716</v>
      </c>
      <c r="C26" s="327"/>
      <c r="D26" s="327"/>
      <c r="E26" s="327"/>
      <c r="H26" s="252"/>
      <c r="I26" s="115">
        <f>_xlfn.XLOOKUP(J26,'3058'!$D:$D,'3058'!$C:$C,0,0)</f>
        <v>0</v>
      </c>
      <c r="J26" s="134"/>
      <c r="K26" s="135" cm="1">
        <f t="array" ref="K26">MAX(IF(J26='3058'!$D:$D,'3058'!$I:$I))</f>
        <v>0</v>
      </c>
      <c r="L26" s="136">
        <f>IF(COUNTIFS('3058'!$D:$D,'A3058'!J26,'3058'!$I:$I,'A3058'!K26,'3058'!$F:$F,'A3058'!$L$7)&gt;=1,1,0)</f>
        <v>0</v>
      </c>
      <c r="M26" s="136">
        <f>IF(COUNTIFS('3058'!$D:$D,'A3058'!J26,'3058'!$I:$I,'A3058'!K26,'3058'!$F:$F,'A3058'!$M$7)&gt;=1,1,0)</f>
        <v>0</v>
      </c>
      <c r="N26" s="136">
        <f>IF(COUNTIFS('3058'!$D:$D,'A3058'!J26,'3058'!$I:$I,'A3058'!K26,'3058'!$F:$F,'A3058'!$N$7)&gt;=1,1,0)</f>
        <v>0</v>
      </c>
      <c r="O26" s="117"/>
      <c r="P26" s="118"/>
      <c r="Q26" s="133" t="str">
        <f t="shared" si="2"/>
        <v>Ok</v>
      </c>
      <c r="R26" s="115"/>
      <c r="S26" s="115"/>
      <c r="T26" s="66"/>
      <c r="U26" s="133" t="str">
        <f t="shared" si="10"/>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9"/>
        <v>Não</v>
      </c>
      <c r="AK26" s="118"/>
      <c r="AL26" s="115"/>
      <c r="AM26" s="133" t="str">
        <f t="shared" si="11"/>
        <v>Ok</v>
      </c>
      <c r="AO26" s="65" t="str">
        <f t="shared" si="1"/>
        <v>Cooperado SEM perguntas a serem evidenciadas</v>
      </c>
    </row>
    <row r="27" spans="1:41" ht="20.100000000000001" customHeight="1" thickTop="1">
      <c r="B27" s="231" t="s">
        <v>692</v>
      </c>
      <c r="C27" s="232" t="s">
        <v>717</v>
      </c>
      <c r="D27" s="232"/>
      <c r="E27" s="233"/>
      <c r="H27" s="252"/>
      <c r="I27" s="115">
        <f>_xlfn.XLOOKUP(J27,'3058'!$D:$D,'3058'!$C:$C,0,0)</f>
        <v>0</v>
      </c>
      <c r="J27" s="134"/>
      <c r="K27" s="135" cm="1">
        <f t="array" ref="K27">MAX(IF(J27='3058'!$D:$D,'3058'!$I:$I))</f>
        <v>0</v>
      </c>
      <c r="L27" s="136">
        <f>IF(COUNTIFS('3058'!$D:$D,'A3058'!J27,'3058'!$I:$I,'A3058'!K27,'3058'!$F:$F,'A3058'!$L$7)&gt;=1,1,0)</f>
        <v>0</v>
      </c>
      <c r="M27" s="136">
        <f>IF(COUNTIFS('3058'!$D:$D,'A3058'!J27,'3058'!$I:$I,'A3058'!K27,'3058'!$F:$F,'A3058'!$M$7)&gt;=1,1,0)</f>
        <v>0</v>
      </c>
      <c r="N27" s="136">
        <f>IF(COUNTIFS('3058'!$D:$D,'A3058'!J27,'3058'!$I:$I,'A3058'!K27,'3058'!$F:$F,'A3058'!$N$7)&gt;=1,1,0)</f>
        <v>0</v>
      </c>
      <c r="O27" s="117"/>
      <c r="P27" s="118"/>
      <c r="Q27" s="133" t="str">
        <f t="shared" si="2"/>
        <v>Ok</v>
      </c>
      <c r="R27" s="115"/>
      <c r="S27" s="115"/>
      <c r="T27" s="66"/>
      <c r="U27" s="133" t="str">
        <f t="shared" si="10"/>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9"/>
        <v>Não</v>
      </c>
      <c r="AK27" s="118"/>
      <c r="AL27" s="115"/>
      <c r="AM27" s="133" t="str">
        <f t="shared" si="11"/>
        <v>Ok</v>
      </c>
      <c r="AO27" s="65" t="str">
        <f t="shared" si="1"/>
        <v>Cooperado SEM perguntas a serem evidenciadas</v>
      </c>
    </row>
    <row r="28" spans="1:41" ht="20.100000000000001" customHeight="1">
      <c r="A28" s="120">
        <v>1</v>
      </c>
      <c r="B28" s="229" t="str" cm="1">
        <f t="array" ref="B28">_xlfn._xlws.FILTER(For_3058!D:E,For_3058!J:J="SIM","")</f>
        <v/>
      </c>
      <c r="C28" s="230"/>
      <c r="D28" s="229"/>
      <c r="E28" s="229"/>
      <c r="H28" s="252"/>
      <c r="I28" s="115">
        <f>_xlfn.XLOOKUP(J28,'3058'!$D:$D,'3058'!$C:$C,0,0)</f>
        <v>0</v>
      </c>
      <c r="J28" s="134"/>
      <c r="K28" s="135" cm="1">
        <f t="array" ref="K28">MAX(IF(J28='3058'!$D:$D,'3058'!$I:$I))</f>
        <v>0</v>
      </c>
      <c r="L28" s="136">
        <f>IF(COUNTIFS('3058'!$D:$D,'A3058'!J28,'3058'!$I:$I,'A3058'!K28,'3058'!$F:$F,'A3058'!$L$7)&gt;=1,1,0)</f>
        <v>0</v>
      </c>
      <c r="M28" s="136">
        <f>IF(COUNTIFS('3058'!$D:$D,'A3058'!J28,'3058'!$I:$I,'A3058'!K28,'3058'!$F:$F,'A3058'!$M$7)&gt;=1,1,0)</f>
        <v>0</v>
      </c>
      <c r="N28" s="136">
        <f>IF(COUNTIFS('3058'!$D:$D,'A3058'!J28,'3058'!$I:$I,'A3058'!K28,'3058'!$F:$F,'A3058'!$N$7)&gt;=1,1,0)</f>
        <v>0</v>
      </c>
      <c r="O28" s="117"/>
      <c r="P28" s="118"/>
      <c r="Q28" s="133" t="str">
        <f t="shared" si="2"/>
        <v>Ok</v>
      </c>
      <c r="R28" s="115"/>
      <c r="S28" s="115"/>
      <c r="T28" s="66"/>
      <c r="U28" s="133" t="str">
        <f t="shared" si="10"/>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9"/>
        <v>Não</v>
      </c>
      <c r="AK28" s="118"/>
      <c r="AL28" s="115"/>
      <c r="AM28" s="133" t="str">
        <f t="shared" si="11"/>
        <v>Ok</v>
      </c>
      <c r="AO28" s="65" t="str">
        <f t="shared" si="1"/>
        <v>Cooperado SEM perguntas a serem evidenciadas</v>
      </c>
    </row>
    <row r="29" spans="1:41" ht="20.100000000000001" customHeight="1">
      <c r="A29" s="120">
        <v>2</v>
      </c>
      <c r="B29" s="230" t="s">
        <v>718</v>
      </c>
      <c r="C29" s="230"/>
      <c r="D29" s="229"/>
      <c r="E29" s="229"/>
      <c r="H29" s="252"/>
      <c r="I29" s="115">
        <f>_xlfn.XLOOKUP(J29,'3058'!$D:$D,'3058'!$C:$C,0,0)</f>
        <v>0</v>
      </c>
      <c r="J29" s="134"/>
      <c r="K29" s="135" cm="1">
        <f t="array" ref="K29">MAX(IF(J29='3058'!$D:$D,'3058'!$I:$I))</f>
        <v>0</v>
      </c>
      <c r="L29" s="136">
        <f>IF(COUNTIFS('3058'!$D:$D,'A3058'!J29,'3058'!$I:$I,'A3058'!K29,'3058'!$F:$F,'A3058'!$L$7)&gt;=1,1,0)</f>
        <v>0</v>
      </c>
      <c r="M29" s="136">
        <f>IF(COUNTIFS('3058'!$D:$D,'A3058'!J29,'3058'!$I:$I,'A3058'!K29,'3058'!$F:$F,'A3058'!$M$7)&gt;=1,1,0)</f>
        <v>0</v>
      </c>
      <c r="N29" s="136">
        <f>IF(COUNTIFS('3058'!$D:$D,'A3058'!J29,'3058'!$I:$I,'A3058'!K29,'3058'!$F:$F,'A3058'!$N$7)&gt;=1,1,0)</f>
        <v>0</v>
      </c>
      <c r="O29" s="117"/>
      <c r="P29" s="118"/>
      <c r="Q29" s="133" t="str">
        <f t="shared" si="2"/>
        <v>Ok</v>
      </c>
      <c r="R29" s="115"/>
      <c r="S29" s="115"/>
      <c r="T29" s="66"/>
      <c r="U29" s="133" t="str">
        <f t="shared" si="10"/>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si="9"/>
        <v>Não</v>
      </c>
      <c r="AK29" s="118"/>
      <c r="AL29" s="115"/>
      <c r="AM29" s="133" t="str">
        <f t="shared" si="11"/>
        <v>Ok</v>
      </c>
      <c r="AO29" s="65" t="str">
        <f t="shared" si="1"/>
        <v>Cooperado SEM perguntas a serem evidenciadas</v>
      </c>
    </row>
    <row r="30" spans="1:41" ht="20.100000000000001" customHeight="1">
      <c r="A30" s="120">
        <v>3</v>
      </c>
      <c r="B30" s="229"/>
      <c r="C30" s="229"/>
      <c r="D30" s="229"/>
      <c r="E30" s="229"/>
      <c r="H30" s="252"/>
      <c r="I30" s="115">
        <f>_xlfn.XLOOKUP(J30,'3058'!$D:$D,'3058'!$C:$C,0,0)</f>
        <v>0</v>
      </c>
      <c r="J30" s="134"/>
      <c r="K30" s="135" cm="1">
        <f t="array" ref="K30">MAX(IF(J30='3058'!$D:$D,'3058'!$I:$I))</f>
        <v>0</v>
      </c>
      <c r="L30" s="136">
        <f>IF(COUNTIFS('3058'!$D:$D,'A3058'!J30,'3058'!$I:$I,'A3058'!K30,'3058'!$F:$F,'A3058'!$L$7)&gt;=1,1,0)</f>
        <v>0</v>
      </c>
      <c r="M30" s="136">
        <f>IF(COUNTIFS('3058'!$D:$D,'A3058'!J30,'3058'!$I:$I,'A3058'!K30,'3058'!$F:$F,'A3058'!$M$7)&gt;=1,1,0)</f>
        <v>0</v>
      </c>
      <c r="N30" s="136">
        <f>IF(COUNTIFS('3058'!$D:$D,'A3058'!J30,'3058'!$I:$I,'A3058'!K30,'3058'!$F:$F,'A3058'!$N$7)&gt;=1,1,0)</f>
        <v>0</v>
      </c>
      <c r="O30" s="117"/>
      <c r="P30" s="118"/>
      <c r="Q30" s="133" t="str">
        <f t="shared" ref="Q30:Q45" si="12">IF(AND(O30="Sim")*OR(P30="Não",P30="Não se aplica",P30=""),"Verificar","Ok")</f>
        <v>Ok</v>
      </c>
      <c r="R30" s="115"/>
      <c r="S30" s="115"/>
      <c r="T30" s="66"/>
      <c r="U30" s="133" t="str">
        <f t="shared" ref="U30:U45" si="13">IF(AND(R30="Sim",T30="Siim"),"Ok",IF(AND(S30="Sim")*OR(T30="Não",T30="Não se aplica",T30=""),"Verificar","Ok"))</f>
        <v>Ok</v>
      </c>
      <c r="V30" s="115"/>
      <c r="W30" s="115"/>
      <c r="X30" s="66"/>
      <c r="Y30" s="133" t="str">
        <f t="shared" ref="Y30:Y45" si="14">IF(AND(V30="Sim",X30="Siim"),"Ok",IF(AND(W30="Sim")*OR(X30="Não",X30="Não se aplica",X30=""),"Verificar","Ok"))</f>
        <v>Ok</v>
      </c>
      <c r="Z30" s="115"/>
      <c r="AA30" s="115"/>
      <c r="AB30" s="66"/>
      <c r="AC30" s="133" t="str">
        <f t="shared" ref="AC30:AC45" si="15">IF(AND(Z30="Sim",AB30="Siim"),"Ok",IF(AND(AA30="Sim")*OR(AB30="Não",AB30="Não se aplica",AB30=""),"Verificar","Ok"))</f>
        <v>Ok</v>
      </c>
      <c r="AD30" s="115"/>
      <c r="AE30" s="115"/>
      <c r="AF30" s="66"/>
      <c r="AG30" s="133" t="str">
        <f t="shared" ref="AG30:AG45" si="16">IF(AND(AE30="sim",AF30="Não"),"Verificar","Ok")</f>
        <v>Ok</v>
      </c>
      <c r="AH30" s="115"/>
      <c r="AI30" s="133" t="str">
        <f t="shared" ref="AI30:AI45" si="17">IF(AH30="Não","Verificar","Ok")</f>
        <v>Ok</v>
      </c>
      <c r="AJ30" s="117" t="str">
        <f t="shared" ref="AJ30:AJ45" si="18">IF(N30=1,"Sim, precisa de plano cadastrado na PGPC", "Não")</f>
        <v>Não</v>
      </c>
      <c r="AK30" s="118"/>
      <c r="AL30" s="115"/>
      <c r="AM30" s="133" t="str">
        <f t="shared" ref="AM30:AM45" si="19">IF(OR(AL30=" ",AL30="Sim"),"Ok",IF(AJ30="Não","Ok","Verificar"))</f>
        <v>Ok</v>
      </c>
      <c r="AO30" s="65" t="str">
        <f t="shared" ref="AO30:AO45" si="20">IF(AND(Q30="Ok",U30="Ok",Y30="Ok",AC30="Ok",AG30="Ok",AI30="Ok",AM30="Ok"),"Cooperado SEM perguntas a serem evidenciadas","Cooperado COM perguntas a serem evidenciadas")</f>
        <v>Cooperado SEM perguntas a serem evidenciadas</v>
      </c>
    </row>
    <row r="31" spans="1:41" ht="20.100000000000001" customHeight="1">
      <c r="A31" s="120">
        <v>4</v>
      </c>
      <c r="B31" s="229"/>
      <c r="C31" s="229"/>
      <c r="D31" s="229"/>
      <c r="E31" s="229"/>
      <c r="H31" s="252"/>
      <c r="I31" s="115">
        <f>_xlfn.XLOOKUP(J31,'3058'!$D:$D,'3058'!$C:$C,0,0)</f>
        <v>0</v>
      </c>
      <c r="J31" s="134"/>
      <c r="K31" s="135" cm="1">
        <f t="array" ref="K31">MAX(IF(J31='3058'!$D:$D,'3058'!$I:$I))</f>
        <v>0</v>
      </c>
      <c r="L31" s="136">
        <f>IF(COUNTIFS('3058'!$D:$D,'A3058'!J31,'3058'!$I:$I,'A3058'!K31,'3058'!$F:$F,'A3058'!$L$7)&gt;=1,1,0)</f>
        <v>0</v>
      </c>
      <c r="M31" s="136">
        <f>IF(COUNTIFS('3058'!$D:$D,'A3058'!J31,'3058'!$I:$I,'A3058'!K31,'3058'!$F:$F,'A3058'!$M$7)&gt;=1,1,0)</f>
        <v>0</v>
      </c>
      <c r="N31" s="136">
        <f>IF(COUNTIFS('3058'!$D:$D,'A3058'!J31,'3058'!$I:$I,'A3058'!K31,'3058'!$F:$F,'A3058'!$N$7)&gt;=1,1,0)</f>
        <v>0</v>
      </c>
      <c r="O31" s="117"/>
      <c r="P31" s="118"/>
      <c r="Q31" s="133" t="str">
        <f t="shared" si="12"/>
        <v>Ok</v>
      </c>
      <c r="R31" s="115"/>
      <c r="S31" s="115"/>
      <c r="T31" s="66"/>
      <c r="U31" s="133" t="str">
        <f t="shared" si="13"/>
        <v>Ok</v>
      </c>
      <c r="V31" s="115"/>
      <c r="W31" s="115"/>
      <c r="X31" s="66"/>
      <c r="Y31" s="133" t="str">
        <f t="shared" si="14"/>
        <v>Ok</v>
      </c>
      <c r="Z31" s="115"/>
      <c r="AA31" s="115"/>
      <c r="AB31" s="66"/>
      <c r="AC31" s="133" t="str">
        <f t="shared" si="15"/>
        <v>Ok</v>
      </c>
      <c r="AD31" s="115"/>
      <c r="AE31" s="115"/>
      <c r="AF31" s="66"/>
      <c r="AG31" s="133" t="str">
        <f t="shared" si="16"/>
        <v>Ok</v>
      </c>
      <c r="AH31" s="115"/>
      <c r="AI31" s="133" t="str">
        <f t="shared" si="17"/>
        <v>Ok</v>
      </c>
      <c r="AJ31" s="117" t="str">
        <f t="shared" si="18"/>
        <v>Não</v>
      </c>
      <c r="AK31" s="118"/>
      <c r="AL31" s="115"/>
      <c r="AM31" s="133" t="str">
        <f t="shared" si="19"/>
        <v>Ok</v>
      </c>
      <c r="AO31" s="65" t="str">
        <f t="shared" si="20"/>
        <v>Cooperado SEM perguntas a serem evidenciadas</v>
      </c>
    </row>
    <row r="32" spans="1:41" ht="15.75" customHeight="1">
      <c r="A32" s="120">
        <v>5</v>
      </c>
      <c r="B32" s="229"/>
      <c r="C32" s="229"/>
      <c r="D32" s="229"/>
      <c r="E32" s="229"/>
      <c r="G32" s="152"/>
      <c r="H32" s="252"/>
      <c r="I32" s="115">
        <f>_xlfn.XLOOKUP(J32,'3058'!$D:$D,'3058'!$C:$C,0,0)</f>
        <v>0</v>
      </c>
      <c r="J32" s="134"/>
      <c r="K32" s="135" cm="1">
        <f t="array" ref="K32">MAX(IF(J32='3058'!$D:$D,'3058'!$I:$I))</f>
        <v>0</v>
      </c>
      <c r="L32" s="136">
        <f>IF(COUNTIFS('3058'!$D:$D,'A3058'!J32,'3058'!$I:$I,'A3058'!K32,'3058'!$F:$F,'A3058'!$L$7)&gt;=1,1,0)</f>
        <v>0</v>
      </c>
      <c r="M32" s="136">
        <f>IF(COUNTIFS('3058'!$D:$D,'A3058'!J32,'3058'!$I:$I,'A3058'!K32,'3058'!$F:$F,'A3058'!$M$7)&gt;=1,1,0)</f>
        <v>0</v>
      </c>
      <c r="N32" s="136">
        <f>IF(COUNTIFS('3058'!$D:$D,'A3058'!J32,'3058'!$I:$I,'A3058'!K32,'3058'!$F:$F,'A3058'!$N$7)&gt;=1,1,0)</f>
        <v>0</v>
      </c>
      <c r="O32" s="117"/>
      <c r="P32" s="118"/>
      <c r="Q32" s="133" t="str">
        <f t="shared" si="12"/>
        <v>Ok</v>
      </c>
      <c r="R32" s="115"/>
      <c r="S32" s="115"/>
      <c r="T32" s="66"/>
      <c r="U32" s="133" t="str">
        <f t="shared" si="13"/>
        <v>Ok</v>
      </c>
      <c r="V32" s="115"/>
      <c r="W32" s="115"/>
      <c r="X32" s="66"/>
      <c r="Y32" s="133" t="str">
        <f t="shared" si="14"/>
        <v>Ok</v>
      </c>
      <c r="Z32" s="115"/>
      <c r="AA32" s="115"/>
      <c r="AB32" s="66"/>
      <c r="AC32" s="133" t="str">
        <f t="shared" si="15"/>
        <v>Ok</v>
      </c>
      <c r="AD32" s="115"/>
      <c r="AE32" s="115"/>
      <c r="AF32" s="66"/>
      <c r="AG32" s="133" t="str">
        <f t="shared" si="16"/>
        <v>Ok</v>
      </c>
      <c r="AH32" s="115"/>
      <c r="AI32" s="133" t="str">
        <f t="shared" si="17"/>
        <v>Ok</v>
      </c>
      <c r="AJ32" s="117" t="str">
        <f t="shared" si="18"/>
        <v>Não</v>
      </c>
      <c r="AK32" s="118"/>
      <c r="AL32" s="115"/>
      <c r="AM32" s="133" t="str">
        <f t="shared" si="19"/>
        <v>Ok</v>
      </c>
      <c r="AO32" s="65" t="str">
        <f t="shared" si="20"/>
        <v>Cooperado SEM perguntas a serem evidenciadas</v>
      </c>
    </row>
    <row r="33" spans="1:41" ht="15.75" customHeight="1">
      <c r="A33" s="120">
        <v>6</v>
      </c>
      <c r="B33" s="229"/>
      <c r="C33" s="229"/>
      <c r="D33" s="229"/>
      <c r="E33" s="229"/>
      <c r="H33" s="252"/>
      <c r="I33" s="115">
        <f>_xlfn.XLOOKUP(J33,'3058'!$D:$D,'3058'!$C:$C,0,0)</f>
        <v>0</v>
      </c>
      <c r="J33" s="134"/>
      <c r="K33" s="135" cm="1">
        <f t="array" ref="K33">MAX(IF(J33='3058'!$D:$D,'3058'!$I:$I))</f>
        <v>0</v>
      </c>
      <c r="L33" s="136">
        <f>IF(COUNTIFS('3058'!$D:$D,'A3058'!J33,'3058'!$I:$I,'A3058'!K33,'3058'!$F:$F,'A3058'!$L$7)&gt;=1,1,0)</f>
        <v>0</v>
      </c>
      <c r="M33" s="136">
        <f>IF(COUNTIFS('3058'!$D:$D,'A3058'!J33,'3058'!$I:$I,'A3058'!K33,'3058'!$F:$F,'A3058'!$M$7)&gt;=1,1,0)</f>
        <v>0</v>
      </c>
      <c r="N33" s="136">
        <f>IF(COUNTIFS('3058'!$D:$D,'A3058'!J33,'3058'!$I:$I,'A3058'!K33,'3058'!$F:$F,'A3058'!$N$7)&gt;=1,1,0)</f>
        <v>0</v>
      </c>
      <c r="O33" s="117"/>
      <c r="P33" s="118"/>
      <c r="Q33" s="133" t="str">
        <f t="shared" si="12"/>
        <v>Ok</v>
      </c>
      <c r="R33" s="115"/>
      <c r="S33" s="115"/>
      <c r="T33" s="66"/>
      <c r="U33" s="133" t="str">
        <f t="shared" si="13"/>
        <v>Ok</v>
      </c>
      <c r="V33" s="115"/>
      <c r="W33" s="115"/>
      <c r="X33" s="66"/>
      <c r="Y33" s="133" t="str">
        <f t="shared" si="14"/>
        <v>Ok</v>
      </c>
      <c r="Z33" s="115"/>
      <c r="AA33" s="115"/>
      <c r="AB33" s="66"/>
      <c r="AC33" s="133" t="str">
        <f t="shared" si="15"/>
        <v>Ok</v>
      </c>
      <c r="AD33" s="115"/>
      <c r="AE33" s="115"/>
      <c r="AF33" s="66"/>
      <c r="AG33" s="133" t="str">
        <f t="shared" si="16"/>
        <v>Ok</v>
      </c>
      <c r="AH33" s="115"/>
      <c r="AI33" s="133" t="str">
        <f t="shared" si="17"/>
        <v>Ok</v>
      </c>
      <c r="AJ33" s="117" t="str">
        <f t="shared" si="18"/>
        <v>Não</v>
      </c>
      <c r="AK33" s="118"/>
      <c r="AL33" s="115"/>
      <c r="AM33" s="133" t="str">
        <f t="shared" si="19"/>
        <v>Ok</v>
      </c>
      <c r="AO33" s="65" t="str">
        <f t="shared" si="20"/>
        <v>Cooperado SEM perguntas a serem evidenciadas</v>
      </c>
    </row>
    <row r="34" spans="1:41" ht="15.75" customHeight="1">
      <c r="A34" s="120">
        <v>7</v>
      </c>
      <c r="B34" s="229"/>
      <c r="C34" s="229"/>
      <c r="D34" s="229"/>
      <c r="E34" s="229"/>
      <c r="H34" s="252"/>
      <c r="I34" s="115">
        <f>_xlfn.XLOOKUP(J34,'3058'!$D:$D,'3058'!$C:$C,0,0)</f>
        <v>0</v>
      </c>
      <c r="J34" s="134"/>
      <c r="K34" s="135" cm="1">
        <f t="array" ref="K34">MAX(IF(J34='3058'!$D:$D,'3058'!$I:$I))</f>
        <v>0</v>
      </c>
      <c r="L34" s="136">
        <f>IF(COUNTIFS('3058'!$D:$D,'A3058'!J34,'3058'!$I:$I,'A3058'!K34,'3058'!$F:$F,'A3058'!$L$7)&gt;=1,1,0)</f>
        <v>0</v>
      </c>
      <c r="M34" s="136">
        <f>IF(COUNTIFS('3058'!$D:$D,'A3058'!J34,'3058'!$I:$I,'A3058'!K34,'3058'!$F:$F,'A3058'!$M$7)&gt;=1,1,0)</f>
        <v>0</v>
      </c>
      <c r="N34" s="136">
        <f>IF(COUNTIFS('3058'!$D:$D,'A3058'!J34,'3058'!$I:$I,'A3058'!K34,'3058'!$F:$F,'A3058'!$N$7)&gt;=1,1,0)</f>
        <v>0</v>
      </c>
      <c r="O34" s="117"/>
      <c r="P34" s="118"/>
      <c r="Q34" s="133" t="str">
        <f t="shared" si="12"/>
        <v>Ok</v>
      </c>
      <c r="R34" s="115"/>
      <c r="S34" s="115"/>
      <c r="T34" s="66"/>
      <c r="U34" s="133" t="str">
        <f t="shared" si="13"/>
        <v>Ok</v>
      </c>
      <c r="V34" s="115"/>
      <c r="W34" s="115"/>
      <c r="X34" s="66"/>
      <c r="Y34" s="133" t="str">
        <f t="shared" si="14"/>
        <v>Ok</v>
      </c>
      <c r="Z34" s="115"/>
      <c r="AA34" s="115"/>
      <c r="AB34" s="66"/>
      <c r="AC34" s="133" t="str">
        <f t="shared" si="15"/>
        <v>Ok</v>
      </c>
      <c r="AD34" s="115"/>
      <c r="AE34" s="115"/>
      <c r="AF34" s="66"/>
      <c r="AG34" s="133" t="str">
        <f t="shared" si="16"/>
        <v>Ok</v>
      </c>
      <c r="AH34" s="115"/>
      <c r="AI34" s="133" t="str">
        <f t="shared" si="17"/>
        <v>Ok</v>
      </c>
      <c r="AJ34" s="117" t="str">
        <f t="shared" si="18"/>
        <v>Não</v>
      </c>
      <c r="AK34" s="118"/>
      <c r="AL34" s="115"/>
      <c r="AM34" s="133" t="str">
        <f t="shared" si="19"/>
        <v>Ok</v>
      </c>
      <c r="AO34" s="65" t="str">
        <f t="shared" si="20"/>
        <v>Cooperado SEM perguntas a serem evidenciadas</v>
      </c>
    </row>
    <row r="35" spans="1:41" ht="15.75" customHeight="1">
      <c r="A35" s="120">
        <v>8</v>
      </c>
      <c r="B35" s="229"/>
      <c r="C35" s="229"/>
      <c r="D35" s="229"/>
      <c r="E35" s="229"/>
      <c r="H35" s="252"/>
      <c r="I35" s="115">
        <f>_xlfn.XLOOKUP(J35,'3058'!$D:$D,'3058'!$C:$C,0,0)</f>
        <v>0</v>
      </c>
      <c r="J35" s="134"/>
      <c r="K35" s="135" cm="1">
        <f t="array" ref="K35">MAX(IF(J35='3058'!$D:$D,'3058'!$I:$I))</f>
        <v>0</v>
      </c>
      <c r="L35" s="136">
        <f>IF(COUNTIFS('3058'!$D:$D,'A3058'!J35,'3058'!$I:$I,'A3058'!K35,'3058'!$F:$F,'A3058'!$L$7)&gt;=1,1,0)</f>
        <v>0</v>
      </c>
      <c r="M35" s="136">
        <f>IF(COUNTIFS('3058'!$D:$D,'A3058'!J35,'3058'!$I:$I,'A3058'!K35,'3058'!$F:$F,'A3058'!$M$7)&gt;=1,1,0)</f>
        <v>0</v>
      </c>
      <c r="N35" s="136">
        <f>IF(COUNTIFS('3058'!$D:$D,'A3058'!J35,'3058'!$I:$I,'A3058'!K35,'3058'!$F:$F,'A3058'!$N$7)&gt;=1,1,0)</f>
        <v>0</v>
      </c>
      <c r="O35" s="117"/>
      <c r="P35" s="118"/>
      <c r="Q35" s="133" t="str">
        <f t="shared" si="12"/>
        <v>Ok</v>
      </c>
      <c r="R35" s="115"/>
      <c r="S35" s="115"/>
      <c r="T35" s="66"/>
      <c r="U35" s="133" t="str">
        <f t="shared" si="13"/>
        <v>Ok</v>
      </c>
      <c r="V35" s="115"/>
      <c r="W35" s="115"/>
      <c r="X35" s="66"/>
      <c r="Y35" s="133" t="str">
        <f t="shared" si="14"/>
        <v>Ok</v>
      </c>
      <c r="Z35" s="115"/>
      <c r="AA35" s="115"/>
      <c r="AB35" s="66"/>
      <c r="AC35" s="133" t="str">
        <f t="shared" si="15"/>
        <v>Ok</v>
      </c>
      <c r="AD35" s="115"/>
      <c r="AE35" s="115"/>
      <c r="AF35" s="66"/>
      <c r="AG35" s="133" t="str">
        <f t="shared" si="16"/>
        <v>Ok</v>
      </c>
      <c r="AH35" s="115"/>
      <c r="AI35" s="133" t="str">
        <f t="shared" si="17"/>
        <v>Ok</v>
      </c>
      <c r="AJ35" s="117" t="str">
        <f t="shared" si="18"/>
        <v>Não</v>
      </c>
      <c r="AK35" s="118"/>
      <c r="AL35" s="115"/>
      <c r="AM35" s="133" t="str">
        <f t="shared" si="19"/>
        <v>Ok</v>
      </c>
      <c r="AO35" s="65" t="str">
        <f t="shared" si="20"/>
        <v>Cooperado SEM perguntas a serem evidenciadas</v>
      </c>
    </row>
    <row r="36" spans="1:41" ht="15.75" customHeight="1">
      <c r="A36" s="120">
        <v>9</v>
      </c>
      <c r="B36" s="229"/>
      <c r="C36" s="229"/>
      <c r="D36" s="229"/>
      <c r="E36" s="229"/>
      <c r="H36" s="252"/>
      <c r="I36" s="115">
        <f>_xlfn.XLOOKUP(J36,'3058'!$D:$D,'3058'!$C:$C,0,0)</f>
        <v>0</v>
      </c>
      <c r="J36" s="134"/>
      <c r="K36" s="135" cm="1">
        <f t="array" ref="K36">MAX(IF(J36='3058'!$D:$D,'3058'!$I:$I))</f>
        <v>0</v>
      </c>
      <c r="L36" s="136">
        <f>IF(COUNTIFS('3058'!$D:$D,'A3058'!J36,'3058'!$I:$I,'A3058'!K36,'3058'!$F:$F,'A3058'!$L$7)&gt;=1,1,0)</f>
        <v>0</v>
      </c>
      <c r="M36" s="136">
        <f>IF(COUNTIFS('3058'!$D:$D,'A3058'!J36,'3058'!$I:$I,'A3058'!K36,'3058'!$F:$F,'A3058'!$M$7)&gt;=1,1,0)</f>
        <v>0</v>
      </c>
      <c r="N36" s="136">
        <f>IF(COUNTIFS('3058'!$D:$D,'A3058'!J36,'3058'!$I:$I,'A3058'!K36,'3058'!$F:$F,'A3058'!$N$7)&gt;=1,1,0)</f>
        <v>0</v>
      </c>
      <c r="O36" s="117"/>
      <c r="P36" s="118"/>
      <c r="Q36" s="133" t="str">
        <f t="shared" si="12"/>
        <v>Ok</v>
      </c>
      <c r="R36" s="115"/>
      <c r="S36" s="115"/>
      <c r="T36" s="66"/>
      <c r="U36" s="133" t="str">
        <f t="shared" si="13"/>
        <v>Ok</v>
      </c>
      <c r="V36" s="115"/>
      <c r="W36" s="115"/>
      <c r="X36" s="66"/>
      <c r="Y36" s="133" t="str">
        <f t="shared" si="14"/>
        <v>Ok</v>
      </c>
      <c r="Z36" s="115"/>
      <c r="AA36" s="115"/>
      <c r="AB36" s="66"/>
      <c r="AC36" s="133" t="str">
        <f t="shared" si="15"/>
        <v>Ok</v>
      </c>
      <c r="AD36" s="115"/>
      <c r="AE36" s="115"/>
      <c r="AF36" s="66"/>
      <c r="AG36" s="133" t="str">
        <f t="shared" si="16"/>
        <v>Ok</v>
      </c>
      <c r="AH36" s="115"/>
      <c r="AI36" s="133" t="str">
        <f t="shared" si="17"/>
        <v>Ok</v>
      </c>
      <c r="AJ36" s="117" t="str">
        <f t="shared" si="18"/>
        <v>Não</v>
      </c>
      <c r="AK36" s="118"/>
      <c r="AL36" s="115"/>
      <c r="AM36" s="133" t="str">
        <f t="shared" si="19"/>
        <v>Ok</v>
      </c>
      <c r="AO36" s="65" t="str">
        <f t="shared" si="20"/>
        <v>Cooperado SEM perguntas a serem evidenciadas</v>
      </c>
    </row>
    <row r="37" spans="1:41" ht="15.75" customHeight="1">
      <c r="A37" s="120">
        <v>10</v>
      </c>
      <c r="B37" s="229"/>
      <c r="C37" s="229"/>
      <c r="D37" s="229"/>
      <c r="E37" s="229"/>
      <c r="H37" s="252"/>
      <c r="I37" s="115">
        <f>_xlfn.XLOOKUP(J37,'3058'!$D:$D,'3058'!$C:$C,0,0)</f>
        <v>0</v>
      </c>
      <c r="J37" s="134"/>
      <c r="K37" s="135" cm="1">
        <f t="array" ref="K37">MAX(IF(J37='3058'!$D:$D,'3058'!$I:$I))</f>
        <v>0</v>
      </c>
      <c r="L37" s="136">
        <f>IF(COUNTIFS('3058'!$D:$D,'A3058'!J37,'3058'!$I:$I,'A3058'!K37,'3058'!$F:$F,'A3058'!$L$7)&gt;=1,1,0)</f>
        <v>0</v>
      </c>
      <c r="M37" s="136">
        <f>IF(COUNTIFS('3058'!$D:$D,'A3058'!J37,'3058'!$I:$I,'A3058'!K37,'3058'!$F:$F,'A3058'!$M$7)&gt;=1,1,0)</f>
        <v>0</v>
      </c>
      <c r="N37" s="136">
        <f>IF(COUNTIFS('3058'!$D:$D,'A3058'!J37,'3058'!$I:$I,'A3058'!K37,'3058'!$F:$F,'A3058'!$N$7)&gt;=1,1,0)</f>
        <v>0</v>
      </c>
      <c r="O37" s="117"/>
      <c r="P37" s="118"/>
      <c r="Q37" s="133" t="str">
        <f t="shared" si="12"/>
        <v>Ok</v>
      </c>
      <c r="R37" s="115"/>
      <c r="S37" s="115"/>
      <c r="T37" s="66"/>
      <c r="U37" s="133" t="str">
        <f t="shared" si="13"/>
        <v>Ok</v>
      </c>
      <c r="V37" s="115"/>
      <c r="W37" s="115"/>
      <c r="X37" s="66"/>
      <c r="Y37" s="133" t="str">
        <f t="shared" si="14"/>
        <v>Ok</v>
      </c>
      <c r="Z37" s="115"/>
      <c r="AA37" s="115"/>
      <c r="AB37" s="66"/>
      <c r="AC37" s="133" t="str">
        <f t="shared" si="15"/>
        <v>Ok</v>
      </c>
      <c r="AD37" s="115"/>
      <c r="AE37" s="115"/>
      <c r="AF37" s="66"/>
      <c r="AG37" s="133" t="str">
        <f t="shared" si="16"/>
        <v>Ok</v>
      </c>
      <c r="AH37" s="115"/>
      <c r="AI37" s="133" t="str">
        <f t="shared" si="17"/>
        <v>Ok</v>
      </c>
      <c r="AJ37" s="117" t="str">
        <f t="shared" si="18"/>
        <v>Não</v>
      </c>
      <c r="AK37" s="118"/>
      <c r="AL37" s="115"/>
      <c r="AM37" s="133" t="str">
        <f t="shared" si="19"/>
        <v>Ok</v>
      </c>
      <c r="AO37" s="65" t="str">
        <f t="shared" si="20"/>
        <v>Cooperado SEM perguntas a serem evidenciadas</v>
      </c>
    </row>
    <row r="38" spans="1:41" ht="15.75" customHeight="1">
      <c r="A38" s="120">
        <v>11</v>
      </c>
      <c r="B38" s="229"/>
      <c r="C38" s="229"/>
      <c r="D38" s="229"/>
      <c r="E38" s="229"/>
      <c r="H38" s="252"/>
      <c r="I38" s="115">
        <f>_xlfn.XLOOKUP(J38,'3058'!$D:$D,'3058'!$C:$C,0,0)</f>
        <v>0</v>
      </c>
      <c r="J38" s="134"/>
      <c r="K38" s="135" cm="1">
        <f t="array" ref="K38">MAX(IF(J38='3058'!$D:$D,'3058'!$I:$I))</f>
        <v>0</v>
      </c>
      <c r="L38" s="136">
        <f>IF(COUNTIFS('3058'!$D:$D,'A3058'!J38,'3058'!$I:$I,'A3058'!K38,'3058'!$F:$F,'A3058'!$L$7)&gt;=1,1,0)</f>
        <v>0</v>
      </c>
      <c r="M38" s="136">
        <f>IF(COUNTIFS('3058'!$D:$D,'A3058'!J38,'3058'!$I:$I,'A3058'!K38,'3058'!$F:$F,'A3058'!$M$7)&gt;=1,1,0)</f>
        <v>0</v>
      </c>
      <c r="N38" s="136">
        <f>IF(COUNTIFS('3058'!$D:$D,'A3058'!J38,'3058'!$I:$I,'A3058'!K38,'3058'!$F:$F,'A3058'!$N$7)&gt;=1,1,0)</f>
        <v>0</v>
      </c>
      <c r="O38" s="117"/>
      <c r="P38" s="118"/>
      <c r="Q38" s="133" t="str">
        <f t="shared" si="12"/>
        <v>Ok</v>
      </c>
      <c r="R38" s="115"/>
      <c r="S38" s="115"/>
      <c r="T38" s="66"/>
      <c r="U38" s="133" t="str">
        <f t="shared" si="13"/>
        <v>Ok</v>
      </c>
      <c r="V38" s="115"/>
      <c r="W38" s="115"/>
      <c r="X38" s="66"/>
      <c r="Y38" s="133" t="str">
        <f t="shared" si="14"/>
        <v>Ok</v>
      </c>
      <c r="Z38" s="115"/>
      <c r="AA38" s="115"/>
      <c r="AB38" s="66"/>
      <c r="AC38" s="133" t="str">
        <f t="shared" si="15"/>
        <v>Ok</v>
      </c>
      <c r="AD38" s="115"/>
      <c r="AE38" s="115"/>
      <c r="AF38" s="66"/>
      <c r="AG38" s="133" t="str">
        <f t="shared" si="16"/>
        <v>Ok</v>
      </c>
      <c r="AH38" s="115"/>
      <c r="AI38" s="133" t="str">
        <f t="shared" si="17"/>
        <v>Ok</v>
      </c>
      <c r="AJ38" s="117" t="str">
        <f t="shared" si="18"/>
        <v>Não</v>
      </c>
      <c r="AK38" s="118"/>
      <c r="AL38" s="115"/>
      <c r="AM38" s="133" t="str">
        <f t="shared" si="19"/>
        <v>Ok</v>
      </c>
      <c r="AO38" s="65" t="str">
        <f t="shared" si="20"/>
        <v>Cooperado SEM perguntas a serem evidenciadas</v>
      </c>
    </row>
    <row r="39" spans="1:41" ht="15.75" customHeight="1">
      <c r="A39" s="120">
        <v>12</v>
      </c>
      <c r="B39" s="229"/>
      <c r="C39" s="229"/>
      <c r="D39" s="229"/>
      <c r="E39" s="229"/>
      <c r="H39" s="252"/>
      <c r="I39" s="115">
        <f>_xlfn.XLOOKUP(J39,'3058'!$D:$D,'3058'!$C:$C,0,0)</f>
        <v>0</v>
      </c>
      <c r="J39" s="134"/>
      <c r="K39" s="135" cm="1">
        <f t="array" ref="K39">MAX(IF(J39='3058'!$D:$D,'3058'!$I:$I))</f>
        <v>0</v>
      </c>
      <c r="L39" s="136">
        <f>IF(COUNTIFS('3058'!$D:$D,'A3058'!J39,'3058'!$I:$I,'A3058'!K39,'3058'!$F:$F,'A3058'!$L$7)&gt;=1,1,0)</f>
        <v>0</v>
      </c>
      <c r="M39" s="136">
        <f>IF(COUNTIFS('3058'!$D:$D,'A3058'!J39,'3058'!$I:$I,'A3058'!K39,'3058'!$F:$F,'A3058'!$M$7)&gt;=1,1,0)</f>
        <v>0</v>
      </c>
      <c r="N39" s="136">
        <f>IF(COUNTIFS('3058'!$D:$D,'A3058'!J39,'3058'!$I:$I,'A3058'!K39,'3058'!$F:$F,'A3058'!$N$7)&gt;=1,1,0)</f>
        <v>0</v>
      </c>
      <c r="O39" s="117"/>
      <c r="P39" s="118"/>
      <c r="Q39" s="133" t="str">
        <f t="shared" si="12"/>
        <v>Ok</v>
      </c>
      <c r="R39" s="115"/>
      <c r="S39" s="115"/>
      <c r="T39" s="66"/>
      <c r="U39" s="133" t="str">
        <f t="shared" si="13"/>
        <v>Ok</v>
      </c>
      <c r="V39" s="115"/>
      <c r="W39" s="115"/>
      <c r="X39" s="66"/>
      <c r="Y39" s="133" t="str">
        <f t="shared" si="14"/>
        <v>Ok</v>
      </c>
      <c r="Z39" s="115"/>
      <c r="AA39" s="115"/>
      <c r="AB39" s="66"/>
      <c r="AC39" s="133" t="str">
        <f t="shared" si="15"/>
        <v>Ok</v>
      </c>
      <c r="AD39" s="115"/>
      <c r="AE39" s="115"/>
      <c r="AF39" s="66"/>
      <c r="AG39" s="133" t="str">
        <f t="shared" si="16"/>
        <v>Ok</v>
      </c>
      <c r="AH39" s="115"/>
      <c r="AI39" s="133" t="str">
        <f t="shared" si="17"/>
        <v>Ok</v>
      </c>
      <c r="AJ39" s="117" t="str">
        <f t="shared" si="18"/>
        <v>Não</v>
      </c>
      <c r="AK39" s="118"/>
      <c r="AL39" s="115"/>
      <c r="AM39" s="133" t="str">
        <f t="shared" si="19"/>
        <v>Ok</v>
      </c>
      <c r="AO39" s="65" t="str">
        <f t="shared" si="20"/>
        <v>Cooperado SEM perguntas a serem evidenciadas</v>
      </c>
    </row>
    <row r="40" spans="1:41" ht="15.75" customHeight="1">
      <c r="A40" s="120">
        <v>13</v>
      </c>
      <c r="B40" s="229"/>
      <c r="C40" s="229"/>
      <c r="D40" s="229"/>
      <c r="E40" s="229"/>
      <c r="H40" s="252"/>
      <c r="I40" s="115">
        <f>_xlfn.XLOOKUP(J40,'3058'!$D:$D,'3058'!$C:$C,0,0)</f>
        <v>0</v>
      </c>
      <c r="J40" s="134"/>
      <c r="K40" s="135" cm="1">
        <f t="array" ref="K40">MAX(IF(J40='3058'!$D:$D,'3058'!$I:$I))</f>
        <v>0</v>
      </c>
      <c r="L40" s="136">
        <f>IF(COUNTIFS('3058'!$D:$D,'A3058'!J40,'3058'!$I:$I,'A3058'!K40,'3058'!$F:$F,'A3058'!$L$7)&gt;=1,1,0)</f>
        <v>0</v>
      </c>
      <c r="M40" s="136">
        <f>IF(COUNTIFS('3058'!$D:$D,'A3058'!J40,'3058'!$I:$I,'A3058'!K40,'3058'!$F:$F,'A3058'!$M$7)&gt;=1,1,0)</f>
        <v>0</v>
      </c>
      <c r="N40" s="136">
        <f>IF(COUNTIFS('3058'!$D:$D,'A3058'!J40,'3058'!$I:$I,'A3058'!K40,'3058'!$F:$F,'A3058'!$N$7)&gt;=1,1,0)</f>
        <v>0</v>
      </c>
      <c r="O40" s="117"/>
      <c r="P40" s="118"/>
      <c r="Q40" s="133" t="str">
        <f t="shared" si="12"/>
        <v>Ok</v>
      </c>
      <c r="R40" s="115"/>
      <c r="S40" s="115"/>
      <c r="T40" s="66"/>
      <c r="U40" s="133" t="str">
        <f t="shared" si="13"/>
        <v>Ok</v>
      </c>
      <c r="V40" s="115"/>
      <c r="W40" s="115"/>
      <c r="X40" s="66"/>
      <c r="Y40" s="133" t="str">
        <f t="shared" si="14"/>
        <v>Ok</v>
      </c>
      <c r="Z40" s="115"/>
      <c r="AA40" s="115"/>
      <c r="AB40" s="66"/>
      <c r="AC40" s="133" t="str">
        <f t="shared" si="15"/>
        <v>Ok</v>
      </c>
      <c r="AD40" s="115"/>
      <c r="AE40" s="115"/>
      <c r="AF40" s="66"/>
      <c r="AG40" s="133" t="str">
        <f t="shared" si="16"/>
        <v>Ok</v>
      </c>
      <c r="AH40" s="115"/>
      <c r="AI40" s="133" t="str">
        <f t="shared" si="17"/>
        <v>Ok</v>
      </c>
      <c r="AJ40" s="117" t="str">
        <f t="shared" si="18"/>
        <v>Não</v>
      </c>
      <c r="AK40" s="118"/>
      <c r="AL40" s="115"/>
      <c r="AM40" s="133" t="str">
        <f t="shared" si="19"/>
        <v>Ok</v>
      </c>
      <c r="AO40" s="65" t="str">
        <f t="shared" si="20"/>
        <v>Cooperado SEM perguntas a serem evidenciadas</v>
      </c>
    </row>
    <row r="41" spans="1:41" ht="15.75" customHeight="1">
      <c r="A41" s="120">
        <v>14</v>
      </c>
      <c r="B41" s="229"/>
      <c r="C41" s="229"/>
      <c r="D41" s="229"/>
      <c r="E41" s="229"/>
      <c r="H41" s="252"/>
      <c r="I41" s="115">
        <f>_xlfn.XLOOKUP(J41,'3058'!$D:$D,'3058'!$C:$C,0,0)</f>
        <v>0</v>
      </c>
      <c r="J41" s="134"/>
      <c r="K41" s="135" cm="1">
        <f t="array" ref="K41">MAX(IF(J41='3058'!$D:$D,'3058'!$I:$I))</f>
        <v>0</v>
      </c>
      <c r="L41" s="136">
        <f>IF(COUNTIFS('3058'!$D:$D,'A3058'!J41,'3058'!$I:$I,'A3058'!K41,'3058'!$F:$F,'A3058'!$L$7)&gt;=1,1,0)</f>
        <v>0</v>
      </c>
      <c r="M41" s="136">
        <f>IF(COUNTIFS('3058'!$D:$D,'A3058'!J41,'3058'!$I:$I,'A3058'!K41,'3058'!$F:$F,'A3058'!$M$7)&gt;=1,1,0)</f>
        <v>0</v>
      </c>
      <c r="N41" s="136">
        <f>IF(COUNTIFS('3058'!$D:$D,'A3058'!J41,'3058'!$I:$I,'A3058'!K41,'3058'!$F:$F,'A3058'!$N$7)&gt;=1,1,0)</f>
        <v>0</v>
      </c>
      <c r="O41" s="117"/>
      <c r="P41" s="118"/>
      <c r="Q41" s="133" t="str">
        <f t="shared" si="12"/>
        <v>Ok</v>
      </c>
      <c r="R41" s="115"/>
      <c r="S41" s="115"/>
      <c r="T41" s="66"/>
      <c r="U41" s="133" t="str">
        <f t="shared" si="13"/>
        <v>Ok</v>
      </c>
      <c r="V41" s="115"/>
      <c r="W41" s="115"/>
      <c r="X41" s="66"/>
      <c r="Y41" s="133" t="str">
        <f t="shared" si="14"/>
        <v>Ok</v>
      </c>
      <c r="Z41" s="115"/>
      <c r="AA41" s="115"/>
      <c r="AB41" s="66"/>
      <c r="AC41" s="133" t="str">
        <f t="shared" si="15"/>
        <v>Ok</v>
      </c>
      <c r="AD41" s="115"/>
      <c r="AE41" s="115"/>
      <c r="AF41" s="66"/>
      <c r="AG41" s="133" t="str">
        <f t="shared" si="16"/>
        <v>Ok</v>
      </c>
      <c r="AH41" s="115"/>
      <c r="AI41" s="133" t="str">
        <f t="shared" si="17"/>
        <v>Ok</v>
      </c>
      <c r="AJ41" s="117" t="str">
        <f t="shared" si="18"/>
        <v>Não</v>
      </c>
      <c r="AK41" s="118"/>
      <c r="AL41" s="115"/>
      <c r="AM41" s="133" t="str">
        <f t="shared" si="19"/>
        <v>Ok</v>
      </c>
      <c r="AO41" s="65" t="str">
        <f t="shared" si="20"/>
        <v>Cooperado SEM perguntas a serem evidenciadas</v>
      </c>
    </row>
    <row r="42" spans="1:41" ht="15.75" customHeight="1">
      <c r="A42" s="120">
        <v>15</v>
      </c>
      <c r="B42" s="229"/>
      <c r="C42" s="229"/>
      <c r="D42" s="229"/>
      <c r="E42" s="229"/>
      <c r="H42" s="252"/>
      <c r="I42" s="115">
        <f>_xlfn.XLOOKUP(J42,'3058'!$D:$D,'3058'!$C:$C,0,0)</f>
        <v>0</v>
      </c>
      <c r="J42" s="134"/>
      <c r="K42" s="135" cm="1">
        <f t="array" ref="K42">MAX(IF(J42='3058'!$D:$D,'3058'!$I:$I))</f>
        <v>0</v>
      </c>
      <c r="L42" s="136">
        <f>IF(COUNTIFS('3058'!$D:$D,'A3058'!J42,'3058'!$I:$I,'A3058'!K42,'3058'!$F:$F,'A3058'!$L$7)&gt;=1,1,0)</f>
        <v>0</v>
      </c>
      <c r="M42" s="136">
        <f>IF(COUNTIFS('3058'!$D:$D,'A3058'!J42,'3058'!$I:$I,'A3058'!K42,'3058'!$F:$F,'A3058'!$M$7)&gt;=1,1,0)</f>
        <v>0</v>
      </c>
      <c r="N42" s="136">
        <f>IF(COUNTIFS('3058'!$D:$D,'A3058'!J42,'3058'!$I:$I,'A3058'!K42,'3058'!$F:$F,'A3058'!$N$7)&gt;=1,1,0)</f>
        <v>0</v>
      </c>
      <c r="O42" s="117"/>
      <c r="P42" s="118"/>
      <c r="Q42" s="133" t="str">
        <f t="shared" si="12"/>
        <v>Ok</v>
      </c>
      <c r="R42" s="115"/>
      <c r="S42" s="115"/>
      <c r="T42" s="66"/>
      <c r="U42" s="133" t="str">
        <f t="shared" si="13"/>
        <v>Ok</v>
      </c>
      <c r="V42" s="115"/>
      <c r="W42" s="115"/>
      <c r="X42" s="66"/>
      <c r="Y42" s="133" t="str">
        <f t="shared" si="14"/>
        <v>Ok</v>
      </c>
      <c r="Z42" s="115"/>
      <c r="AA42" s="115"/>
      <c r="AB42" s="66"/>
      <c r="AC42" s="133" t="str">
        <f t="shared" si="15"/>
        <v>Ok</v>
      </c>
      <c r="AD42" s="115"/>
      <c r="AE42" s="115"/>
      <c r="AF42" s="66"/>
      <c r="AG42" s="133" t="str">
        <f t="shared" si="16"/>
        <v>Ok</v>
      </c>
      <c r="AH42" s="115"/>
      <c r="AI42" s="133" t="str">
        <f t="shared" si="17"/>
        <v>Ok</v>
      </c>
      <c r="AJ42" s="117" t="str">
        <f t="shared" si="18"/>
        <v>Não</v>
      </c>
      <c r="AK42" s="118"/>
      <c r="AL42" s="115"/>
      <c r="AM42" s="133" t="str">
        <f t="shared" si="19"/>
        <v>Ok</v>
      </c>
      <c r="AO42" s="65" t="str">
        <f t="shared" si="20"/>
        <v>Cooperado SEM perguntas a serem evidenciadas</v>
      </c>
    </row>
    <row r="43" spans="1:41" ht="15.75" customHeight="1">
      <c r="A43" s="120">
        <v>16</v>
      </c>
      <c r="B43" s="229"/>
      <c r="C43" s="229"/>
      <c r="D43" s="229"/>
      <c r="E43" s="229"/>
      <c r="H43" s="115"/>
      <c r="I43" s="115">
        <f>_xlfn.XLOOKUP(J43,'3058'!$D:$D,'3058'!$C:$C,0,0)</f>
        <v>0</v>
      </c>
      <c r="J43" s="134"/>
      <c r="K43" s="135" cm="1">
        <f t="array" ref="K43">MAX(IF(J43='3058'!$D:$D,'3058'!$I:$I))</f>
        <v>0</v>
      </c>
      <c r="L43" s="136">
        <f>IF(COUNTIFS('3058'!$D:$D,'A3058'!J43,'3058'!$I:$I,'A3058'!K43,'3058'!$F:$F,'A3058'!$L$7)&gt;=1,1,0)</f>
        <v>0</v>
      </c>
      <c r="M43" s="136">
        <f>IF(COUNTIFS('3058'!$D:$D,'A3058'!J43,'3058'!$I:$I,'A3058'!K43,'3058'!$F:$F,'A3058'!$M$7)&gt;=1,1,0)</f>
        <v>0</v>
      </c>
      <c r="N43" s="136">
        <f>IF(COUNTIFS('3058'!$D:$D,'A3058'!J43,'3058'!$I:$I,'A3058'!K43,'3058'!$F:$F,'A3058'!$N$7)&gt;=1,1,0)</f>
        <v>0</v>
      </c>
      <c r="O43" s="117"/>
      <c r="P43" s="118"/>
      <c r="Q43" s="133" t="str">
        <f t="shared" si="12"/>
        <v>Ok</v>
      </c>
      <c r="R43" s="115"/>
      <c r="S43" s="115"/>
      <c r="T43" s="66"/>
      <c r="U43" s="133" t="str">
        <f t="shared" si="13"/>
        <v>Ok</v>
      </c>
      <c r="V43" s="115"/>
      <c r="W43" s="115"/>
      <c r="X43" s="66"/>
      <c r="Y43" s="133" t="str">
        <f t="shared" si="14"/>
        <v>Ok</v>
      </c>
      <c r="Z43" s="115"/>
      <c r="AA43" s="115"/>
      <c r="AB43" s="66"/>
      <c r="AC43" s="133" t="str">
        <f t="shared" si="15"/>
        <v>Ok</v>
      </c>
      <c r="AD43" s="115"/>
      <c r="AE43" s="115"/>
      <c r="AF43" s="66"/>
      <c r="AG43" s="133" t="str">
        <f t="shared" si="16"/>
        <v>Ok</v>
      </c>
      <c r="AH43" s="115"/>
      <c r="AI43" s="133" t="str">
        <f t="shared" si="17"/>
        <v>Ok</v>
      </c>
      <c r="AJ43" s="117" t="str">
        <f t="shared" si="18"/>
        <v>Não</v>
      </c>
      <c r="AK43" s="118"/>
      <c r="AL43" s="115"/>
      <c r="AM43" s="133" t="str">
        <f t="shared" si="19"/>
        <v>Ok</v>
      </c>
      <c r="AO43" s="65" t="str">
        <f t="shared" si="20"/>
        <v>Cooperado SEM perguntas a serem evidenciadas</v>
      </c>
    </row>
    <row r="44" spans="1:41" ht="15.75" customHeight="1">
      <c r="A44" s="120">
        <v>17</v>
      </c>
      <c r="B44" s="229"/>
      <c r="C44" s="229"/>
      <c r="D44" s="229"/>
      <c r="E44" s="229"/>
      <c r="H44" s="252"/>
      <c r="I44" s="115">
        <f>_xlfn.XLOOKUP(J44,'3058'!$D:$D,'3058'!$C:$C,0,0)</f>
        <v>0</v>
      </c>
      <c r="J44" s="134"/>
      <c r="K44" s="135" cm="1">
        <f t="array" ref="K44">MAX(IF(J44='3058'!$D:$D,'3058'!$I:$I))</f>
        <v>0</v>
      </c>
      <c r="L44" s="136">
        <f>IF(COUNTIFS('3058'!$D:$D,'A3058'!J44,'3058'!$I:$I,'A3058'!K44,'3058'!$F:$F,'A3058'!$L$7)&gt;=1,1,0)</f>
        <v>0</v>
      </c>
      <c r="M44" s="136">
        <f>IF(COUNTIFS('3058'!$D:$D,'A3058'!J44,'3058'!$I:$I,'A3058'!K44,'3058'!$F:$F,'A3058'!$M$7)&gt;=1,1,0)</f>
        <v>0</v>
      </c>
      <c r="N44" s="136">
        <f>IF(COUNTIFS('3058'!$D:$D,'A3058'!J44,'3058'!$I:$I,'A3058'!K44,'3058'!$F:$F,'A3058'!$N$7)&gt;=1,1,0)</f>
        <v>0</v>
      </c>
      <c r="O44" s="117"/>
      <c r="P44" s="118"/>
      <c r="Q44" s="133" t="str">
        <f t="shared" si="12"/>
        <v>Ok</v>
      </c>
      <c r="R44" s="115"/>
      <c r="S44" s="115"/>
      <c r="T44" s="66"/>
      <c r="U44" s="133" t="str">
        <f t="shared" si="13"/>
        <v>Ok</v>
      </c>
      <c r="V44" s="115"/>
      <c r="W44" s="115"/>
      <c r="X44" s="66"/>
      <c r="Y44" s="133" t="str">
        <f t="shared" si="14"/>
        <v>Ok</v>
      </c>
      <c r="Z44" s="115"/>
      <c r="AA44" s="115"/>
      <c r="AB44" s="66"/>
      <c r="AC44" s="133" t="str">
        <f t="shared" si="15"/>
        <v>Ok</v>
      </c>
      <c r="AD44" s="115"/>
      <c r="AE44" s="115"/>
      <c r="AF44" s="66"/>
      <c r="AG44" s="133" t="str">
        <f t="shared" si="16"/>
        <v>Ok</v>
      </c>
      <c r="AH44" s="115"/>
      <c r="AI44" s="133" t="str">
        <f t="shared" si="17"/>
        <v>Ok</v>
      </c>
      <c r="AJ44" s="117" t="str">
        <f t="shared" si="18"/>
        <v>Não</v>
      </c>
      <c r="AK44" s="118"/>
      <c r="AL44" s="115"/>
      <c r="AM44" s="133" t="str">
        <f t="shared" si="19"/>
        <v>Ok</v>
      </c>
      <c r="AO44" s="65" t="str">
        <f t="shared" si="20"/>
        <v>Cooperado SEM perguntas a serem evidenciadas</v>
      </c>
    </row>
    <row r="45" spans="1:41" ht="15.75" customHeight="1">
      <c r="A45" s="120">
        <v>18</v>
      </c>
      <c r="B45" s="229"/>
      <c r="C45" s="229"/>
      <c r="D45" s="229"/>
      <c r="E45" s="229"/>
      <c r="H45" s="115"/>
      <c r="I45" s="115">
        <f>_xlfn.XLOOKUP(J45,'3058'!$D:$D,'3058'!$C:$C,0,0)</f>
        <v>0</v>
      </c>
      <c r="J45" s="134"/>
      <c r="K45" s="135" cm="1">
        <f t="array" ref="K45">MAX(IF(J45='3058'!$D:$D,'3058'!$I:$I))</f>
        <v>0</v>
      </c>
      <c r="L45" s="136">
        <f>IF(COUNTIFS('3058'!$D:$D,'A3058'!J45,'3058'!$I:$I,'A3058'!K45,'3058'!$F:$F,'A3058'!$L$7)&gt;=1,1,0)</f>
        <v>0</v>
      </c>
      <c r="M45" s="136">
        <f>IF(COUNTIFS('3058'!$D:$D,'A3058'!J45,'3058'!$I:$I,'A3058'!K45,'3058'!$F:$F,'A3058'!$M$7)&gt;=1,1,0)</f>
        <v>0</v>
      </c>
      <c r="N45" s="136">
        <f>IF(COUNTIFS('3058'!$D:$D,'A3058'!J45,'3058'!$I:$I,'A3058'!K45,'3058'!$F:$F,'A3058'!$N$7)&gt;=1,1,0)</f>
        <v>0</v>
      </c>
      <c r="O45" s="117"/>
      <c r="P45" s="118"/>
      <c r="Q45" s="133" t="str">
        <f t="shared" si="12"/>
        <v>Ok</v>
      </c>
      <c r="R45" s="115"/>
      <c r="S45" s="115"/>
      <c r="T45" s="66"/>
      <c r="U45" s="133" t="str">
        <f t="shared" si="13"/>
        <v>Ok</v>
      </c>
      <c r="V45" s="115"/>
      <c r="W45" s="115"/>
      <c r="X45" s="66"/>
      <c r="Y45" s="133" t="str">
        <f t="shared" si="14"/>
        <v>Ok</v>
      </c>
      <c r="Z45" s="115"/>
      <c r="AA45" s="115"/>
      <c r="AB45" s="66"/>
      <c r="AC45" s="133" t="str">
        <f t="shared" si="15"/>
        <v>Ok</v>
      </c>
      <c r="AD45" s="115"/>
      <c r="AE45" s="115"/>
      <c r="AF45" s="66"/>
      <c r="AG45" s="133" t="str">
        <f t="shared" si="16"/>
        <v>Ok</v>
      </c>
      <c r="AH45" s="115"/>
      <c r="AI45" s="133" t="str">
        <f t="shared" si="17"/>
        <v>Ok</v>
      </c>
      <c r="AJ45" s="117" t="str">
        <f t="shared" si="18"/>
        <v>Não</v>
      </c>
      <c r="AK45" s="118"/>
      <c r="AL45" s="115"/>
      <c r="AM45" s="133" t="str">
        <f t="shared" si="19"/>
        <v>Ok</v>
      </c>
      <c r="AO45" s="65" t="str">
        <f t="shared" si="20"/>
        <v>Cooperado SEM perguntas a serem evidenciadas</v>
      </c>
    </row>
    <row r="46" spans="1:41" ht="20.100000000000001" customHeight="1">
      <c r="A46" s="120">
        <v>19</v>
      </c>
      <c r="B46" s="229"/>
      <c r="C46" s="229"/>
      <c r="D46" s="229"/>
      <c r="E46" s="229"/>
      <c r="J46" s="137"/>
      <c r="K46" s="138"/>
    </row>
    <row r="47" spans="1:41" ht="20.100000000000001" customHeight="1">
      <c r="A47" s="120"/>
      <c r="B47" s="118"/>
      <c r="C47" s="118"/>
      <c r="D47" s="118"/>
      <c r="E47" s="118"/>
      <c r="J47" s="137"/>
      <c r="K47" s="138"/>
    </row>
    <row r="48" spans="1:41" ht="20.100000000000001" customHeight="1" thickBot="1">
      <c r="B48" s="324" t="s">
        <v>719</v>
      </c>
      <c r="C48" s="324"/>
      <c r="D48" s="324"/>
      <c r="E48" s="324"/>
      <c r="J48" s="137"/>
      <c r="K48" s="138"/>
    </row>
    <row r="49" spans="1:11" ht="20.100000000000001" customHeight="1" thickTop="1">
      <c r="A49" s="119" t="s">
        <v>720</v>
      </c>
      <c r="B49" s="150" t="s">
        <v>721</v>
      </c>
      <c r="C49" s="151" t="s">
        <v>715</v>
      </c>
      <c r="D49" s="328"/>
      <c r="E49" s="329"/>
      <c r="J49" s="137"/>
      <c r="K49" s="138"/>
    </row>
    <row r="50" spans="1:11" ht="20.100000000000001" customHeight="1">
      <c r="A50" s="119">
        <f>IFERROR(IF(ROW(_xlfn.XLOOKUP(B50,I:I,I:I))=1,"",ROW(_xlfn.XLOOKUP(B50,I:I,I:I))),"")</f>
        <v>13</v>
      </c>
      <c r="B50" s="157" t="str" cm="1">
        <f t="array" ref="B50:B51">IF(_xlfn._xlws.FILTER(I:I,AO:AO="Cooperado COM perguntas a serem evidenciadas","")="","",_xlfn._xlws.FILTER(I:I,AO:AO="Cooperado COM perguntas a serem evidenciadas",""))</f>
        <v>49.594.754/0001-06</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v>
      </c>
      <c r="D50" s="120"/>
      <c r="E50" s="158"/>
      <c r="J50" s="137"/>
      <c r="K50" s="138"/>
    </row>
    <row r="51" spans="1:11" ht="20.100000000000001" customHeight="1">
      <c r="A51" s="119">
        <f t="shared" ref="A51:A82" si="21">IFERROR(IF(ROW(_xlfn.XLOOKUP(B51,I:I,I:I))=1,"",ROW(_xlfn.XLOOKUP(B51,I:I,I:I))),"")</f>
        <v>15</v>
      </c>
      <c r="B51" s="159" t="str">
        <v>766.533.401-63</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7.</v>
      </c>
      <c r="D51" s="120"/>
      <c r="E51" s="158"/>
      <c r="J51" s="137"/>
      <c r="K51" s="138"/>
    </row>
    <row r="52" spans="1:11" ht="20.100000000000001" customHeight="1">
      <c r="A52" s="119" t="str">
        <f t="shared" si="21"/>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J52" s="137"/>
      <c r="K52" s="138"/>
    </row>
    <row r="53" spans="1:11" ht="20.100000000000001" customHeight="1">
      <c r="A53" s="119" t="str">
        <f t="shared" si="21"/>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J53" s="137"/>
      <c r="K53" s="138"/>
    </row>
    <row r="54" spans="1:11" ht="20.100000000000001" customHeight="1">
      <c r="A54" s="119" t="str">
        <f t="shared" si="21"/>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J54" s="137"/>
      <c r="K54" s="138"/>
    </row>
    <row r="55" spans="1:11" ht="20.100000000000001" customHeight="1">
      <c r="A55" s="119" t="str">
        <f t="shared" si="21"/>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J55" s="137"/>
      <c r="K55" s="138"/>
    </row>
    <row r="56" spans="1:11" ht="20.100000000000001" customHeight="1">
      <c r="A56" s="119" t="str">
        <f t="shared" si="21"/>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J56" s="137"/>
      <c r="K56" s="138"/>
    </row>
    <row r="57" spans="1:11" ht="20.100000000000001" customHeight="1">
      <c r="A57" s="119" t="str">
        <f t="shared" si="21"/>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J57" s="137"/>
      <c r="K57" s="138"/>
    </row>
    <row r="58" spans="1:11" ht="20.100000000000001" customHeight="1">
      <c r="A58" s="119" t="str">
        <f t="shared" si="21"/>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11" ht="20.100000000000001" customHeight="1">
      <c r="A59" s="119" t="str">
        <f t="shared" si="21"/>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11" ht="20.100000000000001" customHeight="1">
      <c r="A60" s="119" t="str">
        <f t="shared" si="21"/>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11" ht="20.100000000000001" customHeight="1">
      <c r="A61" s="119" t="str">
        <f t="shared" si="21"/>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11" ht="20.100000000000001" customHeight="1">
      <c r="A62" s="119" t="str">
        <f t="shared" si="21"/>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11" ht="20.100000000000001" customHeight="1">
      <c r="A63" s="119" t="str">
        <f t="shared" si="21"/>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11" ht="20.100000000000001" customHeight="1">
      <c r="A64" s="119" t="str">
        <f t="shared" si="21"/>
        <v/>
      </c>
      <c r="B64" s="159"/>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21"/>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21"/>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21"/>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21"/>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21"/>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21"/>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21"/>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21"/>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21"/>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21"/>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21"/>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21"/>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21"/>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21"/>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21"/>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21"/>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21"/>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21"/>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2:E2"/>
    <mergeCell ref="O3:Q8"/>
    <mergeCell ref="R3:U8"/>
    <mergeCell ref="V3:Y8"/>
    <mergeCell ref="Z3:AC8"/>
    <mergeCell ref="D49:E49"/>
    <mergeCell ref="AH3:AI8"/>
    <mergeCell ref="AJ3:AM8"/>
    <mergeCell ref="B5:E5"/>
    <mergeCell ref="D6:E6"/>
    <mergeCell ref="D7:E7"/>
    <mergeCell ref="H7:K7"/>
    <mergeCell ref="B8:E8"/>
    <mergeCell ref="L8:L9"/>
    <mergeCell ref="M8:M9"/>
    <mergeCell ref="N8:N9"/>
    <mergeCell ref="AD3:AG8"/>
    <mergeCell ref="AO9:AR9"/>
    <mergeCell ref="B11:E11"/>
    <mergeCell ref="D12:E12"/>
    <mergeCell ref="B26:E26"/>
    <mergeCell ref="B48:E48"/>
  </mergeCells>
  <conditionalFormatting sqref="L1:L1048576">
    <cfRule type="cellIs" dxfId="173" priority="4" operator="equal">
      <formula>1</formula>
    </cfRule>
  </conditionalFormatting>
  <conditionalFormatting sqref="L1:N1048576">
    <cfRule type="cellIs" dxfId="172" priority="1" operator="equal">
      <formula>0</formula>
    </cfRule>
  </conditionalFormatting>
  <conditionalFormatting sqref="M3:M6 M8:M1048576">
    <cfRule type="cellIs" dxfId="171" priority="3" operator="equal">
      <formula>1</formula>
    </cfRule>
  </conditionalFormatting>
  <conditionalFormatting sqref="N3:N6 N8:N1048576">
    <cfRule type="cellIs" dxfId="170" priority="2" operator="equal">
      <formula>1</formula>
    </cfRule>
  </conditionalFormatting>
  <dataValidations count="3">
    <dataValidation type="list" allowBlank="1" showInputMessage="1" showErrorMessage="1" sqref="AH10:AH45 AL10:AL45 AA10:AB45 W10:X45 O10:P45 S10:T45 AE10:AF45" xr:uid="{9F6511B0-8BCB-4E2E-976D-91AEEDF79B18}">
      <formula1>"Sim, Não"</formula1>
    </dataValidation>
    <dataValidation type="list" allowBlank="1" showInputMessage="1" showErrorMessage="1" sqref="R10:R45 V10:V45 Z10:Z45" xr:uid="{4AC27130-1DC8-4792-B42F-D0F5D7915585}">
      <formula1>"Sim, Não, Não se aplica"</formula1>
    </dataValidation>
    <dataValidation type="list" allowBlank="1" showInputMessage="1" showErrorMessage="1" sqref="AD10:AD45" xr:uid="{01173049-19B9-4C32-B9AB-4A7C0041749F}">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B005B0FC-DD6E-4206-8AD5-E277C06D680A}">
          <x14:formula1>
            <xm:f>'Cooperados Alto Risco'!$N$20:$N$27</xm:f>
          </x14:formula1>
          <xm:sqref>AK10:AK45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DF7B-C697-4655-9FA2-41F30434D2F0}">
  <sheetPr>
    <tabColor theme="6" tint="0.39997558519241921"/>
  </sheetPr>
  <dimension ref="A1:K24"/>
  <sheetViews>
    <sheetView workbookViewId="0">
      <selection activeCell="I7" sqref="I7:I12"/>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1189</v>
      </c>
      <c r="C4" s="352"/>
      <c r="D4" s="352"/>
      <c r="E4" s="352"/>
      <c r="F4" s="352"/>
      <c r="G4" s="352"/>
      <c r="H4" s="352"/>
      <c r="I4" s="352"/>
      <c r="J4" s="352"/>
      <c r="K4" s="352"/>
    </row>
    <row r="5" spans="1:11" ht="15.95" customHeight="1">
      <c r="A5" s="1" t="s">
        <v>840</v>
      </c>
      <c r="B5" s="351" t="s">
        <v>1190</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1191</v>
      </c>
      <c r="C7" s="4" t="s">
        <v>1192</v>
      </c>
      <c r="D7" s="4" t="s">
        <v>1193</v>
      </c>
      <c r="E7" s="5" t="s">
        <v>854</v>
      </c>
      <c r="F7" s="5" t="s">
        <v>83</v>
      </c>
      <c r="G7" s="5" t="s">
        <v>855</v>
      </c>
      <c r="H7" s="5" t="s">
        <v>856</v>
      </c>
      <c r="I7" s="9">
        <v>46048</v>
      </c>
      <c r="J7" s="5" t="s">
        <v>857</v>
      </c>
      <c r="K7" s="4" t="s">
        <v>858</v>
      </c>
    </row>
    <row r="8" spans="1:11" ht="26.1" customHeight="1">
      <c r="A8" s="6" t="s">
        <v>766</v>
      </c>
      <c r="B8" s="6" t="s">
        <v>1191</v>
      </c>
      <c r="C8" s="6" t="s">
        <v>1194</v>
      </c>
      <c r="D8" s="6" t="s">
        <v>1195</v>
      </c>
      <c r="E8" s="7" t="s">
        <v>854</v>
      </c>
      <c r="F8" s="7" t="s">
        <v>83</v>
      </c>
      <c r="G8" s="7" t="s">
        <v>855</v>
      </c>
      <c r="H8" s="7" t="s">
        <v>856</v>
      </c>
      <c r="I8" s="8">
        <v>46028</v>
      </c>
      <c r="J8" s="7" t="s">
        <v>857</v>
      </c>
      <c r="K8" s="6" t="s">
        <v>858</v>
      </c>
    </row>
    <row r="9" spans="1:11" ht="26.1" customHeight="1">
      <c r="A9" s="4" t="s">
        <v>766</v>
      </c>
      <c r="B9" s="4" t="s">
        <v>1191</v>
      </c>
      <c r="C9" s="4" t="s">
        <v>1196</v>
      </c>
      <c r="D9" s="4" t="s">
        <v>1197</v>
      </c>
      <c r="E9" s="5" t="s">
        <v>854</v>
      </c>
      <c r="F9" s="5" t="s">
        <v>84</v>
      </c>
      <c r="G9" s="5" t="s">
        <v>930</v>
      </c>
      <c r="H9" s="5" t="s">
        <v>856</v>
      </c>
      <c r="I9" s="9">
        <v>46035</v>
      </c>
      <c r="J9" s="5" t="s">
        <v>857</v>
      </c>
      <c r="K9" s="4" t="s">
        <v>858</v>
      </c>
    </row>
    <row r="10" spans="1:11" ht="26.1" customHeight="1">
      <c r="A10" s="6" t="s">
        <v>766</v>
      </c>
      <c r="B10" s="6" t="s">
        <v>1191</v>
      </c>
      <c r="C10" s="6" t="s">
        <v>1198</v>
      </c>
      <c r="D10" s="6" t="s">
        <v>1199</v>
      </c>
      <c r="E10" s="7" t="s">
        <v>854</v>
      </c>
      <c r="F10" s="7" t="s">
        <v>84</v>
      </c>
      <c r="G10" s="7" t="s">
        <v>855</v>
      </c>
      <c r="H10" s="7" t="s">
        <v>861</v>
      </c>
      <c r="I10" s="8">
        <v>46027</v>
      </c>
      <c r="J10" s="7" t="s">
        <v>857</v>
      </c>
      <c r="K10" s="6" t="s">
        <v>1200</v>
      </c>
    </row>
    <row r="11" spans="1:11" ht="26.1" customHeight="1">
      <c r="A11" s="4" t="s">
        <v>766</v>
      </c>
      <c r="B11" s="4" t="s">
        <v>1191</v>
      </c>
      <c r="C11" s="4" t="s">
        <v>1201</v>
      </c>
      <c r="D11" s="4" t="s">
        <v>1202</v>
      </c>
      <c r="E11" s="5" t="s">
        <v>854</v>
      </c>
      <c r="F11" s="5" t="s">
        <v>83</v>
      </c>
      <c r="G11" s="5" t="s">
        <v>855</v>
      </c>
      <c r="H11" s="5" t="s">
        <v>856</v>
      </c>
      <c r="I11" s="9">
        <v>46044</v>
      </c>
      <c r="J11" s="5" t="s">
        <v>857</v>
      </c>
      <c r="K11" s="4" t="s">
        <v>858</v>
      </c>
    </row>
    <row r="12" spans="1:11" ht="26.1" customHeight="1">
      <c r="A12" s="6" t="s">
        <v>766</v>
      </c>
      <c r="B12" s="6" t="s">
        <v>1191</v>
      </c>
      <c r="C12" s="6" t="s">
        <v>1203</v>
      </c>
      <c r="D12" s="6" t="s">
        <v>1204</v>
      </c>
      <c r="E12" s="7" t="s">
        <v>854</v>
      </c>
      <c r="F12" s="7" t="s">
        <v>85</v>
      </c>
      <c r="G12" s="7" t="s">
        <v>893</v>
      </c>
      <c r="H12" s="7" t="s">
        <v>856</v>
      </c>
      <c r="I12" s="8">
        <v>46045</v>
      </c>
      <c r="J12" s="7" t="s">
        <v>857</v>
      </c>
      <c r="K12" s="6" t="s">
        <v>858</v>
      </c>
    </row>
    <row r="13" spans="1:11" ht="26.1" customHeight="1"/>
    <row r="14" spans="1:11" ht="26.1" customHeight="1"/>
    <row r="15" spans="1:11" ht="26.1" customHeight="1"/>
    <row r="16" spans="1:11" ht="26.1" customHeight="1"/>
    <row r="17" ht="26.1" customHeight="1"/>
    <row r="18" ht="26.1" customHeight="1"/>
    <row r="19" ht="26.1" customHeight="1"/>
    <row r="20" ht="26.1" customHeight="1"/>
    <row r="21" ht="26.1" customHeight="1"/>
    <row r="22" ht="26.1" customHeight="1"/>
    <row r="23" ht="26.1" customHeight="1"/>
    <row r="24" ht="26.1" customHeight="1"/>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23986-BAE8-4588-AF01-B7F2983ABCD2}">
  <sheetPr>
    <tabColor theme="6" tint="0.39997558519241921"/>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41.57031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c r="B1" s="68"/>
      <c r="C1" s="68"/>
      <c r="D1" s="68"/>
      <c r="E1" s="68"/>
      <c r="F1" s="68"/>
      <c r="G1" s="68"/>
      <c r="H1" s="68"/>
      <c r="I1" s="68"/>
      <c r="J1" s="68"/>
      <c r="K1" s="68"/>
      <c r="L1" s="69"/>
      <c r="M1" s="68"/>
      <c r="N1" s="68"/>
      <c r="O1" s="70"/>
    </row>
    <row r="2" spans="1:15" ht="15.75" thickBot="1">
      <c r="A2" s="71"/>
      <c r="B2" s="72"/>
      <c r="C2" s="72"/>
      <c r="D2" s="72"/>
      <c r="E2" s="72"/>
      <c r="F2" s="73"/>
      <c r="G2" s="73"/>
      <c r="H2" s="73"/>
      <c r="I2" s="73"/>
      <c r="J2" s="74"/>
      <c r="K2" s="74"/>
      <c r="L2" s="75"/>
      <c r="M2" s="74"/>
      <c r="N2" s="74"/>
      <c r="O2" s="76"/>
    </row>
    <row r="3" spans="1:15" ht="15.75" thickBot="1">
      <c r="A3" s="71"/>
      <c r="B3" s="72"/>
      <c r="C3" s="72"/>
      <c r="D3" s="72"/>
      <c r="E3" s="72"/>
      <c r="F3" s="73"/>
      <c r="G3" s="73"/>
      <c r="H3" s="73"/>
      <c r="I3" s="73"/>
      <c r="J3" s="74"/>
      <c r="K3" s="74"/>
      <c r="L3" s="75"/>
      <c r="M3" s="74"/>
      <c r="N3" s="74"/>
      <c r="O3" s="76"/>
    </row>
    <row r="4" spans="1:15" ht="15.75" thickBot="1">
      <c r="A4" s="71"/>
      <c r="B4" s="72"/>
      <c r="C4" s="72"/>
      <c r="D4" s="72"/>
      <c r="E4" s="72"/>
      <c r="F4" s="73"/>
      <c r="G4" s="73"/>
      <c r="H4" s="73"/>
      <c r="I4" s="73"/>
      <c r="J4" s="74"/>
      <c r="K4" s="74"/>
      <c r="L4" s="75"/>
      <c r="M4" s="74"/>
      <c r="N4" s="74"/>
      <c r="O4" s="76"/>
    </row>
    <row r="5" spans="1:15" ht="15.75" thickBot="1">
      <c r="A5" s="77"/>
      <c r="B5" s="78"/>
      <c r="C5" s="78"/>
      <c r="D5" s="78"/>
      <c r="E5" s="78"/>
      <c r="F5" s="79"/>
      <c r="G5" s="79"/>
      <c r="H5" s="79"/>
      <c r="I5" s="79"/>
      <c r="J5" s="80"/>
      <c r="K5" s="80"/>
      <c r="L5" s="81"/>
      <c r="M5" s="80"/>
      <c r="N5" s="80"/>
      <c r="O5" s="82"/>
    </row>
    <row r="6" spans="1:15" ht="15"/>
    <row r="7" spans="1:15" ht="15"/>
    <row r="8" spans="1:15" ht="15"/>
    <row r="9" spans="1:15" ht="15"/>
    <row r="10" spans="1:15" ht="15"/>
  </sheetData>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32B9-9C39-4655-A14F-3412C3C60684}">
  <sheetPr>
    <tabColor theme="6" tint="0.39997558519241921"/>
  </sheetPr>
  <dimension ref="A1:AC59"/>
  <sheetViews>
    <sheetView showGridLines="0" workbookViewId="0">
      <selection activeCell="F2" sqref="F2"/>
    </sheetView>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754</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fornecedores'!E:E=For_3058!F2)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169" priority="3"/>
  </conditionalFormatting>
  <conditionalFormatting sqref="I3">
    <cfRule type="cellIs" dxfId="168" priority="1" operator="equal">
      <formula>0</formula>
    </cfRule>
    <cfRule type="cellIs" dxfId="167" priority="2" operator="equal">
      <formula>1</formula>
    </cfRule>
  </conditionalFormatting>
  <dataValidations count="1">
    <dataValidation type="list" allowBlank="1" showInputMessage="1" showErrorMessage="1" sqref="J4:K33 O4:P24 L4:M24 U4:V24 R4:S24 X4:X24" xr:uid="{19A1448E-07DC-4A46-A644-3E5697ED8F1C}">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753E5-C170-4A55-A214-93A0AA00C350}">
  <sheetPr>
    <tabColor rgb="FFFFC000"/>
  </sheetPr>
  <dimension ref="A1:AT102"/>
  <sheetViews>
    <sheetView showGridLines="0" zoomScaleNormal="100" workbookViewId="0">
      <selection activeCell="B5" sqref="B5:E7"/>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44.140625" style="65" customWidth="1"/>
    <col min="9" max="9" width="18.140625" style="65"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755</v>
      </c>
      <c r="C2" s="338"/>
      <c r="D2" s="338"/>
      <c r="E2" s="338"/>
      <c r="F2" s="65" t="s">
        <v>756</v>
      </c>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 xml:space="preserve">Não apresentou cooperados avaliados </v>
      </c>
      <c r="C4" s="154">
        <f>SUM(L:L)</f>
        <v>0</v>
      </c>
      <c r="D4" s="154">
        <f>SUM(M:M)</f>
        <v>0</v>
      </c>
      <c r="E4" s="154">
        <f>SUM(N:N)</f>
        <v>0</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3336'!L:L)</f>
        <v>3.777355765E-3</v>
      </c>
      <c r="C7" s="122">
        <v>0.15</v>
      </c>
      <c r="D7" s="340" t="str">
        <f>IF(B7&lt;C7,"ENQUADRADO","DESENQUADRADO")</f>
        <v>ENQUADRADO</v>
      </c>
      <c r="E7" s="340"/>
      <c r="H7" s="341" t="s">
        <v>757</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_xlfn.XLOOKUP(_xlfn.UNIQUE('3336'!$C:$C),'3336'!C:C,'3336'!D:D,"")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Fornecedores'!G21</f>
        <v>0</v>
      </c>
      <c r="D10" s="118">
        <f>'Análise Fornecedores'!H21</f>
        <v>0</v>
      </c>
      <c r="E10" s="118">
        <f>'Análise Fornecedores'!I21</f>
        <v>0</v>
      </c>
      <c r="H10" s="284" t="s">
        <v>232</v>
      </c>
      <c r="I10" s="142">
        <f>_xlfn.XLOOKUP(J10,'3336'!$D:$D,'3336'!$C:$C,0,0)</f>
        <v>0</v>
      </c>
      <c r="J10" s="143"/>
      <c r="K10" s="144" cm="1">
        <f t="array" ref="K10">MAX(IF(J10='3336'!$D:$D,'3336'!$I:$I))</f>
        <v>0</v>
      </c>
      <c r="L10" s="145">
        <f>IF(COUNTIFS('3336'!$D:$D,'A3336'!J10,'3336'!$I:$I,'A3336'!K10,'3336'!$F:$F,'A3336'!$L$7)&gt;=1,1,0)</f>
        <v>0</v>
      </c>
      <c r="M10" s="145">
        <f>IF(COUNTIFS('3336'!$D:$D,'A3336'!J10,'3336'!$I:$I,'A3336'!K10,'3336'!$F:$F,'A3336'!$M$7)&gt;=1,1,0)</f>
        <v>0</v>
      </c>
      <c r="N10" s="146">
        <f>IF(COUNTIFS('3336'!$D:$D,'A3336'!J10,'3336'!$I:$I,'A3336'!K10,'3336'!$F:$F,'A3336'!$N$7)&gt;=1,1,0)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0"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115"/>
      <c r="I11" s="115">
        <f>_xlfn.XLOOKUP(J11,'3336'!$D:$D,'3336'!$C:$C,0,0)</f>
        <v>0</v>
      </c>
      <c r="J11" s="134"/>
      <c r="K11" s="135" cm="1">
        <f t="array" ref="K11">MAX(IF(J11='3336'!$D:$D,'3336'!$I:$I))</f>
        <v>0</v>
      </c>
      <c r="L11" s="136">
        <f>IF(COUNTIFS('3336'!$D:$D,'A3336'!J11,'3336'!$I:$I,'A3336'!K11,'3336'!$F:$F,'A3336'!$L$7)&gt;=1,1,0)</f>
        <v>0</v>
      </c>
      <c r="M11" s="136">
        <f>IF(COUNTIFS('3336'!$D:$D,'A3336'!J11,'3336'!$I:$I,'A3336'!K11,'3336'!$F:$F,'A3336'!$M$7)&gt;=1,1,0)</f>
        <v>0</v>
      </c>
      <c r="N11" s="136">
        <f>IF(COUNTIFS('3336'!$D:$D,'A3336'!J11,'3336'!$I:$I,'A3336'!K11,'3336'!$F:$F,'A3336'!$N$7)&gt;=1,1,0)</f>
        <v>0</v>
      </c>
      <c r="O11" s="117"/>
      <c r="P11" s="118"/>
      <c r="Q11" s="133" t="str">
        <f t="shared" ref="Q11:Q20"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0" si="4">IF(AND(Z11="Sim",AB11="Siim"),"Ok",IF(AND(AA11="Sim")*OR(AB11="Não",AB11="Não se aplica",AB11=""),"Verificar","Ok"))</f>
        <v>Ok</v>
      </c>
      <c r="AD11" s="115"/>
      <c r="AE11" s="115"/>
      <c r="AF11" s="66"/>
      <c r="AG11" s="133" t="str">
        <f t="shared" ref="AG11:AG20" si="5">IF(AND(AE11="sim",AF11="Não"),"Verificar","Ok")</f>
        <v>Ok</v>
      </c>
      <c r="AH11" s="115"/>
      <c r="AI11" s="133" t="str">
        <f t="shared" ref="AI11:AI20" si="6">IF(AH11="Não","Verificar","Ok")</f>
        <v>Ok</v>
      </c>
      <c r="AJ11" s="117" t="str">
        <f t="shared" ref="AJ11:AJ12"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_xlfn.XLOOKUP(J12,'3336'!$D:$D,'3336'!$C:$C,0,0)</f>
        <v>0</v>
      </c>
      <c r="J12" s="134"/>
      <c r="K12" s="135" cm="1">
        <f t="array" ref="K12">MAX(IF(J12='3336'!$D:$D,'3336'!$I:$I))</f>
        <v>0</v>
      </c>
      <c r="L12" s="136">
        <f>IF(COUNTIFS('3336'!$D:$D,'A3336'!J12,'3336'!$I:$I,'A3336'!K12,'3336'!$F:$F,'A3336'!$L$7)&gt;=1,1,0)</f>
        <v>0</v>
      </c>
      <c r="M12" s="136">
        <f>IF(COUNTIFS('3336'!$D:$D,'A3336'!J12,'3336'!$I:$I,'A3336'!K12,'3336'!$F:$F,'A3336'!$M$7)&gt;=1,1,0)</f>
        <v>0</v>
      </c>
      <c r="N12" s="136">
        <f>IF(COUNTIFS('3336'!$D:$D,'A3336'!J12,'3336'!$I:$I,'A3336'!K12,'3336'!$F:$F,'A3336'!$N$7)&gt;=1,1,0)</f>
        <v>0</v>
      </c>
      <c r="O12" s="117"/>
      <c r="P12" s="118"/>
      <c r="Q12" s="133" t="str">
        <f t="shared" si="2"/>
        <v>Ok</v>
      </c>
      <c r="R12" s="115"/>
      <c r="S12" s="115"/>
      <c r="T12" s="66"/>
      <c r="U12" s="133" t="str">
        <f t="shared" si="3"/>
        <v>Ok</v>
      </c>
      <c r="V12" s="115"/>
      <c r="W12" s="115"/>
      <c r="X12" s="66"/>
      <c r="Y12" s="133" t="str">
        <f t="shared" ref="Y12:Y20"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IFERROR(IF(ROW(_xlfn.XLOOKUP(B13,For_3336!D:D,For_3336!D:D))=1,"",ROW(_xlfn.XLOOKUP(B13,For_3336!D:D,For_3336!D:D))),"")</f>
        <v/>
      </c>
      <c r="B13" s="229" t="str" cm="1">
        <f t="array" ref="B13">_xlfn.UNIQUE(IF(_xlfn._xlws.FILTER(For_3336!D:D,For_3336!Z:Z="Fornecedor COM perguntas a serem evidenciadas","")="","",_xlfn._xlws.FILTER(For_3336!D:D,For_3336!Z:Z:'For_3336'!Z:Z="Fornecedor COM perguntas a serem evidenciadas","")))</f>
        <v/>
      </c>
      <c r="C13" s="230" t="str" cm="1">
        <f t="array" aca="1" ref="C13" ca="1">IFERROR(LEFT(
IF(INDIRECT("For_3336!N"&amp;A13)="verificar","6, ","")&amp;
IF(INDIRECT("For_3336!q"&amp;A13)="verificar","7, ","")&amp;
IF(INDIRECT("For_3336!t"&amp;A13)="verificar","8, ","")&amp;
IF(INDIRECT("For_3336!w"&amp;A13)="verificar","16, ","")&amp;
IF(INDIRECT("For_3336!x"&amp;A13)="não","QUESTIONÁRIO, ",""),
LEN(
IF(INDIRECT("For_3336!N"&amp;A13)="verificar","6, ","")&amp;
IF(INDIRECT("For_3336!q"&amp;A13)="verificar","7, ","")&amp;
IF(INDIRECT("For_3336!t"&amp;A13)="verificar","8, ","")&amp;
IF(INDIRECT("For_3336!w"&amp;A13)="verificar","16, ","")&amp;
IF(INDIRECT("For_3336!x"&amp;A13)="não","QUESTIONÁRIO, ",""))-2)&amp;".","")</f>
        <v/>
      </c>
      <c r="D13" s="229"/>
      <c r="E13" s="229"/>
      <c r="H13" s="115"/>
      <c r="I13" s="115">
        <f>_xlfn.XLOOKUP(J13,'3336'!$D:$D,'3336'!$C:$C,0,0)</f>
        <v>0</v>
      </c>
      <c r="J13" s="134"/>
      <c r="K13" s="135" cm="1">
        <f t="array" ref="K13">MAX(IF(J13='3336'!$D:$D,'3336'!$I:$I))</f>
        <v>0</v>
      </c>
      <c r="L13" s="136">
        <f>IF(COUNTIFS('3336'!$D:$D,'A3336'!J13,'3336'!$I:$I,'A3336'!K13,'3336'!$F:$F,'A3336'!$L$7)&gt;=1,1,0)</f>
        <v>0</v>
      </c>
      <c r="M13" s="136">
        <f>IF(COUNTIFS('3336'!$D:$D,'A3336'!J13,'3336'!$I:$I,'A3336'!K13,'3336'!$F:$F,'A3336'!$M$7)&gt;=1,1,0)</f>
        <v>0</v>
      </c>
      <c r="N13" s="136">
        <f>IF(COUNTIFS('3336'!$D:$D,'A3336'!J13,'3336'!$I:$I,'A3336'!K13,'3336'!$F:$F,'A3336'!$N$7)&gt;=1,1,0)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IFERROR(IF(ROW(_xlfn.XLOOKUP(B14,For_3336!D:D,For_3336!D:D))=1,"",ROW(_xlfn.XLOOKUP(B14,For_3336!D:D,For_3336!D:D))),"")</f>
        <v/>
      </c>
      <c r="B14" s="229" t="str" cm="1">
        <f t="array" ref="B14">_xlfn.UNIQUE(IF(_xlfn._xlws.FILTER(For_3336!D:D,For_3336!Z:Z="Fornecedor COM perguntas a serem evidenciadas","")="","",_xlfn._xlws.FILTER(For_3336!D:D,For_3336!Z:Z:'For_3336'!Z:Z="Fornecedor COM perguntas a serem evidenciadas","")))</f>
        <v/>
      </c>
      <c r="C14" s="230" t="str" cm="1">
        <f t="array" aca="1" ref="C14" ca="1">IFERROR(LEFT(
IF(INDIRECT("For_3336!N"&amp;A14)="verificar","6, ","")&amp;
IF(INDIRECT("For_3336!q"&amp;A14)="verificar","7, ","")&amp;
IF(INDIRECT("For_3336!t"&amp;A14)="verificar","8, ","")&amp;
IF(INDIRECT("For_3336!w"&amp;A14)="verificar","16, ","")&amp;
IF(INDIRECT("For_3336!x"&amp;A14)="não","QUESTIONÁRIO, ",""),
LEN(
IF(INDIRECT("For_3336!N"&amp;A14)="verificar","6, ","")&amp;
IF(INDIRECT("For_3336!q"&amp;A14)="verificar","7, ","")&amp;
IF(INDIRECT("For_3336!t"&amp;A14)="verificar","8, ","")&amp;
IF(INDIRECT("For_3336!w"&amp;A14)="verificar","16, ","")&amp;
IF(INDIRECT("For_3336!x"&amp;A14)="não","QUESTIONÁRIO, ",""))-2)&amp;".","")</f>
        <v/>
      </c>
      <c r="D14" s="229"/>
      <c r="E14" s="229"/>
      <c r="H14" s="115"/>
      <c r="I14" s="115">
        <f>_xlfn.XLOOKUP(J14,'3336'!$D:$D,'3336'!$C:$C,0,0)</f>
        <v>0</v>
      </c>
      <c r="J14" s="134"/>
      <c r="K14" s="135" cm="1">
        <f t="array" ref="K14">MAX(IF(J14='3336'!$D:$D,'3336'!$I:$I))</f>
        <v>0</v>
      </c>
      <c r="L14" s="136">
        <f>IF(COUNTIFS('3336'!$D:$D,'A3336'!J14,'3336'!$I:$I,'A3336'!K14,'3336'!$F:$F,'A3336'!$L$7)&gt;=1,1,0)</f>
        <v>0</v>
      </c>
      <c r="M14" s="136">
        <f>IF(COUNTIFS('3336'!$D:$D,'A3336'!J14,'3336'!$I:$I,'A3336'!K14,'3336'!$F:$F,'A3336'!$M$7)&gt;=1,1,0)</f>
        <v>0</v>
      </c>
      <c r="N14" s="136">
        <f>IF(COUNTIFS('3336'!$D:$D,'A3336'!J14,'3336'!$I:$I,'A3336'!K14,'3336'!$F:$F,'A3336'!$N$7)&gt;=1,1,0)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ref="AJ14:AJ20" si="9">IF(N14=1,"Sim, precisa de plano cadastrado na PGPC", "Não")</f>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IFERROR(IF(ROW(_xlfn.XLOOKUP(B15,For_3336!D:D,For_3336!D:D))=1,"",ROW(_xlfn.XLOOKUP(B15,For_3336!D:D,For_3336!D:D))),"")</f>
        <v/>
      </c>
      <c r="B15" s="229" t="str" cm="1">
        <f t="array" ref="B15">_xlfn.UNIQUE(IF(_xlfn._xlws.FILTER(For_3336!D:D,For_3336!Z:Z="Fornecedor COM perguntas a serem evidenciadas","")="","",_xlfn._xlws.FILTER(For_3336!D:D,For_3336!Z:Z:'For_3336'!Z:Z="Fornecedor COM perguntas a serem evidenciadas","")))</f>
        <v/>
      </c>
      <c r="C15" s="230" t="str" cm="1">
        <f t="array" aca="1" ref="C15" ca="1">IFERROR(LEFT(
IF(INDIRECT("For_3336!N"&amp;A15)="verificar","6, ","")&amp;
IF(INDIRECT("For_3336!q"&amp;A15)="verificar","7, ","")&amp;
IF(INDIRECT("For_3336!t"&amp;A15)="verificar","8, ","")&amp;
IF(INDIRECT("For_3336!w"&amp;A15)="verificar","16, ","")&amp;
IF(INDIRECT("For_3336!x"&amp;A15)="não","QUESTIONÁRIO, ",""),
LEN(
IF(INDIRECT("For_3336!N"&amp;A15)="verificar","6, ","")&amp;
IF(INDIRECT("For_3336!q"&amp;A15)="verificar","7, ","")&amp;
IF(INDIRECT("For_3336!t"&amp;A15)="verificar","8, ","")&amp;
IF(INDIRECT("For_3336!w"&amp;A15)="verificar","16, ","")&amp;
IF(INDIRECT("For_3336!x"&amp;A15)="não","QUESTIONÁRIO, ",""))-2)&amp;".","")</f>
        <v/>
      </c>
      <c r="D15" s="229"/>
      <c r="E15" s="229"/>
      <c r="H15" s="115"/>
      <c r="I15" s="115">
        <f>_xlfn.XLOOKUP(J15,'3336'!$D:$D,'3336'!$C:$C,0,0)</f>
        <v>0</v>
      </c>
      <c r="J15" s="134"/>
      <c r="K15" s="135" cm="1">
        <f t="array" ref="K15">MAX(IF(J15='3336'!$D:$D,'3336'!$I:$I))</f>
        <v>0</v>
      </c>
      <c r="L15" s="136">
        <f>IF(COUNTIFS('3336'!$D:$D,'A3336'!J15,'3336'!$I:$I,'A3336'!K15,'3336'!$F:$F,'A3336'!$L$7)&gt;=1,1,0)</f>
        <v>0</v>
      </c>
      <c r="M15" s="136">
        <f>IF(COUNTIFS('3336'!$D:$D,'A3336'!J15,'3336'!$I:$I,'A3336'!K15,'3336'!$F:$F,'A3336'!$M$7)&gt;=1,1,0)</f>
        <v>0</v>
      </c>
      <c r="N15" s="136">
        <f>IF(COUNTIFS('3336'!$D:$D,'A3336'!J15,'3336'!$I:$I,'A3336'!K15,'3336'!$F:$F,'A3336'!$N$7)&gt;=1,1,0)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9"/>
        <v>Não</v>
      </c>
      <c r="AK15" s="118"/>
      <c r="AL15" s="115"/>
      <c r="AM15" s="133" t="str">
        <f t="shared" si="0"/>
        <v>Ok</v>
      </c>
      <c r="AO15" s="65" t="str">
        <f t="shared" si="1"/>
        <v>Cooperado SEM perguntas a serem evidenciadas</v>
      </c>
    </row>
    <row r="16" spans="1:46" ht="20.100000000000001" customHeight="1">
      <c r="A16" s="65" t="str">
        <f>IFERROR(IF(ROW(_xlfn.XLOOKUP(B16,For_3336!D:D,For_3336!D:D))=1,"",ROW(_xlfn.XLOOKUP(B16,For_3336!D:D,For_3336!D:D))),"")</f>
        <v/>
      </c>
      <c r="B16" s="229" t="str" cm="1">
        <f t="array" ref="B16">_xlfn.UNIQUE(IF(_xlfn._xlws.FILTER(For_3336!D:D,For_3336!Z:Z="Fornecedor COM perguntas a serem evidenciadas","")="","",_xlfn._xlws.FILTER(For_3336!D:D,For_3336!Z:Z:'For_3336'!Z:Z="Fornecedor COM perguntas a serem evidenciadas","")))</f>
        <v/>
      </c>
      <c r="C16" s="230" t="str" cm="1">
        <f t="array" aca="1" ref="C16" ca="1">IFERROR(LEFT(
IF(INDIRECT("For_3336!N"&amp;A16)="verificar","6, ","")&amp;
IF(INDIRECT("For_3336!q"&amp;A16)="verificar","7, ","")&amp;
IF(INDIRECT("For_3336!t"&amp;A16)="verificar","8, ","")&amp;
IF(INDIRECT("For_3336!w"&amp;A16)="verificar","16, ","")&amp;
IF(INDIRECT("For_3336!x"&amp;A16)="não","QUESTIONÁRIO, ",""),
LEN(
IF(INDIRECT("For_3336!N"&amp;A16)="verificar","6, ","")&amp;
IF(INDIRECT("For_3336!q"&amp;A16)="verificar","7, ","")&amp;
IF(INDIRECT("For_3336!t"&amp;A16)="verificar","8, ","")&amp;
IF(INDIRECT("For_3336!w"&amp;A16)="verificar","16, ","")&amp;
IF(INDIRECT("For_3336!x"&amp;A16)="não","QUESTIONÁRIO, ",""))-2)&amp;".","")</f>
        <v/>
      </c>
      <c r="D16" s="229"/>
      <c r="E16" s="229"/>
      <c r="H16" s="115"/>
      <c r="I16" s="115">
        <f>_xlfn.XLOOKUP(J16,'3336'!$D:$D,'3336'!$C:$C,0,0)</f>
        <v>0</v>
      </c>
      <c r="J16" s="134"/>
      <c r="K16" s="135" cm="1">
        <f t="array" ref="K16">MAX(IF(J16='3336'!$D:$D,'3336'!$I:$I))</f>
        <v>0</v>
      </c>
      <c r="L16" s="136">
        <f>IF(COUNTIFS('3336'!$D:$D,'A3336'!J16,'3336'!$I:$I,'A3336'!K16,'3336'!$F:$F,'A3336'!$L$7)&gt;=1,1,0)</f>
        <v>0</v>
      </c>
      <c r="M16" s="136">
        <f>IF(COUNTIFS('3336'!$D:$D,'A3336'!J16,'3336'!$I:$I,'A3336'!K16,'3336'!$F:$F,'A3336'!$M$7)&gt;=1,1,0)</f>
        <v>0</v>
      </c>
      <c r="N16" s="136">
        <f>IF(COUNTIFS('3336'!$D:$D,'A3336'!J16,'3336'!$I:$I,'A3336'!K16,'3336'!$F:$F,'A3336'!$N$7)&gt;=1,1,0)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9"/>
        <v>Não</v>
      </c>
      <c r="AK16" s="118"/>
      <c r="AL16" s="115"/>
      <c r="AM16" s="133" t="str">
        <f t="shared" si="0"/>
        <v>Ok</v>
      </c>
      <c r="AO16" s="65" t="str">
        <f t="shared" si="1"/>
        <v>Cooperado SEM perguntas a serem evidenciadas</v>
      </c>
    </row>
    <row r="17" spans="1:41" ht="20.100000000000001" customHeight="1">
      <c r="A17" s="65" t="str">
        <f>IFERROR(IF(ROW(_xlfn.XLOOKUP(B17,For_3336!D:D,For_3336!D:D))=1,"",ROW(_xlfn.XLOOKUP(B17,For_3336!D:D,For_3336!D:D))),"")</f>
        <v/>
      </c>
      <c r="B17" s="229" t="str" cm="1">
        <f t="array" ref="B17">_xlfn.UNIQUE(IF(_xlfn._xlws.FILTER(For_3336!D:D,For_3336!Z:Z="Fornecedor COM perguntas a serem evidenciadas","")="","",_xlfn._xlws.FILTER(For_3336!D:D,For_3336!Z:Z:'For_3336'!Z:Z="Fornecedor COM perguntas a serem evidenciadas","")))</f>
        <v/>
      </c>
      <c r="C17" s="230" t="str" cm="1">
        <f t="array" aca="1" ref="C17" ca="1">IFERROR(LEFT(
IF(INDIRECT("For_3336!N"&amp;A17)="verificar","6, ","")&amp;
IF(INDIRECT("For_3336!q"&amp;A17)="verificar","7, ","")&amp;
IF(INDIRECT("For_3336!t"&amp;A17)="verificar","8, ","")&amp;
IF(INDIRECT("For_3336!w"&amp;A17)="verificar","16, ","")&amp;
IF(INDIRECT("For_3336!x"&amp;A17)="não","QUESTIONÁRIO, ",""),
LEN(
IF(INDIRECT("For_3336!N"&amp;A17)="verificar","6, ","")&amp;
IF(INDIRECT("For_3336!q"&amp;A17)="verificar","7, ","")&amp;
IF(INDIRECT("For_3336!t"&amp;A17)="verificar","8, ","")&amp;
IF(INDIRECT("For_3336!w"&amp;A17)="verificar","16, ","")&amp;
IF(INDIRECT("For_3336!x"&amp;A17)="não","QUESTIONÁRIO, ",""))-2)&amp;".","")</f>
        <v/>
      </c>
      <c r="D17" s="229"/>
      <c r="E17" s="229"/>
      <c r="H17" s="115"/>
      <c r="I17" s="115">
        <f>_xlfn.XLOOKUP(J17,'3336'!$D:$D,'3336'!$C:$C,0,0)</f>
        <v>0</v>
      </c>
      <c r="J17" s="134"/>
      <c r="K17" s="135" cm="1">
        <f t="array" ref="K17">MAX(IF(J17='3336'!$D:$D,'3336'!$I:$I))</f>
        <v>0</v>
      </c>
      <c r="L17" s="136">
        <f>IF(COUNTIFS('3336'!$D:$D,'A3336'!J17,'3336'!$I:$I,'A3336'!K17,'3336'!$F:$F,'A3336'!$L$7)&gt;=1,1,0)</f>
        <v>0</v>
      </c>
      <c r="M17" s="136">
        <f>IF(COUNTIFS('3336'!$D:$D,'A3336'!J17,'3336'!$I:$I,'A3336'!K17,'3336'!$F:$F,'A3336'!$M$7)&gt;=1,1,0)</f>
        <v>0</v>
      </c>
      <c r="N17" s="136">
        <f>IF(COUNTIFS('3336'!$D:$D,'A3336'!J17,'3336'!$I:$I,'A3336'!K17,'3336'!$F:$F,'A3336'!$N$7)&gt;=1,1,0)</f>
        <v>0</v>
      </c>
      <c r="O17" s="117"/>
      <c r="P17" s="118"/>
      <c r="Q17" s="133" t="str">
        <f t="shared" si="2"/>
        <v>Ok</v>
      </c>
      <c r="R17" s="115"/>
      <c r="S17" s="115"/>
      <c r="T17" s="66"/>
      <c r="U17" s="133" t="str">
        <f t="shared" ref="U17:U20" si="10">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9"/>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IFERROR(IF(ROW(_xlfn.XLOOKUP(B18,For_3336!D:D,For_3336!D:D))=1,"",ROW(_xlfn.XLOOKUP(B18,For_3336!D:D,For_3336!D:D))),"")</f>
        <v/>
      </c>
      <c r="B18" s="229" t="str" cm="1">
        <f t="array" ref="B18">_xlfn.UNIQUE(IF(_xlfn._xlws.FILTER(For_3336!D:D,For_3336!Z:Z="Fornecedor COM perguntas a serem evidenciadas","")="","",_xlfn._xlws.FILTER(For_3336!D:D,For_3336!Z:Z:'For_3336'!Z:Z="Fornecedor COM perguntas a serem evidenciadas","")))</f>
        <v/>
      </c>
      <c r="C18" s="230" t="str" cm="1">
        <f t="array" aca="1" ref="C18" ca="1">IFERROR(LEFT(
IF(INDIRECT("For_3336!N"&amp;A18)="verificar","6, ","")&amp;
IF(INDIRECT("For_3336!q"&amp;A18)="verificar","7, ","")&amp;
IF(INDIRECT("For_3336!t"&amp;A18)="verificar","8, ","")&amp;
IF(INDIRECT("For_3336!w"&amp;A18)="verificar","16, ","")&amp;
IF(INDIRECT("For_3336!x"&amp;A18)="não","QUESTIONÁRIO, ",""),
LEN(
IF(INDIRECT("For_3336!N"&amp;A18)="verificar","6, ","")&amp;
IF(INDIRECT("For_3336!q"&amp;A18)="verificar","7, ","")&amp;
IF(INDIRECT("For_3336!t"&amp;A18)="verificar","8, ","")&amp;
IF(INDIRECT("For_3336!w"&amp;A18)="verificar","16, ","")&amp;
IF(INDIRECT("For_3336!x"&amp;A18)="não","QUESTIONÁRIO, ",""))-2)&amp;".","")</f>
        <v/>
      </c>
      <c r="D18" s="229"/>
      <c r="E18" s="229"/>
      <c r="H18" s="115"/>
      <c r="I18" s="115">
        <f>_xlfn.XLOOKUP(J18,'3336'!$D:$D,'3336'!$C:$C,0,0)</f>
        <v>0</v>
      </c>
      <c r="J18" s="134"/>
      <c r="K18" s="135" cm="1">
        <f t="array" ref="K18">MAX(IF(J18='3336'!$D:$D,'3336'!$I:$I))</f>
        <v>0</v>
      </c>
      <c r="L18" s="136">
        <f>IF(COUNTIFS('3336'!$D:$D,'A3336'!J18,'3336'!$I:$I,'A3336'!K18,'3336'!$F:$F,'A3336'!$L$7)&gt;=1,1,0)</f>
        <v>0</v>
      </c>
      <c r="M18" s="136">
        <f>IF(COUNTIFS('3336'!$D:$D,'A3336'!J18,'3336'!$I:$I,'A3336'!K18,'3336'!$F:$F,'A3336'!$M$7)&gt;=1,1,0)</f>
        <v>0</v>
      </c>
      <c r="N18" s="136">
        <f>IF(COUNTIFS('3336'!$D:$D,'A3336'!J18,'3336'!$I:$I,'A3336'!K18,'3336'!$F:$F,'A3336'!$N$7)&gt;=1,1,0)</f>
        <v>0</v>
      </c>
      <c r="O18" s="117"/>
      <c r="P18" s="118"/>
      <c r="Q18" s="133" t="str">
        <f t="shared" si="2"/>
        <v>Ok</v>
      </c>
      <c r="R18" s="115"/>
      <c r="S18" s="115"/>
      <c r="T18" s="66"/>
      <c r="U18" s="133" t="str">
        <f t="shared" si="10"/>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9"/>
        <v>Não</v>
      </c>
      <c r="AK18" s="118"/>
      <c r="AL18" s="115"/>
      <c r="AM18" s="133" t="str">
        <f t="shared" ref="AM18:AM20" si="11">IF(OR(AL18=" ",AL18="Sim"),"Ok",IF(AJ18="Não","Ok","Verificar"))</f>
        <v>Ok</v>
      </c>
      <c r="AO18" s="65" t="str">
        <f t="shared" si="1"/>
        <v>Cooperado SEM perguntas a serem evidenciadas</v>
      </c>
    </row>
    <row r="19" spans="1:41" ht="20.100000000000001" customHeight="1">
      <c r="A19" s="65" t="str">
        <f>IFERROR(IF(ROW(_xlfn.XLOOKUP(B19,For_3336!D:D,For_3336!D:D))=1,"",ROW(_xlfn.XLOOKUP(B19,For_3336!D:D,For_3336!D:D))),"")</f>
        <v/>
      </c>
      <c r="B19" s="229" t="str" cm="1">
        <f t="array" ref="B19">_xlfn.UNIQUE(IF(_xlfn._xlws.FILTER(For_3336!D:D,For_3336!Z:Z="Fornecedor COM perguntas a serem evidenciadas","")="","",_xlfn._xlws.FILTER(For_3336!D:D,For_3336!Z:Z:'For_3336'!Z:Z="Fornecedor COM perguntas a serem evidenciadas","")))</f>
        <v/>
      </c>
      <c r="C19" s="230" t="str" cm="1">
        <f t="array" aca="1" ref="C19" ca="1">IFERROR(LEFT(
IF(INDIRECT("For_3336!N"&amp;A19)="verificar","6, ","")&amp;
IF(INDIRECT("For_3336!q"&amp;A19)="verificar","7, ","")&amp;
IF(INDIRECT("For_3336!t"&amp;A19)="verificar","8, ","")&amp;
IF(INDIRECT("For_3336!w"&amp;A19)="verificar","16, ","")&amp;
IF(INDIRECT("For_3336!x"&amp;A19)="não","QUESTIONÁRIO, ",""),
LEN(
IF(INDIRECT("For_3336!N"&amp;A19)="verificar","6, ","")&amp;
IF(INDIRECT("For_3336!q"&amp;A19)="verificar","7, ","")&amp;
IF(INDIRECT("For_3336!t"&amp;A19)="verificar","8, ","")&amp;
IF(INDIRECT("For_3336!w"&amp;A19)="verificar","16, ","")&amp;
IF(INDIRECT("For_3336!x"&amp;A19)="não","QUESTIONÁRIO, ",""))-2)&amp;".","")</f>
        <v/>
      </c>
      <c r="D19" s="229"/>
      <c r="E19" s="229"/>
      <c r="H19" s="142"/>
      <c r="I19" s="115">
        <f>_xlfn.XLOOKUP(J19,'3336'!$D:$D,'3336'!$C:$C,0,0)</f>
        <v>0</v>
      </c>
      <c r="J19" s="134"/>
      <c r="K19" s="135" cm="1">
        <f t="array" ref="K19">MAX(IF(J19='3336'!$D:$D,'3336'!$I:$I))</f>
        <v>0</v>
      </c>
      <c r="L19" s="136">
        <f>IF(COUNTIFS('3336'!$D:$D,'A3336'!J19,'3336'!$I:$I,'A3336'!K19,'3336'!$F:$F,'A3336'!$L$7)&gt;=1,1,0)</f>
        <v>0</v>
      </c>
      <c r="M19" s="136">
        <f>IF(COUNTIFS('3336'!$D:$D,'A3336'!J19,'3336'!$I:$I,'A3336'!K19,'3336'!$F:$F,'A3336'!$M$7)&gt;=1,1,0)</f>
        <v>0</v>
      </c>
      <c r="N19" s="136">
        <f>IF(COUNTIFS('3336'!$D:$D,'A3336'!J19,'3336'!$I:$I,'A3336'!K19,'3336'!$F:$F,'A3336'!$N$7)&gt;=1,1,0)</f>
        <v>0</v>
      </c>
      <c r="O19" s="117"/>
      <c r="P19" s="118"/>
      <c r="Q19" s="133" t="str">
        <f t="shared" si="2"/>
        <v>Ok</v>
      </c>
      <c r="R19" s="115"/>
      <c r="S19" s="115"/>
      <c r="T19" s="66"/>
      <c r="U19" s="133" t="str">
        <f t="shared" si="10"/>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9"/>
        <v>Não</v>
      </c>
      <c r="AK19" s="118"/>
      <c r="AL19" s="115"/>
      <c r="AM19" s="133" t="str">
        <f t="shared" si="11"/>
        <v>Ok</v>
      </c>
      <c r="AO19" s="65" t="str">
        <f t="shared" si="1"/>
        <v>Cooperado SEM perguntas a serem evidenciadas</v>
      </c>
    </row>
    <row r="20" spans="1:41" ht="20.100000000000001" customHeight="1">
      <c r="A20" s="65" t="str">
        <f>IFERROR(IF(ROW(_xlfn.XLOOKUP(B20,For_3336!D:D,For_3336!D:D))=1,"",ROW(_xlfn.XLOOKUP(B20,For_3336!D:D,For_3336!D:D))),"")</f>
        <v/>
      </c>
      <c r="B20" s="229" t="str" cm="1">
        <f t="array" ref="B20">_xlfn.UNIQUE(IF(_xlfn._xlws.FILTER(For_3336!D:D,For_3336!Z:Z="Fornecedor COM perguntas a serem evidenciadas","")="","",_xlfn._xlws.FILTER(For_3336!D:D,For_3336!Z:Z:'For_3336'!Z:Z="Fornecedor COM perguntas a serem evidenciadas","")))</f>
        <v/>
      </c>
      <c r="C20" s="230" t="str" cm="1">
        <f t="array" aca="1" ref="C20" ca="1">IFERROR(LEFT(
IF(INDIRECT("For_3336!N"&amp;A20)="verificar","6, ","")&amp;
IF(INDIRECT("For_3336!q"&amp;A20)="verificar","7, ","")&amp;
IF(INDIRECT("For_3336!t"&amp;A20)="verificar","8, ","")&amp;
IF(INDIRECT("For_3336!w"&amp;A20)="verificar","16, ","")&amp;
IF(INDIRECT("For_3336!x"&amp;A20)="não","QUESTIONÁRIO, ",""),
LEN(
IF(INDIRECT("For_3336!N"&amp;A20)="verificar","6, ","")&amp;
IF(INDIRECT("For_3336!q"&amp;A20)="verificar","7, ","")&amp;
IF(INDIRECT("For_3336!t"&amp;A20)="verificar","8, ","")&amp;
IF(INDIRECT("For_3336!w"&amp;A20)="verificar","16, ","")&amp;
IF(INDIRECT("For_3336!x"&amp;A20)="não","QUESTIONÁRIO, ",""))-2)&amp;".","")</f>
        <v/>
      </c>
      <c r="D20" s="229"/>
      <c r="E20" s="229"/>
      <c r="H20" s="142"/>
      <c r="I20" s="115">
        <f>_xlfn.XLOOKUP(J20,'3336'!$D:$D,'3336'!$C:$C,0,0)</f>
        <v>0</v>
      </c>
      <c r="J20" s="134"/>
      <c r="K20" s="135" cm="1">
        <f t="array" ref="K20">MAX(IF(J20='3336'!$D:$D,'3336'!$I:$I))</f>
        <v>0</v>
      </c>
      <c r="L20" s="136">
        <f>IF(COUNTIFS('3336'!$D:$D,'A3336'!J20,'3336'!$I:$I,'A3336'!K20,'3336'!$F:$F,'A3336'!$L$7)&gt;=1,1,0)</f>
        <v>0</v>
      </c>
      <c r="M20" s="136">
        <f>IF(COUNTIFS('3336'!$D:$D,'A3336'!J20,'3336'!$I:$I,'A3336'!K20,'3336'!$F:$F,'A3336'!$M$7)&gt;=1,1,0)</f>
        <v>0</v>
      </c>
      <c r="N20" s="136">
        <f>IF(COUNTIFS('3336'!$D:$D,'A3336'!J20,'3336'!$I:$I,'A3336'!K20,'3336'!$F:$F,'A3336'!$N$7)&gt;=1,1,0)</f>
        <v>0</v>
      </c>
      <c r="O20" s="117"/>
      <c r="P20" s="118"/>
      <c r="Q20" s="133" t="str">
        <f t="shared" si="2"/>
        <v>Ok</v>
      </c>
      <c r="R20" s="115"/>
      <c r="S20" s="115"/>
      <c r="T20" s="66"/>
      <c r="U20" s="133" t="str">
        <f t="shared" si="10"/>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9"/>
        <v>Não</v>
      </c>
      <c r="AK20" s="118"/>
      <c r="AL20" s="115"/>
      <c r="AM20" s="133" t="str">
        <f t="shared" si="11"/>
        <v>Ok</v>
      </c>
      <c r="AO20" s="65" t="str">
        <f t="shared" si="1"/>
        <v>Cooperado SEM perguntas a serem evidenciadas</v>
      </c>
    </row>
    <row r="21" spans="1:41" ht="20.100000000000001" customHeight="1">
      <c r="A21" s="65" t="str">
        <f>IFERROR(IF(ROW(_xlfn.XLOOKUP(B21,For_3336!D:D,For_3336!D:D))=1,"",ROW(_xlfn.XLOOKUP(B21,For_3336!D:D,For_3336!D:D))),"")</f>
        <v/>
      </c>
      <c r="B21" s="229" t="str" cm="1">
        <f t="array" ref="B21">_xlfn.UNIQUE(IF(_xlfn._xlws.FILTER(For_3336!D:D,For_3336!Z:Z="Fornecedor COM perguntas a serem evidenciadas","")="","",_xlfn._xlws.FILTER(For_3336!D:D,For_3336!Z:Z:'For_3336'!Z:Z="Fornecedor COM perguntas a serem evidenciadas","")))</f>
        <v/>
      </c>
      <c r="C21" s="230" t="str" cm="1">
        <f t="array" aca="1" ref="C21" ca="1">IFERROR(LEFT(
IF(INDIRECT("For_3336!N"&amp;A21)="verificar","6, ","")&amp;
IF(INDIRECT("For_3336!q"&amp;A21)="verificar","7, ","")&amp;
IF(INDIRECT("For_3336!t"&amp;A21)="verificar","8, ","")&amp;
IF(INDIRECT("For_3336!w"&amp;A21)="verificar","16, ","")&amp;
IF(INDIRECT("For_3336!x"&amp;A21)="não","QUESTIONÁRIO, ",""),
LEN(
IF(INDIRECT("For_3336!N"&amp;A21)="verificar","6, ","")&amp;
IF(INDIRECT("For_3336!q"&amp;A21)="verificar","7, ","")&amp;
IF(INDIRECT("For_3336!t"&amp;A21)="verificar","8, ","")&amp;
IF(INDIRECT("For_3336!w"&amp;A21)="verificar","16, ","")&amp;
IF(INDIRECT("For_3336!x"&amp;A21)="não","QUESTIONÁRIO, ",""))-2)&amp;".","")</f>
        <v/>
      </c>
      <c r="D21" s="229"/>
      <c r="E21" s="229"/>
      <c r="H21" s="115"/>
      <c r="I21" s="115"/>
      <c r="J21" s="134"/>
      <c r="K21" s="135"/>
      <c r="L21" s="136"/>
      <c r="M21" s="136"/>
      <c r="N21" s="136"/>
      <c r="O21" s="117"/>
      <c r="P21" s="118"/>
      <c r="Q21" s="133"/>
      <c r="R21" s="115"/>
      <c r="S21" s="115"/>
      <c r="T21" s="66"/>
      <c r="U21" s="133"/>
      <c r="V21" s="115"/>
      <c r="W21" s="115"/>
      <c r="X21" s="66"/>
      <c r="Y21" s="133"/>
      <c r="Z21" s="115"/>
      <c r="AA21" s="115"/>
      <c r="AB21" s="66"/>
      <c r="AC21" s="133"/>
      <c r="AD21" s="115"/>
      <c r="AE21" s="115"/>
      <c r="AF21" s="66"/>
      <c r="AG21" s="133"/>
      <c r="AH21" s="115"/>
      <c r="AI21" s="133"/>
      <c r="AJ21" s="117"/>
      <c r="AK21" s="118"/>
      <c r="AL21" s="115"/>
      <c r="AM21" s="133"/>
    </row>
    <row r="22" spans="1:41" ht="20.100000000000001" customHeight="1">
      <c r="A22" s="65" t="str">
        <f>IFERROR(IF(ROW(_xlfn.XLOOKUP(B22,For_3336!D:D,For_3336!D:D))=1,"",ROW(_xlfn.XLOOKUP(B22,For_3336!D:D,For_3336!D:D))),"")</f>
        <v/>
      </c>
      <c r="B22" s="229" t="str" cm="1">
        <f t="array" ref="B22">_xlfn.UNIQUE(IF(_xlfn._xlws.FILTER(For_3336!D:D,For_3336!Z:Z="Fornecedor COM perguntas a serem evidenciadas","")="","",_xlfn._xlws.FILTER(For_3336!D:D,For_3336!Z:Z:'For_3336'!Z:Z="Fornecedor COM perguntas a serem evidenciadas","")))</f>
        <v/>
      </c>
      <c r="C22" s="230" t="str" cm="1">
        <f t="array" aca="1" ref="C22" ca="1">IFERROR(LEFT(
IF(INDIRECT("For_3336!N"&amp;A22)="verificar","6, ","")&amp;
IF(INDIRECT("For_3336!q"&amp;A22)="verificar","7, ","")&amp;
IF(INDIRECT("For_3336!t"&amp;A22)="verificar","8, ","")&amp;
IF(INDIRECT("For_3336!w"&amp;A22)="verificar","16, ","")&amp;
IF(INDIRECT("For_3336!x"&amp;A22)="não","QUESTIONÁRIO, ",""),
LEN(
IF(INDIRECT("For_3336!N"&amp;A22)="verificar","6, ","")&amp;
IF(INDIRECT("For_3336!q"&amp;A22)="verificar","7, ","")&amp;
IF(INDIRECT("For_3336!t"&amp;A22)="verificar","8, ","")&amp;
IF(INDIRECT("For_3336!w"&amp;A22)="verificar","16, ","")&amp;
IF(INDIRECT("For_3336!x"&amp;A22)="não","QUESTIONÁRIO, ",""))-2)&amp;".","")</f>
        <v/>
      </c>
      <c r="D22" s="229"/>
      <c r="E22" s="229"/>
      <c r="H22" s="115"/>
      <c r="I22" s="115"/>
      <c r="J22" s="134"/>
      <c r="K22" s="135"/>
      <c r="L22" s="136"/>
      <c r="M22" s="136"/>
      <c r="N22" s="136"/>
      <c r="O22" s="117"/>
      <c r="P22" s="118"/>
      <c r="Q22" s="133"/>
      <c r="R22" s="115"/>
      <c r="S22" s="115"/>
      <c r="T22" s="66"/>
      <c r="U22" s="133"/>
      <c r="V22" s="115"/>
      <c r="W22" s="115"/>
      <c r="X22" s="66"/>
      <c r="Y22" s="133"/>
      <c r="Z22" s="115"/>
      <c r="AA22" s="115"/>
      <c r="AB22" s="66"/>
      <c r="AC22" s="133"/>
      <c r="AD22" s="115"/>
      <c r="AE22" s="115"/>
      <c r="AF22" s="66"/>
      <c r="AG22" s="133"/>
      <c r="AH22" s="115"/>
      <c r="AI22" s="133"/>
      <c r="AJ22" s="117"/>
      <c r="AK22" s="118"/>
      <c r="AL22" s="115"/>
      <c r="AM22" s="133"/>
    </row>
    <row r="23" spans="1:41" ht="20.100000000000001" customHeight="1">
      <c r="A23" s="65" t="str">
        <f>IFERROR(IF(ROW(_xlfn.XLOOKUP(B23,For_3336!D:D,For_3336!D:D))=1,"",ROW(_xlfn.XLOOKUP(B23,For_3336!D:D,For_3336!D:D))),"")</f>
        <v/>
      </c>
      <c r="B23" s="229" t="str" cm="1">
        <f t="array" ref="B23">_xlfn.UNIQUE(IF(_xlfn._xlws.FILTER(For_3336!D:D,For_3336!Z:Z="Fornecedor COM perguntas a serem evidenciadas","")="","",_xlfn._xlws.FILTER(For_3336!D:D,For_3336!Z:Z:'For_3336'!Z:Z="Fornecedor COM perguntas a serem evidenciadas","")))</f>
        <v/>
      </c>
      <c r="C23" s="230" t="str" cm="1">
        <f t="array" aca="1" ref="C23" ca="1">IFERROR(LEFT(
IF(INDIRECT("For_3336!N"&amp;A23)="verificar","6, ","")&amp;
IF(INDIRECT("For_3336!q"&amp;A23)="verificar","7, ","")&amp;
IF(INDIRECT("For_3336!t"&amp;A23)="verificar","8, ","")&amp;
IF(INDIRECT("For_3336!w"&amp;A23)="verificar","16, ","")&amp;
IF(INDIRECT("For_3336!x"&amp;A23)="não","QUESTIONÁRIO, ",""),
LEN(
IF(INDIRECT("For_3336!N"&amp;A23)="verificar","6, ","")&amp;
IF(INDIRECT("For_3336!q"&amp;A23)="verificar","7, ","")&amp;
IF(INDIRECT("For_3336!t"&amp;A23)="verificar","8, ","")&amp;
IF(INDIRECT("For_3336!w"&amp;A23)="verificar","16, ","")&amp;
IF(INDIRECT("For_3336!x"&amp;A23)="não","QUESTIONÁRIO, ",""))-2)&amp;".","")</f>
        <v/>
      </c>
      <c r="D23" s="229"/>
      <c r="E23" s="229"/>
      <c r="H23" s="115"/>
      <c r="I23" s="115"/>
      <c r="J23" s="134"/>
      <c r="K23" s="135"/>
      <c r="L23" s="136"/>
      <c r="M23" s="136"/>
      <c r="N23" s="136"/>
      <c r="O23" s="117"/>
      <c r="P23" s="118"/>
      <c r="Q23" s="133"/>
      <c r="R23" s="115"/>
      <c r="S23" s="115"/>
      <c r="T23" s="66"/>
      <c r="U23" s="133"/>
      <c r="V23" s="115"/>
      <c r="W23" s="115"/>
      <c r="X23" s="66"/>
      <c r="Y23" s="133"/>
      <c r="Z23" s="115"/>
      <c r="AA23" s="115"/>
      <c r="AB23" s="66"/>
      <c r="AC23" s="133"/>
      <c r="AD23" s="115"/>
      <c r="AE23" s="115"/>
      <c r="AF23" s="66"/>
      <c r="AG23" s="133"/>
      <c r="AH23" s="115"/>
      <c r="AI23" s="133"/>
      <c r="AJ23" s="117"/>
      <c r="AK23" s="118"/>
      <c r="AL23" s="115"/>
      <c r="AM23" s="133"/>
    </row>
    <row r="24" spans="1:41" ht="20.100000000000001" customHeight="1">
      <c r="A24" s="65" t="str">
        <f>IFERROR(IF(ROW(_xlfn.XLOOKUP(B24,For_3336!D:D,For_3336!D:D))=1,"",ROW(_xlfn.XLOOKUP(B24,For_3336!D:D,For_3336!D:D))),"")</f>
        <v/>
      </c>
      <c r="B24" s="229" t="str" cm="1">
        <f t="array" ref="B24">_xlfn.UNIQUE(IF(_xlfn._xlws.FILTER(For_3336!D:D,For_3336!Z:Z="Fornecedor COM perguntas a serem evidenciadas","")="","",_xlfn._xlws.FILTER(For_3336!D:D,For_3336!Z:Z:'For_3336'!Z:Z="Fornecedor COM perguntas a serem evidenciadas","")))</f>
        <v/>
      </c>
      <c r="C24" s="230" t="str" cm="1">
        <f t="array" aca="1" ref="C24" ca="1">IFERROR(LEFT(
IF(INDIRECT("For_3336!N"&amp;A24)="verificar","6, ","")&amp;
IF(INDIRECT("For_3336!q"&amp;A24)="verificar","7, ","")&amp;
IF(INDIRECT("For_3336!t"&amp;A24)="verificar","8, ","")&amp;
IF(INDIRECT("For_3336!w"&amp;A24)="verificar","16, ","")&amp;
IF(INDIRECT("For_3336!x"&amp;A24)="não","QUESTIONÁRIO, ",""),
LEN(
IF(INDIRECT("For_3336!N"&amp;A24)="verificar","6, ","")&amp;
IF(INDIRECT("For_3336!q"&amp;A24)="verificar","7, ","")&amp;
IF(INDIRECT("For_3336!t"&amp;A24)="verificar","8, ","")&amp;
IF(INDIRECT("For_3336!w"&amp;A24)="verificar","16, ","")&amp;
IF(INDIRECT("For_3336!x"&amp;A24)="não","QUESTIONÁRIO, ",""))-2)&amp;".","")</f>
        <v/>
      </c>
      <c r="D24" s="229"/>
      <c r="E24" s="229"/>
      <c r="H24" s="115"/>
      <c r="I24" s="115"/>
      <c r="J24" s="134"/>
      <c r="K24" s="135"/>
      <c r="L24" s="136"/>
      <c r="M24" s="136"/>
      <c r="N24" s="136"/>
      <c r="O24" s="117"/>
      <c r="P24" s="118"/>
      <c r="Q24" s="133"/>
      <c r="R24" s="115"/>
      <c r="S24" s="115"/>
      <c r="T24" s="66"/>
      <c r="U24" s="133"/>
      <c r="V24" s="115"/>
      <c r="W24" s="115"/>
      <c r="X24" s="66"/>
      <c r="Y24" s="133"/>
      <c r="Z24" s="115"/>
      <c r="AA24" s="115"/>
      <c r="AB24" s="66"/>
      <c r="AC24" s="133"/>
      <c r="AD24" s="115"/>
      <c r="AE24" s="115"/>
      <c r="AF24" s="66"/>
      <c r="AG24" s="133"/>
      <c r="AH24" s="115"/>
      <c r="AI24" s="133"/>
      <c r="AJ24" s="117"/>
      <c r="AK24" s="118"/>
      <c r="AL24" s="115"/>
      <c r="AM24" s="133"/>
    </row>
    <row r="25" spans="1:41" ht="20.100000000000001" customHeight="1">
      <c r="H25" s="115"/>
      <c r="I25" s="115"/>
      <c r="J25" s="134"/>
      <c r="K25" s="135"/>
      <c r="L25" s="136"/>
      <c r="M25" s="136"/>
      <c r="N25" s="136"/>
      <c r="O25" s="117"/>
      <c r="P25" s="118"/>
      <c r="Q25" s="133"/>
      <c r="R25" s="115"/>
      <c r="S25" s="115"/>
      <c r="T25" s="66"/>
      <c r="U25" s="133"/>
      <c r="V25" s="115"/>
      <c r="W25" s="115"/>
      <c r="X25" s="66"/>
      <c r="Y25" s="133"/>
      <c r="Z25" s="115"/>
      <c r="AA25" s="115"/>
      <c r="AB25" s="66"/>
      <c r="AC25" s="133"/>
      <c r="AD25" s="115"/>
      <c r="AE25" s="115"/>
      <c r="AF25" s="66"/>
      <c r="AG25" s="133"/>
      <c r="AH25" s="115"/>
      <c r="AI25" s="133"/>
      <c r="AJ25" s="117"/>
      <c r="AK25" s="118"/>
      <c r="AL25" s="115"/>
      <c r="AM25" s="133"/>
    </row>
    <row r="26" spans="1:41" ht="20.100000000000001" customHeight="1" thickBot="1">
      <c r="B26" s="327" t="s">
        <v>716</v>
      </c>
      <c r="C26" s="327"/>
      <c r="D26" s="327"/>
      <c r="E26" s="327"/>
      <c r="H26" s="115"/>
      <c r="I26" s="115"/>
      <c r="J26" s="134"/>
      <c r="K26" s="135"/>
      <c r="L26" s="136"/>
      <c r="M26" s="136"/>
      <c r="N26" s="136"/>
      <c r="O26" s="117"/>
      <c r="P26" s="118"/>
      <c r="Q26" s="133"/>
      <c r="R26" s="115"/>
      <c r="S26" s="115"/>
      <c r="T26" s="66"/>
      <c r="U26" s="133"/>
      <c r="V26" s="115"/>
      <c r="W26" s="115"/>
      <c r="X26" s="66"/>
      <c r="Y26" s="133"/>
      <c r="Z26" s="115"/>
      <c r="AA26" s="115"/>
      <c r="AB26" s="66"/>
      <c r="AC26" s="133"/>
      <c r="AD26" s="115"/>
      <c r="AE26" s="115"/>
      <c r="AF26" s="66"/>
      <c r="AG26" s="133"/>
      <c r="AH26" s="115"/>
      <c r="AI26" s="133"/>
      <c r="AJ26" s="117"/>
      <c r="AK26" s="118"/>
      <c r="AL26" s="115"/>
      <c r="AM26" s="133"/>
    </row>
    <row r="27" spans="1:41" ht="20.100000000000001" customHeight="1" thickTop="1">
      <c r="B27" s="231" t="s">
        <v>692</v>
      </c>
      <c r="C27" s="232" t="s">
        <v>717</v>
      </c>
      <c r="D27" s="232"/>
      <c r="E27" s="233"/>
      <c r="H27" s="115"/>
      <c r="I27" s="115"/>
      <c r="J27" s="134"/>
      <c r="K27" s="135"/>
      <c r="L27" s="136"/>
      <c r="M27" s="136"/>
      <c r="N27" s="136"/>
      <c r="O27" s="117"/>
      <c r="P27" s="118"/>
      <c r="Q27" s="133"/>
      <c r="R27" s="115"/>
      <c r="S27" s="115"/>
      <c r="T27" s="66"/>
      <c r="U27" s="133"/>
      <c r="V27" s="115"/>
      <c r="W27" s="115"/>
      <c r="X27" s="66"/>
      <c r="Y27" s="133"/>
      <c r="Z27" s="115"/>
      <c r="AA27" s="115"/>
      <c r="AB27" s="66"/>
      <c r="AC27" s="133"/>
      <c r="AD27" s="115"/>
      <c r="AE27" s="115"/>
      <c r="AF27" s="66"/>
      <c r="AG27" s="133"/>
      <c r="AH27" s="115"/>
      <c r="AI27" s="133"/>
      <c r="AJ27" s="117"/>
      <c r="AK27" s="118"/>
      <c r="AL27" s="115"/>
      <c r="AM27" s="133"/>
    </row>
    <row r="28" spans="1:41" ht="20.100000000000001" customHeight="1">
      <c r="A28" s="120">
        <v>1</v>
      </c>
      <c r="B28" s="229" t="str" cm="1">
        <f t="array" ref="B28">_xlfn._xlws.FILTER(For_3336!D:E,For_3336!J:J="SIM","")</f>
        <v/>
      </c>
      <c r="C28" s="230"/>
      <c r="D28" s="229"/>
      <c r="E28" s="229"/>
      <c r="H28" s="115"/>
      <c r="I28" s="115"/>
      <c r="J28" s="134"/>
      <c r="K28" s="135"/>
      <c r="L28" s="136"/>
      <c r="M28" s="136"/>
      <c r="N28" s="136"/>
      <c r="O28" s="117"/>
      <c r="P28" s="118"/>
      <c r="Q28" s="133"/>
      <c r="R28" s="115"/>
      <c r="S28" s="115"/>
      <c r="T28" s="66"/>
      <c r="U28" s="133"/>
      <c r="V28" s="115"/>
      <c r="W28" s="115"/>
      <c r="X28" s="66"/>
      <c r="Y28" s="133"/>
      <c r="Z28" s="115"/>
      <c r="AA28" s="115"/>
      <c r="AB28" s="66"/>
      <c r="AC28" s="133"/>
      <c r="AD28" s="115"/>
      <c r="AE28" s="115"/>
      <c r="AF28" s="66"/>
      <c r="AG28" s="133"/>
      <c r="AH28" s="115"/>
      <c r="AI28" s="133"/>
      <c r="AJ28" s="117"/>
      <c r="AK28" s="118"/>
      <c r="AL28" s="118"/>
      <c r="AM28" s="133"/>
    </row>
    <row r="29" spans="1:41" ht="20.100000000000001" customHeight="1">
      <c r="A29" s="120">
        <v>2</v>
      </c>
      <c r="B29" s="230" t="s">
        <v>718</v>
      </c>
      <c r="C29" s="230"/>
      <c r="D29" s="229"/>
      <c r="E29" s="229"/>
      <c r="J29" s="137"/>
      <c r="K29" s="138"/>
      <c r="U29" s="120"/>
      <c r="Y29" s="120"/>
      <c r="AC29" s="120"/>
      <c r="AG29" s="120"/>
      <c r="AI29" s="120"/>
    </row>
    <row r="30" spans="1:41" ht="20.100000000000001" customHeight="1">
      <c r="A30" s="120">
        <v>3</v>
      </c>
      <c r="B30" s="229"/>
      <c r="C30" s="229"/>
      <c r="D30" s="229"/>
      <c r="E30" s="229"/>
      <c r="J30" s="137"/>
      <c r="K30" s="138"/>
      <c r="U30" s="120"/>
      <c r="Y30" s="120"/>
      <c r="AC30" s="120"/>
      <c r="AG30" s="120"/>
      <c r="AI30" s="120"/>
    </row>
    <row r="31" spans="1:41" ht="20.100000000000001" customHeight="1">
      <c r="A31" s="120">
        <v>4</v>
      </c>
      <c r="B31" s="229"/>
      <c r="C31" s="229"/>
      <c r="D31" s="229"/>
      <c r="E31" s="229"/>
      <c r="J31" s="137"/>
      <c r="K31" s="138"/>
      <c r="U31" s="120"/>
      <c r="Y31" s="120"/>
      <c r="AC31" s="120"/>
      <c r="AG31" s="120"/>
      <c r="AI31" s="120"/>
    </row>
    <row r="32" spans="1:41" ht="15.75" customHeight="1">
      <c r="A32" s="120">
        <v>5</v>
      </c>
      <c r="B32" s="229"/>
      <c r="C32" s="229"/>
      <c r="D32" s="229"/>
      <c r="E32" s="229"/>
      <c r="G32" s="152"/>
      <c r="J32" s="153"/>
      <c r="K32" s="138"/>
    </row>
    <row r="33" spans="1:11" ht="15.75" customHeight="1">
      <c r="A33" s="120">
        <v>6</v>
      </c>
      <c r="B33" s="229"/>
      <c r="C33" s="229"/>
      <c r="D33" s="229"/>
      <c r="E33" s="229"/>
      <c r="J33" s="137"/>
      <c r="K33" s="138"/>
    </row>
    <row r="34" spans="1:11" ht="15.75" customHeight="1">
      <c r="A34" s="120">
        <v>7</v>
      </c>
      <c r="B34" s="229"/>
      <c r="C34" s="229"/>
      <c r="D34" s="229"/>
      <c r="E34" s="229"/>
      <c r="J34" s="137"/>
      <c r="K34" s="138"/>
    </row>
    <row r="35" spans="1:11" ht="15.75" customHeight="1">
      <c r="A35" s="120">
        <v>8</v>
      </c>
      <c r="B35" s="229"/>
      <c r="C35" s="229"/>
      <c r="D35" s="229"/>
      <c r="E35" s="229"/>
      <c r="H35"/>
      <c r="J35" s="137"/>
      <c r="K35" s="138"/>
    </row>
    <row r="36" spans="1:11" ht="15.75" customHeight="1">
      <c r="A36" s="120">
        <v>9</v>
      </c>
      <c r="B36" s="229"/>
      <c r="C36" s="229"/>
      <c r="D36" s="229"/>
      <c r="E36" s="229"/>
      <c r="H36"/>
      <c r="J36" s="137"/>
      <c r="K36" s="138"/>
    </row>
    <row r="37" spans="1:11" ht="15.75" customHeight="1">
      <c r="A37" s="120">
        <v>10</v>
      </c>
      <c r="B37" s="229"/>
      <c r="C37" s="229"/>
      <c r="D37" s="229"/>
      <c r="E37" s="229"/>
      <c r="H37"/>
      <c r="J37" s="137"/>
      <c r="K37" s="138"/>
    </row>
    <row r="38" spans="1:11" ht="15.75" customHeight="1">
      <c r="A38" s="120">
        <v>11</v>
      </c>
      <c r="B38" s="229"/>
      <c r="C38" s="229"/>
      <c r="D38" s="229"/>
      <c r="E38" s="229"/>
      <c r="H38"/>
      <c r="J38" s="137"/>
      <c r="K38" s="138"/>
    </row>
    <row r="39" spans="1:11" ht="15.75" customHeight="1">
      <c r="A39" s="120">
        <v>12</v>
      </c>
      <c r="B39" s="229"/>
      <c r="C39" s="229"/>
      <c r="D39" s="229"/>
      <c r="E39" s="229"/>
      <c r="J39" s="137"/>
      <c r="K39" s="138"/>
    </row>
    <row r="40" spans="1:11" ht="15.75" customHeight="1">
      <c r="A40" s="120">
        <v>13</v>
      </c>
      <c r="B40" s="229"/>
      <c r="C40" s="229"/>
      <c r="D40" s="229"/>
      <c r="E40" s="229"/>
      <c r="J40" s="137"/>
      <c r="K40" s="138"/>
    </row>
    <row r="41" spans="1:11" ht="15.75" customHeight="1">
      <c r="A41" s="120">
        <v>14</v>
      </c>
      <c r="B41" s="229"/>
      <c r="C41" s="229"/>
      <c r="D41" s="229"/>
      <c r="E41" s="229"/>
      <c r="J41" s="137"/>
      <c r="K41" s="138"/>
    </row>
    <row r="42" spans="1:11" ht="15.75" customHeight="1">
      <c r="A42" s="120">
        <v>15</v>
      </c>
      <c r="B42" s="229"/>
      <c r="C42" s="229"/>
      <c r="D42" s="229"/>
      <c r="E42" s="229"/>
      <c r="J42" s="137"/>
      <c r="K42" s="138"/>
    </row>
    <row r="43" spans="1:11" ht="15.75" customHeight="1">
      <c r="A43" s="120">
        <v>16</v>
      </c>
      <c r="B43" s="229"/>
      <c r="C43" s="229"/>
      <c r="D43" s="229"/>
      <c r="E43" s="229"/>
      <c r="J43" s="137"/>
      <c r="K43" s="138"/>
    </row>
    <row r="44" spans="1:11" ht="15.75" customHeight="1">
      <c r="A44" s="120">
        <v>17</v>
      </c>
      <c r="B44" s="229"/>
      <c r="C44" s="229"/>
      <c r="D44" s="229"/>
      <c r="E44" s="229"/>
      <c r="J44" s="137"/>
      <c r="K44" s="138"/>
    </row>
    <row r="45" spans="1:11" ht="15.75" customHeight="1">
      <c r="A45" s="120">
        <v>18</v>
      </c>
      <c r="B45" s="229"/>
      <c r="C45" s="229"/>
      <c r="D45" s="229"/>
      <c r="E45" s="229"/>
      <c r="J45" s="137"/>
      <c r="K45" s="138"/>
    </row>
    <row r="46" spans="1:11" ht="20.100000000000001" customHeight="1">
      <c r="A46" s="120">
        <v>19</v>
      </c>
      <c r="B46" s="229"/>
      <c r="C46" s="229"/>
      <c r="D46" s="229"/>
      <c r="E46" s="229"/>
      <c r="J46" s="137"/>
      <c r="K46" s="138"/>
    </row>
    <row r="47" spans="1:11" ht="20.100000000000001" customHeight="1">
      <c r="A47" s="120"/>
      <c r="B47" s="118"/>
      <c r="C47" s="118"/>
      <c r="D47" s="118"/>
      <c r="E47" s="118"/>
      <c r="J47" s="137"/>
      <c r="K47" s="138"/>
    </row>
    <row r="48" spans="1:11" ht="20.100000000000001" customHeight="1" thickBot="1">
      <c r="B48" s="324" t="s">
        <v>719</v>
      </c>
      <c r="C48" s="324"/>
      <c r="D48" s="324"/>
      <c r="E48" s="324"/>
      <c r="J48" s="137"/>
      <c r="K48" s="138"/>
    </row>
    <row r="49" spans="1:11" ht="20.100000000000001" customHeight="1" thickTop="1">
      <c r="A49" s="119" t="s">
        <v>720</v>
      </c>
      <c r="B49" s="150" t="s">
        <v>721</v>
      </c>
      <c r="C49" s="151" t="s">
        <v>715</v>
      </c>
      <c r="D49" s="328"/>
      <c r="E49" s="329"/>
      <c r="J49" s="137"/>
      <c r="K49" s="138"/>
    </row>
    <row r="50" spans="1:11"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J50" s="137"/>
      <c r="K50" s="138"/>
    </row>
    <row r="51" spans="1:11" ht="20.100000000000001" customHeight="1">
      <c r="A51" s="119" t="str">
        <f t="shared" ref="A51:A82" si="12">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J51" s="137"/>
      <c r="K51" s="138"/>
    </row>
    <row r="52" spans="1:11" ht="20.100000000000001" customHeight="1">
      <c r="A52" s="119" t="str">
        <f t="shared" si="12"/>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J52" s="137"/>
      <c r="K52" s="138"/>
    </row>
    <row r="53" spans="1:11" ht="20.100000000000001" customHeight="1">
      <c r="A53" s="119" t="str">
        <f t="shared" si="12"/>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J53" s="137"/>
      <c r="K53" s="138"/>
    </row>
    <row r="54" spans="1:11" ht="20.100000000000001" customHeight="1">
      <c r="A54" s="119" t="str">
        <f t="shared" si="12"/>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J54" s="137"/>
      <c r="K54" s="138"/>
    </row>
    <row r="55" spans="1:11" ht="20.100000000000001" customHeight="1">
      <c r="A55" s="119" t="str">
        <f t="shared" si="12"/>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J55" s="137"/>
      <c r="K55" s="138"/>
    </row>
    <row r="56" spans="1:11" ht="20.100000000000001" customHeight="1">
      <c r="A56" s="119" t="str">
        <f t="shared" si="12"/>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J56" s="137"/>
      <c r="K56" s="138"/>
    </row>
    <row r="57" spans="1:11" ht="20.100000000000001" customHeight="1">
      <c r="A57" s="119" t="str">
        <f t="shared" si="12"/>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J57" s="137"/>
      <c r="K57" s="138"/>
    </row>
    <row r="58" spans="1:11" ht="20.100000000000001" customHeight="1">
      <c r="A58" s="119" t="str">
        <f t="shared" si="12"/>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11" ht="20.100000000000001" customHeight="1">
      <c r="A59" s="119" t="str">
        <f t="shared" si="12"/>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11" ht="20.100000000000001" customHeight="1">
      <c r="A60" s="119" t="str">
        <f t="shared" si="12"/>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11" ht="20.100000000000001" customHeight="1">
      <c r="A61" s="119" t="str">
        <f t="shared" si="12"/>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11" ht="20.100000000000001" customHeight="1">
      <c r="A62" s="119" t="str">
        <f t="shared" si="12"/>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11" ht="20.100000000000001" customHeight="1">
      <c r="A63" s="119" t="str">
        <f t="shared" si="12"/>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11" ht="20.100000000000001" customHeight="1">
      <c r="A64" s="119" t="str">
        <f t="shared" si="12"/>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2"/>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2"/>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2"/>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2"/>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2"/>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2"/>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2"/>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2"/>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2"/>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2"/>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2"/>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2"/>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2"/>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2"/>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2"/>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2"/>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2"/>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2"/>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2:E2"/>
    <mergeCell ref="O3:Q8"/>
    <mergeCell ref="R3:U8"/>
    <mergeCell ref="V3:Y8"/>
    <mergeCell ref="Z3:AC8"/>
    <mergeCell ref="D49:E49"/>
    <mergeCell ref="AH3:AI8"/>
    <mergeCell ref="AJ3:AM8"/>
    <mergeCell ref="B5:E5"/>
    <mergeCell ref="D6:E6"/>
    <mergeCell ref="D7:E7"/>
    <mergeCell ref="H7:K7"/>
    <mergeCell ref="B8:E8"/>
    <mergeCell ref="L8:L9"/>
    <mergeCell ref="M8:M9"/>
    <mergeCell ref="N8:N9"/>
    <mergeCell ref="AD3:AG8"/>
    <mergeCell ref="AO9:AR9"/>
    <mergeCell ref="B11:E11"/>
    <mergeCell ref="D12:E12"/>
    <mergeCell ref="B26:E26"/>
    <mergeCell ref="B48:E48"/>
  </mergeCells>
  <conditionalFormatting sqref="L1:L1048576">
    <cfRule type="cellIs" dxfId="166" priority="4" operator="equal">
      <formula>1</formula>
    </cfRule>
  </conditionalFormatting>
  <conditionalFormatting sqref="L1:N1048576">
    <cfRule type="cellIs" dxfId="165" priority="1" operator="equal">
      <formula>0</formula>
    </cfRule>
  </conditionalFormatting>
  <conditionalFormatting sqref="M3:M6 M8:M1048576">
    <cfRule type="cellIs" dxfId="164" priority="3" operator="equal">
      <formula>1</formula>
    </cfRule>
  </conditionalFormatting>
  <conditionalFormatting sqref="N3:N6 N8:N1048576">
    <cfRule type="cellIs" dxfId="163" priority="2" operator="equal">
      <formula>1</formula>
    </cfRule>
  </conditionalFormatting>
  <dataValidations count="3">
    <dataValidation type="list" allowBlank="1" showInputMessage="1" showErrorMessage="1" sqref="AD10:AD28" xr:uid="{070A57BA-3359-49A8-A7B5-8D1ED4676320}">
      <formula1>"Foi firmado um TAC, Não foi firmado um TAC, Não se aplica"</formula1>
    </dataValidation>
    <dataValidation type="list" allowBlank="1" showInputMessage="1" showErrorMessage="1" sqref="R10:R28 V10:V28 Z10:Z28" xr:uid="{0551D747-34B5-491B-AA38-025A5F59A4B6}">
      <formula1>"Sim, Não, Não se aplica"</formula1>
    </dataValidation>
    <dataValidation type="list" allowBlank="1" showInputMessage="1" showErrorMessage="1" sqref="O10:P28 AA10:AB28 AL10:AL27 S10:T28 AH10:AH28 W10:X28 AE10:AF28" xr:uid="{9ABC7B6A-004C-4119-8CEB-F8B21071F9AD}">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DD699DF-CAC9-4E2F-A2B5-B125EF441BAD}">
          <x14:formula1>
            <xm:f>'Cooperados Alto Risco'!$N$20:$N$27</xm:f>
          </x14:formula1>
          <xm:sqref>AK10:AK28</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E26F-64EF-4160-890A-AC11D40BF5CA}">
  <sheetPr>
    <tabColor rgb="FFFFC000"/>
  </sheetPr>
  <dimension ref="A1:K22"/>
  <sheetViews>
    <sheetView workbookViewId="0">
      <selection sqref="A1:XFD1048576"/>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c r="B1" s="349"/>
      <c r="C1" s="349"/>
      <c r="D1" s="349"/>
      <c r="E1" s="349"/>
      <c r="F1" s="349"/>
      <c r="G1" s="349"/>
      <c r="H1" s="349"/>
      <c r="I1" s="349"/>
      <c r="J1" s="349"/>
      <c r="K1" s="349"/>
    </row>
    <row r="2" spans="1:11" ht="15.95" customHeight="1">
      <c r="A2" s="349"/>
      <c r="B2" s="349"/>
      <c r="C2" s="349"/>
      <c r="D2" s="349"/>
      <c r="E2" s="349"/>
      <c r="F2" s="349"/>
      <c r="G2" s="349"/>
      <c r="H2" s="349"/>
      <c r="I2" s="349"/>
      <c r="J2" s="349"/>
      <c r="K2" s="349"/>
    </row>
    <row r="3" spans="1:11" ht="15.95" customHeight="1">
      <c r="A3" s="349"/>
      <c r="B3" s="349"/>
      <c r="C3" s="349"/>
      <c r="D3" s="349"/>
      <c r="E3" s="349"/>
      <c r="F3" s="349"/>
      <c r="G3" s="349"/>
      <c r="H3" s="349"/>
      <c r="I3" s="349"/>
      <c r="J3" s="349"/>
      <c r="K3" s="349"/>
    </row>
    <row r="4" spans="1:11" ht="15.95" customHeight="1">
      <c r="A4" s="1"/>
      <c r="B4" s="351"/>
      <c r="C4" s="351"/>
      <c r="D4" s="351"/>
      <c r="E4" s="351"/>
      <c r="F4" s="351"/>
      <c r="G4" s="351"/>
      <c r="H4" s="351"/>
      <c r="I4" s="351"/>
      <c r="J4" s="351"/>
      <c r="K4" s="351"/>
    </row>
    <row r="5" spans="1:11" ht="15.95" customHeight="1">
      <c r="A5" s="1"/>
      <c r="B5" s="362"/>
      <c r="C5" s="362"/>
      <c r="D5" s="362"/>
      <c r="E5" s="362"/>
      <c r="F5" s="362"/>
      <c r="G5" s="362"/>
      <c r="H5" s="362"/>
      <c r="I5" s="362"/>
      <c r="J5" s="362"/>
      <c r="K5" s="362"/>
    </row>
    <row r="6" spans="1:11" ht="30" customHeight="1">
      <c r="A6" s="2"/>
      <c r="B6" s="2"/>
      <c r="C6" s="2"/>
      <c r="D6" s="2"/>
      <c r="E6" s="3"/>
      <c r="F6" s="3"/>
      <c r="G6" s="3"/>
      <c r="H6" s="3"/>
      <c r="I6" s="3"/>
      <c r="J6" s="3"/>
      <c r="K6" s="2"/>
    </row>
    <row r="7" spans="1:11" ht="26.1" customHeight="1">
      <c r="A7" s="4"/>
      <c r="B7" s="4"/>
      <c r="C7" s="4"/>
      <c r="D7" s="4"/>
      <c r="E7" s="5"/>
      <c r="F7" s="5"/>
      <c r="G7" s="5"/>
      <c r="H7" s="5"/>
      <c r="I7" s="9"/>
      <c r="J7" s="5"/>
      <c r="K7" s="4"/>
    </row>
    <row r="8" spans="1:11" ht="26.1" customHeight="1">
      <c r="A8" s="6"/>
      <c r="B8" s="6"/>
      <c r="C8" s="6"/>
      <c r="D8" s="6"/>
      <c r="E8" s="7"/>
      <c r="F8" s="7"/>
      <c r="G8" s="7"/>
      <c r="H8" s="7"/>
      <c r="I8" s="8"/>
      <c r="J8" s="7"/>
      <c r="K8" s="6"/>
    </row>
    <row r="9" spans="1:11" ht="26.1" customHeight="1">
      <c r="A9" s="4"/>
      <c r="B9" s="4"/>
      <c r="C9" s="4"/>
      <c r="D9" s="4"/>
      <c r="E9" s="5"/>
      <c r="F9" s="5"/>
      <c r="G9" s="5"/>
      <c r="H9" s="5"/>
      <c r="I9" s="9"/>
      <c r="J9" s="5"/>
      <c r="K9" s="4"/>
    </row>
    <row r="10" spans="1:11" ht="26.1" customHeight="1">
      <c r="A10" s="6"/>
      <c r="B10" s="6"/>
      <c r="C10" s="6"/>
      <c r="D10" s="6"/>
      <c r="E10" s="7"/>
      <c r="F10" s="7"/>
      <c r="G10" s="7"/>
      <c r="H10" s="7"/>
      <c r="I10" s="8"/>
      <c r="J10" s="7"/>
      <c r="K10" s="6"/>
    </row>
    <row r="11" spans="1:11" ht="26.1" customHeight="1">
      <c r="A11" s="4"/>
      <c r="B11" s="4"/>
      <c r="C11" s="4"/>
      <c r="D11" s="4"/>
      <c r="E11" s="5"/>
      <c r="F11" s="5"/>
      <c r="G11" s="5"/>
      <c r="H11" s="5"/>
      <c r="I11" s="9"/>
      <c r="J11" s="5"/>
      <c r="K11" s="4"/>
    </row>
    <row r="12" spans="1:11" ht="26.1" customHeight="1">
      <c r="A12" s="6"/>
      <c r="B12" s="6"/>
      <c r="C12" s="6"/>
      <c r="D12" s="6"/>
      <c r="E12" s="7"/>
      <c r="F12" s="7"/>
      <c r="G12" s="7"/>
      <c r="H12" s="7"/>
      <c r="I12" s="8"/>
      <c r="J12" s="7"/>
      <c r="K12" s="6"/>
    </row>
    <row r="13" spans="1:11" ht="26.1" customHeight="1">
      <c r="A13" s="4"/>
      <c r="B13" s="4"/>
      <c r="C13" s="4"/>
      <c r="D13" s="4"/>
      <c r="E13" s="5"/>
      <c r="F13" s="5"/>
      <c r="G13" s="5"/>
      <c r="H13" s="5"/>
      <c r="I13" s="9"/>
      <c r="J13" s="5"/>
      <c r="K13" s="4"/>
    </row>
    <row r="14" spans="1:11" ht="26.1" customHeight="1">
      <c r="A14" s="6"/>
      <c r="B14" s="6"/>
      <c r="C14" s="6"/>
      <c r="D14" s="6"/>
      <c r="E14" s="7"/>
      <c r="F14" s="7"/>
      <c r="G14" s="7"/>
      <c r="H14" s="7"/>
      <c r="I14" s="8"/>
      <c r="J14" s="7"/>
      <c r="K14" s="6"/>
    </row>
    <row r="15" spans="1:11" ht="26.1" customHeight="1">
      <c r="A15" s="4"/>
      <c r="B15" s="4"/>
      <c r="C15" s="4"/>
      <c r="D15" s="4"/>
      <c r="E15" s="5"/>
      <c r="F15" s="5"/>
      <c r="G15" s="5"/>
      <c r="H15" s="5"/>
      <c r="I15" s="9"/>
      <c r="J15" s="5"/>
      <c r="K15" s="4"/>
    </row>
    <row r="16" spans="1:11" ht="26.1" customHeight="1">
      <c r="A16" s="6"/>
      <c r="B16" s="6"/>
      <c r="C16" s="6"/>
      <c r="D16" s="6"/>
      <c r="E16" s="7"/>
      <c r="F16" s="7"/>
      <c r="G16" s="7"/>
      <c r="H16" s="7"/>
      <c r="I16" s="8"/>
      <c r="J16" s="7"/>
      <c r="K16" s="6"/>
    </row>
    <row r="17" spans="1:11" ht="26.1" customHeight="1">
      <c r="A17" s="4"/>
      <c r="B17" s="4"/>
      <c r="C17" s="4"/>
      <c r="D17" s="4"/>
      <c r="E17" s="5"/>
      <c r="F17" s="5"/>
      <c r="G17" s="5"/>
      <c r="H17" s="5"/>
      <c r="I17" s="9"/>
      <c r="J17" s="5"/>
      <c r="K17" s="4"/>
    </row>
    <row r="18" spans="1:11" ht="26.1" customHeight="1">
      <c r="A18" s="6"/>
      <c r="B18" s="6"/>
      <c r="C18" s="6"/>
      <c r="D18" s="6"/>
      <c r="E18" s="7"/>
      <c r="F18" s="7"/>
      <c r="G18" s="7"/>
      <c r="H18" s="7"/>
      <c r="I18" s="8"/>
      <c r="J18" s="7"/>
      <c r="K18" s="6"/>
    </row>
    <row r="19" spans="1:11" ht="26.1" customHeight="1">
      <c r="A19" s="4"/>
      <c r="B19" s="4"/>
      <c r="C19" s="4"/>
      <c r="D19" s="4"/>
      <c r="E19" s="5"/>
      <c r="F19" s="5"/>
      <c r="G19" s="5"/>
      <c r="H19" s="5"/>
      <c r="I19" s="9"/>
      <c r="J19" s="5"/>
      <c r="K19" s="4"/>
    </row>
    <row r="20" spans="1:11" ht="26.1" customHeight="1">
      <c r="A20" s="6"/>
      <c r="B20" s="6"/>
      <c r="C20" s="6"/>
      <c r="D20" s="6"/>
      <c r="E20" s="7"/>
      <c r="F20" s="7"/>
      <c r="G20" s="7"/>
      <c r="H20" s="7"/>
      <c r="I20" s="8"/>
      <c r="J20" s="7"/>
      <c r="K20" s="6"/>
    </row>
    <row r="21" spans="1:11" ht="26.1" customHeight="1">
      <c r="A21" s="4"/>
      <c r="B21" s="4"/>
      <c r="C21" s="4"/>
      <c r="D21" s="4"/>
      <c r="E21" s="5"/>
      <c r="F21" s="5"/>
      <c r="G21" s="5"/>
      <c r="H21" s="5"/>
      <c r="I21" s="9"/>
      <c r="J21" s="5"/>
      <c r="K21" s="4"/>
    </row>
    <row r="22" spans="1:11" ht="26.1" customHeight="1">
      <c r="A22" s="6"/>
      <c r="B22" s="6"/>
      <c r="C22" s="6"/>
      <c r="D22" s="6"/>
      <c r="E22" s="7"/>
      <c r="F22" s="7"/>
      <c r="G22" s="7"/>
      <c r="H22" s="7"/>
      <c r="I22" s="8"/>
      <c r="J22" s="7"/>
      <c r="K22" s="6"/>
    </row>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D8E2D-A8C1-4F98-8265-C4307FD3585B}">
  <sheetPr>
    <tabColor rgb="FFFFC000"/>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32.7109375" bestFit="1" customWidth="1"/>
    <col min="4" max="4" width="45.425781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7" t="s">
        <v>1831</v>
      </c>
      <c r="B2" s="78" t="s">
        <v>766</v>
      </c>
      <c r="C2" s="78" t="s">
        <v>2459</v>
      </c>
      <c r="D2" s="78" t="s">
        <v>2460</v>
      </c>
      <c r="E2" s="78" t="s">
        <v>1838</v>
      </c>
      <c r="F2" s="79" t="s">
        <v>2461</v>
      </c>
      <c r="G2" s="79" t="s">
        <v>1835</v>
      </c>
      <c r="H2" s="79" t="s">
        <v>1836</v>
      </c>
      <c r="I2" s="79" t="s">
        <v>2462</v>
      </c>
      <c r="J2" s="282">
        <v>97108.17</v>
      </c>
      <c r="K2" s="282">
        <v>25707975.640000001</v>
      </c>
      <c r="L2" s="259">
        <v>3.777355765E-3</v>
      </c>
      <c r="M2" s="80">
        <v>0</v>
      </c>
      <c r="N2" s="80">
        <v>390686.51</v>
      </c>
      <c r="O2" s="260">
        <v>0</v>
      </c>
    </row>
    <row r="3" spans="1:15" ht="15"/>
    <row r="4" spans="1:15" ht="15"/>
    <row r="5" spans="1:15" ht="15"/>
    <row r="6" spans="1:15" ht="15"/>
    <row r="7" spans="1:15" ht="15"/>
    <row r="8" spans="1:15" ht="15"/>
    <row r="9" spans="1:15" ht="15"/>
    <row r="10" spans="1:15" ht="15"/>
  </sheetData>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9FEE3-1778-4532-A9B6-005518072C23}">
  <sheetPr>
    <tabColor rgb="FFFFC000"/>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756</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fornecedores'!E:E=For_3336!F2)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162" priority="3"/>
  </conditionalFormatting>
  <conditionalFormatting sqref="I3">
    <cfRule type="cellIs" dxfId="161" priority="1" operator="equal">
      <formula>0</formula>
    </cfRule>
    <cfRule type="cellIs" dxfId="160" priority="2" operator="equal">
      <formula>1</formula>
    </cfRule>
  </conditionalFormatting>
  <dataValidations count="1">
    <dataValidation type="list" allowBlank="1" showInputMessage="1" showErrorMessage="1" sqref="J4:K33 O4:P24 L4:M24 U4:V24 R4:S24 X4:X24" xr:uid="{F9A40674-DC43-4E71-B782-44B3DB3E03F1}">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20B58-C664-436F-9848-90E7E7E89734}">
  <sheetPr>
    <tabColor theme="7" tint="-0.249977111117893"/>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47.85546875" style="65" bestFit="1" customWidth="1"/>
    <col min="9" max="9" width="19.7109375" style="65" bestFit="1"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758</v>
      </c>
      <c r="C2" s="338"/>
      <c r="D2" s="338"/>
      <c r="E2" s="338"/>
      <c r="F2" s="65" t="s">
        <v>759</v>
      </c>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12 Cooperados avaliados ao RSAC</v>
      </c>
      <c r="C4" s="154">
        <f>SUM(L:L)</f>
        <v>10</v>
      </c>
      <c r="D4" s="154">
        <f>SUM(M:M)</f>
        <v>1</v>
      </c>
      <c r="E4" s="154">
        <f>SUM(N:N)</f>
        <v>1</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3350'!L:L)</f>
        <v>7.9749320011890086E-4</v>
      </c>
      <c r="C7" s="122">
        <v>0.15</v>
      </c>
      <c r="D7" s="340" t="str">
        <f>IF(B7&lt;C7,"ENQUADRADO","DESENQUADRADO")</f>
        <v>ENQUADRADO</v>
      </c>
      <c r="E7" s="340"/>
      <c r="H7" s="341" t="s">
        <v>760</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1">_xlfn.XLOOKUP(_xlfn.UNIQUE('3350'!$C:$C),'3350'!C:C,'3350'!D:D,"")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Fornecedores'!G21</f>
        <v>0</v>
      </c>
      <c r="D10" s="118">
        <f>'Análise Fornecedores'!H21</f>
        <v>0</v>
      </c>
      <c r="E10" s="118">
        <f>'Análise Fornecedores'!I21</f>
        <v>0</v>
      </c>
      <c r="H10" s="252" t="s">
        <v>1752</v>
      </c>
      <c r="I10" s="142" t="str">
        <f>_xlfn.XLOOKUP(J10,'3350'!$D:$D,'3350'!$C:$C,0,0)</f>
        <v>01.859.604/0001-50</v>
      </c>
      <c r="J10" s="143" t="str">
        <v>CAMPO DIESEL COM. DE PETROLEO LTDA</v>
      </c>
      <c r="K10" s="144" cm="1">
        <f t="array" ref="K10">MAX(IF(J10='3350'!$D:$D,'3350'!$I:$I))</f>
        <v>46042</v>
      </c>
      <c r="L10" s="145">
        <f>IF(COUNTIFS('3350'!$D:$D,'A3350'!J10,'3350'!$I:$I,'A3350'!K10,'3350'!$F:$F,'A3350'!$L$7)&gt;=1,1,0)</f>
        <v>1</v>
      </c>
      <c r="M10" s="145">
        <f>IF(COUNTIFS('3350'!$D:$D,'A3350'!J10,'3350'!$I:$I,'A3350'!K10,'3350'!$F:$F,'A3350'!$M$7)&gt;=1,1,0)</f>
        <v>0</v>
      </c>
      <c r="N10" s="146">
        <f>IF(COUNTIFS('3350'!$D:$D,'A3350'!J10,'3350'!$I:$I,'A3350'!K10,'3350'!$F:$F,'A3350'!$N$7)&gt;=1,1,0)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0"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2" t="s">
        <v>1734</v>
      </c>
      <c r="I11" s="115" t="str">
        <f>_xlfn.XLOOKUP(J11,'3350'!$D:$D,'3350'!$C:$C,0,0)</f>
        <v>019.620.121-74</v>
      </c>
      <c r="J11" s="134" t="str">
        <v>BETHANIA BRIGNONI</v>
      </c>
      <c r="K11" s="135" cm="1">
        <f t="array" ref="K11">MAX(IF(J11='3350'!$D:$D,'3350'!$I:$I))</f>
        <v>46052</v>
      </c>
      <c r="L11" s="145">
        <f>IF(COUNTIFS('3350'!$D:$D,'A3350'!J11,'3350'!$I:$I,'A3350'!K11,'3350'!$F:$F,'A3350'!$L$7)&gt;=1,1,0)</f>
        <v>1</v>
      </c>
      <c r="M11" s="145">
        <f>IF(COUNTIFS('3350'!$D:$D,'A3350'!J11,'3350'!$I:$I,'A3350'!K11,'3350'!$F:$F,'A3350'!$M$7)&gt;=1,1,0)</f>
        <v>0</v>
      </c>
      <c r="N11" s="146">
        <f>IF(COUNTIFS('3350'!$D:$D,'A3350'!J11,'3350'!$I:$I,'A3350'!K11,'3350'!$F:$F,'A3350'!$N$7)&gt;=1,1,0)</f>
        <v>0</v>
      </c>
      <c r="O11" s="117" t="s">
        <v>1731</v>
      </c>
      <c r="P11" s="118" t="s">
        <v>1735</v>
      </c>
      <c r="Q11" s="133" t="str">
        <f t="shared" ref="Q11:Q20" si="2">IF(AND(O11="Sim")*OR(P11="Não",P11="Não se aplica",P11=""),"Verificar","Ok")</f>
        <v>Verificar</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t="s">
        <v>1735</v>
      </c>
      <c r="AA11" s="115" t="s">
        <v>1731</v>
      </c>
      <c r="AB11" s="66" t="s">
        <v>1735</v>
      </c>
      <c r="AC11" s="133" t="str">
        <f t="shared" ref="AC11:AC20" si="4">IF(AND(Z11="Sim",AB11="Siim"),"Ok",IF(AND(AA11="Sim")*OR(AB11="Não",AB11="Não se aplica",AB11=""),"Verificar","Ok"))</f>
        <v>Verificar</v>
      </c>
      <c r="AD11" s="115"/>
      <c r="AE11" s="115"/>
      <c r="AF11" s="66"/>
      <c r="AG11" s="133" t="str">
        <f t="shared" ref="AG11:AG20" si="5">IF(AND(AE11="sim",AF11="Não"),"Verificar","Ok")</f>
        <v>Ok</v>
      </c>
      <c r="AH11" s="115" t="s">
        <v>1735</v>
      </c>
      <c r="AI11" s="133" t="str">
        <f t="shared" ref="AI11:AI20" si="6">IF(AH11="Não","Verificar","Ok")</f>
        <v>Verificar</v>
      </c>
      <c r="AJ11" s="117" t="str">
        <f t="shared" ref="AJ11:AJ12" si="7">IF(N11=1,"Sim, precisa de plano cadastrado na PGPC", "Não")</f>
        <v>Não</v>
      </c>
      <c r="AK11" s="118"/>
      <c r="AL11" s="115"/>
      <c r="AM11" s="133" t="str">
        <f t="shared" si="0"/>
        <v>Ok</v>
      </c>
      <c r="AO11" s="65" t="str">
        <f t="shared" si="1"/>
        <v>Cooperado COM perguntas a serem evidenciadas</v>
      </c>
      <c r="AP11"/>
      <c r="AQ11"/>
      <c r="AR11"/>
      <c r="AT11"/>
    </row>
    <row r="12" spans="1:46" ht="20.100000000000001" customHeight="1" thickTop="1">
      <c r="B12" s="242" t="s">
        <v>714</v>
      </c>
      <c r="C12" s="243" t="s">
        <v>715</v>
      </c>
      <c r="D12" s="325"/>
      <c r="E12" s="326"/>
      <c r="H12" s="252" t="s">
        <v>1734</v>
      </c>
      <c r="I12" s="115" t="str">
        <f>_xlfn.XLOOKUP(J12,'3350'!$D:$D,'3350'!$C:$C,0,0)</f>
        <v>028.473.011-43</v>
      </c>
      <c r="J12" s="134" t="str">
        <v>SABLINE CARVALHO COLU MOHAMAD SALAMA</v>
      </c>
      <c r="K12" s="135" cm="1">
        <f t="array" ref="K12">MAX(IF(J12='3350'!$D:$D,'3350'!$I:$I))</f>
        <v>46051</v>
      </c>
      <c r="L12" s="145">
        <f>IF(COUNTIFS('3350'!$D:$D,'A3350'!J12,'3350'!$I:$I,'A3350'!K12,'3350'!$F:$F,'A3350'!$L$7)&gt;=1,1,0)</f>
        <v>1</v>
      </c>
      <c r="M12" s="145">
        <f>IF(COUNTIFS('3350'!$D:$D,'A3350'!J12,'3350'!$I:$I,'A3350'!K12,'3350'!$F:$F,'A3350'!$M$7)&gt;=1,1,0)</f>
        <v>0</v>
      </c>
      <c r="N12" s="146">
        <f>IF(COUNTIFS('3350'!$D:$D,'A3350'!J12,'3350'!$I:$I,'A3350'!K12,'3350'!$F:$F,'A3350'!$N$7)&gt;=1,1,0)</f>
        <v>0</v>
      </c>
      <c r="O12" s="117"/>
      <c r="P12" s="118"/>
      <c r="Q12" s="133" t="str">
        <f t="shared" si="2"/>
        <v>Ok</v>
      </c>
      <c r="R12" s="115"/>
      <c r="S12" s="115"/>
      <c r="T12" s="66"/>
      <c r="U12" s="133" t="str">
        <f t="shared" si="3"/>
        <v>Ok</v>
      </c>
      <c r="V12" s="115"/>
      <c r="W12" s="115"/>
      <c r="X12" s="66"/>
      <c r="Y12" s="133" t="str">
        <f t="shared" ref="Y12:Y20"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IFERROR(IF(ROW(_xlfn.XLOOKUP(B13,For_3350!D:D,For_3350!D:D))=1,"",ROW(_xlfn.XLOOKUP(B13,For_3350!D:D,For_3350!D:D))),"")</f>
        <v/>
      </c>
      <c r="B13" s="229" t="str" cm="1">
        <f t="array" ref="B13">_xlfn.UNIQUE(IF(_xlfn._xlws.FILTER(For_3350!D:D,For_3350!Z:Z="Fornecedor COM perguntas a serem evidenciadas","")="","",_xlfn._xlws.FILTER(For_3350!D:D,For_3350!Z:Z:'For_3350'!Z:Z="Fornecedor COM perguntas a serem evidenciadas","")))</f>
        <v/>
      </c>
      <c r="C13" s="230" t="str" cm="1">
        <f t="array" aca="1" ref="C13" ca="1">IFERROR(LEFT(
IF(INDIRECT("For_3350!N"&amp;A13)="verificar","6, ","")&amp;
IF(INDIRECT("For_3350!q"&amp;A13)="verificar","7, ","")&amp;
IF(INDIRECT("For_3350!t"&amp;A13)="verificar","8, ","")&amp;
IF(INDIRECT("For_3350!w"&amp;A13)="verificar","16, ","")&amp;
IF(INDIRECT("For_3350!x"&amp;A13)="não","QUESTIONÁRIO, ",""),
LEN(
IF(INDIRECT("For_3350!N"&amp;A13)="verificar","6, ","")&amp;
IF(INDIRECT("For_3350!q"&amp;A13)="verificar","7, ","")&amp;
IF(INDIRECT("For_3350!t"&amp;A13)="verificar","8, ","")&amp;
IF(INDIRECT("For_3350!w"&amp;A13)="verificar","16, ","")&amp;
IF(INDIRECT("For_3350!x"&amp;A13)="não","QUESTIONÁRIO, ",""))-2)&amp;".","")</f>
        <v/>
      </c>
      <c r="D13" s="229"/>
      <c r="E13" s="229"/>
      <c r="H13" s="252" t="s">
        <v>1734</v>
      </c>
      <c r="I13" s="115" t="str">
        <f>_xlfn.XLOOKUP(J13,'3350'!$D:$D,'3350'!$C:$C,0,0)</f>
        <v>038.011.211-60</v>
      </c>
      <c r="J13" s="134" t="str">
        <v>LIRIO HENRIQUE HENKES BRIGNONI</v>
      </c>
      <c r="K13" s="135" cm="1">
        <f t="array" ref="K13">MAX(IF(J13='3350'!$D:$D,'3350'!$I:$I))</f>
        <v>46052</v>
      </c>
      <c r="L13" s="145">
        <f>IF(COUNTIFS('3350'!$D:$D,'A3350'!J13,'3350'!$I:$I,'A3350'!K13,'3350'!$F:$F,'A3350'!$L$7)&gt;=1,1,0)</f>
        <v>1</v>
      </c>
      <c r="M13" s="145">
        <f>IF(COUNTIFS('3350'!$D:$D,'A3350'!J13,'3350'!$I:$I,'A3350'!K13,'3350'!$F:$F,'A3350'!$M$7)&gt;=1,1,0)</f>
        <v>0</v>
      </c>
      <c r="N13" s="146">
        <f>IF(COUNTIFS('3350'!$D:$D,'A3350'!J13,'3350'!$I:$I,'A3350'!K13,'3350'!$F:$F,'A3350'!$N$7)&gt;=1,1,0)</f>
        <v>0</v>
      </c>
      <c r="O13" s="117" t="s">
        <v>1731</v>
      </c>
      <c r="P13" s="118" t="s">
        <v>1735</v>
      </c>
      <c r="Q13" s="133" t="str">
        <f t="shared" si="2"/>
        <v>Verificar</v>
      </c>
      <c r="R13" s="115"/>
      <c r="S13" s="115"/>
      <c r="T13" s="66"/>
      <c r="U13" s="133" t="str">
        <f t="shared" si="3"/>
        <v>Ok</v>
      </c>
      <c r="V13" s="115"/>
      <c r="W13" s="115"/>
      <c r="X13" s="66"/>
      <c r="Y13" s="133" t="str">
        <f t="shared" si="8"/>
        <v>Ok</v>
      </c>
      <c r="Z13" s="115" t="s">
        <v>1735</v>
      </c>
      <c r="AA13" s="115" t="s">
        <v>1731</v>
      </c>
      <c r="AB13" s="66" t="s">
        <v>1735</v>
      </c>
      <c r="AC13" s="133" t="str">
        <f t="shared" si="4"/>
        <v>Verificar</v>
      </c>
      <c r="AD13" s="115"/>
      <c r="AE13" s="115"/>
      <c r="AF13" s="66"/>
      <c r="AG13" s="133" t="str">
        <f t="shared" si="5"/>
        <v>Ok</v>
      </c>
      <c r="AH13" s="115" t="s">
        <v>1735</v>
      </c>
      <c r="AI13" s="133" t="str">
        <f t="shared" si="6"/>
        <v>Verificar</v>
      </c>
      <c r="AJ13" s="117" t="str">
        <f>IF(N13=1,"Sim, precisa de plano cadastrado na PGPC", "Não")</f>
        <v>Não</v>
      </c>
      <c r="AK13" s="118"/>
      <c r="AL13" s="115"/>
      <c r="AM13" s="133" t="str">
        <f t="shared" si="0"/>
        <v>Ok</v>
      </c>
      <c r="AO13" s="65" t="str">
        <f t="shared" si="1"/>
        <v>Cooperado COM perguntas a serem evidenciadas</v>
      </c>
      <c r="AP13"/>
      <c r="AQ13"/>
      <c r="AR13"/>
      <c r="AT13"/>
    </row>
    <row r="14" spans="1:46" ht="20.100000000000001" customHeight="1">
      <c r="A14" s="65" t="str">
        <f>IFERROR(IF(ROW(_xlfn.XLOOKUP(B14,For_3350!D:D,For_3350!D:D))=1,"",ROW(_xlfn.XLOOKUP(B14,For_3350!D:D,For_3350!D:D))),"")</f>
        <v/>
      </c>
      <c r="B14" s="229" t="str" cm="1">
        <f t="array" ref="B14">_xlfn.UNIQUE(IF(_xlfn._xlws.FILTER(For_3350!D:D,For_3350!Z:Z="Fornecedor COM perguntas a serem evidenciadas","")="","",_xlfn._xlws.FILTER(For_3350!D:D,For_3350!Z:Z:'For_3350'!Z:Z="Fornecedor COM perguntas a serem evidenciadas","")))</f>
        <v/>
      </c>
      <c r="C14" s="230" t="str" cm="1">
        <f t="array" aca="1" ref="C14" ca="1">IFERROR(LEFT(
IF(INDIRECT("For_3350!N"&amp;A14)="verificar","6, ","")&amp;
IF(INDIRECT("For_3350!q"&amp;A14)="verificar","7, ","")&amp;
IF(INDIRECT("For_3350!t"&amp;A14)="verificar","8, ","")&amp;
IF(INDIRECT("For_3350!w"&amp;A14)="verificar","16, ","")&amp;
IF(INDIRECT("For_3350!x"&amp;A14)="não","QUESTIONÁRIO, ",""),
LEN(
IF(INDIRECT("For_3350!N"&amp;A14)="verificar","6, ","")&amp;
IF(INDIRECT("For_3350!q"&amp;A14)="verificar","7, ","")&amp;
IF(INDIRECT("For_3350!t"&amp;A14)="verificar","8, ","")&amp;
IF(INDIRECT("For_3350!w"&amp;A14)="verificar","16, ","")&amp;
IF(INDIRECT("For_3350!x"&amp;A14)="não","QUESTIONÁRIO, ",""))-2)&amp;".","")</f>
        <v/>
      </c>
      <c r="D14" s="229"/>
      <c r="E14" s="229"/>
      <c r="H14" s="252" t="s">
        <v>1753</v>
      </c>
      <c r="I14" s="115" t="str">
        <f>_xlfn.XLOOKUP(J14,'3350'!$D:$D,'3350'!$C:$C,0,0)</f>
        <v>05.929.196/0001-17</v>
      </c>
      <c r="J14" s="134" t="str">
        <v>CAIAPO INDUSTRIA E COMERCIO DE AGUA MINERAL LTDA</v>
      </c>
      <c r="K14" s="135" cm="1">
        <f t="array" ref="K14">MAX(IF(J14='3350'!$D:$D,'3350'!$I:$I))</f>
        <v>46037</v>
      </c>
      <c r="L14" s="145">
        <f>IF(COUNTIFS('3350'!$D:$D,'A3350'!J14,'3350'!$I:$I,'A3350'!K14,'3350'!$F:$F,'A3350'!$L$7)&gt;=1,1,0)</f>
        <v>1</v>
      </c>
      <c r="M14" s="145">
        <f>IF(COUNTIFS('3350'!$D:$D,'A3350'!J14,'3350'!$I:$I,'A3350'!K14,'3350'!$F:$F,'A3350'!$M$7)&gt;=1,1,0)</f>
        <v>0</v>
      </c>
      <c r="N14" s="146">
        <f>IF(COUNTIFS('3350'!$D:$D,'A3350'!J14,'3350'!$I:$I,'A3350'!K14,'3350'!$F:$F,'A3350'!$N$7)&gt;=1,1,0)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ref="AJ14:AJ20" si="9">IF(N14=1,"Sim, precisa de plano cadastrado na PGPC", "Não")</f>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IFERROR(IF(ROW(_xlfn.XLOOKUP(B15,For_3350!D:D,For_3350!D:D))=1,"",ROW(_xlfn.XLOOKUP(B15,For_3350!D:D,For_3350!D:D))),"")</f>
        <v/>
      </c>
      <c r="B15" s="229" t="str" cm="1">
        <f t="array" ref="B15">_xlfn.UNIQUE(IF(_xlfn._xlws.FILTER(For_3350!D:D,For_3350!Z:Z="Fornecedor COM perguntas a serem evidenciadas","")="","",_xlfn._xlws.FILTER(For_3350!D:D,For_3350!Z:Z:'For_3350'!Z:Z="Fornecedor COM perguntas a serem evidenciadas","")))</f>
        <v/>
      </c>
      <c r="C15" s="230" t="str" cm="1">
        <f t="array" aca="1" ref="C15" ca="1">IFERROR(LEFT(
IF(INDIRECT("For_3350!N"&amp;A15)="verificar","6, ","")&amp;
IF(INDIRECT("For_3350!q"&amp;A15)="verificar","7, ","")&amp;
IF(INDIRECT("For_3350!t"&amp;A15)="verificar","8, ","")&amp;
IF(INDIRECT("For_3350!w"&amp;A15)="verificar","16, ","")&amp;
IF(INDIRECT("For_3350!x"&amp;A15)="não","QUESTIONÁRIO, ",""),
LEN(
IF(INDIRECT("For_3350!N"&amp;A15)="verificar","6, ","")&amp;
IF(INDIRECT("For_3350!q"&amp;A15)="verificar","7, ","")&amp;
IF(INDIRECT("For_3350!t"&amp;A15)="verificar","8, ","")&amp;
IF(INDIRECT("For_3350!w"&amp;A15)="verificar","16, ","")&amp;
IF(INDIRECT("For_3350!x"&amp;A15)="não","QUESTIONÁRIO, ",""))-2)&amp;".","")</f>
        <v/>
      </c>
      <c r="D15" s="229"/>
      <c r="E15" s="229"/>
      <c r="H15" s="252" t="s">
        <v>1733</v>
      </c>
      <c r="I15" s="115" t="str">
        <f>_xlfn.XLOOKUP(J15,'3350'!$D:$D,'3350'!$C:$C,0,0)</f>
        <v>122.527.861-91</v>
      </c>
      <c r="J15" s="134" t="str">
        <v>VOLNAN VIEIRA DE FREITAS</v>
      </c>
      <c r="K15" s="135" cm="1">
        <f t="array" ref="K15">MAX(IF(J15='3350'!$D:$D,'3350'!$I:$I))</f>
        <v>46051</v>
      </c>
      <c r="L15" s="145">
        <f>IF(COUNTIFS('3350'!$D:$D,'A3350'!J15,'3350'!$I:$I,'A3350'!K15,'3350'!$F:$F,'A3350'!$L$7)&gt;=1,1,0)</f>
        <v>0</v>
      </c>
      <c r="M15" s="145">
        <f>IF(COUNTIFS('3350'!$D:$D,'A3350'!J15,'3350'!$I:$I,'A3350'!K15,'3350'!$F:$F,'A3350'!$M$7)&gt;=1,1,0)</f>
        <v>0</v>
      </c>
      <c r="N15" s="146">
        <f>IF(COUNTIFS('3350'!$D:$D,'A3350'!J15,'3350'!$I:$I,'A3350'!K15,'3350'!$F:$F,'A3350'!$N$7)&gt;=1,1,0)</f>
        <v>1</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9"/>
        <v>Sim, precisa de plano cadastrado na PGPC</v>
      </c>
      <c r="AK15" s="118"/>
      <c r="AL15" s="115" t="s">
        <v>1731</v>
      </c>
      <c r="AM15" s="133" t="str">
        <f t="shared" si="0"/>
        <v>Ok</v>
      </c>
      <c r="AO15" s="65" t="str">
        <f t="shared" si="1"/>
        <v>Cooperado SEM perguntas a serem evidenciadas</v>
      </c>
    </row>
    <row r="16" spans="1:46" ht="20.100000000000001" customHeight="1">
      <c r="A16" s="65" t="str">
        <f>IFERROR(IF(ROW(_xlfn.XLOOKUP(B16,For_3350!D:D,For_3350!D:D))=1,"",ROW(_xlfn.XLOOKUP(B16,For_3350!D:D,For_3350!D:D))),"")</f>
        <v/>
      </c>
      <c r="B16" s="229" t="str" cm="1">
        <f t="array" ref="B16">_xlfn.UNIQUE(IF(_xlfn._xlws.FILTER(For_3350!D:D,For_3350!Z:Z="Fornecedor COM perguntas a serem evidenciadas","")="","",_xlfn._xlws.FILTER(For_3350!D:D,For_3350!Z:Z:'For_3350'!Z:Z="Fornecedor COM perguntas a serem evidenciadas","")))</f>
        <v/>
      </c>
      <c r="C16" s="230" t="str" cm="1">
        <f t="array" aca="1" ref="C16" ca="1">IFERROR(LEFT(
IF(INDIRECT("For_3350!N"&amp;A16)="verificar","6, ","")&amp;
IF(INDIRECT("For_3350!q"&amp;A16)="verificar","7, ","")&amp;
IF(INDIRECT("For_3350!t"&amp;A16)="verificar","8, ","")&amp;
IF(INDIRECT("For_3350!w"&amp;A16)="verificar","16, ","")&amp;
IF(INDIRECT("For_3350!x"&amp;A16)="não","QUESTIONÁRIO, ",""),
LEN(
IF(INDIRECT("For_3350!N"&amp;A16)="verificar","6, ","")&amp;
IF(INDIRECT("For_3350!q"&amp;A16)="verificar","7, ","")&amp;
IF(INDIRECT("For_3350!t"&amp;A16)="verificar","8, ","")&amp;
IF(INDIRECT("For_3350!w"&amp;A16)="verificar","16, ","")&amp;
IF(INDIRECT("For_3350!x"&amp;A16)="não","QUESTIONÁRIO, ",""))-2)&amp;".","")</f>
        <v/>
      </c>
      <c r="D16" s="229"/>
      <c r="E16" s="229"/>
      <c r="H16" s="252" t="s">
        <v>1734</v>
      </c>
      <c r="I16" s="115" t="str">
        <f>_xlfn.XLOOKUP(J16,'3350'!$D:$D,'3350'!$C:$C,0,0)</f>
        <v>231.358.321-04</v>
      </c>
      <c r="J16" s="134" t="str">
        <v>OLAVO SERVULO DE LIMA NETO</v>
      </c>
      <c r="K16" s="135" cm="1">
        <f t="array" ref="K16">MAX(IF(J16='3350'!$D:$D,'3350'!$I:$I))</f>
        <v>46050</v>
      </c>
      <c r="L16" s="145">
        <f>IF(COUNTIFS('3350'!$D:$D,'A3350'!J16,'3350'!$I:$I,'A3350'!K16,'3350'!$F:$F,'A3350'!$L$7)&gt;=1,1,0)</f>
        <v>1</v>
      </c>
      <c r="M16" s="145">
        <f>IF(COUNTIFS('3350'!$D:$D,'A3350'!J16,'3350'!$I:$I,'A3350'!K16,'3350'!$F:$F,'A3350'!$M$7)&gt;=1,1,0)</f>
        <v>0</v>
      </c>
      <c r="N16" s="146">
        <f>IF(COUNTIFS('3350'!$D:$D,'A3350'!J16,'3350'!$I:$I,'A3350'!K16,'3350'!$F:$F,'A3350'!$N$7)&gt;=1,1,0)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9"/>
        <v>Não</v>
      </c>
      <c r="AK16" s="118"/>
      <c r="AL16" s="115"/>
      <c r="AM16" s="133" t="str">
        <f t="shared" si="0"/>
        <v>Ok</v>
      </c>
      <c r="AO16" s="65" t="str">
        <f t="shared" si="1"/>
        <v>Cooperado SEM perguntas a serem evidenciadas</v>
      </c>
    </row>
    <row r="17" spans="1:41" ht="20.100000000000001" customHeight="1">
      <c r="A17" s="65" t="str">
        <f>IFERROR(IF(ROW(_xlfn.XLOOKUP(B17,For_3350!D:D,For_3350!D:D))=1,"",ROW(_xlfn.XLOOKUP(B17,For_3350!D:D,For_3350!D:D))),"")</f>
        <v/>
      </c>
      <c r="B17" s="229" t="str" cm="1">
        <f t="array" ref="B17">_xlfn.UNIQUE(IF(_xlfn._xlws.FILTER(For_3350!D:D,For_3350!Z:Z="Fornecedor COM perguntas a serem evidenciadas","")="","",_xlfn._xlws.FILTER(For_3350!D:D,For_3350!Z:Z:'For_3350'!Z:Z="Fornecedor COM perguntas a serem evidenciadas","")))</f>
        <v/>
      </c>
      <c r="C17" s="230" t="str" cm="1">
        <f t="array" aca="1" ref="C17" ca="1">IFERROR(LEFT(
IF(INDIRECT("For_3350!N"&amp;A17)="verificar","6, ","")&amp;
IF(INDIRECT("For_3350!q"&amp;A17)="verificar","7, ","")&amp;
IF(INDIRECT("For_3350!t"&amp;A17)="verificar","8, ","")&amp;
IF(INDIRECT("For_3350!w"&amp;A17)="verificar","16, ","")&amp;
IF(INDIRECT("For_3350!x"&amp;A17)="não","QUESTIONÁRIO, ",""),
LEN(
IF(INDIRECT("For_3350!N"&amp;A17)="verificar","6, ","")&amp;
IF(INDIRECT("For_3350!q"&amp;A17)="verificar","7, ","")&amp;
IF(INDIRECT("For_3350!t"&amp;A17)="verificar","8, ","")&amp;
IF(INDIRECT("For_3350!w"&amp;A17)="verificar","16, ","")&amp;
IF(INDIRECT("For_3350!x"&amp;A17)="não","QUESTIONÁRIO, ",""))-2)&amp;".","")</f>
        <v/>
      </c>
      <c r="D17" s="229"/>
      <c r="E17" s="229"/>
      <c r="H17" s="115" t="s">
        <v>1754</v>
      </c>
      <c r="I17" s="115" t="str">
        <f>_xlfn.XLOOKUP(J17,'3350'!$D:$D,'3350'!$C:$C,0,0)</f>
        <v>24.304.845/0003-09</v>
      </c>
      <c r="J17" s="134" t="str">
        <v>MARCOS SOUZA BORGES  LTDA</v>
      </c>
      <c r="K17" s="135" cm="1">
        <f t="array" ref="K17">MAX(IF(J17='3350'!$D:$D,'3350'!$I:$I))</f>
        <v>46032</v>
      </c>
      <c r="L17" s="145">
        <f>IF(COUNTIFS('3350'!$D:$D,'A3350'!J17,'3350'!$I:$I,'A3350'!K17,'3350'!$F:$F,'A3350'!$L$7)&gt;=1,1,0)</f>
        <v>1</v>
      </c>
      <c r="M17" s="145">
        <f>IF(COUNTIFS('3350'!$D:$D,'A3350'!J17,'3350'!$I:$I,'A3350'!K17,'3350'!$F:$F,'A3350'!$M$7)&gt;=1,1,0)</f>
        <v>0</v>
      </c>
      <c r="N17" s="146">
        <f>IF(COUNTIFS('3350'!$D:$D,'A3350'!J17,'3350'!$I:$I,'A3350'!K17,'3350'!$F:$F,'A3350'!$N$7)&gt;=1,1,0)</f>
        <v>0</v>
      </c>
      <c r="O17" s="117"/>
      <c r="P17" s="118"/>
      <c r="Q17" s="133" t="str">
        <f t="shared" si="2"/>
        <v>Ok</v>
      </c>
      <c r="R17" s="115"/>
      <c r="S17" s="115"/>
      <c r="T17" s="66"/>
      <c r="U17" s="133" t="str">
        <f t="shared" ref="U17:U20" si="10">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9"/>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IFERROR(IF(ROW(_xlfn.XLOOKUP(B18,For_3350!D:D,For_3350!D:D))=1,"",ROW(_xlfn.XLOOKUP(B18,For_3350!D:D,For_3350!D:D))),"")</f>
        <v/>
      </c>
      <c r="B18" s="229" t="str" cm="1">
        <f t="array" ref="B18">_xlfn.UNIQUE(IF(_xlfn._xlws.FILTER(For_3350!D:D,For_3350!Z:Z="Fornecedor COM perguntas a serem evidenciadas","")="","",_xlfn._xlws.FILTER(For_3350!D:D,For_3350!Z:Z:'For_3350'!Z:Z="Fornecedor COM perguntas a serem evidenciadas","")))</f>
        <v/>
      </c>
      <c r="C18" s="230" t="str" cm="1">
        <f t="array" aca="1" ref="C18" ca="1">IFERROR(LEFT(
IF(INDIRECT("For_3350!N"&amp;A18)="verificar","6, ","")&amp;
IF(INDIRECT("For_3350!q"&amp;A18)="verificar","7, ","")&amp;
IF(INDIRECT("For_3350!t"&amp;A18)="verificar","8, ","")&amp;
IF(INDIRECT("For_3350!w"&amp;A18)="verificar","16, ","")&amp;
IF(INDIRECT("For_3350!x"&amp;A18)="não","QUESTIONÁRIO, ",""),
LEN(
IF(INDIRECT("For_3350!N"&amp;A18)="verificar","6, ","")&amp;
IF(INDIRECT("For_3350!q"&amp;A18)="verificar","7, ","")&amp;
IF(INDIRECT("For_3350!t"&amp;A18)="verificar","8, ","")&amp;
IF(INDIRECT("For_3350!w"&amp;A18)="verificar","16, ","")&amp;
IF(INDIRECT("For_3350!x"&amp;A18)="não","QUESTIONÁRIO, ",""))-2)&amp;".","")</f>
        <v/>
      </c>
      <c r="D18" s="229"/>
      <c r="E18" s="229"/>
      <c r="H18" s="115" t="s">
        <v>1736</v>
      </c>
      <c r="I18" s="115" t="str">
        <f>_xlfn.XLOOKUP(J18,'3350'!$D:$D,'3350'!$C:$C,0,0)</f>
        <v>304.859.401-91</v>
      </c>
      <c r="J18" s="134" t="str">
        <v>WANDER DE CARVALHO</v>
      </c>
      <c r="K18" s="135" cm="1">
        <f t="array" ref="K18">MAX(IF(J18='3350'!$D:$D,'3350'!$I:$I))</f>
        <v>46051</v>
      </c>
      <c r="L18" s="145">
        <f>IF(COUNTIFS('3350'!$D:$D,'A3350'!J18,'3350'!$I:$I,'A3350'!K18,'3350'!$F:$F,'A3350'!$L$7)&gt;=1,1,0)</f>
        <v>1</v>
      </c>
      <c r="M18" s="145">
        <f>IF(COUNTIFS('3350'!$D:$D,'A3350'!J18,'3350'!$I:$I,'A3350'!K18,'3350'!$F:$F,'A3350'!$M$7)&gt;=1,1,0)</f>
        <v>0</v>
      </c>
      <c r="N18" s="146">
        <f>IF(COUNTIFS('3350'!$D:$D,'A3350'!J18,'3350'!$I:$I,'A3350'!K18,'3350'!$F:$F,'A3350'!$N$7)&gt;=1,1,0)</f>
        <v>0</v>
      </c>
      <c r="O18" s="117"/>
      <c r="P18" s="118"/>
      <c r="Q18" s="133" t="str">
        <f t="shared" si="2"/>
        <v>Ok</v>
      </c>
      <c r="R18" s="115"/>
      <c r="S18" s="115"/>
      <c r="T18" s="66"/>
      <c r="U18" s="133" t="str">
        <f t="shared" si="10"/>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9"/>
        <v>Não</v>
      </c>
      <c r="AK18" s="118"/>
      <c r="AL18" s="115"/>
      <c r="AM18" s="133" t="str">
        <f t="shared" ref="AM18:AM20" si="11">IF(OR(AL18=" ",AL18="Sim"),"Ok",IF(AJ18="Não","Ok","Verificar"))</f>
        <v>Ok</v>
      </c>
      <c r="AO18" s="65" t="str">
        <f t="shared" si="1"/>
        <v>Cooperado SEM perguntas a serem evidenciadas</v>
      </c>
    </row>
    <row r="19" spans="1:41" ht="20.100000000000001" customHeight="1">
      <c r="A19" s="65" t="str">
        <f>IFERROR(IF(ROW(_xlfn.XLOOKUP(B19,For_3350!D:D,For_3350!D:D))=1,"",ROW(_xlfn.XLOOKUP(B19,For_3350!D:D,For_3350!D:D))),"")</f>
        <v/>
      </c>
      <c r="B19" s="229" t="str" cm="1">
        <f t="array" ref="B19">_xlfn.UNIQUE(IF(_xlfn._xlws.FILTER(For_3350!D:D,For_3350!Z:Z="Fornecedor COM perguntas a serem evidenciadas","")="","",_xlfn._xlws.FILTER(For_3350!D:D,For_3350!Z:Z:'For_3350'!Z:Z="Fornecedor COM perguntas a serem evidenciadas","")))</f>
        <v/>
      </c>
      <c r="C19" s="230" t="str" cm="1">
        <f t="array" aca="1" ref="C19" ca="1">IFERROR(LEFT(
IF(INDIRECT("For_3350!N"&amp;A19)="verificar","6, ","")&amp;
IF(INDIRECT("For_3350!q"&amp;A19)="verificar","7, ","")&amp;
IF(INDIRECT("For_3350!t"&amp;A19)="verificar","8, ","")&amp;
IF(INDIRECT("For_3350!w"&amp;A19)="verificar","16, ","")&amp;
IF(INDIRECT("For_3350!x"&amp;A19)="não","QUESTIONÁRIO, ",""),
LEN(
IF(INDIRECT("For_3350!N"&amp;A19)="verificar","6, ","")&amp;
IF(INDIRECT("For_3350!q"&amp;A19)="verificar","7, ","")&amp;
IF(INDIRECT("For_3350!t"&amp;A19)="verificar","8, ","")&amp;
IF(INDIRECT("For_3350!w"&amp;A19)="verificar","16, ","")&amp;
IF(INDIRECT("For_3350!x"&amp;A19)="não","QUESTIONÁRIO, ",""))-2)&amp;".","")</f>
        <v/>
      </c>
      <c r="D19" s="229"/>
      <c r="E19" s="229"/>
      <c r="H19" s="252" t="s">
        <v>1734</v>
      </c>
      <c r="I19" s="115" t="str">
        <f>_xlfn.XLOOKUP(J19,'3350'!$D:$D,'3350'!$C:$C,0,0)</f>
        <v>364.489.741-72</v>
      </c>
      <c r="J19" s="134" t="str">
        <v>PAULO CEZAR PAZZINATO</v>
      </c>
      <c r="K19" s="135" cm="1">
        <f t="array" ref="K19">MAX(IF(J19='3350'!$D:$D,'3350'!$I:$I))</f>
        <v>46044</v>
      </c>
      <c r="L19" s="145">
        <f>IF(COUNTIFS('3350'!$D:$D,'A3350'!J19,'3350'!$I:$I,'A3350'!K19,'3350'!$F:$F,'A3350'!$L$7)&gt;=1,1,0)</f>
        <v>1</v>
      </c>
      <c r="M19" s="145">
        <f>IF(COUNTIFS('3350'!$D:$D,'A3350'!J19,'3350'!$I:$I,'A3350'!K19,'3350'!$F:$F,'A3350'!$M$7)&gt;=1,1,0)</f>
        <v>0</v>
      </c>
      <c r="N19" s="146">
        <f>IF(COUNTIFS('3350'!$D:$D,'A3350'!J19,'3350'!$I:$I,'A3350'!K19,'3350'!$F:$F,'A3350'!$N$7)&gt;=1,1,0)</f>
        <v>0</v>
      </c>
      <c r="O19" s="117"/>
      <c r="P19" s="118"/>
      <c r="Q19" s="133" t="str">
        <f t="shared" si="2"/>
        <v>Ok</v>
      </c>
      <c r="R19" s="115"/>
      <c r="S19" s="115"/>
      <c r="T19" s="66"/>
      <c r="U19" s="133" t="str">
        <f t="shared" si="10"/>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9"/>
        <v>Não</v>
      </c>
      <c r="AK19" s="118"/>
      <c r="AL19" s="115"/>
      <c r="AM19" s="133" t="str">
        <f t="shared" si="11"/>
        <v>Ok</v>
      </c>
      <c r="AO19" s="65" t="str">
        <f t="shared" si="1"/>
        <v>Cooperado SEM perguntas a serem evidenciadas</v>
      </c>
    </row>
    <row r="20" spans="1:41" ht="20.100000000000001" customHeight="1">
      <c r="A20" s="65" t="str">
        <f>IFERROR(IF(ROW(_xlfn.XLOOKUP(B20,For_3350!D:D,For_3350!D:D))=1,"",ROW(_xlfn.XLOOKUP(B20,For_3350!D:D,For_3350!D:D))),"")</f>
        <v/>
      </c>
      <c r="B20" s="229" t="str" cm="1">
        <f t="array" ref="B20">_xlfn.UNIQUE(IF(_xlfn._xlws.FILTER(For_3350!D:D,For_3350!Z:Z="Fornecedor COM perguntas a serem evidenciadas","")="","",_xlfn._xlws.FILTER(For_3350!D:D,For_3350!Z:Z:'For_3350'!Z:Z="Fornecedor COM perguntas a serem evidenciadas","")))</f>
        <v/>
      </c>
      <c r="C20" s="230" t="str" cm="1">
        <f t="array" aca="1" ref="C20" ca="1">IFERROR(LEFT(
IF(INDIRECT("For_3350!N"&amp;A20)="verificar","6, ","")&amp;
IF(INDIRECT("For_3350!q"&amp;A20)="verificar","7, ","")&amp;
IF(INDIRECT("For_3350!t"&amp;A20)="verificar","8, ","")&amp;
IF(INDIRECT("For_3350!w"&amp;A20)="verificar","16, ","")&amp;
IF(INDIRECT("For_3350!x"&amp;A20)="não","QUESTIONÁRIO, ",""),
LEN(
IF(INDIRECT("For_3350!N"&amp;A20)="verificar","6, ","")&amp;
IF(INDIRECT("For_3350!q"&amp;A20)="verificar","7, ","")&amp;
IF(INDIRECT("For_3350!t"&amp;A20)="verificar","8, ","")&amp;
IF(INDIRECT("For_3350!w"&amp;A20)="verificar","16, ","")&amp;
IF(INDIRECT("For_3350!x"&amp;A20)="não","QUESTIONÁRIO, ",""))-2)&amp;".","")</f>
        <v/>
      </c>
      <c r="D20" s="229"/>
      <c r="E20" s="229"/>
      <c r="H20" s="115" t="s">
        <v>1736</v>
      </c>
      <c r="I20" s="115" t="str">
        <f>_xlfn.XLOOKUP(J20,'3350'!$D:$D,'3350'!$C:$C,0,0)</f>
        <v>414.835.881-49</v>
      </c>
      <c r="J20" s="134" t="str">
        <v>WELLSON GOMES OLIVEIRA</v>
      </c>
      <c r="K20" s="135" cm="1">
        <f t="array" ref="K20">MAX(IF(J20='3350'!$D:$D,'3350'!$I:$I))</f>
        <v>46032</v>
      </c>
      <c r="L20" s="145">
        <f>IF(COUNTIFS('3350'!$D:$D,'A3350'!J20,'3350'!$I:$I,'A3350'!K20,'3350'!$F:$F,'A3350'!$L$7)&gt;=1,1,0)</f>
        <v>1</v>
      </c>
      <c r="M20" s="145">
        <f>IF(COUNTIFS('3350'!$D:$D,'A3350'!J20,'3350'!$I:$I,'A3350'!K20,'3350'!$F:$F,'A3350'!$M$7)&gt;=1,1,0)</f>
        <v>0</v>
      </c>
      <c r="N20" s="146">
        <f>IF(COUNTIFS('3350'!$D:$D,'A3350'!J20,'3350'!$I:$I,'A3350'!K20,'3350'!$F:$F,'A3350'!$N$7)&gt;=1,1,0)</f>
        <v>0</v>
      </c>
      <c r="O20" s="117"/>
      <c r="P20" s="118"/>
      <c r="Q20" s="133" t="str">
        <f t="shared" si="2"/>
        <v>Ok</v>
      </c>
      <c r="R20" s="115"/>
      <c r="S20" s="115"/>
      <c r="T20" s="66"/>
      <c r="U20" s="133" t="str">
        <f t="shared" si="10"/>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9"/>
        <v>Não</v>
      </c>
      <c r="AK20" s="118"/>
      <c r="AL20" s="115"/>
      <c r="AM20" s="133" t="str">
        <f t="shared" si="11"/>
        <v>Ok</v>
      </c>
      <c r="AO20" s="65" t="str">
        <f t="shared" si="1"/>
        <v>Cooperado SEM perguntas a serem evidenciadas</v>
      </c>
    </row>
    <row r="21" spans="1:41" ht="20.100000000000001" customHeight="1">
      <c r="A21" s="65" t="str">
        <f>IFERROR(IF(ROW(_xlfn.XLOOKUP(B21,For_3350!D:D,For_3350!D:D))=1,"",ROW(_xlfn.XLOOKUP(B21,For_3350!D:D,For_3350!D:D))),"")</f>
        <v/>
      </c>
      <c r="B21" s="229" t="str" cm="1">
        <f t="array" ref="B21">_xlfn.UNIQUE(IF(_xlfn._xlws.FILTER(For_3350!D:D,For_3350!Z:Z="Fornecedor COM perguntas a serem evidenciadas","")="","",_xlfn._xlws.FILTER(For_3350!D:D,For_3350!Z:Z:'For_3350'!Z:Z="Fornecedor COM perguntas a serem evidenciadas","")))</f>
        <v/>
      </c>
      <c r="C21" s="230" t="str" cm="1">
        <f t="array" aca="1" ref="C21" ca="1">IFERROR(LEFT(
IF(INDIRECT("For_3350!N"&amp;A21)="verificar","6, ","")&amp;
IF(INDIRECT("For_3350!q"&amp;A21)="verificar","7, ","")&amp;
IF(INDIRECT("For_3350!t"&amp;A21)="verificar","8, ","")&amp;
IF(INDIRECT("For_3350!w"&amp;A21)="verificar","16, ","")&amp;
IF(INDIRECT("For_3350!x"&amp;A21)="não","QUESTIONÁRIO, ",""),
LEN(
IF(INDIRECT("For_3350!N"&amp;A21)="verificar","6, ","")&amp;
IF(INDIRECT("For_3350!q"&amp;A21)="verificar","7, ","")&amp;
IF(INDIRECT("For_3350!t"&amp;A21)="verificar","8, ","")&amp;
IF(INDIRECT("For_3350!w"&amp;A21)="verificar","16, ","")&amp;
IF(INDIRECT("For_3350!x"&amp;A21)="não","QUESTIONÁRIO, ",""))-2)&amp;".","")</f>
        <v/>
      </c>
      <c r="D21" s="229"/>
      <c r="E21" s="229"/>
      <c r="H21" s="115" t="s">
        <v>1755</v>
      </c>
      <c r="I21" s="115" t="str">
        <f>_xlfn.XLOOKUP(J21,'3350'!$D:$D,'3350'!$C:$C,0,0)</f>
        <v>43.313.916/0001-04</v>
      </c>
      <c r="J21" s="134" t="str">
        <v>HIDRAUMAQUINAS LTDA</v>
      </c>
      <c r="K21" s="135" cm="1">
        <f t="array" ref="K21">MAX(IF(J21='3350'!$D:$D,'3350'!$I:$I))</f>
        <v>46031</v>
      </c>
      <c r="L21" s="145">
        <f>IF(COUNTIFS('3350'!$D:$D,'A3350'!J21,'3350'!$I:$I,'A3350'!K21,'3350'!$F:$F,'A3350'!$L$7)&gt;=1,1,0)</f>
        <v>0</v>
      </c>
      <c r="M21" s="145">
        <f>IF(COUNTIFS('3350'!$D:$D,'A3350'!J21,'3350'!$I:$I,'A3350'!K21,'3350'!$F:$F,'A3350'!$M$7)&gt;=1,1,0)</f>
        <v>1</v>
      </c>
      <c r="N21" s="146">
        <f>IF(COUNTIFS('3350'!$D:$D,'A3350'!J21,'3350'!$I:$I,'A3350'!K21,'3350'!$F:$F,'A3350'!$N$7)&gt;=1,1,0)</f>
        <v>0</v>
      </c>
      <c r="O21" s="117"/>
      <c r="P21" s="118"/>
      <c r="Q21" s="133" t="str">
        <f t="shared" ref="Q21:Q61" si="12">IF(AND(O21="Sim")*OR(P21="Não",P21="Não se aplica",P21=""),"Verificar","Ok")</f>
        <v>Ok</v>
      </c>
      <c r="R21" s="115"/>
      <c r="S21" s="115"/>
      <c r="T21" s="66"/>
      <c r="U21" s="133" t="str">
        <f t="shared" ref="U21:U61" si="13">IF(AND(R21="Sim",T21="Siim"),"Ok",IF(AND(S21="Sim")*OR(T21="Não",T21="Não se aplica",T21=""),"Verificar","Ok"))</f>
        <v>Ok</v>
      </c>
      <c r="V21" s="115"/>
      <c r="W21" s="115"/>
      <c r="X21" s="66"/>
      <c r="Y21" s="133" t="str">
        <f t="shared" ref="Y21:Y61" si="14">IF(AND(V21="Sim",X21="Siim"),"Ok",IF(AND(W21="Sim")*OR(X21="Não",X21="Não se aplica",X21=""),"Verificar","Ok"))</f>
        <v>Ok</v>
      </c>
      <c r="Z21" s="115"/>
      <c r="AA21" s="115"/>
      <c r="AB21" s="66"/>
      <c r="AC21" s="133" t="str">
        <f t="shared" ref="AC21:AC61" si="15">IF(AND(Z21="Sim",AB21="Siim"),"Ok",IF(AND(AA21="Sim")*OR(AB21="Não",AB21="Não se aplica",AB21=""),"Verificar","Ok"))</f>
        <v>Ok</v>
      </c>
      <c r="AD21" s="115"/>
      <c r="AE21" s="115"/>
      <c r="AF21" s="66"/>
      <c r="AG21" s="133" t="str">
        <f t="shared" ref="AG21:AG61" si="16">IF(AND(AE21="sim",AF21="Não"),"Verificar","Ok")</f>
        <v>Ok</v>
      </c>
      <c r="AH21" s="115"/>
      <c r="AI21" s="133" t="str">
        <f t="shared" ref="AI21:AI61" si="17">IF(AH21="Não","Verificar","Ok")</f>
        <v>Ok</v>
      </c>
      <c r="AJ21" s="117" t="str">
        <f t="shared" ref="AJ21:AJ61" si="18">IF(N21=1,"Sim, precisa de plano cadastrado na PGPC", "Não")</f>
        <v>Não</v>
      </c>
      <c r="AK21" s="118"/>
      <c r="AL21" s="115"/>
      <c r="AM21" s="133" t="str">
        <f t="shared" ref="AM21:AM61" si="19">IF(OR(AL21=" ",AL21="Sim"),"Ok",IF(AJ21="Não","Ok","Verificar"))</f>
        <v>Ok</v>
      </c>
      <c r="AO21" s="65" t="str">
        <f t="shared" ref="AO21:AO61" si="20">IF(AND(Q21="Ok",U21="Ok",Y21="Ok",AC21="Ok",AG21="Ok",AI21="Ok",AM21="Ok"),"Cooperado SEM perguntas a serem evidenciadas","Cooperado COM perguntas a serem evidenciadas")</f>
        <v>Cooperado SEM perguntas a serem evidenciadas</v>
      </c>
    </row>
    <row r="22" spans="1:41" ht="20.100000000000001" customHeight="1">
      <c r="A22" s="65" t="str">
        <f>IFERROR(IF(ROW(_xlfn.XLOOKUP(B22,For_3350!D:D,For_3350!D:D))=1,"",ROW(_xlfn.XLOOKUP(B22,For_3350!D:D,For_3350!D:D))),"")</f>
        <v/>
      </c>
      <c r="B22" s="229" t="str" cm="1">
        <f t="array" ref="B22">_xlfn.UNIQUE(IF(_xlfn._xlws.FILTER(For_3350!D:D,For_3350!Z:Z="Fornecedor COM perguntas a serem evidenciadas","")="","",_xlfn._xlws.FILTER(For_3350!D:D,For_3350!Z:Z:'For_3350'!Z:Z="Fornecedor COM perguntas a serem evidenciadas","")))</f>
        <v/>
      </c>
      <c r="C22" s="230" t="str" cm="1">
        <f t="array" aca="1" ref="C22" ca="1">IFERROR(LEFT(
IF(INDIRECT("For_3350!N"&amp;A22)="verificar","6, ","")&amp;
IF(INDIRECT("For_3350!q"&amp;A22)="verificar","7, ","")&amp;
IF(INDIRECT("For_3350!t"&amp;A22)="verificar","8, ","")&amp;
IF(INDIRECT("For_3350!w"&amp;A22)="verificar","16, ","")&amp;
IF(INDIRECT("For_3350!x"&amp;A22)="não","QUESTIONÁRIO, ",""),
LEN(
IF(INDIRECT("For_3350!N"&amp;A22)="verificar","6, ","")&amp;
IF(INDIRECT("For_3350!q"&amp;A22)="verificar","7, ","")&amp;
IF(INDIRECT("For_3350!t"&amp;A22)="verificar","8, ","")&amp;
IF(INDIRECT("For_3350!w"&amp;A22)="verificar","16, ","")&amp;
IF(INDIRECT("For_3350!x"&amp;A22)="não","QUESTIONÁRIO, ",""))-2)&amp;".","")</f>
        <v/>
      </c>
      <c r="D22" s="229"/>
      <c r="E22" s="229"/>
      <c r="H22" s="252"/>
      <c r="I22" s="115">
        <f>_xlfn.XLOOKUP(J22,'3350'!$D:$D,'3350'!$C:$C,0,0)</f>
        <v>0</v>
      </c>
      <c r="J22" s="134"/>
      <c r="K22" s="135" cm="1">
        <f t="array" ref="K22">MAX(IF(J22='3350'!$D:$D,'3350'!$I:$I))</f>
        <v>0</v>
      </c>
      <c r="L22" s="145">
        <f>IF(COUNTIFS('3350'!$D:$D,'A3350'!J22,'3350'!$I:$I,'A3350'!K22,'3350'!$F:$F,'A3350'!$L$7)&gt;=1,1,0)</f>
        <v>0</v>
      </c>
      <c r="M22" s="145">
        <f>IF(COUNTIFS('3350'!$D:$D,'A3350'!J22,'3350'!$I:$I,'A3350'!K22,'3350'!$F:$F,'A3350'!$M$7)&gt;=1,1,0)</f>
        <v>0</v>
      </c>
      <c r="N22" s="146">
        <f>IF(COUNTIFS('3350'!$D:$D,'A3350'!J22,'3350'!$I:$I,'A3350'!K22,'3350'!$F:$F,'A3350'!$N$7)&gt;=1,1,0)</f>
        <v>0</v>
      </c>
      <c r="O22" s="117"/>
      <c r="P22" s="118"/>
      <c r="Q22" s="133" t="str">
        <f t="shared" si="12"/>
        <v>Ok</v>
      </c>
      <c r="R22" s="115"/>
      <c r="S22" s="115"/>
      <c r="T22" s="66"/>
      <c r="U22" s="133" t="str">
        <f t="shared" si="13"/>
        <v>Ok</v>
      </c>
      <c r="V22" s="115"/>
      <c r="W22" s="115"/>
      <c r="X22" s="66"/>
      <c r="Y22" s="133" t="str">
        <f t="shared" si="14"/>
        <v>Ok</v>
      </c>
      <c r="Z22" s="115"/>
      <c r="AA22" s="115"/>
      <c r="AB22" s="66"/>
      <c r="AC22" s="133" t="str">
        <f t="shared" si="15"/>
        <v>Ok</v>
      </c>
      <c r="AD22" s="115"/>
      <c r="AE22" s="115"/>
      <c r="AF22" s="66"/>
      <c r="AG22" s="133" t="str">
        <f t="shared" si="16"/>
        <v>Ok</v>
      </c>
      <c r="AH22" s="115"/>
      <c r="AI22" s="133" t="str">
        <f t="shared" si="17"/>
        <v>Ok</v>
      </c>
      <c r="AJ22" s="117" t="str">
        <f t="shared" si="18"/>
        <v>Não</v>
      </c>
      <c r="AK22" s="118"/>
      <c r="AL22" s="115"/>
      <c r="AM22" s="133" t="str">
        <f t="shared" si="19"/>
        <v>Ok</v>
      </c>
      <c r="AO22" s="65" t="str">
        <f t="shared" si="20"/>
        <v>Cooperado SEM perguntas a serem evidenciadas</v>
      </c>
    </row>
    <row r="23" spans="1:41" ht="20.100000000000001" customHeight="1">
      <c r="A23" s="65" t="str">
        <f>IFERROR(IF(ROW(_xlfn.XLOOKUP(B23,For_3350!D:D,For_3350!D:D))=1,"",ROW(_xlfn.XLOOKUP(B23,For_3350!D:D,For_3350!D:D))),"")</f>
        <v/>
      </c>
      <c r="B23" s="229" t="str" cm="1">
        <f t="array" ref="B23">_xlfn.UNIQUE(IF(_xlfn._xlws.FILTER(For_3350!D:D,For_3350!Z:Z="Fornecedor COM perguntas a serem evidenciadas","")="","",_xlfn._xlws.FILTER(For_3350!D:D,For_3350!Z:Z:'For_3350'!Z:Z="Fornecedor COM perguntas a serem evidenciadas","")))</f>
        <v/>
      </c>
      <c r="C23" s="230" t="str" cm="1">
        <f t="array" aca="1" ref="C23" ca="1">IFERROR(LEFT(
IF(INDIRECT("For_3350!N"&amp;A23)="verificar","6, ","")&amp;
IF(INDIRECT("For_3350!q"&amp;A23)="verificar","7, ","")&amp;
IF(INDIRECT("For_3350!t"&amp;A23)="verificar","8, ","")&amp;
IF(INDIRECT("For_3350!w"&amp;A23)="verificar","16, ","")&amp;
IF(INDIRECT("For_3350!x"&amp;A23)="não","QUESTIONÁRIO, ",""),
LEN(
IF(INDIRECT("For_3350!N"&amp;A23)="verificar","6, ","")&amp;
IF(INDIRECT("For_3350!q"&amp;A23)="verificar","7, ","")&amp;
IF(INDIRECT("For_3350!t"&amp;A23)="verificar","8, ","")&amp;
IF(INDIRECT("For_3350!w"&amp;A23)="verificar","16, ","")&amp;
IF(INDIRECT("For_3350!x"&amp;A23)="não","QUESTIONÁRIO, ",""))-2)&amp;".","")</f>
        <v/>
      </c>
      <c r="D23" s="229"/>
      <c r="E23" s="229"/>
      <c r="H23" s="252"/>
      <c r="I23" s="115">
        <f>_xlfn.XLOOKUP(J23,'3350'!$D:$D,'3350'!$C:$C,0,0)</f>
        <v>0</v>
      </c>
      <c r="J23" s="134"/>
      <c r="K23" s="135" cm="1">
        <f t="array" ref="K23">MAX(IF(J23='3350'!$D:$D,'3350'!$I:$I))</f>
        <v>0</v>
      </c>
      <c r="L23" s="145">
        <f>IF(COUNTIFS('3350'!$D:$D,'A3350'!J23,'3350'!$I:$I,'A3350'!K23,'3350'!$F:$F,'A3350'!$L$7)&gt;=1,1,0)</f>
        <v>0</v>
      </c>
      <c r="M23" s="145">
        <f>IF(COUNTIFS('3350'!$D:$D,'A3350'!J23,'3350'!$I:$I,'A3350'!K23,'3350'!$F:$F,'A3350'!$M$7)&gt;=1,1,0)</f>
        <v>0</v>
      </c>
      <c r="N23" s="146">
        <f>IF(COUNTIFS('3350'!$D:$D,'A3350'!J23,'3350'!$I:$I,'A3350'!K23,'3350'!$F:$F,'A3350'!$N$7)&gt;=1,1,0)</f>
        <v>0</v>
      </c>
      <c r="O23" s="117"/>
      <c r="P23" s="118"/>
      <c r="Q23" s="133" t="str">
        <f t="shared" si="12"/>
        <v>Ok</v>
      </c>
      <c r="R23" s="115"/>
      <c r="S23" s="115"/>
      <c r="T23" s="66"/>
      <c r="U23" s="133" t="str">
        <f t="shared" si="13"/>
        <v>Ok</v>
      </c>
      <c r="V23" s="115"/>
      <c r="W23" s="115"/>
      <c r="X23" s="66"/>
      <c r="Y23" s="133" t="str">
        <f t="shared" si="14"/>
        <v>Ok</v>
      </c>
      <c r="Z23" s="115"/>
      <c r="AA23" s="115"/>
      <c r="AB23" s="66"/>
      <c r="AC23" s="133" t="str">
        <f t="shared" si="15"/>
        <v>Ok</v>
      </c>
      <c r="AD23" s="115"/>
      <c r="AE23" s="115"/>
      <c r="AF23" s="66"/>
      <c r="AG23" s="133" t="str">
        <f t="shared" si="16"/>
        <v>Ok</v>
      </c>
      <c r="AH23" s="115"/>
      <c r="AI23" s="133" t="str">
        <f t="shared" si="17"/>
        <v>Ok</v>
      </c>
      <c r="AJ23" s="117" t="str">
        <f t="shared" si="18"/>
        <v>Não</v>
      </c>
      <c r="AK23" s="118"/>
      <c r="AL23" s="115"/>
      <c r="AM23" s="133" t="str">
        <f t="shared" si="19"/>
        <v>Ok</v>
      </c>
      <c r="AO23" s="65" t="str">
        <f t="shared" si="20"/>
        <v>Cooperado SEM perguntas a serem evidenciadas</v>
      </c>
    </row>
    <row r="24" spans="1:41" ht="20.100000000000001" customHeight="1">
      <c r="A24" s="65" t="str">
        <f>IFERROR(IF(ROW(_xlfn.XLOOKUP(B24,For_3350!D:D,For_3350!D:D))=1,"",ROW(_xlfn.XLOOKUP(B24,For_3350!D:D,For_3350!D:D))),"")</f>
        <v/>
      </c>
      <c r="B24" s="229" t="str" cm="1">
        <f t="array" ref="B24">_xlfn.UNIQUE(IF(_xlfn._xlws.FILTER(For_3350!D:D,For_3350!Z:Z="Fornecedor COM perguntas a serem evidenciadas","")="","",_xlfn._xlws.FILTER(For_3350!D:D,For_3350!Z:Z:'For_3350'!Z:Z="Fornecedor COM perguntas a serem evidenciadas","")))</f>
        <v/>
      </c>
      <c r="C24" s="230" t="str" cm="1">
        <f t="array" aca="1" ref="C24" ca="1">IFERROR(LEFT(
IF(INDIRECT("For_3350!N"&amp;A24)="verificar","6, ","")&amp;
IF(INDIRECT("For_3350!q"&amp;A24)="verificar","7, ","")&amp;
IF(INDIRECT("For_3350!t"&amp;A24)="verificar","8, ","")&amp;
IF(INDIRECT("For_3350!w"&amp;A24)="verificar","16, ","")&amp;
IF(INDIRECT("For_3350!x"&amp;A24)="não","QUESTIONÁRIO, ",""),
LEN(
IF(INDIRECT("For_3350!N"&amp;A24)="verificar","6, ","")&amp;
IF(INDIRECT("For_3350!q"&amp;A24)="verificar","7, ","")&amp;
IF(INDIRECT("For_3350!t"&amp;A24)="verificar","8, ","")&amp;
IF(INDIRECT("For_3350!w"&amp;A24)="verificar","16, ","")&amp;
IF(INDIRECT("For_3350!x"&amp;A24)="não","QUESTIONÁRIO, ",""))-2)&amp;".","")</f>
        <v/>
      </c>
      <c r="D24" s="229"/>
      <c r="E24" s="229"/>
      <c r="H24" s="115"/>
      <c r="I24" s="115">
        <f>_xlfn.XLOOKUP(J24,'3350'!$D:$D,'3350'!$C:$C,0,0)</f>
        <v>0</v>
      </c>
      <c r="J24" s="134"/>
      <c r="K24" s="135" cm="1">
        <f t="array" ref="K24">MAX(IF(J24='3350'!$D:$D,'3350'!$I:$I))</f>
        <v>0</v>
      </c>
      <c r="L24" s="145">
        <f>IF(COUNTIFS('3350'!$D:$D,'A3350'!J24,'3350'!$I:$I,'A3350'!K24,'3350'!$F:$F,'A3350'!$L$7)&gt;=1,1,0)</f>
        <v>0</v>
      </c>
      <c r="M24" s="145">
        <f>IF(COUNTIFS('3350'!$D:$D,'A3350'!J24,'3350'!$I:$I,'A3350'!K24,'3350'!$F:$F,'A3350'!$M$7)&gt;=1,1,0)</f>
        <v>0</v>
      </c>
      <c r="N24" s="146">
        <f>IF(COUNTIFS('3350'!$D:$D,'A3350'!J24,'3350'!$I:$I,'A3350'!K24,'3350'!$F:$F,'A3350'!$N$7)&gt;=1,1,0)</f>
        <v>0</v>
      </c>
      <c r="O24" s="117"/>
      <c r="P24" s="118"/>
      <c r="Q24" s="133" t="str">
        <f t="shared" si="12"/>
        <v>Ok</v>
      </c>
      <c r="R24" s="115"/>
      <c r="S24" s="115"/>
      <c r="T24" s="66"/>
      <c r="U24" s="133" t="str">
        <f t="shared" si="13"/>
        <v>Ok</v>
      </c>
      <c r="V24" s="115"/>
      <c r="W24" s="115"/>
      <c r="X24" s="66"/>
      <c r="Y24" s="133" t="str">
        <f t="shared" si="14"/>
        <v>Ok</v>
      </c>
      <c r="Z24" s="115"/>
      <c r="AA24" s="115"/>
      <c r="AB24" s="66"/>
      <c r="AC24" s="133" t="str">
        <f t="shared" si="15"/>
        <v>Ok</v>
      </c>
      <c r="AD24" s="115"/>
      <c r="AE24" s="115"/>
      <c r="AF24" s="66"/>
      <c r="AG24" s="133" t="str">
        <f t="shared" si="16"/>
        <v>Ok</v>
      </c>
      <c r="AH24" s="115"/>
      <c r="AI24" s="133" t="str">
        <f t="shared" si="17"/>
        <v>Ok</v>
      </c>
      <c r="AJ24" s="117" t="str">
        <f t="shared" si="18"/>
        <v>Não</v>
      </c>
      <c r="AK24" s="118"/>
      <c r="AL24" s="115"/>
      <c r="AM24" s="133" t="str">
        <f t="shared" si="19"/>
        <v>Ok</v>
      </c>
      <c r="AO24" s="65" t="str">
        <f t="shared" si="20"/>
        <v>Cooperado SEM perguntas a serem evidenciadas</v>
      </c>
    </row>
    <row r="25" spans="1:41" ht="20.100000000000001" customHeight="1">
      <c r="H25" s="115"/>
      <c r="I25" s="115">
        <f>_xlfn.XLOOKUP(J25,'3350'!$D:$D,'3350'!$C:$C,0,0)</f>
        <v>0</v>
      </c>
      <c r="J25" s="134"/>
      <c r="K25" s="135" cm="1">
        <f t="array" ref="K25">MAX(IF(J25='3350'!$D:$D,'3350'!$I:$I))</f>
        <v>0</v>
      </c>
      <c r="L25" s="145">
        <f>IF(COUNTIFS('3350'!$D:$D,'A3350'!J25,'3350'!$I:$I,'A3350'!K25,'3350'!$F:$F,'A3350'!$L$7)&gt;=1,1,0)</f>
        <v>0</v>
      </c>
      <c r="M25" s="145">
        <f>IF(COUNTIFS('3350'!$D:$D,'A3350'!J25,'3350'!$I:$I,'A3350'!K25,'3350'!$F:$F,'A3350'!$M$7)&gt;=1,1,0)</f>
        <v>0</v>
      </c>
      <c r="N25" s="146">
        <f>IF(COUNTIFS('3350'!$D:$D,'A3350'!J25,'3350'!$I:$I,'A3350'!K25,'3350'!$F:$F,'A3350'!$N$7)&gt;=1,1,0)</f>
        <v>0</v>
      </c>
      <c r="O25" s="117"/>
      <c r="P25" s="118"/>
      <c r="Q25" s="133" t="str">
        <f t="shared" si="12"/>
        <v>Ok</v>
      </c>
      <c r="R25" s="115"/>
      <c r="S25" s="115"/>
      <c r="T25" s="66"/>
      <c r="U25" s="133" t="str">
        <f t="shared" si="13"/>
        <v>Ok</v>
      </c>
      <c r="V25" s="115"/>
      <c r="W25" s="115"/>
      <c r="X25" s="66"/>
      <c r="Y25" s="133" t="str">
        <f t="shared" si="14"/>
        <v>Ok</v>
      </c>
      <c r="Z25" s="115"/>
      <c r="AA25" s="115"/>
      <c r="AB25" s="66"/>
      <c r="AC25" s="133" t="str">
        <f t="shared" si="15"/>
        <v>Ok</v>
      </c>
      <c r="AD25" s="115"/>
      <c r="AE25" s="115"/>
      <c r="AF25" s="66"/>
      <c r="AG25" s="133" t="str">
        <f t="shared" si="16"/>
        <v>Ok</v>
      </c>
      <c r="AH25" s="115"/>
      <c r="AI25" s="133" t="str">
        <f t="shared" si="17"/>
        <v>Ok</v>
      </c>
      <c r="AJ25" s="117" t="str">
        <f t="shared" si="18"/>
        <v>Não</v>
      </c>
      <c r="AK25" s="118"/>
      <c r="AL25" s="115"/>
      <c r="AM25" s="133" t="str">
        <f t="shared" si="19"/>
        <v>Ok</v>
      </c>
      <c r="AO25" s="65" t="str">
        <f t="shared" si="20"/>
        <v>Cooperado SEM perguntas a serem evidenciadas</v>
      </c>
    </row>
    <row r="26" spans="1:41" ht="20.100000000000001" customHeight="1" thickBot="1">
      <c r="B26" s="327" t="s">
        <v>716</v>
      </c>
      <c r="C26" s="327"/>
      <c r="D26" s="327"/>
      <c r="E26" s="327"/>
      <c r="H26" s="115"/>
      <c r="I26" s="115">
        <f>_xlfn.XLOOKUP(J26,'3350'!$D:$D,'3350'!$C:$C,0,0)</f>
        <v>0</v>
      </c>
      <c r="J26" s="134"/>
      <c r="K26" s="135" cm="1">
        <f t="array" ref="K26">MAX(IF(J26='3350'!$D:$D,'3350'!$I:$I))</f>
        <v>0</v>
      </c>
      <c r="L26" s="145">
        <f>IF(COUNTIFS('3350'!$D:$D,'A3350'!J26,'3350'!$I:$I,'A3350'!K26,'3350'!$F:$F,'A3350'!$L$7)&gt;=1,1,0)</f>
        <v>0</v>
      </c>
      <c r="M26" s="145">
        <f>IF(COUNTIFS('3350'!$D:$D,'A3350'!J26,'3350'!$I:$I,'A3350'!K26,'3350'!$F:$F,'A3350'!$M$7)&gt;=1,1,0)</f>
        <v>0</v>
      </c>
      <c r="N26" s="146">
        <f>IF(COUNTIFS('3350'!$D:$D,'A3350'!J26,'3350'!$I:$I,'A3350'!K26,'3350'!$F:$F,'A3350'!$N$7)&gt;=1,1,0)</f>
        <v>0</v>
      </c>
      <c r="O26" s="117"/>
      <c r="P26" s="118"/>
      <c r="Q26" s="133" t="str">
        <f t="shared" si="12"/>
        <v>Ok</v>
      </c>
      <c r="R26" s="115"/>
      <c r="S26" s="115"/>
      <c r="T26" s="66"/>
      <c r="U26" s="133" t="str">
        <f t="shared" si="13"/>
        <v>Ok</v>
      </c>
      <c r="V26" s="115"/>
      <c r="W26" s="115"/>
      <c r="X26" s="66"/>
      <c r="Y26" s="133" t="str">
        <f t="shared" si="14"/>
        <v>Ok</v>
      </c>
      <c r="Z26" s="115"/>
      <c r="AA26" s="115"/>
      <c r="AB26" s="66"/>
      <c r="AC26" s="133" t="str">
        <f t="shared" si="15"/>
        <v>Ok</v>
      </c>
      <c r="AD26" s="115"/>
      <c r="AE26" s="115"/>
      <c r="AF26" s="66"/>
      <c r="AG26" s="133" t="str">
        <f t="shared" si="16"/>
        <v>Ok</v>
      </c>
      <c r="AH26" s="115"/>
      <c r="AI26" s="133" t="str">
        <f t="shared" si="17"/>
        <v>Ok</v>
      </c>
      <c r="AJ26" s="117" t="str">
        <f t="shared" si="18"/>
        <v>Não</v>
      </c>
      <c r="AK26" s="118"/>
      <c r="AL26" s="115"/>
      <c r="AM26" s="133" t="str">
        <f t="shared" si="19"/>
        <v>Ok</v>
      </c>
      <c r="AO26" s="65" t="str">
        <f t="shared" si="20"/>
        <v>Cooperado SEM perguntas a serem evidenciadas</v>
      </c>
    </row>
    <row r="27" spans="1:41" ht="20.100000000000001" customHeight="1" thickTop="1">
      <c r="B27" s="231" t="s">
        <v>692</v>
      </c>
      <c r="C27" s="232" t="s">
        <v>717</v>
      </c>
      <c r="D27" s="232"/>
      <c r="E27" s="233"/>
      <c r="H27" s="115"/>
      <c r="I27" s="115">
        <f>_xlfn.XLOOKUP(J27,'3350'!$D:$D,'3350'!$C:$C,0,0)</f>
        <v>0</v>
      </c>
      <c r="J27" s="134"/>
      <c r="K27" s="135" cm="1">
        <f t="array" ref="K27">MAX(IF(J27='3350'!$D:$D,'3350'!$I:$I))</f>
        <v>0</v>
      </c>
      <c r="L27" s="145">
        <f>IF(COUNTIFS('3350'!$D:$D,'A3350'!J27,'3350'!$I:$I,'A3350'!K27,'3350'!$F:$F,'A3350'!$L$7)&gt;=1,1,0)</f>
        <v>0</v>
      </c>
      <c r="M27" s="145">
        <f>IF(COUNTIFS('3350'!$D:$D,'A3350'!J27,'3350'!$I:$I,'A3350'!K27,'3350'!$F:$F,'A3350'!$M$7)&gt;=1,1,0)</f>
        <v>0</v>
      </c>
      <c r="N27" s="146">
        <f>IF(COUNTIFS('3350'!$D:$D,'A3350'!J27,'3350'!$I:$I,'A3350'!K27,'3350'!$F:$F,'A3350'!$N$7)&gt;=1,1,0)</f>
        <v>0</v>
      </c>
      <c r="O27" s="117"/>
      <c r="P27" s="118"/>
      <c r="Q27" s="133" t="str">
        <f t="shared" si="12"/>
        <v>Ok</v>
      </c>
      <c r="R27" s="115"/>
      <c r="S27" s="115"/>
      <c r="T27" s="66"/>
      <c r="U27" s="133" t="str">
        <f t="shared" si="13"/>
        <v>Ok</v>
      </c>
      <c r="V27" s="115"/>
      <c r="W27" s="115"/>
      <c r="X27" s="66"/>
      <c r="Y27" s="133" t="str">
        <f t="shared" si="14"/>
        <v>Ok</v>
      </c>
      <c r="Z27" s="115"/>
      <c r="AA27" s="115"/>
      <c r="AB27" s="66"/>
      <c r="AC27" s="133" t="str">
        <f t="shared" si="15"/>
        <v>Ok</v>
      </c>
      <c r="AD27" s="115"/>
      <c r="AE27" s="115"/>
      <c r="AF27" s="66"/>
      <c r="AG27" s="133" t="str">
        <f t="shared" si="16"/>
        <v>Ok</v>
      </c>
      <c r="AH27" s="115"/>
      <c r="AI27" s="133" t="str">
        <f t="shared" si="17"/>
        <v>Ok</v>
      </c>
      <c r="AJ27" s="117" t="str">
        <f t="shared" si="18"/>
        <v>Não</v>
      </c>
      <c r="AK27" s="118"/>
      <c r="AL27" s="115"/>
      <c r="AM27" s="133" t="str">
        <f t="shared" si="19"/>
        <v>Ok</v>
      </c>
      <c r="AO27" s="65" t="str">
        <f t="shared" si="20"/>
        <v>Cooperado SEM perguntas a serem evidenciadas</v>
      </c>
    </row>
    <row r="28" spans="1:41" ht="20.100000000000001" customHeight="1">
      <c r="A28" s="120">
        <v>1</v>
      </c>
      <c r="B28" s="229" t="str" cm="1">
        <f t="array" ref="B28">_xlfn._xlws.FILTER(For_3350!D:E,For_3350!J:J="SIM","")</f>
        <v/>
      </c>
      <c r="C28" s="230"/>
      <c r="D28" s="229"/>
      <c r="E28" s="229"/>
      <c r="H28" s="115"/>
      <c r="I28" s="115">
        <f>_xlfn.XLOOKUP(J28,'3350'!$D:$D,'3350'!$C:$C,0,0)</f>
        <v>0</v>
      </c>
      <c r="J28" s="134"/>
      <c r="K28" s="135" cm="1">
        <f t="array" ref="K28">MAX(IF(J28='3350'!$D:$D,'3350'!$I:$I))</f>
        <v>0</v>
      </c>
      <c r="L28" s="145">
        <f>IF(COUNTIFS('3350'!$D:$D,'A3350'!J28,'3350'!$I:$I,'A3350'!K28,'3350'!$F:$F,'A3350'!$L$7)&gt;=1,1,0)</f>
        <v>0</v>
      </c>
      <c r="M28" s="145">
        <f>IF(COUNTIFS('3350'!$D:$D,'A3350'!J28,'3350'!$I:$I,'A3350'!K28,'3350'!$F:$F,'A3350'!$M$7)&gt;=1,1,0)</f>
        <v>0</v>
      </c>
      <c r="N28" s="146">
        <f>IF(COUNTIFS('3350'!$D:$D,'A3350'!J28,'3350'!$I:$I,'A3350'!K28,'3350'!$F:$F,'A3350'!$N$7)&gt;=1,1,0)</f>
        <v>0</v>
      </c>
      <c r="O28" s="117"/>
      <c r="P28" s="118"/>
      <c r="Q28" s="133" t="str">
        <f t="shared" si="12"/>
        <v>Ok</v>
      </c>
      <c r="R28" s="115"/>
      <c r="S28" s="115"/>
      <c r="T28" s="66"/>
      <c r="U28" s="133" t="str">
        <f t="shared" si="13"/>
        <v>Ok</v>
      </c>
      <c r="V28" s="115"/>
      <c r="W28" s="115"/>
      <c r="X28" s="66"/>
      <c r="Y28" s="133" t="str">
        <f t="shared" si="14"/>
        <v>Ok</v>
      </c>
      <c r="Z28" s="115"/>
      <c r="AA28" s="115"/>
      <c r="AB28" s="66"/>
      <c r="AC28" s="133" t="str">
        <f t="shared" si="15"/>
        <v>Ok</v>
      </c>
      <c r="AD28" s="115"/>
      <c r="AE28" s="115"/>
      <c r="AF28" s="66"/>
      <c r="AG28" s="133" t="str">
        <f t="shared" si="16"/>
        <v>Ok</v>
      </c>
      <c r="AH28" s="115"/>
      <c r="AI28" s="133" t="str">
        <f t="shared" si="17"/>
        <v>Ok</v>
      </c>
      <c r="AJ28" s="117" t="str">
        <f t="shared" si="18"/>
        <v>Não</v>
      </c>
      <c r="AK28" s="118"/>
      <c r="AL28" s="115"/>
      <c r="AM28" s="133" t="str">
        <f t="shared" si="19"/>
        <v>Ok</v>
      </c>
      <c r="AO28" s="65" t="str">
        <f t="shared" si="20"/>
        <v>Cooperado SEM perguntas a serem evidenciadas</v>
      </c>
    </row>
    <row r="29" spans="1:41" ht="20.100000000000001" customHeight="1">
      <c r="A29" s="120">
        <v>2</v>
      </c>
      <c r="B29" s="230" t="s">
        <v>718</v>
      </c>
      <c r="C29" s="230"/>
      <c r="D29" s="229"/>
      <c r="E29" s="229"/>
      <c r="J29" s="137"/>
      <c r="K29" s="138"/>
      <c r="M29" s="136">
        <f>IF(COUNTIFS('3350'!$D:$D,'A3350'!J29,'3350'!$I:$I,'A3350'!K29,'3350'!$F:$F,'A3350'!$M$7)&gt;=1,1,0)</f>
        <v>0</v>
      </c>
      <c r="N29" s="136">
        <f>IF(COUNTIFS('3350'!$D:$D,'A3350'!J29,'3350'!$I:$I,'A3350'!K29,'3350'!$F:$F,'A3350'!$N$7)&gt;=1,1,0)</f>
        <v>0</v>
      </c>
      <c r="O29" s="117"/>
      <c r="P29" s="118"/>
      <c r="Q29" s="133" t="str">
        <f t="shared" si="12"/>
        <v>Ok</v>
      </c>
      <c r="R29" s="115"/>
      <c r="S29" s="115"/>
      <c r="T29" s="66"/>
      <c r="U29" s="133" t="str">
        <f t="shared" si="13"/>
        <v>Ok</v>
      </c>
      <c r="V29" s="115"/>
      <c r="W29" s="115"/>
      <c r="X29" s="66"/>
      <c r="Y29" s="133" t="str">
        <f t="shared" si="14"/>
        <v>Ok</v>
      </c>
      <c r="Z29" s="115"/>
      <c r="AA29" s="115"/>
      <c r="AB29" s="66"/>
      <c r="AC29" s="133" t="str">
        <f t="shared" si="15"/>
        <v>Ok</v>
      </c>
      <c r="AD29" s="115"/>
      <c r="AE29" s="115"/>
      <c r="AF29" s="66"/>
      <c r="AG29" s="133" t="str">
        <f t="shared" si="16"/>
        <v>Ok</v>
      </c>
      <c r="AH29" s="115"/>
      <c r="AI29" s="133" t="str">
        <f t="shared" si="17"/>
        <v>Ok</v>
      </c>
      <c r="AJ29" s="117" t="str">
        <f t="shared" si="18"/>
        <v>Não</v>
      </c>
      <c r="AK29" s="118"/>
      <c r="AL29" s="115"/>
      <c r="AM29" s="133" t="str">
        <f t="shared" si="19"/>
        <v>Ok</v>
      </c>
      <c r="AO29" s="65" t="str">
        <f t="shared" si="20"/>
        <v>Cooperado SEM perguntas a serem evidenciadas</v>
      </c>
    </row>
    <row r="30" spans="1:41" ht="20.100000000000001" customHeight="1">
      <c r="A30" s="120">
        <v>3</v>
      </c>
      <c r="B30" s="229"/>
      <c r="C30" s="229"/>
      <c r="D30" s="229"/>
      <c r="E30" s="229"/>
      <c r="J30" s="137"/>
      <c r="K30" s="138"/>
      <c r="O30" s="117"/>
      <c r="P30" s="118"/>
      <c r="Q30" s="133" t="str">
        <f t="shared" si="12"/>
        <v>Ok</v>
      </c>
      <c r="R30" s="115"/>
      <c r="S30" s="115"/>
      <c r="T30" s="66"/>
      <c r="U30" s="133" t="str">
        <f t="shared" si="13"/>
        <v>Ok</v>
      </c>
      <c r="V30" s="115"/>
      <c r="W30" s="115"/>
      <c r="X30" s="66"/>
      <c r="Y30" s="133" t="str">
        <f t="shared" si="14"/>
        <v>Ok</v>
      </c>
      <c r="Z30" s="115"/>
      <c r="AA30" s="115"/>
      <c r="AB30" s="66"/>
      <c r="AC30" s="133" t="str">
        <f t="shared" si="15"/>
        <v>Ok</v>
      </c>
      <c r="AD30" s="115"/>
      <c r="AE30" s="115"/>
      <c r="AF30" s="66"/>
      <c r="AG30" s="133" t="str">
        <f t="shared" si="16"/>
        <v>Ok</v>
      </c>
      <c r="AH30" s="115"/>
      <c r="AI30" s="133" t="str">
        <f t="shared" si="17"/>
        <v>Ok</v>
      </c>
      <c r="AJ30" s="117" t="str">
        <f t="shared" si="18"/>
        <v>Não</v>
      </c>
      <c r="AK30" s="118"/>
      <c r="AL30" s="115"/>
      <c r="AM30" s="133" t="str">
        <f t="shared" si="19"/>
        <v>Ok</v>
      </c>
      <c r="AO30" s="65" t="str">
        <f t="shared" si="20"/>
        <v>Cooperado SEM perguntas a serem evidenciadas</v>
      </c>
    </row>
    <row r="31" spans="1:41" ht="20.100000000000001" customHeight="1">
      <c r="A31" s="120">
        <v>4</v>
      </c>
      <c r="B31" s="229"/>
      <c r="C31" s="229"/>
      <c r="D31" s="229"/>
      <c r="E31" s="229"/>
      <c r="J31" s="137"/>
      <c r="K31" s="138"/>
      <c r="O31" s="117"/>
      <c r="P31" s="118"/>
      <c r="Q31" s="133" t="str">
        <f t="shared" si="12"/>
        <v>Ok</v>
      </c>
      <c r="R31" s="115"/>
      <c r="S31" s="115"/>
      <c r="T31" s="66"/>
      <c r="U31" s="133" t="str">
        <f t="shared" si="13"/>
        <v>Ok</v>
      </c>
      <c r="V31" s="115"/>
      <c r="W31" s="115"/>
      <c r="X31" s="66"/>
      <c r="Y31" s="133" t="str">
        <f t="shared" si="14"/>
        <v>Ok</v>
      </c>
      <c r="Z31" s="115"/>
      <c r="AA31" s="115"/>
      <c r="AB31" s="66"/>
      <c r="AC31" s="133" t="str">
        <f t="shared" si="15"/>
        <v>Ok</v>
      </c>
      <c r="AD31" s="115"/>
      <c r="AE31" s="115"/>
      <c r="AF31" s="66"/>
      <c r="AG31" s="133" t="str">
        <f t="shared" si="16"/>
        <v>Ok</v>
      </c>
      <c r="AH31" s="115"/>
      <c r="AI31" s="133" t="str">
        <f t="shared" si="17"/>
        <v>Ok</v>
      </c>
      <c r="AJ31" s="117" t="str">
        <f t="shared" si="18"/>
        <v>Não</v>
      </c>
      <c r="AK31" s="118"/>
      <c r="AL31" s="115"/>
      <c r="AM31" s="133" t="str">
        <f t="shared" si="19"/>
        <v>Ok</v>
      </c>
      <c r="AO31" s="65" t="str">
        <f t="shared" si="20"/>
        <v>Cooperado SEM perguntas a serem evidenciadas</v>
      </c>
    </row>
    <row r="32" spans="1:41" ht="15.75" customHeight="1">
      <c r="A32" s="120">
        <v>5</v>
      </c>
      <c r="B32" s="229"/>
      <c r="C32" s="229"/>
      <c r="D32" s="229"/>
      <c r="E32" s="229"/>
      <c r="G32" s="152"/>
      <c r="J32" s="153"/>
      <c r="K32" s="138"/>
      <c r="O32" s="117"/>
      <c r="P32" s="118"/>
      <c r="Q32" s="133" t="str">
        <f t="shared" si="12"/>
        <v>Ok</v>
      </c>
      <c r="R32" s="115"/>
      <c r="S32" s="115"/>
      <c r="T32" s="66"/>
      <c r="U32" s="133" t="str">
        <f t="shared" si="13"/>
        <v>Ok</v>
      </c>
      <c r="V32" s="115"/>
      <c r="W32" s="115"/>
      <c r="X32" s="66"/>
      <c r="Y32" s="133" t="str">
        <f t="shared" si="14"/>
        <v>Ok</v>
      </c>
      <c r="Z32" s="115"/>
      <c r="AA32" s="115"/>
      <c r="AB32" s="66"/>
      <c r="AC32" s="133" t="str">
        <f t="shared" si="15"/>
        <v>Ok</v>
      </c>
      <c r="AD32" s="115"/>
      <c r="AE32" s="115"/>
      <c r="AF32" s="66"/>
      <c r="AG32" s="133" t="str">
        <f t="shared" si="16"/>
        <v>Ok</v>
      </c>
      <c r="AH32" s="115"/>
      <c r="AI32" s="133" t="str">
        <f t="shared" si="17"/>
        <v>Ok</v>
      </c>
      <c r="AJ32" s="117" t="str">
        <f t="shared" si="18"/>
        <v>Não</v>
      </c>
      <c r="AK32" s="118"/>
      <c r="AL32" s="115"/>
      <c r="AM32" s="133" t="str">
        <f t="shared" si="19"/>
        <v>Ok</v>
      </c>
      <c r="AO32" s="65" t="str">
        <f t="shared" si="20"/>
        <v>Cooperado SEM perguntas a serem evidenciadas</v>
      </c>
    </row>
    <row r="33" spans="1:41" ht="15.75" customHeight="1">
      <c r="A33" s="120">
        <v>6</v>
      </c>
      <c r="B33" s="229"/>
      <c r="C33" s="229"/>
      <c r="D33" s="229"/>
      <c r="E33" s="229"/>
      <c r="J33" s="137"/>
      <c r="K33" s="138"/>
      <c r="O33" s="117"/>
      <c r="P33" s="118"/>
      <c r="Q33" s="133" t="str">
        <f t="shared" si="12"/>
        <v>Ok</v>
      </c>
      <c r="R33" s="115"/>
      <c r="S33" s="115"/>
      <c r="T33" s="66"/>
      <c r="U33" s="133" t="str">
        <f t="shared" si="13"/>
        <v>Ok</v>
      </c>
      <c r="V33" s="115"/>
      <c r="W33" s="115"/>
      <c r="X33" s="66"/>
      <c r="Y33" s="133" t="str">
        <f t="shared" si="14"/>
        <v>Ok</v>
      </c>
      <c r="Z33" s="115"/>
      <c r="AA33" s="115"/>
      <c r="AB33" s="66"/>
      <c r="AC33" s="133" t="str">
        <f t="shared" si="15"/>
        <v>Ok</v>
      </c>
      <c r="AD33" s="115"/>
      <c r="AE33" s="115"/>
      <c r="AF33" s="66"/>
      <c r="AG33" s="133" t="str">
        <f t="shared" si="16"/>
        <v>Ok</v>
      </c>
      <c r="AH33" s="115"/>
      <c r="AI33" s="133" t="str">
        <f t="shared" si="17"/>
        <v>Ok</v>
      </c>
      <c r="AJ33" s="117" t="str">
        <f t="shared" si="18"/>
        <v>Não</v>
      </c>
      <c r="AK33" s="118"/>
      <c r="AL33" s="115"/>
      <c r="AM33" s="133" t="str">
        <f t="shared" si="19"/>
        <v>Ok</v>
      </c>
      <c r="AO33" s="65" t="str">
        <f t="shared" si="20"/>
        <v>Cooperado SEM perguntas a serem evidenciadas</v>
      </c>
    </row>
    <row r="34" spans="1:41" ht="15.75" customHeight="1">
      <c r="A34" s="120">
        <v>7</v>
      </c>
      <c r="B34" s="229"/>
      <c r="C34" s="229"/>
      <c r="D34" s="229"/>
      <c r="E34" s="229"/>
      <c r="J34" s="137"/>
      <c r="K34" s="138"/>
      <c r="O34" s="117"/>
      <c r="P34" s="118"/>
      <c r="Q34" s="133" t="str">
        <f t="shared" si="12"/>
        <v>Ok</v>
      </c>
      <c r="R34" s="115"/>
      <c r="S34" s="115"/>
      <c r="T34" s="66"/>
      <c r="U34" s="133" t="str">
        <f t="shared" si="13"/>
        <v>Ok</v>
      </c>
      <c r="V34" s="115"/>
      <c r="W34" s="115"/>
      <c r="X34" s="66"/>
      <c r="Y34" s="133" t="str">
        <f t="shared" si="14"/>
        <v>Ok</v>
      </c>
      <c r="Z34" s="115"/>
      <c r="AA34" s="115"/>
      <c r="AB34" s="66"/>
      <c r="AC34" s="133" t="str">
        <f t="shared" si="15"/>
        <v>Ok</v>
      </c>
      <c r="AD34" s="115"/>
      <c r="AE34" s="115"/>
      <c r="AF34" s="66"/>
      <c r="AG34" s="133" t="str">
        <f t="shared" si="16"/>
        <v>Ok</v>
      </c>
      <c r="AH34" s="115"/>
      <c r="AI34" s="133" t="str">
        <f t="shared" si="17"/>
        <v>Ok</v>
      </c>
      <c r="AJ34" s="117" t="str">
        <f t="shared" si="18"/>
        <v>Não</v>
      </c>
      <c r="AK34" s="118"/>
      <c r="AL34" s="115"/>
      <c r="AM34" s="133" t="str">
        <f t="shared" si="19"/>
        <v>Ok</v>
      </c>
      <c r="AO34" s="65" t="str">
        <f t="shared" si="20"/>
        <v>Cooperado SEM perguntas a serem evidenciadas</v>
      </c>
    </row>
    <row r="35" spans="1:41" ht="15.75" customHeight="1">
      <c r="A35" s="120">
        <v>8</v>
      </c>
      <c r="B35" s="229"/>
      <c r="C35" s="229"/>
      <c r="D35" s="229"/>
      <c r="E35" s="229"/>
      <c r="H35"/>
      <c r="J35" s="137"/>
      <c r="K35" s="138"/>
      <c r="O35" s="117"/>
      <c r="P35" s="118"/>
      <c r="Q35" s="133" t="str">
        <f t="shared" si="12"/>
        <v>Ok</v>
      </c>
      <c r="R35" s="115"/>
      <c r="S35" s="115"/>
      <c r="T35" s="66"/>
      <c r="U35" s="133" t="str">
        <f t="shared" si="13"/>
        <v>Ok</v>
      </c>
      <c r="V35" s="115"/>
      <c r="W35" s="115"/>
      <c r="X35" s="66"/>
      <c r="Y35" s="133" t="str">
        <f t="shared" si="14"/>
        <v>Ok</v>
      </c>
      <c r="Z35" s="115"/>
      <c r="AA35" s="115"/>
      <c r="AB35" s="66"/>
      <c r="AC35" s="133" t="str">
        <f t="shared" si="15"/>
        <v>Ok</v>
      </c>
      <c r="AD35" s="115"/>
      <c r="AE35" s="115"/>
      <c r="AF35" s="66"/>
      <c r="AG35" s="133" t="str">
        <f t="shared" si="16"/>
        <v>Ok</v>
      </c>
      <c r="AH35" s="115"/>
      <c r="AI35" s="133" t="str">
        <f t="shared" si="17"/>
        <v>Ok</v>
      </c>
      <c r="AJ35" s="117" t="str">
        <f t="shared" si="18"/>
        <v>Não</v>
      </c>
      <c r="AK35" s="118"/>
      <c r="AL35" s="115"/>
      <c r="AM35" s="133" t="str">
        <f t="shared" si="19"/>
        <v>Ok</v>
      </c>
      <c r="AO35" s="65" t="str">
        <f t="shared" si="20"/>
        <v>Cooperado SEM perguntas a serem evidenciadas</v>
      </c>
    </row>
    <row r="36" spans="1:41" ht="15.75" customHeight="1">
      <c r="A36" s="120">
        <v>9</v>
      </c>
      <c r="B36" s="229"/>
      <c r="C36" s="229"/>
      <c r="D36" s="229"/>
      <c r="E36" s="229"/>
      <c r="H36"/>
      <c r="J36" s="137"/>
      <c r="K36" s="138"/>
      <c r="O36" s="117"/>
      <c r="P36" s="118"/>
      <c r="Q36" s="133" t="str">
        <f t="shared" si="12"/>
        <v>Ok</v>
      </c>
      <c r="R36" s="115"/>
      <c r="S36" s="115"/>
      <c r="T36" s="66"/>
      <c r="U36" s="133" t="str">
        <f t="shared" si="13"/>
        <v>Ok</v>
      </c>
      <c r="V36" s="115"/>
      <c r="W36" s="115"/>
      <c r="X36" s="66"/>
      <c r="Y36" s="133" t="str">
        <f t="shared" si="14"/>
        <v>Ok</v>
      </c>
      <c r="Z36" s="115"/>
      <c r="AA36" s="115"/>
      <c r="AB36" s="66"/>
      <c r="AC36" s="133" t="str">
        <f t="shared" si="15"/>
        <v>Ok</v>
      </c>
      <c r="AD36" s="115"/>
      <c r="AE36" s="115"/>
      <c r="AF36" s="66"/>
      <c r="AG36" s="133" t="str">
        <f t="shared" si="16"/>
        <v>Ok</v>
      </c>
      <c r="AH36" s="115"/>
      <c r="AI36" s="133" t="str">
        <f t="shared" si="17"/>
        <v>Ok</v>
      </c>
      <c r="AJ36" s="117" t="str">
        <f t="shared" si="18"/>
        <v>Não</v>
      </c>
      <c r="AK36" s="118"/>
      <c r="AL36" s="115"/>
      <c r="AM36" s="133" t="str">
        <f t="shared" si="19"/>
        <v>Ok</v>
      </c>
      <c r="AO36" s="65" t="str">
        <f t="shared" si="20"/>
        <v>Cooperado SEM perguntas a serem evidenciadas</v>
      </c>
    </row>
    <row r="37" spans="1:41" ht="15.75" customHeight="1">
      <c r="A37" s="120">
        <v>10</v>
      </c>
      <c r="B37" s="229"/>
      <c r="C37" s="229"/>
      <c r="D37" s="229"/>
      <c r="E37" s="229"/>
      <c r="H37"/>
      <c r="J37" s="137"/>
      <c r="K37" s="138"/>
      <c r="O37" s="117"/>
      <c r="P37" s="118"/>
      <c r="Q37" s="133" t="str">
        <f t="shared" si="12"/>
        <v>Ok</v>
      </c>
      <c r="R37" s="115"/>
      <c r="S37" s="115"/>
      <c r="T37" s="66"/>
      <c r="U37" s="133" t="str">
        <f t="shared" si="13"/>
        <v>Ok</v>
      </c>
      <c r="V37" s="115"/>
      <c r="W37" s="115"/>
      <c r="X37" s="66"/>
      <c r="Y37" s="133" t="str">
        <f t="shared" si="14"/>
        <v>Ok</v>
      </c>
      <c r="Z37" s="115"/>
      <c r="AA37" s="115"/>
      <c r="AB37" s="66"/>
      <c r="AC37" s="133" t="str">
        <f t="shared" si="15"/>
        <v>Ok</v>
      </c>
      <c r="AD37" s="115"/>
      <c r="AE37" s="115"/>
      <c r="AF37" s="66"/>
      <c r="AG37" s="133" t="str">
        <f t="shared" si="16"/>
        <v>Ok</v>
      </c>
      <c r="AH37" s="115"/>
      <c r="AI37" s="133" t="str">
        <f t="shared" si="17"/>
        <v>Ok</v>
      </c>
      <c r="AJ37" s="117" t="str">
        <f t="shared" si="18"/>
        <v>Não</v>
      </c>
      <c r="AK37" s="118"/>
      <c r="AL37" s="115"/>
      <c r="AM37" s="133" t="str">
        <f t="shared" si="19"/>
        <v>Ok</v>
      </c>
      <c r="AO37" s="65" t="str">
        <f t="shared" si="20"/>
        <v>Cooperado SEM perguntas a serem evidenciadas</v>
      </c>
    </row>
    <row r="38" spans="1:41" ht="15.75" customHeight="1">
      <c r="A38" s="120">
        <v>11</v>
      </c>
      <c r="B38" s="229"/>
      <c r="C38" s="229"/>
      <c r="D38" s="229"/>
      <c r="E38" s="229"/>
      <c r="H38"/>
      <c r="J38" s="137"/>
      <c r="K38" s="138"/>
      <c r="O38" s="117"/>
      <c r="P38" s="118"/>
      <c r="Q38" s="133" t="str">
        <f t="shared" si="12"/>
        <v>Ok</v>
      </c>
      <c r="R38" s="115"/>
      <c r="S38" s="115"/>
      <c r="T38" s="66"/>
      <c r="U38" s="133" t="str">
        <f t="shared" si="13"/>
        <v>Ok</v>
      </c>
      <c r="V38" s="115"/>
      <c r="W38" s="115"/>
      <c r="X38" s="66"/>
      <c r="Y38" s="133" t="str">
        <f t="shared" si="14"/>
        <v>Ok</v>
      </c>
      <c r="Z38" s="115"/>
      <c r="AA38" s="115"/>
      <c r="AB38" s="66"/>
      <c r="AC38" s="133" t="str">
        <f t="shared" si="15"/>
        <v>Ok</v>
      </c>
      <c r="AD38" s="115"/>
      <c r="AE38" s="115"/>
      <c r="AF38" s="66"/>
      <c r="AG38" s="133" t="str">
        <f t="shared" si="16"/>
        <v>Ok</v>
      </c>
      <c r="AH38" s="115"/>
      <c r="AI38" s="133" t="str">
        <f t="shared" si="17"/>
        <v>Ok</v>
      </c>
      <c r="AJ38" s="117" t="str">
        <f t="shared" si="18"/>
        <v>Não</v>
      </c>
      <c r="AK38" s="118"/>
      <c r="AL38" s="115"/>
      <c r="AM38" s="133" t="str">
        <f t="shared" si="19"/>
        <v>Ok</v>
      </c>
      <c r="AO38" s="65" t="str">
        <f t="shared" si="20"/>
        <v>Cooperado SEM perguntas a serem evidenciadas</v>
      </c>
    </row>
    <row r="39" spans="1:41" ht="15.75" customHeight="1">
      <c r="A39" s="120">
        <v>12</v>
      </c>
      <c r="B39" s="229"/>
      <c r="C39" s="229"/>
      <c r="D39" s="229"/>
      <c r="E39" s="229"/>
      <c r="J39" s="137"/>
      <c r="K39" s="138"/>
      <c r="O39" s="117"/>
      <c r="P39" s="118"/>
      <c r="Q39" s="133" t="str">
        <f t="shared" si="12"/>
        <v>Ok</v>
      </c>
      <c r="R39" s="115"/>
      <c r="S39" s="115"/>
      <c r="T39" s="66"/>
      <c r="U39" s="133" t="str">
        <f t="shared" si="13"/>
        <v>Ok</v>
      </c>
      <c r="V39" s="115"/>
      <c r="W39" s="115"/>
      <c r="X39" s="66"/>
      <c r="Y39" s="133" t="str">
        <f t="shared" si="14"/>
        <v>Ok</v>
      </c>
      <c r="Z39" s="115"/>
      <c r="AA39" s="115"/>
      <c r="AB39" s="66"/>
      <c r="AC39" s="133" t="str">
        <f t="shared" si="15"/>
        <v>Ok</v>
      </c>
      <c r="AD39" s="115"/>
      <c r="AE39" s="115"/>
      <c r="AF39" s="66"/>
      <c r="AG39" s="133" t="str">
        <f t="shared" si="16"/>
        <v>Ok</v>
      </c>
      <c r="AH39" s="115"/>
      <c r="AI39" s="133" t="str">
        <f t="shared" si="17"/>
        <v>Ok</v>
      </c>
      <c r="AJ39" s="117" t="str">
        <f t="shared" si="18"/>
        <v>Não</v>
      </c>
      <c r="AK39" s="118"/>
      <c r="AL39" s="115"/>
      <c r="AM39" s="133" t="str">
        <f t="shared" si="19"/>
        <v>Ok</v>
      </c>
      <c r="AO39" s="65" t="str">
        <f t="shared" si="20"/>
        <v>Cooperado SEM perguntas a serem evidenciadas</v>
      </c>
    </row>
    <row r="40" spans="1:41" ht="15.75" customHeight="1">
      <c r="A40" s="120">
        <v>13</v>
      </c>
      <c r="B40" s="229"/>
      <c r="C40" s="229"/>
      <c r="D40" s="229"/>
      <c r="E40" s="229"/>
      <c r="J40" s="137"/>
      <c r="K40" s="138"/>
      <c r="O40" s="117"/>
      <c r="P40" s="118"/>
      <c r="Q40" s="133" t="str">
        <f t="shared" si="12"/>
        <v>Ok</v>
      </c>
      <c r="R40" s="115"/>
      <c r="S40" s="115"/>
      <c r="T40" s="66"/>
      <c r="U40" s="133" t="str">
        <f t="shared" si="13"/>
        <v>Ok</v>
      </c>
      <c r="V40" s="115"/>
      <c r="W40" s="115"/>
      <c r="X40" s="66"/>
      <c r="Y40" s="133" t="str">
        <f t="shared" si="14"/>
        <v>Ok</v>
      </c>
      <c r="Z40" s="115"/>
      <c r="AA40" s="115"/>
      <c r="AB40" s="66"/>
      <c r="AC40" s="133" t="str">
        <f t="shared" si="15"/>
        <v>Ok</v>
      </c>
      <c r="AD40" s="115"/>
      <c r="AE40" s="115"/>
      <c r="AF40" s="66"/>
      <c r="AG40" s="133" t="str">
        <f t="shared" si="16"/>
        <v>Ok</v>
      </c>
      <c r="AH40" s="115"/>
      <c r="AI40" s="133" t="str">
        <f t="shared" si="17"/>
        <v>Ok</v>
      </c>
      <c r="AJ40" s="117" t="str">
        <f t="shared" si="18"/>
        <v>Não</v>
      </c>
      <c r="AK40" s="118"/>
      <c r="AL40" s="115"/>
      <c r="AM40" s="133" t="str">
        <f t="shared" si="19"/>
        <v>Ok</v>
      </c>
      <c r="AO40" s="65" t="str">
        <f t="shared" si="20"/>
        <v>Cooperado SEM perguntas a serem evidenciadas</v>
      </c>
    </row>
    <row r="41" spans="1:41" ht="15.75" customHeight="1">
      <c r="A41" s="120">
        <v>14</v>
      </c>
      <c r="B41" s="229"/>
      <c r="C41" s="229"/>
      <c r="D41" s="229"/>
      <c r="E41" s="229"/>
      <c r="J41" s="137"/>
      <c r="K41" s="138"/>
      <c r="O41" s="117"/>
      <c r="P41" s="118"/>
      <c r="Q41" s="133" t="str">
        <f t="shared" si="12"/>
        <v>Ok</v>
      </c>
      <c r="R41" s="115"/>
      <c r="S41" s="115"/>
      <c r="T41" s="66"/>
      <c r="U41" s="133" t="str">
        <f t="shared" si="13"/>
        <v>Ok</v>
      </c>
      <c r="V41" s="115"/>
      <c r="W41" s="115"/>
      <c r="X41" s="66"/>
      <c r="Y41" s="133" t="str">
        <f t="shared" si="14"/>
        <v>Ok</v>
      </c>
      <c r="Z41" s="115"/>
      <c r="AA41" s="115"/>
      <c r="AB41" s="66"/>
      <c r="AC41" s="133" t="str">
        <f t="shared" si="15"/>
        <v>Ok</v>
      </c>
      <c r="AD41" s="115"/>
      <c r="AE41" s="115"/>
      <c r="AF41" s="66"/>
      <c r="AG41" s="133" t="str">
        <f t="shared" si="16"/>
        <v>Ok</v>
      </c>
      <c r="AH41" s="115"/>
      <c r="AI41" s="133" t="str">
        <f t="shared" si="17"/>
        <v>Ok</v>
      </c>
      <c r="AJ41" s="117" t="str">
        <f t="shared" si="18"/>
        <v>Não</v>
      </c>
      <c r="AK41" s="118"/>
      <c r="AL41" s="115"/>
      <c r="AM41" s="133" t="str">
        <f t="shared" si="19"/>
        <v>Ok</v>
      </c>
      <c r="AO41" s="65" t="str">
        <f t="shared" si="20"/>
        <v>Cooperado SEM perguntas a serem evidenciadas</v>
      </c>
    </row>
    <row r="42" spans="1:41" ht="15.75" customHeight="1">
      <c r="A42" s="120">
        <v>15</v>
      </c>
      <c r="B42" s="229"/>
      <c r="C42" s="229"/>
      <c r="D42" s="229"/>
      <c r="E42" s="229"/>
      <c r="J42" s="137"/>
      <c r="K42" s="138"/>
      <c r="O42" s="117"/>
      <c r="P42" s="118"/>
      <c r="Q42" s="133" t="str">
        <f t="shared" si="12"/>
        <v>Ok</v>
      </c>
      <c r="R42" s="115"/>
      <c r="S42" s="115"/>
      <c r="T42" s="66"/>
      <c r="U42" s="133" t="str">
        <f t="shared" si="13"/>
        <v>Ok</v>
      </c>
      <c r="V42" s="115"/>
      <c r="W42" s="115"/>
      <c r="X42" s="66"/>
      <c r="Y42" s="133" t="str">
        <f t="shared" si="14"/>
        <v>Ok</v>
      </c>
      <c r="Z42" s="115"/>
      <c r="AA42" s="115"/>
      <c r="AB42" s="66"/>
      <c r="AC42" s="133" t="str">
        <f t="shared" si="15"/>
        <v>Ok</v>
      </c>
      <c r="AD42" s="115"/>
      <c r="AE42" s="115"/>
      <c r="AF42" s="66"/>
      <c r="AG42" s="133" t="str">
        <f t="shared" si="16"/>
        <v>Ok</v>
      </c>
      <c r="AH42" s="115"/>
      <c r="AI42" s="133" t="str">
        <f t="shared" si="17"/>
        <v>Ok</v>
      </c>
      <c r="AJ42" s="117" t="str">
        <f t="shared" si="18"/>
        <v>Não</v>
      </c>
      <c r="AK42" s="118"/>
      <c r="AL42" s="115"/>
      <c r="AM42" s="133" t="str">
        <f t="shared" si="19"/>
        <v>Ok</v>
      </c>
      <c r="AO42" s="65" t="str">
        <f t="shared" si="20"/>
        <v>Cooperado SEM perguntas a serem evidenciadas</v>
      </c>
    </row>
    <row r="43" spans="1:41" ht="15.75" customHeight="1">
      <c r="A43" s="120">
        <v>16</v>
      </c>
      <c r="B43" s="229"/>
      <c r="C43" s="229"/>
      <c r="D43" s="229"/>
      <c r="E43" s="229"/>
      <c r="J43" s="137"/>
      <c r="K43" s="138"/>
      <c r="O43" s="117"/>
      <c r="P43" s="118"/>
      <c r="Q43" s="133" t="str">
        <f t="shared" si="12"/>
        <v>Ok</v>
      </c>
      <c r="R43" s="115"/>
      <c r="S43" s="115"/>
      <c r="T43" s="66"/>
      <c r="U43" s="133" t="str">
        <f t="shared" si="13"/>
        <v>Ok</v>
      </c>
      <c r="V43" s="115"/>
      <c r="W43" s="115"/>
      <c r="X43" s="66"/>
      <c r="Y43" s="133" t="str">
        <f t="shared" si="14"/>
        <v>Ok</v>
      </c>
      <c r="Z43" s="115"/>
      <c r="AA43" s="115"/>
      <c r="AB43" s="66"/>
      <c r="AC43" s="133" t="str">
        <f t="shared" si="15"/>
        <v>Ok</v>
      </c>
      <c r="AD43" s="115"/>
      <c r="AE43" s="115"/>
      <c r="AF43" s="66"/>
      <c r="AG43" s="133" t="str">
        <f t="shared" si="16"/>
        <v>Ok</v>
      </c>
      <c r="AH43" s="115"/>
      <c r="AI43" s="133" t="str">
        <f t="shared" si="17"/>
        <v>Ok</v>
      </c>
      <c r="AJ43" s="117" t="str">
        <f t="shared" si="18"/>
        <v>Não</v>
      </c>
      <c r="AK43" s="118"/>
      <c r="AL43" s="115"/>
      <c r="AM43" s="133" t="str">
        <f t="shared" si="19"/>
        <v>Ok</v>
      </c>
      <c r="AO43" s="65" t="str">
        <f t="shared" si="20"/>
        <v>Cooperado SEM perguntas a serem evidenciadas</v>
      </c>
    </row>
    <row r="44" spans="1:41" ht="15.75" customHeight="1">
      <c r="A44" s="120">
        <v>17</v>
      </c>
      <c r="B44" s="229"/>
      <c r="C44" s="229"/>
      <c r="D44" s="229"/>
      <c r="E44" s="229"/>
      <c r="J44" s="137"/>
      <c r="K44" s="138"/>
      <c r="O44" s="117"/>
      <c r="P44" s="118"/>
      <c r="Q44" s="133" t="str">
        <f t="shared" si="12"/>
        <v>Ok</v>
      </c>
      <c r="R44" s="115"/>
      <c r="S44" s="115"/>
      <c r="T44" s="66"/>
      <c r="U44" s="133" t="str">
        <f t="shared" si="13"/>
        <v>Ok</v>
      </c>
      <c r="V44" s="115"/>
      <c r="W44" s="115"/>
      <c r="X44" s="66"/>
      <c r="Y44" s="133" t="str">
        <f t="shared" si="14"/>
        <v>Ok</v>
      </c>
      <c r="Z44" s="115"/>
      <c r="AA44" s="115"/>
      <c r="AB44" s="66"/>
      <c r="AC44" s="133" t="str">
        <f t="shared" si="15"/>
        <v>Ok</v>
      </c>
      <c r="AD44" s="115"/>
      <c r="AE44" s="115"/>
      <c r="AF44" s="66"/>
      <c r="AG44" s="133" t="str">
        <f t="shared" si="16"/>
        <v>Ok</v>
      </c>
      <c r="AH44" s="115"/>
      <c r="AI44" s="133" t="str">
        <f t="shared" si="17"/>
        <v>Ok</v>
      </c>
      <c r="AJ44" s="117" t="str">
        <f t="shared" si="18"/>
        <v>Não</v>
      </c>
      <c r="AK44" s="118"/>
      <c r="AL44" s="115"/>
      <c r="AM44" s="133" t="str">
        <f t="shared" si="19"/>
        <v>Ok</v>
      </c>
      <c r="AO44" s="65" t="str">
        <f t="shared" si="20"/>
        <v>Cooperado SEM perguntas a serem evidenciadas</v>
      </c>
    </row>
    <row r="45" spans="1:41" ht="15.75" customHeight="1">
      <c r="A45" s="120">
        <v>18</v>
      </c>
      <c r="B45" s="229"/>
      <c r="C45" s="229"/>
      <c r="D45" s="229"/>
      <c r="E45" s="229"/>
      <c r="J45" s="137"/>
      <c r="K45" s="138"/>
      <c r="O45" s="117"/>
      <c r="P45" s="118"/>
      <c r="Q45" s="133" t="str">
        <f t="shared" si="12"/>
        <v>Ok</v>
      </c>
      <c r="R45" s="115"/>
      <c r="S45" s="115"/>
      <c r="T45" s="66"/>
      <c r="U45" s="133" t="str">
        <f t="shared" si="13"/>
        <v>Ok</v>
      </c>
      <c r="V45" s="115"/>
      <c r="W45" s="115"/>
      <c r="X45" s="66"/>
      <c r="Y45" s="133" t="str">
        <f t="shared" si="14"/>
        <v>Ok</v>
      </c>
      <c r="Z45" s="115"/>
      <c r="AA45" s="115"/>
      <c r="AB45" s="66"/>
      <c r="AC45" s="133" t="str">
        <f t="shared" si="15"/>
        <v>Ok</v>
      </c>
      <c r="AD45" s="115"/>
      <c r="AE45" s="115"/>
      <c r="AF45" s="66"/>
      <c r="AG45" s="133" t="str">
        <f t="shared" si="16"/>
        <v>Ok</v>
      </c>
      <c r="AH45" s="115"/>
      <c r="AI45" s="133" t="str">
        <f t="shared" si="17"/>
        <v>Ok</v>
      </c>
      <c r="AJ45" s="117" t="str">
        <f t="shared" si="18"/>
        <v>Não</v>
      </c>
      <c r="AK45" s="118"/>
      <c r="AL45" s="115"/>
      <c r="AM45" s="133" t="str">
        <f t="shared" si="19"/>
        <v>Ok</v>
      </c>
      <c r="AO45" s="65" t="str">
        <f t="shared" si="20"/>
        <v>Cooperado SEM perguntas a serem evidenciadas</v>
      </c>
    </row>
    <row r="46" spans="1:41" ht="20.100000000000001" customHeight="1">
      <c r="A46" s="120">
        <v>19</v>
      </c>
      <c r="B46" s="229"/>
      <c r="C46" s="229"/>
      <c r="D46" s="229"/>
      <c r="E46" s="229"/>
      <c r="J46" s="137"/>
      <c r="K46" s="138"/>
      <c r="O46" s="117"/>
      <c r="P46" s="118"/>
      <c r="Q46" s="133" t="str">
        <f t="shared" si="12"/>
        <v>Ok</v>
      </c>
      <c r="R46" s="115"/>
      <c r="S46" s="115"/>
      <c r="T46" s="66"/>
      <c r="U46" s="133" t="str">
        <f t="shared" si="13"/>
        <v>Ok</v>
      </c>
      <c r="V46" s="115"/>
      <c r="W46" s="115"/>
      <c r="X46" s="66"/>
      <c r="Y46" s="133" t="str">
        <f t="shared" si="14"/>
        <v>Ok</v>
      </c>
      <c r="Z46" s="115"/>
      <c r="AA46" s="115"/>
      <c r="AB46" s="66"/>
      <c r="AC46" s="133" t="str">
        <f t="shared" si="15"/>
        <v>Ok</v>
      </c>
      <c r="AD46" s="115"/>
      <c r="AE46" s="115"/>
      <c r="AF46" s="66"/>
      <c r="AG46" s="133" t="str">
        <f t="shared" si="16"/>
        <v>Ok</v>
      </c>
      <c r="AH46" s="115"/>
      <c r="AI46" s="133" t="str">
        <f t="shared" si="17"/>
        <v>Ok</v>
      </c>
      <c r="AJ46" s="117" t="str">
        <f t="shared" si="18"/>
        <v>Não</v>
      </c>
      <c r="AK46" s="118"/>
      <c r="AL46" s="115"/>
      <c r="AM46" s="133" t="str">
        <f t="shared" si="19"/>
        <v>Ok</v>
      </c>
      <c r="AO46" s="65" t="str">
        <f t="shared" si="20"/>
        <v>Cooperado SEM perguntas a serem evidenciadas</v>
      </c>
    </row>
    <row r="47" spans="1:41" ht="20.100000000000001" customHeight="1">
      <c r="A47" s="120"/>
      <c r="B47" s="118"/>
      <c r="C47" s="118"/>
      <c r="D47" s="118"/>
      <c r="E47" s="118"/>
      <c r="J47" s="137"/>
      <c r="K47" s="138"/>
      <c r="O47" s="117"/>
      <c r="P47" s="118"/>
      <c r="Q47" s="133" t="str">
        <f t="shared" si="12"/>
        <v>Ok</v>
      </c>
      <c r="R47" s="115"/>
      <c r="S47" s="115"/>
      <c r="T47" s="66"/>
      <c r="U47" s="133" t="str">
        <f t="shared" si="13"/>
        <v>Ok</v>
      </c>
      <c r="V47" s="115"/>
      <c r="W47" s="115"/>
      <c r="X47" s="66"/>
      <c r="Y47" s="133" t="str">
        <f t="shared" si="14"/>
        <v>Ok</v>
      </c>
      <c r="Z47" s="115"/>
      <c r="AA47" s="115"/>
      <c r="AB47" s="66"/>
      <c r="AC47" s="133" t="str">
        <f t="shared" si="15"/>
        <v>Ok</v>
      </c>
      <c r="AD47" s="115"/>
      <c r="AE47" s="115"/>
      <c r="AF47" s="66"/>
      <c r="AG47" s="133" t="str">
        <f t="shared" si="16"/>
        <v>Ok</v>
      </c>
      <c r="AH47" s="115"/>
      <c r="AI47" s="133" t="str">
        <f t="shared" si="17"/>
        <v>Ok</v>
      </c>
      <c r="AJ47" s="117" t="str">
        <f t="shared" si="18"/>
        <v>Não</v>
      </c>
      <c r="AK47" s="118"/>
      <c r="AL47" s="115"/>
      <c r="AM47" s="133" t="str">
        <f t="shared" si="19"/>
        <v>Ok</v>
      </c>
      <c r="AO47" s="65" t="str">
        <f t="shared" si="20"/>
        <v>Cooperado SEM perguntas a serem evidenciadas</v>
      </c>
    </row>
    <row r="48" spans="1:41" ht="20.100000000000001" customHeight="1" thickBot="1">
      <c r="B48" s="324" t="s">
        <v>719</v>
      </c>
      <c r="C48" s="324"/>
      <c r="D48" s="324"/>
      <c r="E48" s="324"/>
      <c r="J48" s="137"/>
      <c r="K48" s="138"/>
      <c r="O48" s="117"/>
      <c r="P48" s="118"/>
      <c r="Q48" s="133" t="str">
        <f t="shared" si="12"/>
        <v>Ok</v>
      </c>
      <c r="R48" s="115"/>
      <c r="S48" s="115"/>
      <c r="T48" s="66"/>
      <c r="U48" s="133" t="str">
        <f t="shared" si="13"/>
        <v>Ok</v>
      </c>
      <c r="V48" s="115"/>
      <c r="W48" s="115"/>
      <c r="X48" s="66"/>
      <c r="Y48" s="133" t="str">
        <f t="shared" si="14"/>
        <v>Ok</v>
      </c>
      <c r="Z48" s="115"/>
      <c r="AA48" s="115"/>
      <c r="AB48" s="66"/>
      <c r="AC48" s="133" t="str">
        <f t="shared" si="15"/>
        <v>Ok</v>
      </c>
      <c r="AD48" s="115"/>
      <c r="AE48" s="115"/>
      <c r="AF48" s="66"/>
      <c r="AG48" s="133" t="str">
        <f t="shared" si="16"/>
        <v>Ok</v>
      </c>
      <c r="AH48" s="115"/>
      <c r="AI48" s="133" t="str">
        <f t="shared" si="17"/>
        <v>Ok</v>
      </c>
      <c r="AJ48" s="117" t="str">
        <f t="shared" si="18"/>
        <v>Não</v>
      </c>
      <c r="AK48" s="118"/>
      <c r="AL48" s="115"/>
      <c r="AM48" s="133" t="str">
        <f t="shared" si="19"/>
        <v>Ok</v>
      </c>
      <c r="AO48" s="65" t="str">
        <f t="shared" si="20"/>
        <v>Cooperado SEM perguntas a serem evidenciadas</v>
      </c>
    </row>
    <row r="49" spans="1:41" ht="20.100000000000001" customHeight="1" thickTop="1">
      <c r="A49" s="119" t="s">
        <v>720</v>
      </c>
      <c r="B49" s="150" t="s">
        <v>721</v>
      </c>
      <c r="C49" s="151" t="s">
        <v>715</v>
      </c>
      <c r="D49" s="328"/>
      <c r="E49" s="329"/>
      <c r="J49" s="137"/>
      <c r="K49" s="138"/>
      <c r="O49" s="117"/>
      <c r="P49" s="118"/>
      <c r="Q49" s="133" t="str">
        <f t="shared" si="12"/>
        <v>Ok</v>
      </c>
      <c r="R49" s="115"/>
      <c r="S49" s="115"/>
      <c r="T49" s="66"/>
      <c r="U49" s="133" t="str">
        <f t="shared" si="13"/>
        <v>Ok</v>
      </c>
      <c r="V49" s="115"/>
      <c r="W49" s="115"/>
      <c r="X49" s="66"/>
      <c r="Y49" s="133" t="str">
        <f t="shared" si="14"/>
        <v>Ok</v>
      </c>
      <c r="Z49" s="115"/>
      <c r="AA49" s="115"/>
      <c r="AB49" s="66"/>
      <c r="AC49" s="133" t="str">
        <f t="shared" si="15"/>
        <v>Ok</v>
      </c>
      <c r="AD49" s="115"/>
      <c r="AE49" s="115"/>
      <c r="AF49" s="66"/>
      <c r="AG49" s="133" t="str">
        <f t="shared" si="16"/>
        <v>Ok</v>
      </c>
      <c r="AH49" s="115"/>
      <c r="AI49" s="133" t="str">
        <f t="shared" si="17"/>
        <v>Ok</v>
      </c>
      <c r="AJ49" s="117" t="str">
        <f t="shared" si="18"/>
        <v>Não</v>
      </c>
      <c r="AK49" s="118"/>
      <c r="AL49" s="115"/>
      <c r="AM49" s="133" t="str">
        <f t="shared" si="19"/>
        <v>Ok</v>
      </c>
      <c r="AO49" s="65" t="str">
        <f t="shared" si="20"/>
        <v>Cooperado SEM perguntas a serem evidenciadas</v>
      </c>
    </row>
    <row r="50" spans="1:41" ht="20.100000000000001" customHeight="1">
      <c r="A50" s="119">
        <f>IFERROR(IF(ROW(_xlfn.XLOOKUP(B50,I:I,I:I))=1,"",ROW(_xlfn.XLOOKUP(B50,I:I,I:I))),"")</f>
        <v>11</v>
      </c>
      <c r="B50" s="157" t="str" cm="1">
        <f t="array" ref="B50:B51">IF(_xlfn._xlws.FILTER(I:I,AO:AO="Cooperado COM perguntas a serem evidenciadas","")="","",_xlfn._xlws.FILTER(I:I,AO:AO="Cooperado COM perguntas a serem evidenciadas",""))</f>
        <v>019.620.121-74</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1, 4, 6.</v>
      </c>
      <c r="D50" s="120"/>
      <c r="E50" s="158"/>
      <c r="J50" s="137"/>
      <c r="K50" s="138"/>
      <c r="O50" s="117"/>
      <c r="P50" s="118"/>
      <c r="Q50" s="133" t="str">
        <f t="shared" si="12"/>
        <v>Ok</v>
      </c>
      <c r="R50" s="115"/>
      <c r="S50" s="115"/>
      <c r="T50" s="66"/>
      <c r="U50" s="133" t="str">
        <f t="shared" si="13"/>
        <v>Ok</v>
      </c>
      <c r="V50" s="115"/>
      <c r="W50" s="115"/>
      <c r="X50" s="66"/>
      <c r="Y50" s="133" t="str">
        <f t="shared" si="14"/>
        <v>Ok</v>
      </c>
      <c r="Z50" s="115"/>
      <c r="AA50" s="115"/>
      <c r="AB50" s="66"/>
      <c r="AC50" s="133" t="str">
        <f t="shared" si="15"/>
        <v>Ok</v>
      </c>
      <c r="AD50" s="115"/>
      <c r="AE50" s="115"/>
      <c r="AF50" s="66"/>
      <c r="AG50" s="133" t="str">
        <f t="shared" si="16"/>
        <v>Ok</v>
      </c>
      <c r="AH50" s="115"/>
      <c r="AI50" s="133" t="str">
        <f t="shared" si="17"/>
        <v>Ok</v>
      </c>
      <c r="AJ50" s="117" t="str">
        <f t="shared" si="18"/>
        <v>Não</v>
      </c>
      <c r="AK50" s="118"/>
      <c r="AL50" s="115"/>
      <c r="AM50" s="133" t="str">
        <f t="shared" si="19"/>
        <v>Ok</v>
      </c>
      <c r="AO50" s="65" t="str">
        <f t="shared" si="20"/>
        <v>Cooperado SEM perguntas a serem evidenciadas</v>
      </c>
    </row>
    <row r="51" spans="1:41" ht="20.100000000000001" customHeight="1">
      <c r="A51" s="119">
        <f t="shared" ref="A51:A82" si="21">IFERROR(IF(ROW(_xlfn.XLOOKUP(B51,I:I,I:I))=1,"",ROW(_xlfn.XLOOKUP(B51,I:I,I:I))),"")</f>
        <v>13</v>
      </c>
      <c r="B51" s="159" t="str">
        <v>038.011.211-60</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1, 4, 6.</v>
      </c>
      <c r="D51" s="120"/>
      <c r="E51" s="158"/>
      <c r="J51" s="137"/>
      <c r="K51" s="138"/>
      <c r="O51" s="117"/>
      <c r="P51" s="118"/>
      <c r="Q51" s="133" t="str">
        <f t="shared" si="12"/>
        <v>Ok</v>
      </c>
      <c r="R51" s="115"/>
      <c r="S51" s="115"/>
      <c r="T51" s="66"/>
      <c r="U51" s="133" t="str">
        <f t="shared" si="13"/>
        <v>Ok</v>
      </c>
      <c r="V51" s="115"/>
      <c r="W51" s="115"/>
      <c r="X51" s="66"/>
      <c r="Y51" s="133" t="str">
        <f t="shared" si="14"/>
        <v>Ok</v>
      </c>
      <c r="Z51" s="115"/>
      <c r="AA51" s="115"/>
      <c r="AB51" s="66"/>
      <c r="AC51" s="133" t="str">
        <f t="shared" si="15"/>
        <v>Ok</v>
      </c>
      <c r="AD51" s="115"/>
      <c r="AE51" s="115"/>
      <c r="AF51" s="66"/>
      <c r="AG51" s="133" t="str">
        <f t="shared" si="16"/>
        <v>Ok</v>
      </c>
      <c r="AH51" s="115"/>
      <c r="AI51" s="133" t="str">
        <f t="shared" si="17"/>
        <v>Ok</v>
      </c>
      <c r="AJ51" s="117" t="str">
        <f t="shared" si="18"/>
        <v>Não</v>
      </c>
      <c r="AK51" s="118"/>
      <c r="AL51" s="115"/>
      <c r="AM51" s="133" t="str">
        <f t="shared" si="19"/>
        <v>Ok</v>
      </c>
      <c r="AO51" s="65" t="str">
        <f t="shared" si="20"/>
        <v>Cooperado SEM perguntas a serem evidenciadas</v>
      </c>
    </row>
    <row r="52" spans="1:41" ht="20.100000000000001" customHeight="1">
      <c r="A52" s="119" t="str">
        <f t="shared" si="21"/>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J52" s="137"/>
      <c r="K52" s="138"/>
      <c r="O52" s="117"/>
      <c r="P52" s="118"/>
      <c r="Q52" s="133" t="str">
        <f t="shared" si="12"/>
        <v>Ok</v>
      </c>
      <c r="R52" s="115"/>
      <c r="S52" s="115"/>
      <c r="T52" s="66"/>
      <c r="U52" s="133" t="str">
        <f t="shared" si="13"/>
        <v>Ok</v>
      </c>
      <c r="V52" s="115"/>
      <c r="W52" s="115"/>
      <c r="X52" s="66"/>
      <c r="Y52" s="133" t="str">
        <f t="shared" si="14"/>
        <v>Ok</v>
      </c>
      <c r="Z52" s="115"/>
      <c r="AA52" s="115"/>
      <c r="AB52" s="66"/>
      <c r="AC52" s="133" t="str">
        <f t="shared" si="15"/>
        <v>Ok</v>
      </c>
      <c r="AD52" s="115"/>
      <c r="AE52" s="115"/>
      <c r="AF52" s="66"/>
      <c r="AG52" s="133" t="str">
        <f t="shared" si="16"/>
        <v>Ok</v>
      </c>
      <c r="AH52" s="115"/>
      <c r="AI52" s="133" t="str">
        <f t="shared" si="17"/>
        <v>Ok</v>
      </c>
      <c r="AJ52" s="117" t="str">
        <f t="shared" si="18"/>
        <v>Não</v>
      </c>
      <c r="AK52" s="118"/>
      <c r="AL52" s="115"/>
      <c r="AM52" s="133" t="str">
        <f t="shared" si="19"/>
        <v>Ok</v>
      </c>
      <c r="AO52" s="65" t="str">
        <f t="shared" si="20"/>
        <v>Cooperado SEM perguntas a serem evidenciadas</v>
      </c>
    </row>
    <row r="53" spans="1:41" ht="20.100000000000001" customHeight="1">
      <c r="A53" s="119" t="str">
        <f t="shared" si="21"/>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J53" s="137"/>
      <c r="K53" s="138"/>
      <c r="O53" s="117"/>
      <c r="P53" s="118"/>
      <c r="Q53" s="133" t="str">
        <f t="shared" si="12"/>
        <v>Ok</v>
      </c>
      <c r="R53" s="115"/>
      <c r="S53" s="115"/>
      <c r="T53" s="66"/>
      <c r="U53" s="133" t="str">
        <f t="shared" si="13"/>
        <v>Ok</v>
      </c>
      <c r="V53" s="115"/>
      <c r="W53" s="115"/>
      <c r="X53" s="66"/>
      <c r="Y53" s="133" t="str">
        <f t="shared" si="14"/>
        <v>Ok</v>
      </c>
      <c r="Z53" s="115"/>
      <c r="AA53" s="115"/>
      <c r="AB53" s="66"/>
      <c r="AC53" s="133" t="str">
        <f t="shared" si="15"/>
        <v>Ok</v>
      </c>
      <c r="AD53" s="115"/>
      <c r="AE53" s="115"/>
      <c r="AF53" s="66"/>
      <c r="AG53" s="133" t="str">
        <f t="shared" si="16"/>
        <v>Ok</v>
      </c>
      <c r="AH53" s="115"/>
      <c r="AI53" s="133" t="str">
        <f t="shared" si="17"/>
        <v>Ok</v>
      </c>
      <c r="AJ53" s="117" t="str">
        <f t="shared" si="18"/>
        <v>Não</v>
      </c>
      <c r="AK53" s="118"/>
      <c r="AL53" s="115"/>
      <c r="AM53" s="133" t="str">
        <f t="shared" si="19"/>
        <v>Ok</v>
      </c>
      <c r="AO53" s="65" t="str">
        <f t="shared" si="20"/>
        <v>Cooperado SEM perguntas a serem evidenciadas</v>
      </c>
    </row>
    <row r="54" spans="1:41" ht="20.100000000000001" customHeight="1">
      <c r="A54" s="119" t="str">
        <f t="shared" si="21"/>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J54" s="137"/>
      <c r="K54" s="138"/>
      <c r="O54" s="117"/>
      <c r="P54" s="118"/>
      <c r="Q54" s="133" t="str">
        <f t="shared" si="12"/>
        <v>Ok</v>
      </c>
      <c r="R54" s="115"/>
      <c r="S54" s="115"/>
      <c r="T54" s="66"/>
      <c r="U54" s="133" t="str">
        <f t="shared" si="13"/>
        <v>Ok</v>
      </c>
      <c r="V54" s="115"/>
      <c r="W54" s="115"/>
      <c r="X54" s="66"/>
      <c r="Y54" s="133" t="str">
        <f t="shared" si="14"/>
        <v>Ok</v>
      </c>
      <c r="Z54" s="115"/>
      <c r="AA54" s="115"/>
      <c r="AB54" s="66"/>
      <c r="AC54" s="133" t="str">
        <f t="shared" si="15"/>
        <v>Ok</v>
      </c>
      <c r="AD54" s="115"/>
      <c r="AE54" s="115"/>
      <c r="AF54" s="66"/>
      <c r="AG54" s="133" t="str">
        <f t="shared" si="16"/>
        <v>Ok</v>
      </c>
      <c r="AH54" s="115"/>
      <c r="AI54" s="133" t="str">
        <f t="shared" si="17"/>
        <v>Ok</v>
      </c>
      <c r="AJ54" s="117" t="str">
        <f t="shared" si="18"/>
        <v>Não</v>
      </c>
      <c r="AK54" s="118"/>
      <c r="AL54" s="115"/>
      <c r="AM54" s="133" t="str">
        <f t="shared" si="19"/>
        <v>Ok</v>
      </c>
      <c r="AO54" s="65" t="str">
        <f t="shared" si="20"/>
        <v>Cooperado SEM perguntas a serem evidenciadas</v>
      </c>
    </row>
    <row r="55" spans="1:41" ht="20.100000000000001" customHeight="1">
      <c r="A55" s="119" t="str">
        <f t="shared" si="21"/>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J55" s="137"/>
      <c r="K55" s="138"/>
      <c r="O55" s="117"/>
      <c r="P55" s="118"/>
      <c r="Q55" s="133" t="str">
        <f t="shared" si="12"/>
        <v>Ok</v>
      </c>
      <c r="R55" s="115"/>
      <c r="S55" s="115"/>
      <c r="T55" s="66"/>
      <c r="U55" s="133" t="str">
        <f t="shared" si="13"/>
        <v>Ok</v>
      </c>
      <c r="V55" s="115"/>
      <c r="W55" s="115"/>
      <c r="X55" s="66"/>
      <c r="Y55" s="133" t="str">
        <f t="shared" si="14"/>
        <v>Ok</v>
      </c>
      <c r="Z55" s="115"/>
      <c r="AA55" s="115"/>
      <c r="AB55" s="66"/>
      <c r="AC55" s="133" t="str">
        <f t="shared" si="15"/>
        <v>Ok</v>
      </c>
      <c r="AD55" s="115"/>
      <c r="AE55" s="115"/>
      <c r="AF55" s="66"/>
      <c r="AG55" s="133" t="str">
        <f t="shared" si="16"/>
        <v>Ok</v>
      </c>
      <c r="AH55" s="115"/>
      <c r="AI55" s="133" t="str">
        <f t="shared" si="17"/>
        <v>Ok</v>
      </c>
      <c r="AJ55" s="117" t="str">
        <f t="shared" si="18"/>
        <v>Não</v>
      </c>
      <c r="AK55" s="118"/>
      <c r="AL55" s="115"/>
      <c r="AM55" s="133" t="str">
        <f t="shared" si="19"/>
        <v>Ok</v>
      </c>
      <c r="AO55" s="65" t="str">
        <f t="shared" si="20"/>
        <v>Cooperado SEM perguntas a serem evidenciadas</v>
      </c>
    </row>
    <row r="56" spans="1:41" ht="20.100000000000001" customHeight="1">
      <c r="A56" s="119" t="str">
        <f t="shared" si="21"/>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J56" s="137"/>
      <c r="K56" s="138"/>
      <c r="O56" s="117"/>
      <c r="P56" s="118"/>
      <c r="Q56" s="133" t="str">
        <f t="shared" si="12"/>
        <v>Ok</v>
      </c>
      <c r="R56" s="115"/>
      <c r="S56" s="115"/>
      <c r="T56" s="66"/>
      <c r="U56" s="133" t="str">
        <f t="shared" si="13"/>
        <v>Ok</v>
      </c>
      <c r="V56" s="115"/>
      <c r="W56" s="115"/>
      <c r="X56" s="66"/>
      <c r="Y56" s="133" t="str">
        <f t="shared" si="14"/>
        <v>Ok</v>
      </c>
      <c r="Z56" s="115"/>
      <c r="AA56" s="115"/>
      <c r="AB56" s="66"/>
      <c r="AC56" s="133" t="str">
        <f t="shared" si="15"/>
        <v>Ok</v>
      </c>
      <c r="AD56" s="115"/>
      <c r="AE56" s="115"/>
      <c r="AF56" s="66"/>
      <c r="AG56" s="133" t="str">
        <f t="shared" si="16"/>
        <v>Ok</v>
      </c>
      <c r="AH56" s="115"/>
      <c r="AI56" s="133" t="str">
        <f t="shared" si="17"/>
        <v>Ok</v>
      </c>
      <c r="AJ56" s="117" t="str">
        <f t="shared" si="18"/>
        <v>Não</v>
      </c>
      <c r="AK56" s="118"/>
      <c r="AL56" s="115"/>
      <c r="AM56" s="133" t="str">
        <f t="shared" si="19"/>
        <v>Ok</v>
      </c>
      <c r="AO56" s="65" t="str">
        <f t="shared" si="20"/>
        <v>Cooperado SEM perguntas a serem evidenciadas</v>
      </c>
    </row>
    <row r="57" spans="1:41" ht="20.100000000000001" customHeight="1">
      <c r="A57" s="119" t="str">
        <f t="shared" si="21"/>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J57" s="137"/>
      <c r="K57" s="138"/>
      <c r="O57" s="117"/>
      <c r="P57" s="118"/>
      <c r="Q57" s="133" t="str">
        <f t="shared" si="12"/>
        <v>Ok</v>
      </c>
      <c r="R57" s="115"/>
      <c r="S57" s="115"/>
      <c r="T57" s="66"/>
      <c r="U57" s="133" t="str">
        <f t="shared" si="13"/>
        <v>Ok</v>
      </c>
      <c r="V57" s="115"/>
      <c r="W57" s="115"/>
      <c r="X57" s="66"/>
      <c r="Y57" s="133" t="str">
        <f t="shared" si="14"/>
        <v>Ok</v>
      </c>
      <c r="Z57" s="115"/>
      <c r="AA57" s="115"/>
      <c r="AB57" s="66"/>
      <c r="AC57" s="133" t="str">
        <f t="shared" si="15"/>
        <v>Ok</v>
      </c>
      <c r="AD57" s="115"/>
      <c r="AE57" s="115"/>
      <c r="AF57" s="66"/>
      <c r="AG57" s="133" t="str">
        <f t="shared" si="16"/>
        <v>Ok</v>
      </c>
      <c r="AH57" s="115"/>
      <c r="AI57" s="133" t="str">
        <f t="shared" si="17"/>
        <v>Ok</v>
      </c>
      <c r="AJ57" s="117" t="str">
        <f t="shared" si="18"/>
        <v>Não</v>
      </c>
      <c r="AK57" s="118"/>
      <c r="AL57" s="115"/>
      <c r="AM57" s="133" t="str">
        <f t="shared" si="19"/>
        <v>Ok</v>
      </c>
      <c r="AO57" s="65" t="str">
        <f t="shared" si="20"/>
        <v>Cooperado SEM perguntas a serem evidenciadas</v>
      </c>
    </row>
    <row r="58" spans="1:41" ht="20.100000000000001" customHeight="1">
      <c r="A58" s="119" t="str">
        <f t="shared" si="21"/>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c r="O58" s="117"/>
      <c r="P58" s="118"/>
      <c r="Q58" s="133" t="str">
        <f t="shared" si="12"/>
        <v>Ok</v>
      </c>
      <c r="R58" s="115"/>
      <c r="S58" s="115"/>
      <c r="T58" s="66"/>
      <c r="U58" s="133" t="str">
        <f t="shared" si="13"/>
        <v>Ok</v>
      </c>
      <c r="V58" s="115"/>
      <c r="W58" s="115"/>
      <c r="X58" s="66"/>
      <c r="Y58" s="133" t="str">
        <f t="shared" si="14"/>
        <v>Ok</v>
      </c>
      <c r="Z58" s="115"/>
      <c r="AA58" s="115"/>
      <c r="AB58" s="66"/>
      <c r="AC58" s="133" t="str">
        <f t="shared" si="15"/>
        <v>Ok</v>
      </c>
      <c r="AD58" s="115"/>
      <c r="AE58" s="115"/>
      <c r="AF58" s="66"/>
      <c r="AG58" s="133" t="str">
        <f t="shared" si="16"/>
        <v>Ok</v>
      </c>
      <c r="AH58" s="115"/>
      <c r="AI58" s="133" t="str">
        <f t="shared" si="17"/>
        <v>Ok</v>
      </c>
      <c r="AJ58" s="117" t="str">
        <f t="shared" si="18"/>
        <v>Não</v>
      </c>
      <c r="AK58" s="118"/>
      <c r="AL58" s="115"/>
      <c r="AM58" s="133" t="str">
        <f t="shared" si="19"/>
        <v>Ok</v>
      </c>
      <c r="AO58" s="65" t="str">
        <f t="shared" si="20"/>
        <v>Cooperado SEM perguntas a serem evidenciadas</v>
      </c>
    </row>
    <row r="59" spans="1:41" ht="20.100000000000001" customHeight="1">
      <c r="A59" s="119" t="str">
        <f t="shared" si="21"/>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c r="O59" s="117"/>
      <c r="P59" s="118"/>
      <c r="Q59" s="133" t="str">
        <f t="shared" si="12"/>
        <v>Ok</v>
      </c>
      <c r="R59" s="115"/>
      <c r="S59" s="115"/>
      <c r="T59" s="66"/>
      <c r="U59" s="133" t="str">
        <f t="shared" si="13"/>
        <v>Ok</v>
      </c>
      <c r="V59" s="115"/>
      <c r="W59" s="115"/>
      <c r="X59" s="66"/>
      <c r="Y59" s="133" t="str">
        <f t="shared" si="14"/>
        <v>Ok</v>
      </c>
      <c r="Z59" s="115"/>
      <c r="AA59" s="115"/>
      <c r="AB59" s="66"/>
      <c r="AC59" s="133" t="str">
        <f t="shared" si="15"/>
        <v>Ok</v>
      </c>
      <c r="AD59" s="115"/>
      <c r="AE59" s="115"/>
      <c r="AF59" s="66"/>
      <c r="AG59" s="133" t="str">
        <f t="shared" si="16"/>
        <v>Ok</v>
      </c>
      <c r="AH59" s="115"/>
      <c r="AI59" s="133" t="str">
        <f t="shared" si="17"/>
        <v>Ok</v>
      </c>
      <c r="AJ59" s="117" t="str">
        <f t="shared" si="18"/>
        <v>Não</v>
      </c>
      <c r="AK59" s="118"/>
      <c r="AL59" s="115"/>
      <c r="AM59" s="133" t="str">
        <f t="shared" si="19"/>
        <v>Ok</v>
      </c>
      <c r="AO59" s="65" t="str">
        <f t="shared" si="20"/>
        <v>Cooperado SEM perguntas a serem evidenciadas</v>
      </c>
    </row>
    <row r="60" spans="1:41" ht="20.100000000000001" customHeight="1">
      <c r="A60" s="119" t="str">
        <f t="shared" si="21"/>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c r="O60" s="117"/>
      <c r="P60" s="118"/>
      <c r="Q60" s="133" t="str">
        <f t="shared" si="12"/>
        <v>Ok</v>
      </c>
      <c r="R60" s="115"/>
      <c r="S60" s="115"/>
      <c r="T60" s="66"/>
      <c r="U60" s="133" t="str">
        <f t="shared" si="13"/>
        <v>Ok</v>
      </c>
      <c r="V60" s="115"/>
      <c r="W60" s="115"/>
      <c r="X60" s="66"/>
      <c r="Y60" s="133" t="str">
        <f t="shared" si="14"/>
        <v>Ok</v>
      </c>
      <c r="Z60" s="115"/>
      <c r="AA60" s="115"/>
      <c r="AB60" s="66"/>
      <c r="AC60" s="133" t="str">
        <f t="shared" si="15"/>
        <v>Ok</v>
      </c>
      <c r="AD60" s="115"/>
      <c r="AE60" s="115"/>
      <c r="AF60" s="66"/>
      <c r="AG60" s="133" t="str">
        <f t="shared" si="16"/>
        <v>Ok</v>
      </c>
      <c r="AH60" s="115"/>
      <c r="AI60" s="133" t="str">
        <f t="shared" si="17"/>
        <v>Ok</v>
      </c>
      <c r="AJ60" s="117" t="str">
        <f t="shared" si="18"/>
        <v>Não</v>
      </c>
      <c r="AK60" s="118"/>
      <c r="AL60" s="115"/>
      <c r="AM60" s="133" t="str">
        <f t="shared" si="19"/>
        <v>Ok</v>
      </c>
      <c r="AO60" s="65" t="str">
        <f t="shared" si="20"/>
        <v>Cooperado SEM perguntas a serem evidenciadas</v>
      </c>
    </row>
    <row r="61" spans="1:41" ht="20.100000000000001" customHeight="1">
      <c r="A61" s="119" t="str">
        <f t="shared" si="21"/>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c r="O61" s="117"/>
      <c r="P61" s="118"/>
      <c r="Q61" s="133" t="str">
        <f t="shared" si="12"/>
        <v>Ok</v>
      </c>
      <c r="R61" s="115"/>
      <c r="S61" s="115"/>
      <c r="T61" s="66"/>
      <c r="U61" s="133" t="str">
        <f t="shared" si="13"/>
        <v>Ok</v>
      </c>
      <c r="V61" s="115"/>
      <c r="W61" s="115"/>
      <c r="X61" s="66"/>
      <c r="Y61" s="133" t="str">
        <f t="shared" si="14"/>
        <v>Ok</v>
      </c>
      <c r="Z61" s="115"/>
      <c r="AA61" s="115"/>
      <c r="AB61" s="66"/>
      <c r="AC61" s="133" t="str">
        <f t="shared" si="15"/>
        <v>Ok</v>
      </c>
      <c r="AD61" s="115"/>
      <c r="AE61" s="115"/>
      <c r="AF61" s="66"/>
      <c r="AG61" s="133" t="str">
        <f t="shared" si="16"/>
        <v>Ok</v>
      </c>
      <c r="AH61" s="115"/>
      <c r="AI61" s="133" t="str">
        <f t="shared" si="17"/>
        <v>Ok</v>
      </c>
      <c r="AJ61" s="117" t="str">
        <f t="shared" si="18"/>
        <v>Não</v>
      </c>
      <c r="AK61" s="118"/>
      <c r="AL61" s="115"/>
      <c r="AM61" s="133" t="str">
        <f t="shared" si="19"/>
        <v>Ok</v>
      </c>
      <c r="AO61" s="65" t="str">
        <f t="shared" si="20"/>
        <v>Cooperado SEM perguntas a serem evidenciadas</v>
      </c>
    </row>
    <row r="62" spans="1:41" ht="20.100000000000001" customHeight="1">
      <c r="A62" s="119" t="str">
        <f t="shared" si="21"/>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41" ht="20.100000000000001" customHeight="1">
      <c r="A63" s="119" t="str">
        <f t="shared" si="21"/>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41" ht="20.100000000000001" customHeight="1">
      <c r="A64" s="119" t="str">
        <f t="shared" si="21"/>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21"/>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21"/>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21"/>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21"/>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21"/>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21"/>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21"/>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21"/>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21"/>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21"/>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21"/>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21"/>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21"/>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21"/>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21"/>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21"/>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21"/>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21"/>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2:E2"/>
    <mergeCell ref="O3:Q8"/>
    <mergeCell ref="R3:U8"/>
    <mergeCell ref="V3:Y8"/>
    <mergeCell ref="Z3:AC8"/>
    <mergeCell ref="D49:E49"/>
    <mergeCell ref="AH3:AI8"/>
    <mergeCell ref="AJ3:AM8"/>
    <mergeCell ref="B5:E5"/>
    <mergeCell ref="D6:E6"/>
    <mergeCell ref="D7:E7"/>
    <mergeCell ref="H7:K7"/>
    <mergeCell ref="B8:E8"/>
    <mergeCell ref="L8:L9"/>
    <mergeCell ref="M8:M9"/>
    <mergeCell ref="N8:N9"/>
    <mergeCell ref="AD3:AG8"/>
    <mergeCell ref="AO9:AR9"/>
    <mergeCell ref="B11:E11"/>
    <mergeCell ref="D12:E12"/>
    <mergeCell ref="B26:E26"/>
    <mergeCell ref="B48:E48"/>
  </mergeCells>
  <conditionalFormatting sqref="L1:L1048576">
    <cfRule type="cellIs" dxfId="159" priority="4" operator="equal">
      <formula>1</formula>
    </cfRule>
  </conditionalFormatting>
  <conditionalFormatting sqref="L1:N1048576">
    <cfRule type="cellIs" dxfId="158" priority="1" operator="equal">
      <formula>0</formula>
    </cfRule>
  </conditionalFormatting>
  <conditionalFormatting sqref="M3:M6 M8:M1048576">
    <cfRule type="cellIs" dxfId="157" priority="3" operator="equal">
      <formula>1</formula>
    </cfRule>
  </conditionalFormatting>
  <conditionalFormatting sqref="N3:N6 N8:N1048576">
    <cfRule type="cellIs" dxfId="156" priority="2" operator="equal">
      <formula>1</formula>
    </cfRule>
  </conditionalFormatting>
  <dataValidations count="3">
    <dataValidation type="list" allowBlank="1" showInputMessage="1" showErrorMessage="1" sqref="AD10:AD61" xr:uid="{632B6317-9894-4A41-8B2D-394576258000}">
      <formula1>"Foi firmado um TAC, Não foi firmado um TAC, Não se aplica"</formula1>
    </dataValidation>
    <dataValidation type="list" allowBlank="1" showInputMessage="1" showErrorMessage="1" sqref="R10:R61 V10:V61 Z10:Z61" xr:uid="{D3D530E7-C7A8-47E7-88EC-D8BB085E2000}">
      <formula1>"Sim, Não, Não se aplica"</formula1>
    </dataValidation>
    <dataValidation type="list" allowBlank="1" showInputMessage="1" showErrorMessage="1" sqref="W10:X61 AL10:AL61 O10:P61 AH10:AH61 S10:T61 AE10:AF61 AA10:AB61" xr:uid="{BB16CFD8-1F44-422C-9E87-4CBC63B42288}">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9E62993-6EC3-41C2-9A66-78B163EEAD80}">
          <x14:formula1>
            <xm:f>'Cooperados Alto Risco'!$N$20:$N$27</xm:f>
          </x14:formula1>
          <xm:sqref>AK10:AK61</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80DB-9DC9-4166-AD87-D98250B58325}">
  <sheetPr>
    <tabColor theme="7" tint="-0.249977111117893"/>
  </sheetPr>
  <dimension ref="A1:K24"/>
  <sheetViews>
    <sheetView topLeftCell="A2" workbookViewId="0">
      <selection activeCell="I7" sqref="I7:I24"/>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1554</v>
      </c>
      <c r="C4" s="352"/>
      <c r="D4" s="352"/>
      <c r="E4" s="352"/>
      <c r="F4" s="352"/>
      <c r="G4" s="352"/>
      <c r="H4" s="352"/>
      <c r="I4" s="352"/>
      <c r="J4" s="352"/>
      <c r="K4" s="352"/>
    </row>
    <row r="5" spans="1:11" ht="15.95" customHeight="1">
      <c r="A5" s="1" t="s">
        <v>840</v>
      </c>
      <c r="B5" s="351" t="s">
        <v>1555</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759</v>
      </c>
      <c r="C7" s="4" t="s">
        <v>1556</v>
      </c>
      <c r="D7" s="4" t="s">
        <v>1557</v>
      </c>
      <c r="E7" s="5" t="s">
        <v>854</v>
      </c>
      <c r="F7" s="5" t="s">
        <v>83</v>
      </c>
      <c r="G7" s="5" t="s">
        <v>855</v>
      </c>
      <c r="H7" s="5" t="s">
        <v>856</v>
      </c>
      <c r="I7" s="9">
        <v>46042</v>
      </c>
      <c r="J7" s="5" t="s">
        <v>857</v>
      </c>
      <c r="K7" s="4" t="s">
        <v>858</v>
      </c>
    </row>
    <row r="8" spans="1:11" ht="26.1" customHeight="1">
      <c r="A8" s="6" t="s">
        <v>766</v>
      </c>
      <c r="B8" s="6" t="s">
        <v>759</v>
      </c>
      <c r="C8" s="6" t="s">
        <v>1558</v>
      </c>
      <c r="D8" s="6" t="s">
        <v>1559</v>
      </c>
      <c r="E8" s="7" t="s">
        <v>854</v>
      </c>
      <c r="F8" s="7" t="s">
        <v>83</v>
      </c>
      <c r="G8" s="7" t="s">
        <v>855</v>
      </c>
      <c r="H8" s="7" t="s">
        <v>861</v>
      </c>
      <c r="I8" s="8">
        <v>46052</v>
      </c>
      <c r="J8" s="7" t="s">
        <v>857</v>
      </c>
      <c r="K8" s="6" t="s">
        <v>1560</v>
      </c>
    </row>
    <row r="9" spans="1:11" ht="26.1" customHeight="1">
      <c r="A9" s="4" t="s">
        <v>766</v>
      </c>
      <c r="B9" s="4" t="s">
        <v>759</v>
      </c>
      <c r="C9" s="4" t="s">
        <v>1558</v>
      </c>
      <c r="D9" s="4" t="s">
        <v>1559</v>
      </c>
      <c r="E9" s="5" t="s">
        <v>854</v>
      </c>
      <c r="F9" s="5" t="s">
        <v>83</v>
      </c>
      <c r="G9" s="5" t="s">
        <v>855</v>
      </c>
      <c r="H9" s="5" t="s">
        <v>856</v>
      </c>
      <c r="I9" s="9">
        <v>46052</v>
      </c>
      <c r="J9" s="5" t="s">
        <v>857</v>
      </c>
      <c r="K9" s="4" t="s">
        <v>858</v>
      </c>
    </row>
    <row r="10" spans="1:11" ht="26.1" customHeight="1">
      <c r="A10" s="6" t="s">
        <v>766</v>
      </c>
      <c r="B10" s="6" t="s">
        <v>759</v>
      </c>
      <c r="C10" s="6" t="s">
        <v>1561</v>
      </c>
      <c r="D10" s="6" t="s">
        <v>1562</v>
      </c>
      <c r="E10" s="7" t="s">
        <v>854</v>
      </c>
      <c r="F10" s="7" t="s">
        <v>83</v>
      </c>
      <c r="G10" s="7" t="s">
        <v>855</v>
      </c>
      <c r="H10" s="7" t="s">
        <v>856</v>
      </c>
      <c r="I10" s="8">
        <v>46051</v>
      </c>
      <c r="J10" s="7" t="s">
        <v>857</v>
      </c>
      <c r="K10" s="6" t="s">
        <v>858</v>
      </c>
    </row>
    <row r="11" spans="1:11" ht="26.1" customHeight="1">
      <c r="A11" s="4" t="s">
        <v>766</v>
      </c>
      <c r="B11" s="4" t="s">
        <v>759</v>
      </c>
      <c r="C11" s="4" t="s">
        <v>1563</v>
      </c>
      <c r="D11" s="4" t="s">
        <v>1564</v>
      </c>
      <c r="E11" s="5" t="s">
        <v>854</v>
      </c>
      <c r="F11" s="5" t="s">
        <v>83</v>
      </c>
      <c r="G11" s="5" t="s">
        <v>855</v>
      </c>
      <c r="H11" s="5" t="s">
        <v>861</v>
      </c>
      <c r="I11" s="9">
        <v>46052</v>
      </c>
      <c r="J11" s="5" t="s">
        <v>857</v>
      </c>
      <c r="K11" s="4" t="s">
        <v>1560</v>
      </c>
    </row>
    <row r="12" spans="1:11" ht="26.1" customHeight="1">
      <c r="A12" s="6" t="s">
        <v>766</v>
      </c>
      <c r="B12" s="6" t="s">
        <v>759</v>
      </c>
      <c r="C12" s="6" t="s">
        <v>1563</v>
      </c>
      <c r="D12" s="6" t="s">
        <v>1564</v>
      </c>
      <c r="E12" s="7" t="s">
        <v>854</v>
      </c>
      <c r="F12" s="7" t="s">
        <v>83</v>
      </c>
      <c r="G12" s="7" t="s">
        <v>855</v>
      </c>
      <c r="H12" s="7" t="s">
        <v>856</v>
      </c>
      <c r="I12" s="8">
        <v>46052</v>
      </c>
      <c r="J12" s="7" t="s">
        <v>857</v>
      </c>
      <c r="K12" s="6" t="s">
        <v>858</v>
      </c>
    </row>
    <row r="13" spans="1:11" ht="26.1" customHeight="1">
      <c r="A13" s="4" t="s">
        <v>766</v>
      </c>
      <c r="B13" s="4" t="s">
        <v>759</v>
      </c>
      <c r="C13" s="4" t="s">
        <v>1565</v>
      </c>
      <c r="D13" s="4" t="s">
        <v>1566</v>
      </c>
      <c r="E13" s="5" t="s">
        <v>854</v>
      </c>
      <c r="F13" s="5" t="s">
        <v>83</v>
      </c>
      <c r="G13" s="5" t="s">
        <v>855</v>
      </c>
      <c r="H13" s="5" t="s">
        <v>861</v>
      </c>
      <c r="I13" s="9">
        <v>46037</v>
      </c>
      <c r="J13" s="5" t="s">
        <v>1155</v>
      </c>
      <c r="K13" s="4" t="s">
        <v>1156</v>
      </c>
    </row>
    <row r="14" spans="1:11" ht="26.1" customHeight="1">
      <c r="A14" s="6" t="s">
        <v>766</v>
      </c>
      <c r="B14" s="6" t="s">
        <v>759</v>
      </c>
      <c r="C14" s="6" t="s">
        <v>1567</v>
      </c>
      <c r="D14" s="6" t="s">
        <v>1568</v>
      </c>
      <c r="E14" s="7" t="s">
        <v>854</v>
      </c>
      <c r="F14" s="7" t="s">
        <v>85</v>
      </c>
      <c r="G14" s="7" t="s">
        <v>893</v>
      </c>
      <c r="H14" s="7" t="s">
        <v>856</v>
      </c>
      <c r="I14" s="8">
        <v>46051</v>
      </c>
      <c r="J14" s="7" t="s">
        <v>857</v>
      </c>
      <c r="K14" s="6" t="s">
        <v>858</v>
      </c>
    </row>
    <row r="15" spans="1:11" ht="26.1" customHeight="1">
      <c r="A15" s="4" t="s">
        <v>766</v>
      </c>
      <c r="B15" s="4" t="s">
        <v>759</v>
      </c>
      <c r="C15" s="4" t="s">
        <v>1569</v>
      </c>
      <c r="D15" s="4" t="s">
        <v>1570</v>
      </c>
      <c r="E15" s="5" t="s">
        <v>854</v>
      </c>
      <c r="F15" s="5" t="s">
        <v>83</v>
      </c>
      <c r="G15" s="5" t="s">
        <v>855</v>
      </c>
      <c r="H15" s="5" t="s">
        <v>856</v>
      </c>
      <c r="I15" s="9">
        <v>46050</v>
      </c>
      <c r="J15" s="5" t="s">
        <v>857</v>
      </c>
      <c r="K15" s="4" t="s">
        <v>858</v>
      </c>
    </row>
    <row r="16" spans="1:11" ht="26.1" customHeight="1">
      <c r="A16" s="6" t="s">
        <v>766</v>
      </c>
      <c r="B16" s="6" t="s">
        <v>759</v>
      </c>
      <c r="C16" s="6" t="s">
        <v>1569</v>
      </c>
      <c r="D16" s="6" t="s">
        <v>1570</v>
      </c>
      <c r="E16" s="7" t="s">
        <v>854</v>
      </c>
      <c r="F16" s="7" t="s">
        <v>83</v>
      </c>
      <c r="G16" s="7" t="s">
        <v>855</v>
      </c>
      <c r="H16" s="7" t="s">
        <v>861</v>
      </c>
      <c r="I16" s="8">
        <v>46050</v>
      </c>
      <c r="J16" s="7" t="s">
        <v>857</v>
      </c>
      <c r="K16" s="6" t="s">
        <v>1560</v>
      </c>
    </row>
    <row r="17" spans="1:11" ht="26.1" customHeight="1">
      <c r="A17" s="4" t="s">
        <v>766</v>
      </c>
      <c r="B17" s="4" t="s">
        <v>759</v>
      </c>
      <c r="C17" s="4" t="s">
        <v>1571</v>
      </c>
      <c r="D17" s="4" t="s">
        <v>1572</v>
      </c>
      <c r="E17" s="5" t="s">
        <v>854</v>
      </c>
      <c r="F17" s="5" t="s">
        <v>83</v>
      </c>
      <c r="G17" s="5" t="s">
        <v>855</v>
      </c>
      <c r="H17" s="5" t="s">
        <v>856</v>
      </c>
      <c r="I17" s="9">
        <v>46032</v>
      </c>
      <c r="J17" s="5" t="s">
        <v>857</v>
      </c>
      <c r="K17" s="4" t="s">
        <v>858</v>
      </c>
    </row>
    <row r="18" spans="1:11" ht="26.1" customHeight="1">
      <c r="A18" s="6" t="s">
        <v>766</v>
      </c>
      <c r="B18" s="6" t="s">
        <v>759</v>
      </c>
      <c r="C18" s="6" t="s">
        <v>1573</v>
      </c>
      <c r="D18" s="6" t="s">
        <v>1574</v>
      </c>
      <c r="E18" s="7" t="s">
        <v>854</v>
      </c>
      <c r="F18" s="7" t="s">
        <v>83</v>
      </c>
      <c r="G18" s="7" t="s">
        <v>893</v>
      </c>
      <c r="H18" s="7" t="s">
        <v>861</v>
      </c>
      <c r="I18" s="8">
        <v>46050</v>
      </c>
      <c r="J18" s="7" t="s">
        <v>857</v>
      </c>
      <c r="K18" s="6" t="s">
        <v>1560</v>
      </c>
    </row>
    <row r="19" spans="1:11" ht="26.1" customHeight="1">
      <c r="A19" s="4" t="s">
        <v>766</v>
      </c>
      <c r="B19" s="4" t="s">
        <v>759</v>
      </c>
      <c r="C19" s="4" t="s">
        <v>1573</v>
      </c>
      <c r="D19" s="4" t="s">
        <v>1574</v>
      </c>
      <c r="E19" s="5" t="s">
        <v>854</v>
      </c>
      <c r="F19" s="5" t="s">
        <v>83</v>
      </c>
      <c r="G19" s="5" t="s">
        <v>855</v>
      </c>
      <c r="H19" s="5" t="s">
        <v>856</v>
      </c>
      <c r="I19" s="9">
        <v>46050</v>
      </c>
      <c r="J19" s="5" t="s">
        <v>857</v>
      </c>
      <c r="K19" s="4" t="s">
        <v>858</v>
      </c>
    </row>
    <row r="20" spans="1:11" ht="26.1" customHeight="1">
      <c r="A20" s="6" t="s">
        <v>766</v>
      </c>
      <c r="B20" s="6" t="s">
        <v>759</v>
      </c>
      <c r="C20" s="6" t="s">
        <v>1573</v>
      </c>
      <c r="D20" s="6" t="s">
        <v>1574</v>
      </c>
      <c r="E20" s="7" t="s">
        <v>854</v>
      </c>
      <c r="F20" s="7" t="s">
        <v>83</v>
      </c>
      <c r="G20" s="7" t="s">
        <v>855</v>
      </c>
      <c r="H20" s="7" t="s">
        <v>861</v>
      </c>
      <c r="I20" s="8">
        <v>46051</v>
      </c>
      <c r="J20" s="7" t="s">
        <v>857</v>
      </c>
      <c r="K20" s="6" t="s">
        <v>1560</v>
      </c>
    </row>
    <row r="21" spans="1:11" ht="26.1" customHeight="1">
      <c r="A21" s="4" t="s">
        <v>766</v>
      </c>
      <c r="B21" s="4" t="s">
        <v>759</v>
      </c>
      <c r="C21" s="4" t="s">
        <v>1575</v>
      </c>
      <c r="D21" s="4" t="s">
        <v>1576</v>
      </c>
      <c r="E21" s="5" t="s">
        <v>854</v>
      </c>
      <c r="F21" s="5" t="s">
        <v>83</v>
      </c>
      <c r="G21" s="5" t="s">
        <v>855</v>
      </c>
      <c r="H21" s="5" t="s">
        <v>861</v>
      </c>
      <c r="I21" s="9">
        <v>46044</v>
      </c>
      <c r="J21" s="5" t="s">
        <v>857</v>
      </c>
      <c r="K21" s="4" t="s">
        <v>1560</v>
      </c>
    </row>
    <row r="22" spans="1:11" ht="26.1" customHeight="1">
      <c r="A22" s="6" t="s">
        <v>766</v>
      </c>
      <c r="B22" s="6" t="s">
        <v>759</v>
      </c>
      <c r="C22" s="6" t="s">
        <v>1575</v>
      </c>
      <c r="D22" s="6" t="s">
        <v>1576</v>
      </c>
      <c r="E22" s="7" t="s">
        <v>854</v>
      </c>
      <c r="F22" s="7" t="s">
        <v>83</v>
      </c>
      <c r="G22" s="7" t="s">
        <v>855</v>
      </c>
      <c r="H22" s="7" t="s">
        <v>856</v>
      </c>
      <c r="I22" s="8">
        <v>46044</v>
      </c>
      <c r="J22" s="7" t="s">
        <v>857</v>
      </c>
      <c r="K22" s="6" t="s">
        <v>858</v>
      </c>
    </row>
    <row r="23" spans="1:11" ht="24">
      <c r="A23" s="4" t="s">
        <v>766</v>
      </c>
      <c r="B23" s="4" t="s">
        <v>759</v>
      </c>
      <c r="C23" s="4" t="s">
        <v>1577</v>
      </c>
      <c r="D23" s="4" t="s">
        <v>1578</v>
      </c>
      <c r="E23" s="5" t="s">
        <v>854</v>
      </c>
      <c r="F23" s="5" t="s">
        <v>83</v>
      </c>
      <c r="G23" s="5" t="s">
        <v>855</v>
      </c>
      <c r="H23" s="5" t="s">
        <v>856</v>
      </c>
      <c r="I23" s="9">
        <v>46032</v>
      </c>
      <c r="J23" s="5" t="s">
        <v>857</v>
      </c>
      <c r="K23" s="4" t="s">
        <v>858</v>
      </c>
    </row>
    <row r="24" spans="1:11" ht="24">
      <c r="A24" s="6" t="s">
        <v>766</v>
      </c>
      <c r="B24" s="6" t="s">
        <v>759</v>
      </c>
      <c r="C24" s="6" t="s">
        <v>1579</v>
      </c>
      <c r="D24" s="6" t="s">
        <v>1580</v>
      </c>
      <c r="E24" s="7" t="s">
        <v>854</v>
      </c>
      <c r="F24" s="7" t="s">
        <v>84</v>
      </c>
      <c r="G24" s="7" t="s">
        <v>855</v>
      </c>
      <c r="H24" s="7" t="s">
        <v>856</v>
      </c>
      <c r="I24" s="8">
        <v>46031</v>
      </c>
      <c r="J24" s="7" t="s">
        <v>857</v>
      </c>
      <c r="K24" s="6"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481FC-9162-4054-A147-CEFD17395745}">
  <sheetPr>
    <tabColor theme="7" tint="-0.249977111117893"/>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27.7109375" bestFit="1" customWidth="1"/>
    <col min="4" max="4" width="32.710937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759</v>
      </c>
      <c r="D2" s="72" t="s">
        <v>2498</v>
      </c>
      <c r="E2" s="72" t="s">
        <v>1833</v>
      </c>
      <c r="F2" s="73" t="s">
        <v>2499</v>
      </c>
      <c r="G2" s="73" t="s">
        <v>1835</v>
      </c>
      <c r="H2" s="73" t="s">
        <v>1836</v>
      </c>
      <c r="I2" s="73" t="s">
        <v>2500</v>
      </c>
      <c r="J2" s="279">
        <v>363.2</v>
      </c>
      <c r="K2" s="279">
        <v>237787268.37</v>
      </c>
      <c r="L2" s="280">
        <v>1.5274156706945999E-6</v>
      </c>
      <c r="M2" s="74">
        <v>0</v>
      </c>
      <c r="N2" s="74">
        <v>11116517.6</v>
      </c>
      <c r="O2" s="281">
        <v>0</v>
      </c>
    </row>
    <row r="3" spans="1:15" ht="15.75" thickBot="1">
      <c r="A3" s="71" t="s">
        <v>1831</v>
      </c>
      <c r="B3" s="72" t="s">
        <v>766</v>
      </c>
      <c r="C3" s="72" t="s">
        <v>759</v>
      </c>
      <c r="D3" s="72" t="s">
        <v>2501</v>
      </c>
      <c r="E3" s="72" t="s">
        <v>1838</v>
      </c>
      <c r="F3" s="73" t="s">
        <v>2502</v>
      </c>
      <c r="G3" s="73" t="s">
        <v>1854</v>
      </c>
      <c r="H3" s="73" t="s">
        <v>1862</v>
      </c>
      <c r="I3" s="73" t="s">
        <v>2503</v>
      </c>
      <c r="J3" s="279">
        <v>29777.09</v>
      </c>
      <c r="K3" s="279">
        <v>237787268.37</v>
      </c>
      <c r="L3" s="280">
        <v>1.2522575399999999E-4</v>
      </c>
      <c r="M3" s="74">
        <v>0</v>
      </c>
      <c r="N3" s="74">
        <v>11116517.6</v>
      </c>
      <c r="O3" s="281">
        <v>0</v>
      </c>
    </row>
    <row r="4" spans="1:15" ht="15.75" thickBot="1">
      <c r="A4" s="71" t="s">
        <v>1831</v>
      </c>
      <c r="B4" s="72" t="s">
        <v>766</v>
      </c>
      <c r="C4" s="72" t="s">
        <v>759</v>
      </c>
      <c r="D4" s="72" t="s">
        <v>2501</v>
      </c>
      <c r="E4" s="72" t="s">
        <v>1838</v>
      </c>
      <c r="F4" s="73" t="s">
        <v>2502</v>
      </c>
      <c r="G4" s="73" t="s">
        <v>1835</v>
      </c>
      <c r="H4" s="73" t="s">
        <v>1836</v>
      </c>
      <c r="I4" s="73" t="s">
        <v>2504</v>
      </c>
      <c r="J4" s="283">
        <v>6750</v>
      </c>
      <c r="K4" s="279">
        <v>237787268.37</v>
      </c>
      <c r="L4" s="280">
        <v>2.8386717448206298E-5</v>
      </c>
      <c r="M4" s="74">
        <v>0</v>
      </c>
      <c r="N4" s="74">
        <v>11116517.6</v>
      </c>
      <c r="O4" s="281">
        <v>0</v>
      </c>
    </row>
    <row r="5" spans="1:15" ht="15.75" thickBot="1">
      <c r="A5" s="71" t="s">
        <v>1831</v>
      </c>
      <c r="B5" s="72" t="s">
        <v>766</v>
      </c>
      <c r="C5" s="72" t="s">
        <v>759</v>
      </c>
      <c r="D5" s="72" t="s">
        <v>2498</v>
      </c>
      <c r="E5" s="72" t="s">
        <v>1833</v>
      </c>
      <c r="F5" s="73" t="s">
        <v>2505</v>
      </c>
      <c r="G5" s="73" t="s">
        <v>1854</v>
      </c>
      <c r="H5" s="73" t="s">
        <v>1862</v>
      </c>
      <c r="I5" s="73" t="s">
        <v>2506</v>
      </c>
      <c r="J5" s="279">
        <v>121726.28</v>
      </c>
      <c r="K5" s="279">
        <v>237787268.37</v>
      </c>
      <c r="L5" s="280">
        <v>5.1191251999999998E-4</v>
      </c>
      <c r="M5" s="74">
        <v>0</v>
      </c>
      <c r="N5" s="74">
        <v>11116517.6</v>
      </c>
      <c r="O5" s="281">
        <v>0</v>
      </c>
    </row>
    <row r="6" spans="1:15" ht="15.75" thickBot="1">
      <c r="A6" s="77" t="s">
        <v>1831</v>
      </c>
      <c r="B6" s="78" t="s">
        <v>766</v>
      </c>
      <c r="C6" s="78" t="s">
        <v>759</v>
      </c>
      <c r="D6" s="78" t="s">
        <v>2501</v>
      </c>
      <c r="E6" s="78" t="s">
        <v>1838</v>
      </c>
      <c r="F6" s="79" t="s">
        <v>2502</v>
      </c>
      <c r="G6" s="79" t="s">
        <v>1854</v>
      </c>
      <c r="H6" s="79" t="s">
        <v>1862</v>
      </c>
      <c r="I6" s="79" t="s">
        <v>2507</v>
      </c>
      <c r="J6" s="282">
        <v>31017.16</v>
      </c>
      <c r="K6" s="282">
        <v>237787268.37</v>
      </c>
      <c r="L6" s="259">
        <v>1.3044079300000001E-4</v>
      </c>
      <c r="M6" s="80">
        <v>0</v>
      </c>
      <c r="N6" s="80">
        <v>11116517.6</v>
      </c>
      <c r="O6" s="260">
        <v>0</v>
      </c>
    </row>
    <row r="7" spans="1:15" ht="15"/>
    <row r="8" spans="1:15" ht="15"/>
    <row r="9" spans="1:15" ht="15"/>
    <row r="10" spans="1:15" ht="15"/>
  </sheetData>
  <pageMargins left="0.511811024" right="0.511811024" top="0.78740157499999996" bottom="0.78740157499999996" header="0.31496062000000002" footer="0.3149606200000000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883C5-EE07-4B81-A00B-C4D19C77882B}">
  <sheetPr>
    <tabColor theme="7" tint="-0.249977111117893"/>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759</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fornecedores'!E:E=For_3350!F2)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155" priority="3"/>
  </conditionalFormatting>
  <conditionalFormatting sqref="I3">
    <cfRule type="cellIs" dxfId="154" priority="1" operator="equal">
      <formula>0</formula>
    </cfRule>
    <cfRule type="cellIs" dxfId="153" priority="2" operator="equal">
      <formula>1</formula>
    </cfRule>
  </conditionalFormatting>
  <dataValidations count="1">
    <dataValidation type="list" allowBlank="1" showInputMessage="1" showErrorMessage="1" sqref="J4:K33 O4:P24 L4:M24 U4:V24 R4:S24 X4:X24" xr:uid="{A58AE83D-D6EB-49AA-BF1C-932DCC7EEA28}">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EB0C-931D-4AC8-B113-BF9FE4DFB255}">
  <sheetPr>
    <tabColor theme="6" tint="0.59999389629810485"/>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44.140625" style="65" customWidth="1"/>
    <col min="9" max="9" width="19.7109375" style="65" bestFit="1"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761</v>
      </c>
      <c r="C2" s="338"/>
      <c r="D2" s="338"/>
      <c r="E2" s="338"/>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10 Cooperados avaliados ao RSAC</v>
      </c>
      <c r="C4" s="154">
        <f>SUM(L:L)</f>
        <v>9</v>
      </c>
      <c r="D4" s="154">
        <f>SUM(M:M)</f>
        <v>1</v>
      </c>
      <c r="E4" s="154">
        <f>SUM(N:N)</f>
        <v>0</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3343'!L:L)</f>
        <v>5.9554087536032056E-4</v>
      </c>
      <c r="C7" s="122">
        <v>0.15</v>
      </c>
      <c r="D7" s="340" t="str">
        <f>IF(B7&lt;C7,"ENQUADRADO","DESENQUADRADO")</f>
        <v>ENQUADRADO</v>
      </c>
      <c r="E7" s="340"/>
      <c r="H7" s="341" t="s">
        <v>762</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9">_xlfn.XLOOKUP(_xlfn.UNIQUE('3343'!$C:$C),'3343'!C:C,'3343'!D:D,"")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1</v>
      </c>
      <c r="C10" s="118">
        <v>1</v>
      </c>
      <c r="D10" s="118">
        <f>'Análise Fornecedores'!H21</f>
        <v>0</v>
      </c>
      <c r="E10" s="118">
        <f>'Análise Fornecedores'!I21</f>
        <v>0</v>
      </c>
      <c r="H10" s="252" t="s">
        <v>1756</v>
      </c>
      <c r="I10" s="142" t="str">
        <f>_xlfn.XLOOKUP(J10,'3343'!$D:$D,'3343'!$C:$C,0,0)</f>
        <v>004.863.949-48</v>
      </c>
      <c r="J10" s="143" t="str">
        <v>CARLOS ALEXANDRE FETZ</v>
      </c>
      <c r="K10" s="144" cm="1">
        <f t="array" ref="K10">MAX(IF(J10='3343'!$D:$D,'3343'!$I:$I))</f>
        <v>46031</v>
      </c>
      <c r="L10" s="145">
        <f>IF(COUNTIFS('3343'!$D:$D,'A3343'!J10,'3343'!$I:$I,'A3343'!K10,'3343'!$F:$F,'A3343'!$L$7)&gt;=1,1,0)</f>
        <v>1</v>
      </c>
      <c r="M10" s="145">
        <f>IF(COUNTIFS('3343'!$D:$D,'A3343'!J10,'3343'!$I:$I,'A3343'!K10,'3343'!$F:$F,'A3343'!$M$7)&gt;=1,1,0)</f>
        <v>0</v>
      </c>
      <c r="N10" s="146">
        <f>IF(COUNTIFS('3343'!$D:$D,'A3343'!J10,'3343'!$I:$I,'A3343'!K10,'3343'!$F:$F,'A3343'!$N$7)&gt;=1,1,0)</f>
        <v>0</v>
      </c>
      <c r="O10" s="117" t="s">
        <v>1731</v>
      </c>
      <c r="P10" s="118" t="s">
        <v>1735</v>
      </c>
      <c r="Q10" s="133" t="str">
        <f>IF(AND(O10="Sim")*OR(P10="Não",P10="Não se aplica",P10=""),"Verificar","Ok")</f>
        <v>Verificar</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0"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115" t="s">
        <v>1734</v>
      </c>
      <c r="I11" s="115" t="str">
        <f>_xlfn.XLOOKUP(J11,'3343'!$D:$D,'3343'!$C:$C,0,0)</f>
        <v>014.627.361-30</v>
      </c>
      <c r="J11" s="134" t="str">
        <v>RENAN OLIVEIRA TOMASI</v>
      </c>
      <c r="K11" s="135" cm="1">
        <f t="array" ref="K11">MAX(IF(J11='3343'!$D:$D,'3343'!$I:$I))</f>
        <v>46034</v>
      </c>
      <c r="L11" s="136">
        <f>IF(COUNTIFS('3343'!$D:$D,'A3343'!J11,'3343'!$I:$I,'A3343'!K11,'3343'!$F:$F,'A3343'!$L$7)&gt;=1,1,0)</f>
        <v>1</v>
      </c>
      <c r="M11" s="136">
        <f>IF(COUNTIFS('3343'!$D:$D,'A3343'!J11,'3343'!$I:$I,'A3343'!K11,'3343'!$F:$F,'A3343'!$M$7)&gt;=1,1,0)</f>
        <v>0</v>
      </c>
      <c r="N11" s="136">
        <f>IF(COUNTIFS('3343'!$D:$D,'A3343'!J11,'3343'!$I:$I,'A3343'!K11,'3343'!$F:$F,'A3343'!$N$7)&gt;=1,1,0)</f>
        <v>0</v>
      </c>
      <c r="O11" s="117"/>
      <c r="P11" s="118"/>
      <c r="Q11" s="133" t="str">
        <f t="shared" ref="Q11:Q20" si="2">IF(AND(O11="Sim")*OR(P11="Não",P11="Não se aplica",P11=""),"Verificar","Ok")</f>
        <v>Ok</v>
      </c>
      <c r="R11" s="115"/>
      <c r="S11" s="115"/>
      <c r="T11" s="66"/>
      <c r="U11" s="133" t="str">
        <f t="shared" ref="U11:U13" si="3">IF(AND(R11="Sim",T11="Siim"),"Ok",IF(AND(S11="Sim")*OR(T11="Não",T11="Não se aplica",T11=""),"Verificar","Ok"))</f>
        <v>Ok</v>
      </c>
      <c r="V11" s="115"/>
      <c r="W11" s="115"/>
      <c r="X11" s="66"/>
      <c r="Y11" s="133" t="str">
        <f>IF(AND(V11="Sim",X11="Siim"),"Ok",IF(AND(W11="Sim")*OR(X11="Não",X11="Não se aplica",X11=""),"Verificar","Ok"))</f>
        <v>Ok</v>
      </c>
      <c r="Z11" s="115" t="s">
        <v>1735</v>
      </c>
      <c r="AA11" s="115" t="s">
        <v>1731</v>
      </c>
      <c r="AB11" s="66" t="s">
        <v>1735</v>
      </c>
      <c r="AC11" s="133" t="str">
        <f t="shared" ref="AC11:AC20" si="4">IF(AND(Z11="Sim",AB11="Siim"),"Ok",IF(AND(AA11="Sim")*OR(AB11="Não",AB11="Não se aplica",AB11=""),"Verificar","Ok"))</f>
        <v>Verificar</v>
      </c>
      <c r="AD11" s="115"/>
      <c r="AE11" s="115"/>
      <c r="AF11" s="66"/>
      <c r="AG11" s="133" t="str">
        <f t="shared" ref="AG11:AG20" si="5">IF(AND(AE11="sim",AF11="Não"),"Verificar","Ok")</f>
        <v>Ok</v>
      </c>
      <c r="AH11" s="115" t="s">
        <v>1735</v>
      </c>
      <c r="AI11" s="133" t="str">
        <f t="shared" ref="AI11:AI20" si="6">IF(AH11="Não","Verificar","Ok")</f>
        <v>Verificar</v>
      </c>
      <c r="AJ11" s="117" t="str">
        <f t="shared" ref="AJ11:AJ12" si="7">IF(N11=1,"Sim, precisa de plano cadastrado na PGPC", "Não")</f>
        <v>Não</v>
      </c>
      <c r="AK11" s="118"/>
      <c r="AL11" s="115"/>
      <c r="AM11" s="133" t="str">
        <f t="shared" si="0"/>
        <v>Ok</v>
      </c>
      <c r="AO11" s="65" t="str">
        <f t="shared" si="1"/>
        <v>Cooperado COM perguntas a serem evidenciadas</v>
      </c>
      <c r="AP11"/>
      <c r="AQ11"/>
      <c r="AR11"/>
      <c r="AT11"/>
    </row>
    <row r="12" spans="1:46" ht="20.100000000000001" customHeight="1" thickTop="1">
      <c r="B12" s="242" t="s">
        <v>714</v>
      </c>
      <c r="C12" s="243" t="s">
        <v>715</v>
      </c>
      <c r="D12" s="325"/>
      <c r="E12" s="326"/>
      <c r="H12" s="252" t="s">
        <v>1736</v>
      </c>
      <c r="I12" s="115" t="str">
        <f>_xlfn.XLOOKUP(J12,'3343'!$D:$D,'3343'!$C:$C,0,0)</f>
        <v>079.209.776-90</v>
      </c>
      <c r="J12" s="134" t="str">
        <v>LEONARDO RODRIGUES MARTINS</v>
      </c>
      <c r="K12" s="135" cm="1">
        <f t="array" ref="K12">MAX(IF(J12='3343'!$D:$D,'3343'!$I:$I))</f>
        <v>46034</v>
      </c>
      <c r="L12" s="136">
        <f>IF(COUNTIFS('3343'!$D:$D,'A3343'!J12,'3343'!$I:$I,'A3343'!K12,'3343'!$F:$F,'A3343'!$L$7)&gt;=1,1,0)</f>
        <v>1</v>
      </c>
      <c r="M12" s="136">
        <f>IF(COUNTIFS('3343'!$D:$D,'A3343'!J12,'3343'!$I:$I,'A3343'!K12,'3343'!$F:$F,'A3343'!$M$7)&gt;=1,1,0)</f>
        <v>0</v>
      </c>
      <c r="N12" s="136">
        <f>IF(COUNTIFS('3343'!$D:$D,'A3343'!J12,'3343'!$I:$I,'A3343'!K12,'3343'!$F:$F,'A3343'!$N$7)&gt;=1,1,0)</f>
        <v>0</v>
      </c>
      <c r="O12" s="117"/>
      <c r="P12" s="118"/>
      <c r="Q12" s="133" t="str">
        <f t="shared" si="2"/>
        <v>Ok</v>
      </c>
      <c r="R12" s="115"/>
      <c r="S12" s="115"/>
      <c r="T12" s="66"/>
      <c r="U12" s="133" t="str">
        <f t="shared" si="3"/>
        <v>Ok</v>
      </c>
      <c r="V12" s="115"/>
      <c r="W12" s="115"/>
      <c r="X12" s="66"/>
      <c r="Y12" s="133" t="str">
        <f t="shared" ref="Y12:Y20"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IFERROR(IF(ROW(_xlfn.XLOOKUP(B13,For_3343!D:D,For_3343!D:D))=1,"",ROW(_xlfn.XLOOKUP(B13,For_3343!D:D,For_3343!D:D))),"")</f>
        <v/>
      </c>
      <c r="B13" s="229" t="str" cm="1">
        <f t="array" ref="B13">_xlfn.UNIQUE(IF(_xlfn._xlws.FILTER(For_3343!D:D,For_3343!Z:Z="Fornecedor COM perguntas a serem evidenciadas","")="","",_xlfn._xlws.FILTER(For_3343!D:D,For_3343!Z:Z:'For_3343'!Z:Z="Fornecedor COM perguntas a serem evidenciadas","")))</f>
        <v/>
      </c>
      <c r="C13" s="230" t="str" cm="1">
        <f t="array" aca="1" ref="C13" ca="1">IFERROR(LEFT(
IF(INDIRECT("For_3343!N"&amp;A13)="verificar","6, ","")&amp;
IF(INDIRECT("For_3343!q"&amp;A13)="verificar","7, ","")&amp;
IF(INDIRECT("For_3343!t"&amp;A13)="verificar","8, ","")&amp;
IF(INDIRECT("For_3343!w"&amp;A13)="verificar","16, ","")&amp;
IF(INDIRECT("For_3343!x"&amp;A13)="não","QUESTIONÁRIO, ",""),
LEN(
IF(INDIRECT("For_3343!N"&amp;A13)="verificar","6, ","")&amp;
IF(INDIRECT("For_3343!q"&amp;A13)="verificar","7, ","")&amp;
IF(INDIRECT("For_3343!t"&amp;A13)="verificar","8, ","")&amp;
IF(INDIRECT("For_3343!w"&amp;A13)="verificar","16, ","")&amp;
IF(INDIRECT("For_3343!x"&amp;A13)="não","QUESTIONÁRIO, ",""))-2)&amp;".","")</f>
        <v/>
      </c>
      <c r="D13" s="229"/>
      <c r="E13" s="229"/>
      <c r="H13" s="115" t="s">
        <v>1733</v>
      </c>
      <c r="I13" s="115" t="str">
        <f>_xlfn.XLOOKUP(J13,'3343'!$D:$D,'3343'!$C:$C,0,0)</f>
        <v>331.588.431-53</v>
      </c>
      <c r="J13" s="134" t="str">
        <v>MYRNA ALMEIDA RODRIGUES</v>
      </c>
      <c r="K13" s="135" cm="1">
        <f t="array" ref="K13">MAX(IF(J13='3343'!$D:$D,'3343'!$I:$I))</f>
        <v>46026</v>
      </c>
      <c r="L13" s="136">
        <f>IF(COUNTIFS('3343'!$D:$D,'A3343'!J13,'3343'!$I:$I,'A3343'!K13,'3343'!$F:$F,'A3343'!$L$7)&gt;=1,1,0)</f>
        <v>1</v>
      </c>
      <c r="M13" s="136">
        <f>IF(COUNTIFS('3343'!$D:$D,'A3343'!J13,'3343'!$I:$I,'A3343'!K13,'3343'!$F:$F,'A3343'!$M$7)&gt;=1,1,0)</f>
        <v>0</v>
      </c>
      <c r="N13" s="136">
        <f>IF(COUNTIFS('3343'!$D:$D,'A3343'!J13,'3343'!$I:$I,'A3343'!K13,'3343'!$F:$F,'A3343'!$N$7)&gt;=1,1,0)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IFERROR(IF(ROW(_xlfn.XLOOKUP(B14,For_3343!D:D,For_3343!D:D))=1,"",ROW(_xlfn.XLOOKUP(B14,For_3343!D:D,For_3343!D:D))),"")</f>
        <v/>
      </c>
      <c r="B14" s="229" t="str" cm="1">
        <f t="array" ref="B14">_xlfn.UNIQUE(IF(_xlfn._xlws.FILTER(For_3343!D:D,For_3343!Z:Z="Fornecedor COM perguntas a serem evidenciadas","")="","",_xlfn._xlws.FILTER(For_3343!D:D,For_3343!Z:Z:'For_3343'!Z:Z="Fornecedor COM perguntas a serem evidenciadas","")))</f>
        <v/>
      </c>
      <c r="C14" s="230" t="str" cm="1">
        <f t="array" aca="1" ref="C14" ca="1">IFERROR(LEFT(
IF(INDIRECT("For_3343!N"&amp;A14)="verificar","6, ","")&amp;
IF(INDIRECT("For_3343!q"&amp;A14)="verificar","7, ","")&amp;
IF(INDIRECT("For_3343!t"&amp;A14)="verificar","8, ","")&amp;
IF(INDIRECT("For_3343!w"&amp;A14)="verificar","16, ","")&amp;
IF(INDIRECT("For_3343!x"&amp;A14)="não","QUESTIONÁRIO, ",""),
LEN(
IF(INDIRECT("For_3343!N"&amp;A14)="verificar","6, ","")&amp;
IF(INDIRECT("For_3343!q"&amp;A14)="verificar","7, ","")&amp;
IF(INDIRECT("For_3343!t"&amp;A14)="verificar","8, ","")&amp;
IF(INDIRECT("For_3343!w"&amp;A14)="verificar","16, ","")&amp;
IF(INDIRECT("For_3343!x"&amp;A14)="não","QUESTIONÁRIO, ",""))-2)&amp;".","")</f>
        <v/>
      </c>
      <c r="D14" s="229"/>
      <c r="E14" s="229"/>
      <c r="H14" s="115" t="s">
        <v>1729</v>
      </c>
      <c r="I14" s="115" t="str">
        <f>_xlfn.XLOOKUP(J14,'3343'!$D:$D,'3343'!$C:$C,0,0)</f>
        <v>38.252.358/0001-84</v>
      </c>
      <c r="J14" s="134" t="str">
        <v>PRESTIGE EMPREENDIMENTOS LTDA</v>
      </c>
      <c r="K14" s="135" cm="1">
        <f t="array" ref="K14">MAX(IF(J14='3343'!$D:$D,'3343'!$I:$I))</f>
        <v>46035</v>
      </c>
      <c r="L14" s="136">
        <f>IF(COUNTIFS('3343'!$D:$D,'A3343'!J14,'3343'!$I:$I,'A3343'!K14,'3343'!$F:$F,'A3343'!$L$7)&gt;=1,1,0)</f>
        <v>1</v>
      </c>
      <c r="M14" s="136">
        <f>IF(COUNTIFS('3343'!$D:$D,'A3343'!J14,'3343'!$I:$I,'A3343'!K14,'3343'!$F:$F,'A3343'!$M$7)&gt;=1,1,0)</f>
        <v>0</v>
      </c>
      <c r="N14" s="136">
        <f>IF(COUNTIFS('3343'!$D:$D,'A3343'!J14,'3343'!$I:$I,'A3343'!K14,'3343'!$F:$F,'A3343'!$N$7)&gt;=1,1,0)</f>
        <v>0</v>
      </c>
      <c r="O14" s="117"/>
      <c r="P14" s="118"/>
      <c r="Q14" s="133" t="str">
        <f t="shared" si="2"/>
        <v>Ok</v>
      </c>
      <c r="R14" s="115"/>
      <c r="S14" s="115"/>
      <c r="T14" s="66"/>
      <c r="U14" s="133" t="str">
        <f>IF(AND(R14="Sim",T14="Siim"),"Ok",IF(AND(S14="Sim")*OR(T14="Não",T14="Não se aplica",T14=""),"Verificar","Ok"))</f>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ref="AJ14:AJ20" si="9">IF(N14=1,"Sim, precisa de plano cadastrado na PGPC", "Não")</f>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IFERROR(IF(ROW(_xlfn.XLOOKUP(B15,For_3343!D:D,For_3343!D:D))=1,"",ROW(_xlfn.XLOOKUP(B15,For_3343!D:D,For_3343!D:D))),"")</f>
        <v/>
      </c>
      <c r="B15" s="229" t="str" cm="1">
        <f t="array" ref="B15">_xlfn.UNIQUE(IF(_xlfn._xlws.FILTER(For_3343!D:D,For_3343!Z:Z="Fornecedor COM perguntas a serem evidenciadas","")="","",_xlfn._xlws.FILTER(For_3343!D:D,For_3343!Z:Z:'For_3343'!Z:Z="Fornecedor COM perguntas a serem evidenciadas","")))</f>
        <v/>
      </c>
      <c r="C15" s="230" t="str" cm="1">
        <f t="array" aca="1" ref="C15" ca="1">IFERROR(LEFT(
IF(INDIRECT("For_3343!N"&amp;A15)="verificar","6, ","")&amp;
IF(INDIRECT("For_3343!q"&amp;A15)="verificar","7, ","")&amp;
IF(INDIRECT("For_3343!t"&amp;A15)="verificar","8, ","")&amp;
IF(INDIRECT("For_3343!w"&amp;A15)="verificar","16, ","")&amp;
IF(INDIRECT("For_3343!x"&amp;A15)="não","QUESTIONÁRIO, ",""),
LEN(
IF(INDIRECT("For_3343!N"&amp;A15)="verificar","6, ","")&amp;
IF(INDIRECT("For_3343!q"&amp;A15)="verificar","7, ","")&amp;
IF(INDIRECT("For_3343!t"&amp;A15)="verificar","8, ","")&amp;
IF(INDIRECT("For_3343!w"&amp;A15)="verificar","16, ","")&amp;
IF(INDIRECT("For_3343!x"&amp;A15)="não","QUESTIONÁRIO, ",""))-2)&amp;".","")</f>
        <v/>
      </c>
      <c r="D15" s="229"/>
      <c r="E15" s="229"/>
      <c r="H15" s="115" t="s">
        <v>1734</v>
      </c>
      <c r="I15" s="115" t="str">
        <f>_xlfn.XLOOKUP(J15,'3343'!$D:$D,'3343'!$C:$C,0,0)</f>
        <v>664.471.431-53</v>
      </c>
      <c r="J15" s="134" t="str">
        <v>RAQUEL PEREIRA SANTA CRUZ MENESES</v>
      </c>
      <c r="K15" s="135" cm="1">
        <f t="array" ref="K15">MAX(IF(J15='3343'!$D:$D,'3343'!$I:$I))</f>
        <v>46051</v>
      </c>
      <c r="L15" s="136">
        <f>IF(COUNTIFS('3343'!$D:$D,'A3343'!J15,'3343'!$I:$I,'A3343'!K15,'3343'!$F:$F,'A3343'!$L$7)&gt;=1,1,0)</f>
        <v>1</v>
      </c>
      <c r="M15" s="136">
        <f>IF(COUNTIFS('3343'!$D:$D,'A3343'!J15,'3343'!$I:$I,'A3343'!K15,'3343'!$F:$F,'A3343'!$M$7)&gt;=1,1,0)</f>
        <v>0</v>
      </c>
      <c r="N15" s="136">
        <f>IF(COUNTIFS('3343'!$D:$D,'A3343'!J15,'3343'!$I:$I,'A3343'!K15,'3343'!$F:$F,'A3343'!$N$7)&gt;=1,1,0)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9"/>
        <v>Não</v>
      </c>
      <c r="AK15" s="118"/>
      <c r="AL15" s="115"/>
      <c r="AM15" s="133" t="str">
        <f t="shared" si="0"/>
        <v>Ok</v>
      </c>
      <c r="AO15" s="65" t="str">
        <f t="shared" si="1"/>
        <v>Cooperado SEM perguntas a serem evidenciadas</v>
      </c>
    </row>
    <row r="16" spans="1:46" ht="20.100000000000001" customHeight="1">
      <c r="A16" s="65" t="str">
        <f>IFERROR(IF(ROW(_xlfn.XLOOKUP(B16,For_3343!D:D,For_3343!D:D))=1,"",ROW(_xlfn.XLOOKUP(B16,For_3343!D:D,For_3343!D:D))),"")</f>
        <v/>
      </c>
      <c r="B16" s="229" t="str" cm="1">
        <f t="array" ref="B16">_xlfn.UNIQUE(IF(_xlfn._xlws.FILTER(For_3343!D:D,For_3343!Z:Z="Fornecedor COM perguntas a serem evidenciadas","")="","",_xlfn._xlws.FILTER(For_3343!D:D,For_3343!Z:Z:'For_3343'!Z:Z="Fornecedor COM perguntas a serem evidenciadas","")))</f>
        <v/>
      </c>
      <c r="C16" s="230" t="str" cm="1">
        <f t="array" aca="1" ref="C16" ca="1">IFERROR(LEFT(
IF(INDIRECT("For_3343!N"&amp;A16)="verificar","6, ","")&amp;
IF(INDIRECT("For_3343!q"&amp;A16)="verificar","7, ","")&amp;
IF(INDIRECT("For_3343!t"&amp;A16)="verificar","8, ","")&amp;
IF(INDIRECT("For_3343!w"&amp;A16)="verificar","16, ","")&amp;
IF(INDIRECT("For_3343!x"&amp;A16)="não","QUESTIONÁRIO, ",""),
LEN(
IF(INDIRECT("For_3343!N"&amp;A16)="verificar","6, ","")&amp;
IF(INDIRECT("For_3343!q"&amp;A16)="verificar","7, ","")&amp;
IF(INDIRECT("For_3343!t"&amp;A16)="verificar","8, ","")&amp;
IF(INDIRECT("For_3343!w"&amp;A16)="verificar","16, ","")&amp;
IF(INDIRECT("For_3343!x"&amp;A16)="não","QUESTIONÁRIO, ",""))-2)&amp;".","")</f>
        <v/>
      </c>
      <c r="D16" s="229"/>
      <c r="E16" s="229"/>
      <c r="H16" s="115" t="s">
        <v>1757</v>
      </c>
      <c r="I16" s="115" t="str">
        <f>_xlfn.XLOOKUP(J16,'3343'!$D:$D,'3343'!$C:$C,0,0)</f>
        <v>77.649.283/0001-21</v>
      </c>
      <c r="J16" s="134" t="str">
        <v>RODOJUNIOR TRANSPORTES LTDA</v>
      </c>
      <c r="K16" s="135" cm="1">
        <f t="array" ref="K16">MAX(IF(J16='3343'!$D:$D,'3343'!$I:$I))</f>
        <v>46038</v>
      </c>
      <c r="L16" s="136">
        <f>IF(COUNTIFS('3343'!$D:$D,'A3343'!J16,'3343'!$I:$I,'A3343'!K16,'3343'!$F:$F,'A3343'!$L$7)&gt;=1,1,0)</f>
        <v>1</v>
      </c>
      <c r="M16" s="136">
        <f>IF(COUNTIFS('3343'!$D:$D,'A3343'!J16,'3343'!$I:$I,'A3343'!K16,'3343'!$F:$F,'A3343'!$M$7)&gt;=1,1,0)</f>
        <v>0</v>
      </c>
      <c r="N16" s="136">
        <f>IF(COUNTIFS('3343'!$D:$D,'A3343'!J16,'3343'!$I:$I,'A3343'!K16,'3343'!$F:$F,'A3343'!$N$7)&gt;=1,1,0)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9"/>
        <v>Não</v>
      </c>
      <c r="AK16" s="118"/>
      <c r="AL16" s="115"/>
      <c r="AM16" s="133" t="str">
        <f t="shared" si="0"/>
        <v>Ok</v>
      </c>
      <c r="AO16" s="65" t="str">
        <f t="shared" si="1"/>
        <v>Cooperado SEM perguntas a serem evidenciadas</v>
      </c>
    </row>
    <row r="17" spans="1:41" ht="20.100000000000001" customHeight="1">
      <c r="A17" s="65" t="str">
        <f>IFERROR(IF(ROW(_xlfn.XLOOKUP(B17,For_3343!D:D,For_3343!D:D))=1,"",ROW(_xlfn.XLOOKUP(B17,For_3343!D:D,For_3343!D:D))),"")</f>
        <v/>
      </c>
      <c r="B17" s="229" t="str" cm="1">
        <f t="array" ref="B17">_xlfn.UNIQUE(IF(_xlfn._xlws.FILTER(For_3343!D:D,For_3343!Z:Z="Fornecedor COM perguntas a serem evidenciadas","")="","",_xlfn._xlws.FILTER(For_3343!D:D,For_3343!Z:Z:'For_3343'!Z:Z="Fornecedor COM perguntas a serem evidenciadas","")))</f>
        <v/>
      </c>
      <c r="C17" s="230" t="str" cm="1">
        <f t="array" aca="1" ref="C17" ca="1">IFERROR(LEFT(
IF(INDIRECT("For_3343!N"&amp;A17)="verificar","6, ","")&amp;
IF(INDIRECT("For_3343!q"&amp;A17)="verificar","7, ","")&amp;
IF(INDIRECT("For_3343!t"&amp;A17)="verificar","8, ","")&amp;
IF(INDIRECT("For_3343!w"&amp;A17)="verificar","16, ","")&amp;
IF(INDIRECT("For_3343!x"&amp;A17)="não","QUESTIONÁRIO, ",""),
LEN(
IF(INDIRECT("For_3343!N"&amp;A17)="verificar","6, ","")&amp;
IF(INDIRECT("For_3343!q"&amp;A17)="verificar","7, ","")&amp;
IF(INDIRECT("For_3343!t"&amp;A17)="verificar","8, ","")&amp;
IF(INDIRECT("For_3343!w"&amp;A17)="verificar","16, ","")&amp;
IF(INDIRECT("For_3343!x"&amp;A17)="não","QUESTIONÁRIO, ",""))-2)&amp;".","")</f>
        <v/>
      </c>
      <c r="D17" s="229"/>
      <c r="E17" s="229"/>
      <c r="H17" s="115" t="s">
        <v>1734</v>
      </c>
      <c r="I17" s="115" t="str">
        <f>_xlfn.XLOOKUP(J17,'3343'!$D:$D,'3343'!$C:$C,0,0)</f>
        <v>834.723.201-68</v>
      </c>
      <c r="J17" s="134" t="str">
        <v>LILIAN XAVIER RODRIGUES</v>
      </c>
      <c r="K17" s="135" cm="1">
        <f t="array" ref="K17">MAX(IF(J17='3343'!$D:$D,'3343'!$I:$I))</f>
        <v>46041</v>
      </c>
      <c r="L17" s="136">
        <f>IF(COUNTIFS('3343'!$D:$D,'A3343'!J17,'3343'!$I:$I,'A3343'!K17,'3343'!$F:$F,'A3343'!$L$7)&gt;=1,1,0)</f>
        <v>1</v>
      </c>
      <c r="M17" s="136">
        <f>IF(COUNTIFS('3343'!$D:$D,'A3343'!J17,'3343'!$I:$I,'A3343'!K17,'3343'!$F:$F,'A3343'!$M$7)&gt;=1,1,0)</f>
        <v>0</v>
      </c>
      <c r="N17" s="136">
        <f>IF(COUNTIFS('3343'!$D:$D,'A3343'!J17,'3343'!$I:$I,'A3343'!K17,'3343'!$F:$F,'A3343'!$N$7)&gt;=1,1,0)</f>
        <v>0</v>
      </c>
      <c r="O17" s="117" t="s">
        <v>1731</v>
      </c>
      <c r="P17" s="118" t="s">
        <v>1735</v>
      </c>
      <c r="Q17" s="133" t="str">
        <f t="shared" si="2"/>
        <v>Verificar</v>
      </c>
      <c r="R17" s="115"/>
      <c r="S17" s="115"/>
      <c r="T17" s="66"/>
      <c r="U17" s="133" t="str">
        <f t="shared" ref="U17:U20" si="10">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9"/>
        <v>Não</v>
      </c>
      <c r="AK17" s="118"/>
      <c r="AL17" s="115"/>
      <c r="AM17" s="133" t="str">
        <f>IF(OR(AL17=" ",AL17="Sim"),"Ok",IF(AJ17="Não","Ok","Verificar"))</f>
        <v>Ok</v>
      </c>
      <c r="AO17" s="65" t="str">
        <f t="shared" si="1"/>
        <v>Cooperado COM perguntas a serem evidenciadas</v>
      </c>
    </row>
    <row r="18" spans="1:41" ht="20.100000000000001" customHeight="1">
      <c r="A18" s="65" t="str">
        <f>IFERROR(IF(ROW(_xlfn.XLOOKUP(B18,For_3343!D:D,For_3343!D:D))=1,"",ROW(_xlfn.XLOOKUP(B18,For_3343!D:D,For_3343!D:D))),"")</f>
        <v/>
      </c>
      <c r="B18" s="229" t="str" cm="1">
        <f t="array" ref="B18">_xlfn.UNIQUE(IF(_xlfn._xlws.FILTER(For_3343!D:D,For_3343!Z:Z="Fornecedor COM perguntas a serem evidenciadas","")="","",_xlfn._xlws.FILTER(For_3343!D:D,For_3343!Z:Z:'For_3343'!Z:Z="Fornecedor COM perguntas a serem evidenciadas","")))</f>
        <v/>
      </c>
      <c r="C18" s="230" t="str" cm="1">
        <f t="array" aca="1" ref="C18" ca="1">IFERROR(LEFT(
IF(INDIRECT("For_3343!N"&amp;A18)="verificar","6, ","")&amp;
IF(INDIRECT("For_3343!q"&amp;A18)="verificar","7, ","")&amp;
IF(INDIRECT("For_3343!t"&amp;A18)="verificar","8, ","")&amp;
IF(INDIRECT("For_3343!w"&amp;A18)="verificar","16, ","")&amp;
IF(INDIRECT("For_3343!x"&amp;A18)="não","QUESTIONÁRIO, ",""),
LEN(
IF(INDIRECT("For_3343!N"&amp;A18)="verificar","6, ","")&amp;
IF(INDIRECT("For_3343!q"&amp;A18)="verificar","7, ","")&amp;
IF(INDIRECT("For_3343!t"&amp;A18)="verificar","8, ","")&amp;
IF(INDIRECT("For_3343!w"&amp;A18)="verificar","16, ","")&amp;
IF(INDIRECT("For_3343!x"&amp;A18)="não","QUESTIONÁRIO, ",""))-2)&amp;".","")</f>
        <v/>
      </c>
      <c r="D18" s="229"/>
      <c r="E18" s="229"/>
      <c r="H18" s="115" t="s">
        <v>1734</v>
      </c>
      <c r="I18" s="115" t="str">
        <f>_xlfn.XLOOKUP(J18,'3343'!$D:$D,'3343'!$C:$C,0,0)</f>
        <v>901.557.001-97</v>
      </c>
      <c r="J18" s="134" t="str">
        <v>ANDRÉIA VILELA DE SOUZA</v>
      </c>
      <c r="K18" s="135" cm="1">
        <f t="array" ref="K18">MAX(IF(J18='3343'!$D:$D,'3343'!$I:$I))</f>
        <v>46043</v>
      </c>
      <c r="L18" s="136">
        <f>IF(COUNTIFS('3343'!$D:$D,'A3343'!J18,'3343'!$I:$I,'A3343'!K18,'3343'!$F:$F,'A3343'!$L$7)&gt;=1,1,0)</f>
        <v>0</v>
      </c>
      <c r="M18" s="136">
        <f>IF(COUNTIFS('3343'!$D:$D,'A3343'!J18,'3343'!$I:$I,'A3343'!K18,'3343'!$F:$F,'A3343'!$M$7)&gt;=1,1,0)</f>
        <v>1</v>
      </c>
      <c r="N18" s="136">
        <f>IF(COUNTIFS('3343'!$D:$D,'A3343'!J18,'3343'!$I:$I,'A3343'!K18,'3343'!$F:$F,'A3343'!$N$7)&gt;=1,1,0)</f>
        <v>0</v>
      </c>
      <c r="O18" s="117" t="s">
        <v>1731</v>
      </c>
      <c r="P18" s="118" t="s">
        <v>1735</v>
      </c>
      <c r="Q18" s="133" t="str">
        <f t="shared" si="2"/>
        <v>Verificar</v>
      </c>
      <c r="R18" s="115"/>
      <c r="S18" s="115"/>
      <c r="T18" s="66"/>
      <c r="U18" s="133" t="str">
        <f t="shared" si="10"/>
        <v>Ok</v>
      </c>
      <c r="V18" s="115"/>
      <c r="W18" s="115"/>
      <c r="X18" s="66"/>
      <c r="Y18" s="133" t="str">
        <f t="shared" si="8"/>
        <v>Ok</v>
      </c>
      <c r="Z18" s="115" t="s">
        <v>1735</v>
      </c>
      <c r="AA18" s="115" t="s">
        <v>1731</v>
      </c>
      <c r="AB18" s="66" t="s">
        <v>1735</v>
      </c>
      <c r="AC18" s="133" t="str">
        <f t="shared" si="4"/>
        <v>Verificar</v>
      </c>
      <c r="AD18" s="115"/>
      <c r="AE18" s="115"/>
      <c r="AF18" s="66"/>
      <c r="AG18" s="133" t="str">
        <f t="shared" si="5"/>
        <v>Ok</v>
      </c>
      <c r="AH18" s="115" t="s">
        <v>1735</v>
      </c>
      <c r="AI18" s="133" t="str">
        <f t="shared" si="6"/>
        <v>Verificar</v>
      </c>
      <c r="AJ18" s="117" t="str">
        <f t="shared" si="9"/>
        <v>Não</v>
      </c>
      <c r="AK18" s="118"/>
      <c r="AL18" s="115"/>
      <c r="AM18" s="133" t="str">
        <f t="shared" ref="AM18:AM20" si="11">IF(OR(AL18=" ",AL18="Sim"),"Ok",IF(AJ18="Não","Ok","Verificar"))</f>
        <v>Ok</v>
      </c>
      <c r="AO18" s="65" t="str">
        <f t="shared" si="1"/>
        <v>Cooperado COM perguntas a serem evidenciadas</v>
      </c>
    </row>
    <row r="19" spans="1:41" ht="20.100000000000001" customHeight="1">
      <c r="A19" s="65" t="str">
        <f>IFERROR(IF(ROW(_xlfn.XLOOKUP(B19,For_3343!D:D,For_3343!D:D))=1,"",ROW(_xlfn.XLOOKUP(B19,For_3343!D:D,For_3343!D:D))),"")</f>
        <v/>
      </c>
      <c r="B19" s="229" t="str" cm="1">
        <f t="array" ref="B19">_xlfn.UNIQUE(IF(_xlfn._xlws.FILTER(For_3343!D:D,For_3343!Z:Z="Fornecedor COM perguntas a serem evidenciadas","")="","",_xlfn._xlws.FILTER(For_3343!D:D,For_3343!Z:Z:'For_3343'!Z:Z="Fornecedor COM perguntas a serem evidenciadas","")))</f>
        <v/>
      </c>
      <c r="C19" s="230" t="str" cm="1">
        <f t="array" aca="1" ref="C19" ca="1">IFERROR(LEFT(
IF(INDIRECT("For_3343!N"&amp;A19)="verificar","6, ","")&amp;
IF(INDIRECT("For_3343!q"&amp;A19)="verificar","7, ","")&amp;
IF(INDIRECT("For_3343!t"&amp;A19)="verificar","8, ","")&amp;
IF(INDIRECT("For_3343!w"&amp;A19)="verificar","16, ","")&amp;
IF(INDIRECT("For_3343!x"&amp;A19)="não","QUESTIONÁRIO, ",""),
LEN(
IF(INDIRECT("For_3343!N"&amp;A19)="verificar","6, ","")&amp;
IF(INDIRECT("For_3343!q"&amp;A19)="verificar","7, ","")&amp;
IF(INDIRECT("For_3343!t"&amp;A19)="verificar","8, ","")&amp;
IF(INDIRECT("For_3343!w"&amp;A19)="verificar","16, ","")&amp;
IF(INDIRECT("For_3343!x"&amp;A19)="não","QUESTIONÁRIO, ",""))-2)&amp;".","")</f>
        <v/>
      </c>
      <c r="D19" s="229"/>
      <c r="E19" s="229"/>
      <c r="H19" s="252" t="s">
        <v>1736</v>
      </c>
      <c r="I19" s="115" t="str">
        <f>_xlfn.XLOOKUP(J19,'3343'!$D:$D,'3343'!$C:$C,0,0)</f>
        <v>935.732.431-34</v>
      </c>
      <c r="J19" s="134" t="str">
        <v>EDUARDO DO PRADO LOBO</v>
      </c>
      <c r="K19" s="135" cm="1">
        <f t="array" ref="K19">MAX(IF(J19='3343'!$D:$D,'3343'!$I:$I))</f>
        <v>46036</v>
      </c>
      <c r="L19" s="136">
        <f>IF(COUNTIFS('3343'!$D:$D,'A3343'!J19,'3343'!$I:$I,'A3343'!K19,'3343'!$F:$F,'A3343'!$L$7)&gt;=1,1,0)</f>
        <v>1</v>
      </c>
      <c r="M19" s="136">
        <f>IF(COUNTIFS('3343'!$D:$D,'A3343'!J19,'3343'!$I:$I,'A3343'!K19,'3343'!$F:$F,'A3343'!$M$7)&gt;=1,1,0)</f>
        <v>0</v>
      </c>
      <c r="N19" s="136">
        <f>IF(COUNTIFS('3343'!$D:$D,'A3343'!J19,'3343'!$I:$I,'A3343'!K19,'3343'!$F:$F,'A3343'!$N$7)&gt;=1,1,0)</f>
        <v>0</v>
      </c>
      <c r="O19" s="117"/>
      <c r="P19" s="118"/>
      <c r="Q19" s="133" t="str">
        <f t="shared" si="2"/>
        <v>Ok</v>
      </c>
      <c r="R19" s="115"/>
      <c r="S19" s="115"/>
      <c r="T19" s="66"/>
      <c r="U19" s="133" t="str">
        <f t="shared" si="10"/>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9"/>
        <v>Não</v>
      </c>
      <c r="AK19" s="118"/>
      <c r="AL19" s="115"/>
      <c r="AM19" s="133" t="str">
        <f t="shared" si="11"/>
        <v>Ok</v>
      </c>
      <c r="AO19" s="65" t="str">
        <f t="shared" si="1"/>
        <v>Cooperado SEM perguntas a serem evidenciadas</v>
      </c>
    </row>
    <row r="20" spans="1:41" ht="20.100000000000001" customHeight="1">
      <c r="A20" s="65" t="str">
        <f>IFERROR(IF(ROW(_xlfn.XLOOKUP(B20,For_3343!D:D,For_3343!D:D))=1,"",ROW(_xlfn.XLOOKUP(B20,For_3343!D:D,For_3343!D:D))),"")</f>
        <v/>
      </c>
      <c r="B20" s="229" t="str" cm="1">
        <f t="array" ref="B20">_xlfn.UNIQUE(IF(_xlfn._xlws.FILTER(For_3343!D:D,For_3343!Z:Z="Fornecedor COM perguntas a serem evidenciadas","")="","",_xlfn._xlws.FILTER(For_3343!D:D,For_3343!Z:Z:'For_3343'!Z:Z="Fornecedor COM perguntas a serem evidenciadas","")))</f>
        <v/>
      </c>
      <c r="C20" s="230" t="str" cm="1">
        <f t="array" aca="1" ref="C20" ca="1">IFERROR(LEFT(
IF(INDIRECT("For_3343!N"&amp;A20)="verificar","6, ","")&amp;
IF(INDIRECT("For_3343!q"&amp;A20)="verificar","7, ","")&amp;
IF(INDIRECT("For_3343!t"&amp;A20)="verificar","8, ","")&amp;
IF(INDIRECT("For_3343!w"&amp;A20)="verificar","16, ","")&amp;
IF(INDIRECT("For_3343!x"&amp;A20)="não","QUESTIONÁRIO, ",""),
LEN(
IF(INDIRECT("For_3343!N"&amp;A20)="verificar","6, ","")&amp;
IF(INDIRECT("For_3343!q"&amp;A20)="verificar","7, ","")&amp;
IF(INDIRECT("For_3343!t"&amp;A20)="verificar","8, ","")&amp;
IF(INDIRECT("For_3343!w"&amp;A20)="verificar","16, ","")&amp;
IF(INDIRECT("For_3343!x"&amp;A20)="não","QUESTIONÁRIO, ",""))-2)&amp;".","")</f>
        <v/>
      </c>
      <c r="D20" s="229"/>
      <c r="E20" s="229"/>
      <c r="H20" s="142"/>
      <c r="I20" s="115">
        <f>_xlfn.XLOOKUP(J20,'3343'!$D:$D,'3343'!$C:$C,0,0)</f>
        <v>0</v>
      </c>
      <c r="J20" s="134"/>
      <c r="K20" s="135" cm="1">
        <f t="array" ref="K20">MAX(IF(J20='3343'!$D:$D,'3343'!$I:$I))</f>
        <v>0</v>
      </c>
      <c r="L20" s="136">
        <f>IF(COUNTIFS('3343'!$D:$D,'A3343'!J20,'3343'!$I:$I,'A3343'!K20,'3343'!$F:$F,'A3343'!$L$7)&gt;=1,1,0)</f>
        <v>0</v>
      </c>
      <c r="M20" s="136">
        <f>IF(COUNTIFS('3343'!$D:$D,'A3343'!J20,'3343'!$I:$I,'A3343'!K20,'3343'!$F:$F,'A3343'!$M$7)&gt;=1,1,0)</f>
        <v>0</v>
      </c>
      <c r="N20" s="136">
        <f>IF(COUNTIFS('3343'!$D:$D,'A3343'!J20,'3343'!$I:$I,'A3343'!K20,'3343'!$F:$F,'A3343'!$N$7)&gt;=1,1,0)</f>
        <v>0</v>
      </c>
      <c r="O20" s="117"/>
      <c r="P20" s="118"/>
      <c r="Q20" s="133" t="str">
        <f t="shared" si="2"/>
        <v>Ok</v>
      </c>
      <c r="R20" s="115"/>
      <c r="S20" s="115"/>
      <c r="T20" s="66"/>
      <c r="U20" s="133" t="str">
        <f t="shared" si="10"/>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9"/>
        <v>Não</v>
      </c>
      <c r="AK20" s="118"/>
      <c r="AL20" s="115"/>
      <c r="AM20" s="133" t="str">
        <f t="shared" si="11"/>
        <v>Ok</v>
      </c>
      <c r="AO20" s="65" t="str">
        <f t="shared" si="1"/>
        <v>Cooperado SEM perguntas a serem evidenciadas</v>
      </c>
    </row>
    <row r="21" spans="1:41" ht="20.100000000000001" customHeight="1">
      <c r="A21" s="65" t="str">
        <f>IFERROR(IF(ROW(_xlfn.XLOOKUP(B21,For_3343!D:D,For_3343!D:D))=1,"",ROW(_xlfn.XLOOKUP(B21,For_3343!D:D,For_3343!D:D))),"")</f>
        <v/>
      </c>
      <c r="B21" s="229" t="str" cm="1">
        <f t="array" ref="B21">_xlfn.UNIQUE(IF(_xlfn._xlws.FILTER(For_3343!D:D,For_3343!Z:Z="Fornecedor COM perguntas a serem evidenciadas","")="","",_xlfn._xlws.FILTER(For_3343!D:D,For_3343!Z:Z:'For_3343'!Z:Z="Fornecedor COM perguntas a serem evidenciadas","")))</f>
        <v/>
      </c>
      <c r="C21" s="230" t="str" cm="1">
        <f t="array" aca="1" ref="C21" ca="1">IFERROR(LEFT(
IF(INDIRECT("For_3343!N"&amp;A21)="verificar","6, ","")&amp;
IF(INDIRECT("For_3343!q"&amp;A21)="verificar","7, ","")&amp;
IF(INDIRECT("For_3343!t"&amp;A21)="verificar","8, ","")&amp;
IF(INDIRECT("For_3343!w"&amp;A21)="verificar","16, ","")&amp;
IF(INDIRECT("For_3343!x"&amp;A21)="não","QUESTIONÁRIO, ",""),
LEN(
IF(INDIRECT("For_3343!N"&amp;A21)="verificar","6, ","")&amp;
IF(INDIRECT("For_3343!q"&amp;A21)="verificar","7, ","")&amp;
IF(INDIRECT("For_3343!t"&amp;A21)="verificar","8, ","")&amp;
IF(INDIRECT("For_3343!w"&amp;A21)="verificar","16, ","")&amp;
IF(INDIRECT("For_3343!x"&amp;A21)="não","QUESTIONÁRIO, ",""))-2)&amp;".","")</f>
        <v/>
      </c>
      <c r="D21" s="229"/>
      <c r="E21" s="229"/>
      <c r="H21" s="115"/>
      <c r="I21" s="115">
        <f>_xlfn.XLOOKUP(J21,'3343'!$D:$D,'3343'!$C:$C,0,0)</f>
        <v>0</v>
      </c>
      <c r="J21" s="134"/>
      <c r="K21" s="135" cm="1">
        <f t="array" ref="K21">MAX(IF(J21='3343'!$D:$D,'3343'!$I:$I))</f>
        <v>0</v>
      </c>
      <c r="L21" s="136">
        <f>IF(COUNTIFS('3343'!$D:$D,'A3343'!J21,'3343'!$I:$I,'A3343'!K21,'3343'!$F:$F,'A3343'!$L$7)&gt;=1,1,0)</f>
        <v>0</v>
      </c>
      <c r="M21" s="136">
        <f>IF(COUNTIFS('3343'!$D:$D,'A3343'!J21,'3343'!$I:$I,'A3343'!K21,'3343'!$F:$F,'A3343'!$M$7)&gt;=1,1,0)</f>
        <v>0</v>
      </c>
      <c r="N21" s="136">
        <f>IF(COUNTIFS('3343'!$D:$D,'A3343'!J21,'3343'!$I:$I,'A3343'!K21,'3343'!$F:$F,'A3343'!$N$7)&gt;=1,1,0)</f>
        <v>0</v>
      </c>
      <c r="O21" s="117"/>
      <c r="P21" s="118"/>
      <c r="Q21" s="133" t="str">
        <f t="shared" ref="Q21:Q46" si="12">IF(AND(O21="Sim")*OR(P21="Não",P21="Não se aplica",P21=""),"Verificar","Ok")</f>
        <v>Ok</v>
      </c>
      <c r="R21" s="115"/>
      <c r="S21" s="115"/>
      <c r="T21" s="66"/>
      <c r="U21" s="133" t="str">
        <f t="shared" ref="U21:U46" si="13">IF(AND(R21="Sim",T21="Siim"),"Ok",IF(AND(S21="Sim")*OR(T21="Não",T21="Não se aplica",T21=""),"Verificar","Ok"))</f>
        <v>Ok</v>
      </c>
      <c r="V21" s="115"/>
      <c r="W21" s="115"/>
      <c r="X21" s="66"/>
      <c r="Y21" s="133" t="str">
        <f t="shared" ref="Y21:Y46" si="14">IF(AND(V21="Sim",X21="Siim"),"Ok",IF(AND(W21="Sim")*OR(X21="Não",X21="Não se aplica",X21=""),"Verificar","Ok"))</f>
        <v>Ok</v>
      </c>
      <c r="Z21" s="115"/>
      <c r="AA21" s="115"/>
      <c r="AB21" s="66"/>
      <c r="AC21" s="133" t="str">
        <f t="shared" ref="AC21:AC46" si="15">IF(AND(Z21="Sim",AB21="Siim"),"Ok",IF(AND(AA21="Sim")*OR(AB21="Não",AB21="Não se aplica",AB21=""),"Verificar","Ok"))</f>
        <v>Ok</v>
      </c>
      <c r="AD21" s="115"/>
      <c r="AE21" s="115"/>
      <c r="AF21" s="66"/>
      <c r="AG21" s="133" t="str">
        <f t="shared" ref="AG21:AG46" si="16">IF(AND(AE21="sim",AF21="Não"),"Verificar","Ok")</f>
        <v>Ok</v>
      </c>
      <c r="AH21" s="115"/>
      <c r="AI21" s="133" t="str">
        <f t="shared" ref="AI21:AI46" si="17">IF(AH21="Não","Verificar","Ok")</f>
        <v>Ok</v>
      </c>
      <c r="AJ21" s="117" t="str">
        <f t="shared" ref="AJ21:AJ46" si="18">IF(N21=1,"Sim, precisa de plano cadastrado na PGPC", "Não")</f>
        <v>Não</v>
      </c>
      <c r="AK21" s="118"/>
      <c r="AL21" s="115"/>
      <c r="AM21" s="133" t="str">
        <f t="shared" ref="AM21:AM46" si="19">IF(OR(AL21=" ",AL21="Sim"),"Ok",IF(AJ21="Não","Ok","Verificar"))</f>
        <v>Ok</v>
      </c>
      <c r="AO21" s="65" t="str">
        <f t="shared" ref="AO21:AO46" si="20">IF(AND(Q21="Ok",U21="Ok",Y21="Ok",AC21="Ok",AG21="Ok",AI21="Ok",AM21="Ok"),"Cooperado SEM perguntas a serem evidenciadas","Cooperado COM perguntas a serem evidenciadas")</f>
        <v>Cooperado SEM perguntas a serem evidenciadas</v>
      </c>
    </row>
    <row r="22" spans="1:41" ht="20.100000000000001" customHeight="1">
      <c r="A22" s="65" t="str">
        <f>IFERROR(IF(ROW(_xlfn.XLOOKUP(B22,For_3343!D:D,For_3343!D:D))=1,"",ROW(_xlfn.XLOOKUP(B22,For_3343!D:D,For_3343!D:D))),"")</f>
        <v/>
      </c>
      <c r="B22" s="229" t="str" cm="1">
        <f t="array" ref="B22">_xlfn.UNIQUE(IF(_xlfn._xlws.FILTER(For_3343!D:D,For_3343!Z:Z="Fornecedor COM perguntas a serem evidenciadas","")="","",_xlfn._xlws.FILTER(For_3343!D:D,For_3343!Z:Z:'For_3343'!Z:Z="Fornecedor COM perguntas a serem evidenciadas","")))</f>
        <v/>
      </c>
      <c r="C22" s="230" t="str" cm="1">
        <f t="array" aca="1" ref="C22" ca="1">IFERROR(LEFT(
IF(INDIRECT("For_3343!N"&amp;A22)="verificar","6, ","")&amp;
IF(INDIRECT("For_3343!q"&amp;A22)="verificar","7, ","")&amp;
IF(INDIRECT("For_3343!t"&amp;A22)="verificar","8, ","")&amp;
IF(INDIRECT("For_3343!w"&amp;A22)="verificar","16, ","")&amp;
IF(INDIRECT("For_3343!x"&amp;A22)="não","QUESTIONÁRIO, ",""),
LEN(
IF(INDIRECT("For_3343!N"&amp;A22)="verificar","6, ","")&amp;
IF(INDIRECT("For_3343!q"&amp;A22)="verificar","7, ","")&amp;
IF(INDIRECT("For_3343!t"&amp;A22)="verificar","8, ","")&amp;
IF(INDIRECT("For_3343!w"&amp;A22)="verificar","16, ","")&amp;
IF(INDIRECT("For_3343!x"&amp;A22)="não","QUESTIONÁRIO, ",""))-2)&amp;".","")</f>
        <v/>
      </c>
      <c r="D22" s="229"/>
      <c r="E22" s="229"/>
      <c r="H22" s="115"/>
      <c r="I22" s="115">
        <f>_xlfn.XLOOKUP(J22,'3343'!$D:$D,'3343'!$C:$C,0,0)</f>
        <v>0</v>
      </c>
      <c r="J22" s="134"/>
      <c r="K22" s="135" cm="1">
        <f t="array" ref="K22">MAX(IF(J22='3343'!$D:$D,'3343'!$I:$I))</f>
        <v>0</v>
      </c>
      <c r="L22" s="136">
        <f>IF(COUNTIFS('3343'!$D:$D,'A3343'!J22,'3343'!$I:$I,'A3343'!K22,'3343'!$F:$F,'A3343'!$L$7)&gt;=1,1,0)</f>
        <v>0</v>
      </c>
      <c r="M22" s="136">
        <f>IF(COUNTIFS('3343'!$D:$D,'A3343'!J22,'3343'!$I:$I,'A3343'!K22,'3343'!$F:$F,'A3343'!$M$7)&gt;=1,1,0)</f>
        <v>0</v>
      </c>
      <c r="N22" s="136">
        <f>IF(COUNTIFS('3343'!$D:$D,'A3343'!J22,'3343'!$I:$I,'A3343'!K22,'3343'!$F:$F,'A3343'!$N$7)&gt;=1,1,0)</f>
        <v>0</v>
      </c>
      <c r="O22" s="117"/>
      <c r="P22" s="118"/>
      <c r="Q22" s="133" t="str">
        <f t="shared" si="12"/>
        <v>Ok</v>
      </c>
      <c r="R22" s="115"/>
      <c r="S22" s="115"/>
      <c r="T22" s="66"/>
      <c r="U22" s="133" t="str">
        <f t="shared" si="13"/>
        <v>Ok</v>
      </c>
      <c r="V22" s="115"/>
      <c r="W22" s="115"/>
      <c r="X22" s="66"/>
      <c r="Y22" s="133" t="str">
        <f t="shared" si="14"/>
        <v>Ok</v>
      </c>
      <c r="Z22" s="115"/>
      <c r="AA22" s="115"/>
      <c r="AB22" s="66"/>
      <c r="AC22" s="133" t="str">
        <f t="shared" si="15"/>
        <v>Ok</v>
      </c>
      <c r="AD22" s="115"/>
      <c r="AE22" s="115"/>
      <c r="AF22" s="66"/>
      <c r="AG22" s="133" t="str">
        <f t="shared" si="16"/>
        <v>Ok</v>
      </c>
      <c r="AH22" s="115"/>
      <c r="AI22" s="133" t="str">
        <f t="shared" si="17"/>
        <v>Ok</v>
      </c>
      <c r="AJ22" s="117" t="str">
        <f t="shared" si="18"/>
        <v>Não</v>
      </c>
      <c r="AK22" s="118"/>
      <c r="AL22" s="115"/>
      <c r="AM22" s="133" t="str">
        <f t="shared" si="19"/>
        <v>Ok</v>
      </c>
      <c r="AO22" s="65" t="str">
        <f t="shared" si="20"/>
        <v>Cooperado SEM perguntas a serem evidenciadas</v>
      </c>
    </row>
    <row r="23" spans="1:41" ht="20.100000000000001" customHeight="1">
      <c r="A23" s="65" t="str">
        <f>IFERROR(IF(ROW(_xlfn.XLOOKUP(B23,For_3343!D:D,For_3343!D:D))=1,"",ROW(_xlfn.XLOOKUP(B23,For_3343!D:D,For_3343!D:D))),"")</f>
        <v/>
      </c>
      <c r="B23" s="229" t="str" cm="1">
        <f t="array" ref="B23">_xlfn.UNIQUE(IF(_xlfn._xlws.FILTER(For_3343!D:D,For_3343!Z:Z="Fornecedor COM perguntas a serem evidenciadas","")="","",_xlfn._xlws.FILTER(For_3343!D:D,For_3343!Z:Z:'For_3343'!Z:Z="Fornecedor COM perguntas a serem evidenciadas","")))</f>
        <v/>
      </c>
      <c r="C23" s="230" t="str" cm="1">
        <f t="array" aca="1" ref="C23" ca="1">IFERROR(LEFT(
IF(INDIRECT("For_3343!N"&amp;A23)="verificar","6, ","")&amp;
IF(INDIRECT("For_3343!q"&amp;A23)="verificar","7, ","")&amp;
IF(INDIRECT("For_3343!t"&amp;A23)="verificar","8, ","")&amp;
IF(INDIRECT("For_3343!w"&amp;A23)="verificar","16, ","")&amp;
IF(INDIRECT("For_3343!x"&amp;A23)="não","QUESTIONÁRIO, ",""),
LEN(
IF(INDIRECT("For_3343!N"&amp;A23)="verificar","6, ","")&amp;
IF(INDIRECT("For_3343!q"&amp;A23)="verificar","7, ","")&amp;
IF(INDIRECT("For_3343!t"&amp;A23)="verificar","8, ","")&amp;
IF(INDIRECT("For_3343!w"&amp;A23)="verificar","16, ","")&amp;
IF(INDIRECT("For_3343!x"&amp;A23)="não","QUESTIONÁRIO, ",""))-2)&amp;".","")</f>
        <v/>
      </c>
      <c r="D23" s="229"/>
      <c r="E23" s="229"/>
      <c r="H23" s="115"/>
      <c r="I23" s="115">
        <f>_xlfn.XLOOKUP(J23,'3343'!$D:$D,'3343'!$C:$C,0,0)</f>
        <v>0</v>
      </c>
      <c r="J23" s="134"/>
      <c r="K23" s="135" cm="1">
        <f t="array" ref="K23">MAX(IF(J23='3343'!$D:$D,'3343'!$I:$I))</f>
        <v>0</v>
      </c>
      <c r="L23" s="136">
        <f>IF(COUNTIFS('3343'!$D:$D,'A3343'!J23,'3343'!$I:$I,'A3343'!K23,'3343'!$F:$F,'A3343'!$L$7)&gt;=1,1,0)</f>
        <v>0</v>
      </c>
      <c r="M23" s="136">
        <f>IF(COUNTIFS('3343'!$D:$D,'A3343'!J23,'3343'!$I:$I,'A3343'!K23,'3343'!$F:$F,'A3343'!$M$7)&gt;=1,1,0)</f>
        <v>0</v>
      </c>
      <c r="N23" s="136">
        <f>IF(COUNTIFS('3343'!$D:$D,'A3343'!J23,'3343'!$I:$I,'A3343'!K23,'3343'!$F:$F,'A3343'!$N$7)&gt;=1,1,0)</f>
        <v>0</v>
      </c>
      <c r="O23" s="117"/>
      <c r="P23" s="118"/>
      <c r="Q23" s="133" t="str">
        <f t="shared" si="12"/>
        <v>Ok</v>
      </c>
      <c r="R23" s="115"/>
      <c r="S23" s="115"/>
      <c r="T23" s="66"/>
      <c r="U23" s="133" t="str">
        <f t="shared" si="13"/>
        <v>Ok</v>
      </c>
      <c r="V23" s="115"/>
      <c r="W23" s="115"/>
      <c r="X23" s="66"/>
      <c r="Y23" s="133" t="str">
        <f t="shared" si="14"/>
        <v>Ok</v>
      </c>
      <c r="Z23" s="115"/>
      <c r="AA23" s="115"/>
      <c r="AB23" s="66"/>
      <c r="AC23" s="133" t="str">
        <f t="shared" si="15"/>
        <v>Ok</v>
      </c>
      <c r="AD23" s="115"/>
      <c r="AE23" s="115"/>
      <c r="AF23" s="66"/>
      <c r="AG23" s="133" t="str">
        <f t="shared" si="16"/>
        <v>Ok</v>
      </c>
      <c r="AH23" s="115"/>
      <c r="AI23" s="133" t="str">
        <f t="shared" si="17"/>
        <v>Ok</v>
      </c>
      <c r="AJ23" s="117" t="str">
        <f t="shared" si="18"/>
        <v>Não</v>
      </c>
      <c r="AK23" s="118"/>
      <c r="AL23" s="115"/>
      <c r="AM23" s="133" t="str">
        <f t="shared" si="19"/>
        <v>Ok</v>
      </c>
      <c r="AO23" s="65" t="str">
        <f t="shared" si="20"/>
        <v>Cooperado SEM perguntas a serem evidenciadas</v>
      </c>
    </row>
    <row r="24" spans="1:41" ht="20.100000000000001" customHeight="1">
      <c r="A24" s="65" t="str">
        <f>IFERROR(IF(ROW(_xlfn.XLOOKUP(B24,For_3343!D:D,For_3343!D:D))=1,"",ROW(_xlfn.XLOOKUP(B24,For_3343!D:D,For_3343!D:D))),"")</f>
        <v/>
      </c>
      <c r="B24" s="229" t="str" cm="1">
        <f t="array" ref="B24">_xlfn.UNIQUE(IF(_xlfn._xlws.FILTER(For_3343!D:D,For_3343!Z:Z="Fornecedor COM perguntas a serem evidenciadas","")="","",_xlfn._xlws.FILTER(For_3343!D:D,For_3343!Z:Z:'For_3343'!Z:Z="Fornecedor COM perguntas a serem evidenciadas","")))</f>
        <v/>
      </c>
      <c r="C24" s="230" t="str" cm="1">
        <f t="array" aca="1" ref="C24" ca="1">IFERROR(LEFT(
IF(INDIRECT("For_3343!N"&amp;A24)="verificar","6, ","")&amp;
IF(INDIRECT("For_3343!q"&amp;A24)="verificar","7, ","")&amp;
IF(INDIRECT("For_3343!t"&amp;A24)="verificar","8, ","")&amp;
IF(INDIRECT("For_3343!w"&amp;A24)="verificar","16, ","")&amp;
IF(INDIRECT("For_3343!x"&amp;A24)="não","QUESTIONÁRIO, ",""),
LEN(
IF(INDIRECT("For_3343!N"&amp;A24)="verificar","6, ","")&amp;
IF(INDIRECT("For_3343!q"&amp;A24)="verificar","7, ","")&amp;
IF(INDIRECT("For_3343!t"&amp;A24)="verificar","8, ","")&amp;
IF(INDIRECT("For_3343!w"&amp;A24)="verificar","16, ","")&amp;
IF(INDIRECT("For_3343!x"&amp;A24)="não","QUESTIONÁRIO, ",""))-2)&amp;".","")</f>
        <v/>
      </c>
      <c r="D24" s="229"/>
      <c r="E24" s="229"/>
      <c r="H24" s="115"/>
      <c r="I24" s="115">
        <f>_xlfn.XLOOKUP(J24,'3343'!$D:$D,'3343'!$C:$C,0,0)</f>
        <v>0</v>
      </c>
      <c r="J24" s="134"/>
      <c r="K24" s="135" cm="1">
        <f t="array" ref="K24">MAX(IF(J24='3343'!$D:$D,'3343'!$I:$I))</f>
        <v>0</v>
      </c>
      <c r="L24" s="136">
        <f>IF(COUNTIFS('3343'!$D:$D,'A3343'!J24,'3343'!$I:$I,'A3343'!K24,'3343'!$F:$F,'A3343'!$L$7)&gt;=1,1,0)</f>
        <v>0</v>
      </c>
      <c r="M24" s="136">
        <f>IF(COUNTIFS('3343'!$D:$D,'A3343'!J24,'3343'!$I:$I,'A3343'!K24,'3343'!$F:$F,'A3343'!$M$7)&gt;=1,1,0)</f>
        <v>0</v>
      </c>
      <c r="N24" s="136">
        <f>IF(COUNTIFS('3343'!$D:$D,'A3343'!J24,'3343'!$I:$I,'A3343'!K24,'3343'!$F:$F,'A3343'!$N$7)&gt;=1,1,0)</f>
        <v>0</v>
      </c>
      <c r="O24" s="117"/>
      <c r="P24" s="118"/>
      <c r="Q24" s="133" t="str">
        <f t="shared" si="12"/>
        <v>Ok</v>
      </c>
      <c r="R24" s="115"/>
      <c r="S24" s="115"/>
      <c r="T24" s="66"/>
      <c r="U24" s="133" t="str">
        <f t="shared" si="13"/>
        <v>Ok</v>
      </c>
      <c r="V24" s="115"/>
      <c r="W24" s="115"/>
      <c r="X24" s="66"/>
      <c r="Y24" s="133" t="str">
        <f t="shared" si="14"/>
        <v>Ok</v>
      </c>
      <c r="Z24" s="115"/>
      <c r="AA24" s="115"/>
      <c r="AB24" s="66"/>
      <c r="AC24" s="133" t="str">
        <f t="shared" si="15"/>
        <v>Ok</v>
      </c>
      <c r="AD24" s="115"/>
      <c r="AE24" s="115"/>
      <c r="AF24" s="66"/>
      <c r="AG24" s="133" t="str">
        <f t="shared" si="16"/>
        <v>Ok</v>
      </c>
      <c r="AH24" s="115"/>
      <c r="AI24" s="133" t="str">
        <f t="shared" si="17"/>
        <v>Ok</v>
      </c>
      <c r="AJ24" s="117" t="str">
        <f t="shared" si="18"/>
        <v>Não</v>
      </c>
      <c r="AK24" s="118"/>
      <c r="AL24" s="115"/>
      <c r="AM24" s="133" t="str">
        <f t="shared" si="19"/>
        <v>Ok</v>
      </c>
      <c r="AO24" s="65" t="str">
        <f t="shared" si="20"/>
        <v>Cooperado SEM perguntas a serem evidenciadas</v>
      </c>
    </row>
    <row r="25" spans="1:41" ht="20.100000000000001" customHeight="1">
      <c r="H25" s="115"/>
      <c r="I25" s="115">
        <f>_xlfn.XLOOKUP(J25,'3343'!$D:$D,'3343'!$C:$C,0,0)</f>
        <v>0</v>
      </c>
      <c r="J25" s="134"/>
      <c r="K25" s="135" cm="1">
        <f t="array" ref="K25">MAX(IF(J25='3343'!$D:$D,'3343'!$I:$I))</f>
        <v>0</v>
      </c>
      <c r="L25" s="136">
        <f>IF(COUNTIFS('3343'!$D:$D,'A3343'!J25,'3343'!$I:$I,'A3343'!K25,'3343'!$F:$F,'A3343'!$L$7)&gt;=1,1,0)</f>
        <v>0</v>
      </c>
      <c r="M25" s="136">
        <f>IF(COUNTIFS('3343'!$D:$D,'A3343'!J25,'3343'!$I:$I,'A3343'!K25,'3343'!$F:$F,'A3343'!$M$7)&gt;=1,1,0)</f>
        <v>0</v>
      </c>
      <c r="N25" s="136">
        <f>IF(COUNTIFS('3343'!$D:$D,'A3343'!J25,'3343'!$I:$I,'A3343'!K25,'3343'!$F:$F,'A3343'!$N$7)&gt;=1,1,0)</f>
        <v>0</v>
      </c>
      <c r="O25" s="117"/>
      <c r="P25" s="118"/>
      <c r="Q25" s="133" t="str">
        <f t="shared" si="12"/>
        <v>Ok</v>
      </c>
      <c r="R25" s="115"/>
      <c r="S25" s="115"/>
      <c r="T25" s="66"/>
      <c r="U25" s="133" t="str">
        <f t="shared" si="13"/>
        <v>Ok</v>
      </c>
      <c r="V25" s="115"/>
      <c r="W25" s="115"/>
      <c r="X25" s="66"/>
      <c r="Y25" s="133" t="str">
        <f t="shared" si="14"/>
        <v>Ok</v>
      </c>
      <c r="Z25" s="115"/>
      <c r="AA25" s="115"/>
      <c r="AB25" s="66"/>
      <c r="AC25" s="133" t="str">
        <f t="shared" si="15"/>
        <v>Ok</v>
      </c>
      <c r="AD25" s="115"/>
      <c r="AE25" s="115"/>
      <c r="AF25" s="66"/>
      <c r="AG25" s="133" t="str">
        <f t="shared" si="16"/>
        <v>Ok</v>
      </c>
      <c r="AH25" s="115"/>
      <c r="AI25" s="133" t="str">
        <f t="shared" si="17"/>
        <v>Ok</v>
      </c>
      <c r="AJ25" s="117" t="str">
        <f t="shared" si="18"/>
        <v>Não</v>
      </c>
      <c r="AK25" s="118"/>
      <c r="AL25" s="115"/>
      <c r="AM25" s="133" t="str">
        <f t="shared" si="19"/>
        <v>Ok</v>
      </c>
      <c r="AO25" s="65" t="str">
        <f t="shared" si="20"/>
        <v>Cooperado SEM perguntas a serem evidenciadas</v>
      </c>
    </row>
    <row r="26" spans="1:41" ht="20.100000000000001" customHeight="1" thickBot="1">
      <c r="B26" s="327" t="s">
        <v>716</v>
      </c>
      <c r="C26" s="327"/>
      <c r="D26" s="327"/>
      <c r="E26" s="327"/>
      <c r="H26" s="252"/>
      <c r="I26" s="115">
        <f>_xlfn.XLOOKUP(J26,'3343'!$D:$D,'3343'!$C:$C,0,0)</f>
        <v>0</v>
      </c>
      <c r="J26" s="134"/>
      <c r="K26" s="135" cm="1">
        <f t="array" ref="K26">MAX(IF(J26='3343'!$D:$D,'3343'!$I:$I))</f>
        <v>0</v>
      </c>
      <c r="L26" s="136">
        <f>IF(COUNTIFS('3343'!$D:$D,'A3343'!J26,'3343'!$I:$I,'A3343'!K26,'3343'!$F:$F,'A3343'!$L$7)&gt;=1,1,0)</f>
        <v>0</v>
      </c>
      <c r="M26" s="136">
        <f>IF(COUNTIFS('3343'!$D:$D,'A3343'!J26,'3343'!$I:$I,'A3343'!K26,'3343'!$F:$F,'A3343'!$M$7)&gt;=1,1,0)</f>
        <v>0</v>
      </c>
      <c r="N26" s="136">
        <f>IF(COUNTIFS('3343'!$D:$D,'A3343'!J26,'3343'!$I:$I,'A3343'!K26,'3343'!$F:$F,'A3343'!$N$7)&gt;=1,1,0)</f>
        <v>0</v>
      </c>
      <c r="O26" s="117"/>
      <c r="P26" s="118"/>
      <c r="Q26" s="133" t="str">
        <f t="shared" si="12"/>
        <v>Ok</v>
      </c>
      <c r="R26" s="115"/>
      <c r="S26" s="115"/>
      <c r="T26" s="66"/>
      <c r="U26" s="133" t="str">
        <f t="shared" si="13"/>
        <v>Ok</v>
      </c>
      <c r="V26" s="115"/>
      <c r="W26" s="115"/>
      <c r="X26" s="66"/>
      <c r="Y26" s="133" t="str">
        <f t="shared" si="14"/>
        <v>Ok</v>
      </c>
      <c r="Z26" s="115"/>
      <c r="AA26" s="115"/>
      <c r="AB26" s="66"/>
      <c r="AC26" s="133" t="str">
        <f t="shared" si="15"/>
        <v>Ok</v>
      </c>
      <c r="AD26" s="115"/>
      <c r="AE26" s="115"/>
      <c r="AF26" s="66"/>
      <c r="AG26" s="133" t="str">
        <f t="shared" si="16"/>
        <v>Ok</v>
      </c>
      <c r="AH26" s="115"/>
      <c r="AI26" s="133" t="str">
        <f t="shared" si="17"/>
        <v>Ok</v>
      </c>
      <c r="AJ26" s="117" t="str">
        <f t="shared" si="18"/>
        <v>Não</v>
      </c>
      <c r="AK26" s="118"/>
      <c r="AL26" s="115"/>
      <c r="AM26" s="133" t="str">
        <f t="shared" si="19"/>
        <v>Ok</v>
      </c>
      <c r="AO26" s="65" t="str">
        <f t="shared" si="20"/>
        <v>Cooperado SEM perguntas a serem evidenciadas</v>
      </c>
    </row>
    <row r="27" spans="1:41" ht="20.100000000000001" customHeight="1" thickTop="1">
      <c r="B27" s="231" t="s">
        <v>692</v>
      </c>
      <c r="C27" s="232" t="s">
        <v>717</v>
      </c>
      <c r="D27" s="232"/>
      <c r="E27" s="233"/>
      <c r="H27" s="115"/>
      <c r="I27" s="115">
        <f>_xlfn.XLOOKUP(J27,'3343'!$D:$D,'3343'!$C:$C,0,0)</f>
        <v>0</v>
      </c>
      <c r="J27" s="134"/>
      <c r="K27" s="135" cm="1">
        <f t="array" ref="K27">MAX(IF(J27='3343'!$D:$D,'3343'!$I:$I))</f>
        <v>0</v>
      </c>
      <c r="L27" s="136">
        <f>IF(COUNTIFS('3343'!$D:$D,'A3343'!J27,'3343'!$I:$I,'A3343'!K27,'3343'!$F:$F,'A3343'!$L$7)&gt;=1,1,0)</f>
        <v>0</v>
      </c>
      <c r="M27" s="136">
        <f>IF(COUNTIFS('3343'!$D:$D,'A3343'!J27,'3343'!$I:$I,'A3343'!K27,'3343'!$F:$F,'A3343'!$M$7)&gt;=1,1,0)</f>
        <v>0</v>
      </c>
      <c r="N27" s="136">
        <f>IF(COUNTIFS('3343'!$D:$D,'A3343'!J27,'3343'!$I:$I,'A3343'!K27,'3343'!$F:$F,'A3343'!$N$7)&gt;=1,1,0)</f>
        <v>0</v>
      </c>
      <c r="O27" s="117"/>
      <c r="P27" s="118"/>
      <c r="Q27" s="133" t="str">
        <f t="shared" si="12"/>
        <v>Ok</v>
      </c>
      <c r="R27" s="115"/>
      <c r="S27" s="115"/>
      <c r="T27" s="66"/>
      <c r="U27" s="133" t="str">
        <f t="shared" si="13"/>
        <v>Ok</v>
      </c>
      <c r="V27" s="115"/>
      <c r="W27" s="115"/>
      <c r="X27" s="66"/>
      <c r="Y27" s="133" t="str">
        <f t="shared" si="14"/>
        <v>Ok</v>
      </c>
      <c r="Z27" s="115"/>
      <c r="AA27" s="115"/>
      <c r="AB27" s="66"/>
      <c r="AC27" s="133" t="str">
        <f t="shared" si="15"/>
        <v>Ok</v>
      </c>
      <c r="AD27" s="115"/>
      <c r="AE27" s="115"/>
      <c r="AF27" s="66"/>
      <c r="AG27" s="133" t="str">
        <f t="shared" si="16"/>
        <v>Ok</v>
      </c>
      <c r="AH27" s="115"/>
      <c r="AI27" s="133" t="str">
        <f t="shared" si="17"/>
        <v>Ok</v>
      </c>
      <c r="AJ27" s="117" t="str">
        <f t="shared" si="18"/>
        <v>Não</v>
      </c>
      <c r="AK27" s="118"/>
      <c r="AL27" s="115"/>
      <c r="AM27" s="133" t="str">
        <f t="shared" si="19"/>
        <v>Ok</v>
      </c>
      <c r="AO27" s="65" t="str">
        <f t="shared" si="20"/>
        <v>Cooperado SEM perguntas a serem evidenciadas</v>
      </c>
    </row>
    <row r="28" spans="1:41" ht="20.100000000000001" customHeight="1">
      <c r="A28" s="120">
        <v>1</v>
      </c>
      <c r="B28" s="229" t="str" cm="1">
        <f t="array" ref="B28">_xlfn._xlws.FILTER(For_3343!D:E,For_3343!J:J="SIM","")</f>
        <v/>
      </c>
      <c r="C28" s="230"/>
      <c r="D28" s="229"/>
      <c r="E28" s="229"/>
      <c r="H28" s="115"/>
      <c r="I28" s="115">
        <f>_xlfn.XLOOKUP(J28,'3343'!$D:$D,'3343'!$C:$C,0,0)</f>
        <v>0</v>
      </c>
      <c r="J28" s="134"/>
      <c r="K28" s="135" cm="1">
        <f t="array" ref="K28">MAX(IF(J28='3343'!$D:$D,'3343'!$I:$I))</f>
        <v>0</v>
      </c>
      <c r="L28" s="136">
        <f>IF(COUNTIFS('3343'!$D:$D,'A3343'!J28,'3343'!$I:$I,'A3343'!K28,'3343'!$F:$F,'A3343'!$L$7)&gt;=1,1,0)</f>
        <v>0</v>
      </c>
      <c r="M28" s="136">
        <f>IF(COUNTIFS('3343'!$D:$D,'A3343'!J28,'3343'!$I:$I,'A3343'!K28,'3343'!$F:$F,'A3343'!$M$7)&gt;=1,1,0)</f>
        <v>0</v>
      </c>
      <c r="N28" s="136">
        <f>IF(COUNTIFS('3343'!$D:$D,'A3343'!J28,'3343'!$I:$I,'A3343'!K28,'3343'!$F:$F,'A3343'!$N$7)&gt;=1,1,0)</f>
        <v>0</v>
      </c>
      <c r="O28" s="117"/>
      <c r="P28" s="118"/>
      <c r="Q28" s="133" t="str">
        <f t="shared" si="12"/>
        <v>Ok</v>
      </c>
      <c r="R28" s="115"/>
      <c r="S28" s="115"/>
      <c r="T28" s="66"/>
      <c r="U28" s="133" t="str">
        <f t="shared" si="13"/>
        <v>Ok</v>
      </c>
      <c r="V28" s="115"/>
      <c r="W28" s="115"/>
      <c r="X28" s="66"/>
      <c r="Y28" s="133" t="str">
        <f t="shared" si="14"/>
        <v>Ok</v>
      </c>
      <c r="Z28" s="115"/>
      <c r="AA28" s="115"/>
      <c r="AB28" s="66"/>
      <c r="AC28" s="133" t="str">
        <f t="shared" si="15"/>
        <v>Ok</v>
      </c>
      <c r="AD28" s="115"/>
      <c r="AE28" s="115"/>
      <c r="AF28" s="66"/>
      <c r="AG28" s="133" t="str">
        <f t="shared" si="16"/>
        <v>Ok</v>
      </c>
      <c r="AH28" s="115"/>
      <c r="AI28" s="133" t="str">
        <f t="shared" si="17"/>
        <v>Ok</v>
      </c>
      <c r="AJ28" s="117" t="str">
        <f t="shared" si="18"/>
        <v>Não</v>
      </c>
      <c r="AK28" s="118"/>
      <c r="AL28" s="115"/>
      <c r="AM28" s="133" t="str">
        <f t="shared" si="19"/>
        <v>Ok</v>
      </c>
      <c r="AO28" s="65" t="str">
        <f t="shared" si="20"/>
        <v>Cooperado SEM perguntas a serem evidenciadas</v>
      </c>
    </row>
    <row r="29" spans="1:41" ht="20.100000000000001" customHeight="1">
      <c r="A29" s="120">
        <v>2</v>
      </c>
      <c r="B29" s="230" t="s">
        <v>718</v>
      </c>
      <c r="C29" s="230"/>
      <c r="D29" s="229"/>
      <c r="E29" s="229"/>
      <c r="H29" s="115"/>
      <c r="I29" s="115">
        <f>_xlfn.XLOOKUP(J29,'3343'!$D:$D,'3343'!$C:$C,0,0)</f>
        <v>0</v>
      </c>
      <c r="J29" s="134"/>
      <c r="K29" s="135" cm="1">
        <f t="array" ref="K29">MAX(IF(J29='3343'!$D:$D,'3343'!$I:$I))</f>
        <v>0</v>
      </c>
      <c r="L29" s="136">
        <f>IF(COUNTIFS('3343'!$D:$D,'A3343'!J29,'3343'!$I:$I,'A3343'!K29,'3343'!$F:$F,'A3343'!$L$7)&gt;=1,1,0)</f>
        <v>0</v>
      </c>
      <c r="M29" s="136">
        <f>IF(COUNTIFS('3343'!$D:$D,'A3343'!J29,'3343'!$I:$I,'A3343'!K29,'3343'!$F:$F,'A3343'!$M$7)&gt;=1,1,0)</f>
        <v>0</v>
      </c>
      <c r="N29" s="136">
        <f>IF(COUNTIFS('3343'!$D:$D,'A3343'!J29,'3343'!$I:$I,'A3343'!K29,'3343'!$F:$F,'A3343'!$N$7)&gt;=1,1,0)</f>
        <v>0</v>
      </c>
      <c r="O29" s="117"/>
      <c r="P29" s="118"/>
      <c r="Q29" s="133" t="str">
        <f t="shared" si="12"/>
        <v>Ok</v>
      </c>
      <c r="R29" s="115"/>
      <c r="S29" s="115"/>
      <c r="T29" s="66"/>
      <c r="U29" s="133" t="str">
        <f t="shared" si="13"/>
        <v>Ok</v>
      </c>
      <c r="V29" s="115"/>
      <c r="W29" s="115"/>
      <c r="X29" s="66"/>
      <c r="Y29" s="133" t="str">
        <f t="shared" si="14"/>
        <v>Ok</v>
      </c>
      <c r="Z29" s="115"/>
      <c r="AA29" s="115"/>
      <c r="AB29" s="66"/>
      <c r="AC29" s="133" t="str">
        <f t="shared" si="15"/>
        <v>Ok</v>
      </c>
      <c r="AD29" s="115"/>
      <c r="AE29" s="115"/>
      <c r="AF29" s="66"/>
      <c r="AG29" s="133" t="str">
        <f t="shared" si="16"/>
        <v>Ok</v>
      </c>
      <c r="AH29" s="115"/>
      <c r="AI29" s="133" t="str">
        <f t="shared" si="17"/>
        <v>Ok</v>
      </c>
      <c r="AJ29" s="117" t="str">
        <f t="shared" si="18"/>
        <v>Não</v>
      </c>
      <c r="AK29" s="118"/>
      <c r="AL29" s="115"/>
      <c r="AM29" s="133" t="str">
        <f t="shared" si="19"/>
        <v>Ok</v>
      </c>
      <c r="AO29" s="65" t="str">
        <f t="shared" si="20"/>
        <v>Cooperado SEM perguntas a serem evidenciadas</v>
      </c>
    </row>
    <row r="30" spans="1:41" ht="20.100000000000001" customHeight="1">
      <c r="A30" s="120">
        <v>3</v>
      </c>
      <c r="B30" s="229"/>
      <c r="C30" s="229"/>
      <c r="D30" s="229"/>
      <c r="E30" s="229"/>
      <c r="H30" s="115"/>
      <c r="I30" s="115">
        <f>_xlfn.XLOOKUP(J30,'3343'!$D:$D,'3343'!$C:$C,0,0)</f>
        <v>0</v>
      </c>
      <c r="J30" s="134"/>
      <c r="K30" s="135" cm="1">
        <f t="array" ref="K30">MAX(IF(J30='3343'!$D:$D,'3343'!$I:$I))</f>
        <v>0</v>
      </c>
      <c r="L30" s="136">
        <f>IF(COUNTIFS('3343'!$D:$D,'A3343'!J30,'3343'!$I:$I,'A3343'!K30,'3343'!$F:$F,'A3343'!$L$7)&gt;=1,1,0)</f>
        <v>0</v>
      </c>
      <c r="M30" s="136">
        <f>IF(COUNTIFS('3343'!$D:$D,'A3343'!J30,'3343'!$I:$I,'A3343'!K30,'3343'!$F:$F,'A3343'!$M$7)&gt;=1,1,0)</f>
        <v>0</v>
      </c>
      <c r="N30" s="136">
        <f>IF(COUNTIFS('3343'!$D:$D,'A3343'!J30,'3343'!$I:$I,'A3343'!K30,'3343'!$F:$F,'A3343'!$N$7)&gt;=1,1,0)</f>
        <v>0</v>
      </c>
      <c r="O30" s="117"/>
      <c r="P30" s="118"/>
      <c r="Q30" s="133" t="str">
        <f t="shared" si="12"/>
        <v>Ok</v>
      </c>
      <c r="R30" s="115"/>
      <c r="S30" s="115"/>
      <c r="T30" s="66"/>
      <c r="U30" s="133" t="str">
        <f t="shared" si="13"/>
        <v>Ok</v>
      </c>
      <c r="V30" s="115"/>
      <c r="W30" s="115"/>
      <c r="X30" s="66"/>
      <c r="Y30" s="133" t="str">
        <f t="shared" si="14"/>
        <v>Ok</v>
      </c>
      <c r="Z30" s="115"/>
      <c r="AA30" s="115"/>
      <c r="AB30" s="66"/>
      <c r="AC30" s="133" t="str">
        <f t="shared" si="15"/>
        <v>Ok</v>
      </c>
      <c r="AD30" s="115"/>
      <c r="AE30" s="115"/>
      <c r="AF30" s="66"/>
      <c r="AG30" s="133" t="str">
        <f t="shared" si="16"/>
        <v>Ok</v>
      </c>
      <c r="AH30" s="115"/>
      <c r="AI30" s="133" t="str">
        <f t="shared" si="17"/>
        <v>Ok</v>
      </c>
      <c r="AJ30" s="117" t="str">
        <f t="shared" si="18"/>
        <v>Não</v>
      </c>
      <c r="AK30" s="118"/>
      <c r="AL30" s="115"/>
      <c r="AM30" s="133" t="str">
        <f t="shared" si="19"/>
        <v>Ok</v>
      </c>
      <c r="AO30" s="65" t="str">
        <f t="shared" si="20"/>
        <v>Cooperado SEM perguntas a serem evidenciadas</v>
      </c>
    </row>
    <row r="31" spans="1:41" ht="20.100000000000001" customHeight="1">
      <c r="A31" s="120">
        <v>4</v>
      </c>
      <c r="B31" s="229"/>
      <c r="C31" s="229"/>
      <c r="D31" s="229"/>
      <c r="E31" s="229"/>
      <c r="H31" s="115"/>
      <c r="I31" s="115">
        <f>_xlfn.XLOOKUP(J31,'3343'!$D:$D,'3343'!$C:$C,0,0)</f>
        <v>0</v>
      </c>
      <c r="J31" s="134"/>
      <c r="K31" s="135" cm="1">
        <f t="array" ref="K31">MAX(IF(J31='3343'!$D:$D,'3343'!$I:$I))</f>
        <v>0</v>
      </c>
      <c r="L31" s="136">
        <f>IF(COUNTIFS('3343'!$D:$D,'A3343'!J31,'3343'!$I:$I,'A3343'!K31,'3343'!$F:$F,'A3343'!$L$7)&gt;=1,1,0)</f>
        <v>0</v>
      </c>
      <c r="M31" s="136">
        <f>IF(COUNTIFS('3343'!$D:$D,'A3343'!J31,'3343'!$I:$I,'A3343'!K31,'3343'!$F:$F,'A3343'!$M$7)&gt;=1,1,0)</f>
        <v>0</v>
      </c>
      <c r="N31" s="136">
        <f>IF(COUNTIFS('3343'!$D:$D,'A3343'!J31,'3343'!$I:$I,'A3343'!K31,'3343'!$F:$F,'A3343'!$N$7)&gt;=1,1,0)</f>
        <v>0</v>
      </c>
      <c r="O31" s="117"/>
      <c r="P31" s="118"/>
      <c r="Q31" s="133" t="str">
        <f t="shared" si="12"/>
        <v>Ok</v>
      </c>
      <c r="R31" s="115"/>
      <c r="S31" s="115"/>
      <c r="T31" s="66"/>
      <c r="U31" s="133" t="str">
        <f t="shared" si="13"/>
        <v>Ok</v>
      </c>
      <c r="V31" s="115"/>
      <c r="W31" s="115"/>
      <c r="X31" s="66"/>
      <c r="Y31" s="133" t="str">
        <f t="shared" si="14"/>
        <v>Ok</v>
      </c>
      <c r="Z31" s="115"/>
      <c r="AA31" s="115"/>
      <c r="AB31" s="66"/>
      <c r="AC31" s="133" t="str">
        <f t="shared" si="15"/>
        <v>Ok</v>
      </c>
      <c r="AD31" s="115"/>
      <c r="AE31" s="115"/>
      <c r="AF31" s="66"/>
      <c r="AG31" s="133" t="str">
        <f t="shared" si="16"/>
        <v>Ok</v>
      </c>
      <c r="AH31" s="115"/>
      <c r="AI31" s="133" t="str">
        <f t="shared" si="17"/>
        <v>Ok</v>
      </c>
      <c r="AJ31" s="117" t="str">
        <f t="shared" si="18"/>
        <v>Não</v>
      </c>
      <c r="AK31" s="118"/>
      <c r="AL31" s="115"/>
      <c r="AM31" s="133" t="str">
        <f t="shared" si="19"/>
        <v>Ok</v>
      </c>
      <c r="AO31" s="65" t="str">
        <f t="shared" si="20"/>
        <v>Cooperado SEM perguntas a serem evidenciadas</v>
      </c>
    </row>
    <row r="32" spans="1:41" ht="15.75" customHeight="1">
      <c r="A32" s="120">
        <v>5</v>
      </c>
      <c r="B32" s="229"/>
      <c r="C32" s="229"/>
      <c r="D32" s="229"/>
      <c r="E32" s="229"/>
      <c r="G32" s="152"/>
      <c r="H32" s="115"/>
      <c r="I32" s="115">
        <f>_xlfn.XLOOKUP(J32,'3343'!$D:$D,'3343'!$C:$C,0,0)</f>
        <v>0</v>
      </c>
      <c r="J32" s="134"/>
      <c r="K32" s="135" cm="1">
        <f t="array" ref="K32">MAX(IF(J32='3343'!$D:$D,'3343'!$I:$I))</f>
        <v>0</v>
      </c>
      <c r="L32" s="136">
        <f>IF(COUNTIFS('3343'!$D:$D,'A3343'!J32,'3343'!$I:$I,'A3343'!K32,'3343'!$F:$F,'A3343'!$L$7)&gt;=1,1,0)</f>
        <v>0</v>
      </c>
      <c r="M32" s="136">
        <f>IF(COUNTIFS('3343'!$D:$D,'A3343'!J32,'3343'!$I:$I,'A3343'!K32,'3343'!$F:$F,'A3343'!$M$7)&gt;=1,1,0)</f>
        <v>0</v>
      </c>
      <c r="N32" s="136">
        <f>IF(COUNTIFS('3343'!$D:$D,'A3343'!J32,'3343'!$I:$I,'A3343'!K32,'3343'!$F:$F,'A3343'!$N$7)&gt;=1,1,0)</f>
        <v>0</v>
      </c>
      <c r="O32" s="117"/>
      <c r="P32" s="118"/>
      <c r="Q32" s="133" t="str">
        <f t="shared" si="12"/>
        <v>Ok</v>
      </c>
      <c r="R32" s="115"/>
      <c r="S32" s="115"/>
      <c r="T32" s="66"/>
      <c r="U32" s="133" t="str">
        <f t="shared" si="13"/>
        <v>Ok</v>
      </c>
      <c r="V32" s="115"/>
      <c r="W32" s="115"/>
      <c r="X32" s="66"/>
      <c r="Y32" s="133" t="str">
        <f t="shared" si="14"/>
        <v>Ok</v>
      </c>
      <c r="Z32" s="115"/>
      <c r="AA32" s="115"/>
      <c r="AB32" s="66"/>
      <c r="AC32" s="133" t="str">
        <f t="shared" si="15"/>
        <v>Ok</v>
      </c>
      <c r="AD32" s="115"/>
      <c r="AE32" s="115"/>
      <c r="AF32" s="66"/>
      <c r="AG32" s="133" t="str">
        <f t="shared" si="16"/>
        <v>Ok</v>
      </c>
      <c r="AH32" s="115"/>
      <c r="AI32" s="133" t="str">
        <f t="shared" si="17"/>
        <v>Ok</v>
      </c>
      <c r="AJ32" s="117" t="str">
        <f t="shared" si="18"/>
        <v>Não</v>
      </c>
      <c r="AK32" s="118"/>
      <c r="AL32" s="115"/>
      <c r="AM32" s="133" t="str">
        <f t="shared" si="19"/>
        <v>Ok</v>
      </c>
      <c r="AO32" s="65" t="str">
        <f t="shared" si="20"/>
        <v>Cooperado SEM perguntas a serem evidenciadas</v>
      </c>
    </row>
    <row r="33" spans="1:41" ht="15.75" customHeight="1">
      <c r="A33" s="120">
        <v>6</v>
      </c>
      <c r="B33" s="229"/>
      <c r="C33" s="229"/>
      <c r="D33" s="229"/>
      <c r="E33" s="229"/>
      <c r="H33" s="115"/>
      <c r="I33" s="115">
        <f>_xlfn.XLOOKUP(J33,'3343'!$D:$D,'3343'!$C:$C,0,0)</f>
        <v>0</v>
      </c>
      <c r="J33" s="134"/>
      <c r="K33" s="135" cm="1">
        <f t="array" ref="K33">MAX(IF(J33='3343'!$D:$D,'3343'!$I:$I))</f>
        <v>0</v>
      </c>
      <c r="L33" s="136">
        <f>IF(COUNTIFS('3343'!$D:$D,'A3343'!J33,'3343'!$I:$I,'A3343'!K33,'3343'!$F:$F,'A3343'!$L$7)&gt;=1,1,0)</f>
        <v>0</v>
      </c>
      <c r="M33" s="136">
        <f>IF(COUNTIFS('3343'!$D:$D,'A3343'!J33,'3343'!$I:$I,'A3343'!K33,'3343'!$F:$F,'A3343'!$M$7)&gt;=1,1,0)</f>
        <v>0</v>
      </c>
      <c r="N33" s="136">
        <f>IF(COUNTIFS('3343'!$D:$D,'A3343'!J33,'3343'!$I:$I,'A3343'!K33,'3343'!$F:$F,'A3343'!$N$7)&gt;=1,1,0)</f>
        <v>0</v>
      </c>
      <c r="O33" s="117"/>
      <c r="P33" s="118"/>
      <c r="Q33" s="133" t="str">
        <f t="shared" si="12"/>
        <v>Ok</v>
      </c>
      <c r="R33" s="115"/>
      <c r="S33" s="115"/>
      <c r="T33" s="66"/>
      <c r="U33" s="133" t="str">
        <f t="shared" si="13"/>
        <v>Ok</v>
      </c>
      <c r="V33" s="115"/>
      <c r="W33" s="115"/>
      <c r="X33" s="66"/>
      <c r="Y33" s="133" t="str">
        <f t="shared" si="14"/>
        <v>Ok</v>
      </c>
      <c r="Z33" s="115"/>
      <c r="AA33" s="115"/>
      <c r="AB33" s="66"/>
      <c r="AC33" s="133" t="str">
        <f t="shared" si="15"/>
        <v>Ok</v>
      </c>
      <c r="AD33" s="115"/>
      <c r="AE33" s="115"/>
      <c r="AF33" s="66"/>
      <c r="AG33" s="133" t="str">
        <f t="shared" si="16"/>
        <v>Ok</v>
      </c>
      <c r="AH33" s="115"/>
      <c r="AI33" s="133" t="str">
        <f t="shared" si="17"/>
        <v>Ok</v>
      </c>
      <c r="AJ33" s="117" t="str">
        <f t="shared" si="18"/>
        <v>Não</v>
      </c>
      <c r="AK33" s="118"/>
      <c r="AL33" s="115"/>
      <c r="AM33" s="133" t="str">
        <f t="shared" si="19"/>
        <v>Ok</v>
      </c>
      <c r="AO33" s="65" t="str">
        <f t="shared" si="20"/>
        <v>Cooperado SEM perguntas a serem evidenciadas</v>
      </c>
    </row>
    <row r="34" spans="1:41" ht="15.75" customHeight="1">
      <c r="A34" s="120">
        <v>7</v>
      </c>
      <c r="B34" s="229"/>
      <c r="C34" s="229"/>
      <c r="D34" s="229"/>
      <c r="E34" s="229"/>
      <c r="J34" s="137"/>
      <c r="K34" s="138"/>
      <c r="O34" s="117"/>
      <c r="P34" s="118"/>
      <c r="Q34" s="133" t="str">
        <f t="shared" si="12"/>
        <v>Ok</v>
      </c>
      <c r="R34" s="115"/>
      <c r="S34" s="115"/>
      <c r="T34" s="66"/>
      <c r="U34" s="133" t="str">
        <f t="shared" si="13"/>
        <v>Ok</v>
      </c>
      <c r="V34" s="115"/>
      <c r="W34" s="115"/>
      <c r="X34" s="66"/>
      <c r="Y34" s="133" t="str">
        <f t="shared" si="14"/>
        <v>Ok</v>
      </c>
      <c r="Z34" s="115"/>
      <c r="AA34" s="115"/>
      <c r="AB34" s="66"/>
      <c r="AC34" s="133" t="str">
        <f t="shared" si="15"/>
        <v>Ok</v>
      </c>
      <c r="AD34" s="115"/>
      <c r="AE34" s="115"/>
      <c r="AF34" s="66"/>
      <c r="AG34" s="133" t="str">
        <f t="shared" si="16"/>
        <v>Ok</v>
      </c>
      <c r="AH34" s="115"/>
      <c r="AI34" s="133" t="str">
        <f t="shared" si="17"/>
        <v>Ok</v>
      </c>
      <c r="AJ34" s="117" t="str">
        <f t="shared" si="18"/>
        <v>Não</v>
      </c>
      <c r="AK34" s="118"/>
      <c r="AL34" s="115"/>
      <c r="AM34" s="133" t="str">
        <f t="shared" si="19"/>
        <v>Ok</v>
      </c>
      <c r="AO34" s="65" t="str">
        <f t="shared" si="20"/>
        <v>Cooperado SEM perguntas a serem evidenciadas</v>
      </c>
    </row>
    <row r="35" spans="1:41" ht="15.75" customHeight="1">
      <c r="A35" s="120">
        <v>8</v>
      </c>
      <c r="B35" s="229"/>
      <c r="C35" s="229"/>
      <c r="D35" s="229"/>
      <c r="E35" s="229"/>
      <c r="H35"/>
      <c r="J35" s="137"/>
      <c r="K35" s="138"/>
      <c r="O35" s="117"/>
      <c r="P35" s="118"/>
      <c r="Q35" s="133" t="str">
        <f t="shared" si="12"/>
        <v>Ok</v>
      </c>
      <c r="R35" s="115"/>
      <c r="S35" s="115"/>
      <c r="T35" s="66"/>
      <c r="U35" s="133" t="str">
        <f t="shared" si="13"/>
        <v>Ok</v>
      </c>
      <c r="V35" s="115"/>
      <c r="W35" s="115"/>
      <c r="X35" s="66"/>
      <c r="Y35" s="133" t="str">
        <f t="shared" si="14"/>
        <v>Ok</v>
      </c>
      <c r="Z35" s="115"/>
      <c r="AA35" s="115"/>
      <c r="AB35" s="66"/>
      <c r="AC35" s="133" t="str">
        <f t="shared" si="15"/>
        <v>Ok</v>
      </c>
      <c r="AD35" s="115"/>
      <c r="AE35" s="115"/>
      <c r="AF35" s="66"/>
      <c r="AG35" s="133" t="str">
        <f t="shared" si="16"/>
        <v>Ok</v>
      </c>
      <c r="AH35" s="115"/>
      <c r="AI35" s="133" t="str">
        <f t="shared" si="17"/>
        <v>Ok</v>
      </c>
      <c r="AJ35" s="117" t="str">
        <f t="shared" si="18"/>
        <v>Não</v>
      </c>
      <c r="AK35" s="118"/>
      <c r="AL35" s="115"/>
      <c r="AM35" s="133" t="str">
        <f t="shared" si="19"/>
        <v>Ok</v>
      </c>
      <c r="AO35" s="65" t="str">
        <f t="shared" si="20"/>
        <v>Cooperado SEM perguntas a serem evidenciadas</v>
      </c>
    </row>
    <row r="36" spans="1:41" ht="15.75" customHeight="1">
      <c r="A36" s="120">
        <v>9</v>
      </c>
      <c r="B36" s="229"/>
      <c r="C36" s="229"/>
      <c r="D36" s="229"/>
      <c r="E36" s="229"/>
      <c r="H36"/>
      <c r="J36" s="137"/>
      <c r="K36" s="138"/>
      <c r="O36" s="117"/>
      <c r="P36" s="118"/>
      <c r="Q36" s="133" t="str">
        <f t="shared" si="12"/>
        <v>Ok</v>
      </c>
      <c r="R36" s="115"/>
      <c r="S36" s="115"/>
      <c r="T36" s="66"/>
      <c r="U36" s="133" t="str">
        <f t="shared" si="13"/>
        <v>Ok</v>
      </c>
      <c r="V36" s="115"/>
      <c r="W36" s="115"/>
      <c r="X36" s="66"/>
      <c r="Y36" s="133" t="str">
        <f t="shared" si="14"/>
        <v>Ok</v>
      </c>
      <c r="Z36" s="115"/>
      <c r="AA36" s="115"/>
      <c r="AB36" s="66"/>
      <c r="AC36" s="133" t="str">
        <f t="shared" si="15"/>
        <v>Ok</v>
      </c>
      <c r="AD36" s="115"/>
      <c r="AE36" s="115"/>
      <c r="AF36" s="66"/>
      <c r="AG36" s="133" t="str">
        <f t="shared" si="16"/>
        <v>Ok</v>
      </c>
      <c r="AH36" s="115"/>
      <c r="AI36" s="133" t="str">
        <f t="shared" si="17"/>
        <v>Ok</v>
      </c>
      <c r="AJ36" s="117" t="str">
        <f t="shared" si="18"/>
        <v>Não</v>
      </c>
      <c r="AK36" s="118"/>
      <c r="AL36" s="115"/>
      <c r="AM36" s="133" t="str">
        <f t="shared" si="19"/>
        <v>Ok</v>
      </c>
      <c r="AO36" s="65" t="str">
        <f t="shared" si="20"/>
        <v>Cooperado SEM perguntas a serem evidenciadas</v>
      </c>
    </row>
    <row r="37" spans="1:41" ht="15.75" customHeight="1">
      <c r="A37" s="120">
        <v>10</v>
      </c>
      <c r="B37" s="229"/>
      <c r="C37" s="229"/>
      <c r="D37" s="229"/>
      <c r="E37" s="229"/>
      <c r="H37"/>
      <c r="J37" s="137"/>
      <c r="K37" s="138"/>
      <c r="O37" s="117"/>
      <c r="P37" s="118"/>
      <c r="Q37" s="133" t="str">
        <f t="shared" si="12"/>
        <v>Ok</v>
      </c>
      <c r="R37" s="115"/>
      <c r="S37" s="115"/>
      <c r="T37" s="66"/>
      <c r="U37" s="133" t="str">
        <f t="shared" si="13"/>
        <v>Ok</v>
      </c>
      <c r="V37" s="115"/>
      <c r="W37" s="115"/>
      <c r="X37" s="66"/>
      <c r="Y37" s="133" t="str">
        <f t="shared" si="14"/>
        <v>Ok</v>
      </c>
      <c r="Z37" s="115"/>
      <c r="AA37" s="115"/>
      <c r="AB37" s="66"/>
      <c r="AC37" s="133" t="str">
        <f t="shared" si="15"/>
        <v>Ok</v>
      </c>
      <c r="AD37" s="115"/>
      <c r="AE37" s="115"/>
      <c r="AF37" s="66"/>
      <c r="AG37" s="133" t="str">
        <f t="shared" si="16"/>
        <v>Ok</v>
      </c>
      <c r="AH37" s="115"/>
      <c r="AI37" s="133" t="str">
        <f t="shared" si="17"/>
        <v>Ok</v>
      </c>
      <c r="AJ37" s="117" t="str">
        <f t="shared" si="18"/>
        <v>Não</v>
      </c>
      <c r="AK37" s="118"/>
      <c r="AL37" s="115"/>
      <c r="AM37" s="133" t="str">
        <f t="shared" si="19"/>
        <v>Ok</v>
      </c>
      <c r="AO37" s="65" t="str">
        <f t="shared" si="20"/>
        <v>Cooperado SEM perguntas a serem evidenciadas</v>
      </c>
    </row>
    <row r="38" spans="1:41" ht="15.75" customHeight="1">
      <c r="A38" s="120">
        <v>11</v>
      </c>
      <c r="B38" s="229"/>
      <c r="C38" s="229"/>
      <c r="D38" s="229"/>
      <c r="E38" s="229"/>
      <c r="H38"/>
      <c r="J38" s="137"/>
      <c r="K38" s="138"/>
      <c r="O38" s="117"/>
      <c r="P38" s="118"/>
      <c r="Q38" s="133" t="str">
        <f t="shared" si="12"/>
        <v>Ok</v>
      </c>
      <c r="R38" s="115"/>
      <c r="S38" s="115"/>
      <c r="T38" s="66"/>
      <c r="U38" s="133" t="str">
        <f t="shared" si="13"/>
        <v>Ok</v>
      </c>
      <c r="V38" s="115"/>
      <c r="W38" s="115"/>
      <c r="X38" s="66"/>
      <c r="Y38" s="133" t="str">
        <f t="shared" si="14"/>
        <v>Ok</v>
      </c>
      <c r="Z38" s="115"/>
      <c r="AA38" s="115"/>
      <c r="AB38" s="66"/>
      <c r="AC38" s="133" t="str">
        <f t="shared" si="15"/>
        <v>Ok</v>
      </c>
      <c r="AD38" s="115"/>
      <c r="AE38" s="115"/>
      <c r="AF38" s="66"/>
      <c r="AG38" s="133" t="str">
        <f t="shared" si="16"/>
        <v>Ok</v>
      </c>
      <c r="AH38" s="115"/>
      <c r="AI38" s="133" t="str">
        <f t="shared" si="17"/>
        <v>Ok</v>
      </c>
      <c r="AJ38" s="117" t="str">
        <f t="shared" si="18"/>
        <v>Não</v>
      </c>
      <c r="AK38" s="118"/>
      <c r="AL38" s="115"/>
      <c r="AM38" s="133" t="str">
        <f t="shared" si="19"/>
        <v>Ok</v>
      </c>
      <c r="AO38" s="65" t="str">
        <f t="shared" si="20"/>
        <v>Cooperado SEM perguntas a serem evidenciadas</v>
      </c>
    </row>
    <row r="39" spans="1:41" ht="15.75" customHeight="1">
      <c r="A39" s="120">
        <v>12</v>
      </c>
      <c r="B39" s="229"/>
      <c r="C39" s="229"/>
      <c r="D39" s="229"/>
      <c r="E39" s="229"/>
      <c r="J39" s="137"/>
      <c r="K39" s="138"/>
      <c r="O39" s="117"/>
      <c r="P39" s="118"/>
      <c r="Q39" s="133" t="str">
        <f t="shared" si="12"/>
        <v>Ok</v>
      </c>
      <c r="R39" s="115"/>
      <c r="S39" s="115"/>
      <c r="T39" s="66"/>
      <c r="U39" s="133" t="str">
        <f t="shared" si="13"/>
        <v>Ok</v>
      </c>
      <c r="V39" s="115"/>
      <c r="W39" s="115"/>
      <c r="X39" s="66"/>
      <c r="Y39" s="133" t="str">
        <f t="shared" si="14"/>
        <v>Ok</v>
      </c>
      <c r="Z39" s="115"/>
      <c r="AA39" s="115"/>
      <c r="AB39" s="66"/>
      <c r="AC39" s="133" t="str">
        <f t="shared" si="15"/>
        <v>Ok</v>
      </c>
      <c r="AD39" s="115"/>
      <c r="AE39" s="115"/>
      <c r="AF39" s="66"/>
      <c r="AG39" s="133" t="str">
        <f t="shared" si="16"/>
        <v>Ok</v>
      </c>
      <c r="AH39" s="115"/>
      <c r="AI39" s="133" t="str">
        <f t="shared" si="17"/>
        <v>Ok</v>
      </c>
      <c r="AJ39" s="117" t="str">
        <f t="shared" si="18"/>
        <v>Não</v>
      </c>
      <c r="AK39" s="118"/>
      <c r="AL39" s="115"/>
      <c r="AM39" s="133" t="str">
        <f t="shared" si="19"/>
        <v>Ok</v>
      </c>
      <c r="AO39" s="65" t="str">
        <f t="shared" si="20"/>
        <v>Cooperado SEM perguntas a serem evidenciadas</v>
      </c>
    </row>
    <row r="40" spans="1:41" ht="15.75" customHeight="1">
      <c r="A40" s="120">
        <v>13</v>
      </c>
      <c r="B40" s="229"/>
      <c r="C40" s="229"/>
      <c r="D40" s="229"/>
      <c r="E40" s="229"/>
      <c r="J40" s="137"/>
      <c r="K40" s="138"/>
      <c r="O40" s="117"/>
      <c r="P40" s="118"/>
      <c r="Q40" s="133" t="str">
        <f t="shared" si="12"/>
        <v>Ok</v>
      </c>
      <c r="R40" s="115"/>
      <c r="S40" s="115"/>
      <c r="T40" s="66"/>
      <c r="U40" s="133" t="str">
        <f t="shared" si="13"/>
        <v>Ok</v>
      </c>
      <c r="V40" s="115"/>
      <c r="W40" s="115"/>
      <c r="X40" s="66"/>
      <c r="Y40" s="133" t="str">
        <f t="shared" si="14"/>
        <v>Ok</v>
      </c>
      <c r="Z40" s="115"/>
      <c r="AA40" s="115"/>
      <c r="AB40" s="66"/>
      <c r="AC40" s="133" t="str">
        <f t="shared" si="15"/>
        <v>Ok</v>
      </c>
      <c r="AD40" s="115"/>
      <c r="AE40" s="115"/>
      <c r="AF40" s="66"/>
      <c r="AG40" s="133" t="str">
        <f t="shared" si="16"/>
        <v>Ok</v>
      </c>
      <c r="AH40" s="115"/>
      <c r="AI40" s="133" t="str">
        <f t="shared" si="17"/>
        <v>Ok</v>
      </c>
      <c r="AJ40" s="117" t="str">
        <f t="shared" si="18"/>
        <v>Não</v>
      </c>
      <c r="AK40" s="118"/>
      <c r="AL40" s="115"/>
      <c r="AM40" s="133" t="str">
        <f t="shared" si="19"/>
        <v>Ok</v>
      </c>
      <c r="AO40" s="65" t="str">
        <f t="shared" si="20"/>
        <v>Cooperado SEM perguntas a serem evidenciadas</v>
      </c>
    </row>
    <row r="41" spans="1:41" ht="15.75" customHeight="1">
      <c r="A41" s="120">
        <v>14</v>
      </c>
      <c r="B41" s="229"/>
      <c r="C41" s="229"/>
      <c r="D41" s="229"/>
      <c r="E41" s="229"/>
      <c r="J41" s="137"/>
      <c r="K41" s="138"/>
      <c r="O41" s="117"/>
      <c r="P41" s="118"/>
      <c r="Q41" s="133" t="str">
        <f t="shared" si="12"/>
        <v>Ok</v>
      </c>
      <c r="R41" s="115"/>
      <c r="S41" s="115"/>
      <c r="T41" s="66"/>
      <c r="U41" s="133" t="str">
        <f t="shared" si="13"/>
        <v>Ok</v>
      </c>
      <c r="V41" s="115"/>
      <c r="W41" s="115"/>
      <c r="X41" s="66"/>
      <c r="Y41" s="133" t="str">
        <f t="shared" si="14"/>
        <v>Ok</v>
      </c>
      <c r="Z41" s="115"/>
      <c r="AA41" s="115"/>
      <c r="AB41" s="66"/>
      <c r="AC41" s="133" t="str">
        <f t="shared" si="15"/>
        <v>Ok</v>
      </c>
      <c r="AD41" s="115"/>
      <c r="AE41" s="115"/>
      <c r="AF41" s="66"/>
      <c r="AG41" s="133" t="str">
        <f t="shared" si="16"/>
        <v>Ok</v>
      </c>
      <c r="AH41" s="115"/>
      <c r="AI41" s="133" t="str">
        <f t="shared" si="17"/>
        <v>Ok</v>
      </c>
      <c r="AJ41" s="117" t="str">
        <f t="shared" si="18"/>
        <v>Não</v>
      </c>
      <c r="AK41" s="118"/>
      <c r="AL41" s="115"/>
      <c r="AM41" s="133" t="str">
        <f t="shared" si="19"/>
        <v>Ok</v>
      </c>
      <c r="AO41" s="65" t="str">
        <f t="shared" si="20"/>
        <v>Cooperado SEM perguntas a serem evidenciadas</v>
      </c>
    </row>
    <row r="42" spans="1:41" ht="15.75" customHeight="1">
      <c r="A42" s="120">
        <v>15</v>
      </c>
      <c r="B42" s="229"/>
      <c r="C42" s="229"/>
      <c r="D42" s="229"/>
      <c r="E42" s="229"/>
      <c r="J42" s="137"/>
      <c r="K42" s="138"/>
      <c r="O42" s="117"/>
      <c r="P42" s="118"/>
      <c r="Q42" s="133" t="str">
        <f t="shared" si="12"/>
        <v>Ok</v>
      </c>
      <c r="R42" s="115"/>
      <c r="S42" s="115"/>
      <c r="T42" s="66"/>
      <c r="U42" s="133" t="str">
        <f t="shared" si="13"/>
        <v>Ok</v>
      </c>
      <c r="V42" s="115"/>
      <c r="W42" s="115"/>
      <c r="X42" s="66"/>
      <c r="Y42" s="133" t="str">
        <f t="shared" si="14"/>
        <v>Ok</v>
      </c>
      <c r="Z42" s="115"/>
      <c r="AA42" s="115"/>
      <c r="AB42" s="66"/>
      <c r="AC42" s="133" t="str">
        <f t="shared" si="15"/>
        <v>Ok</v>
      </c>
      <c r="AD42" s="115"/>
      <c r="AE42" s="115"/>
      <c r="AF42" s="66"/>
      <c r="AG42" s="133" t="str">
        <f t="shared" si="16"/>
        <v>Ok</v>
      </c>
      <c r="AH42" s="115"/>
      <c r="AI42" s="133" t="str">
        <f t="shared" si="17"/>
        <v>Ok</v>
      </c>
      <c r="AJ42" s="117" t="str">
        <f t="shared" si="18"/>
        <v>Não</v>
      </c>
      <c r="AK42" s="118"/>
      <c r="AL42" s="115"/>
      <c r="AM42" s="133" t="str">
        <f t="shared" si="19"/>
        <v>Ok</v>
      </c>
      <c r="AO42" s="65" t="str">
        <f t="shared" si="20"/>
        <v>Cooperado SEM perguntas a serem evidenciadas</v>
      </c>
    </row>
    <row r="43" spans="1:41" ht="15.75" customHeight="1">
      <c r="A43" s="120">
        <v>16</v>
      </c>
      <c r="B43" s="229"/>
      <c r="C43" s="229"/>
      <c r="D43" s="229"/>
      <c r="E43" s="229"/>
      <c r="J43" s="137"/>
      <c r="K43" s="138"/>
      <c r="O43" s="117"/>
      <c r="P43" s="118"/>
      <c r="Q43" s="133" t="str">
        <f t="shared" si="12"/>
        <v>Ok</v>
      </c>
      <c r="R43" s="115"/>
      <c r="S43" s="115"/>
      <c r="T43" s="66"/>
      <c r="U43" s="133" t="str">
        <f t="shared" si="13"/>
        <v>Ok</v>
      </c>
      <c r="V43" s="115"/>
      <c r="W43" s="115"/>
      <c r="X43" s="66"/>
      <c r="Y43" s="133" t="str">
        <f t="shared" si="14"/>
        <v>Ok</v>
      </c>
      <c r="Z43" s="115"/>
      <c r="AA43" s="115"/>
      <c r="AB43" s="66"/>
      <c r="AC43" s="133" t="str">
        <f t="shared" si="15"/>
        <v>Ok</v>
      </c>
      <c r="AD43" s="115"/>
      <c r="AE43" s="115"/>
      <c r="AF43" s="66"/>
      <c r="AG43" s="133" t="str">
        <f t="shared" si="16"/>
        <v>Ok</v>
      </c>
      <c r="AH43" s="115"/>
      <c r="AI43" s="133" t="str">
        <f t="shared" si="17"/>
        <v>Ok</v>
      </c>
      <c r="AJ43" s="117" t="str">
        <f t="shared" si="18"/>
        <v>Não</v>
      </c>
      <c r="AK43" s="118"/>
      <c r="AL43" s="115"/>
      <c r="AM43" s="133" t="str">
        <f t="shared" si="19"/>
        <v>Ok</v>
      </c>
      <c r="AO43" s="65" t="str">
        <f t="shared" si="20"/>
        <v>Cooperado SEM perguntas a serem evidenciadas</v>
      </c>
    </row>
    <row r="44" spans="1:41" ht="15.75" customHeight="1">
      <c r="A44" s="120">
        <v>17</v>
      </c>
      <c r="B44" s="229"/>
      <c r="C44" s="229"/>
      <c r="D44" s="229"/>
      <c r="E44" s="229"/>
      <c r="J44" s="137"/>
      <c r="K44" s="138"/>
      <c r="O44" s="117"/>
      <c r="P44" s="118"/>
      <c r="Q44" s="133" t="str">
        <f t="shared" si="12"/>
        <v>Ok</v>
      </c>
      <c r="R44" s="115"/>
      <c r="S44" s="115"/>
      <c r="T44" s="66"/>
      <c r="U44" s="133" t="str">
        <f t="shared" si="13"/>
        <v>Ok</v>
      </c>
      <c r="V44" s="115"/>
      <c r="W44" s="115"/>
      <c r="X44" s="66"/>
      <c r="Y44" s="133" t="str">
        <f t="shared" si="14"/>
        <v>Ok</v>
      </c>
      <c r="Z44" s="115"/>
      <c r="AA44" s="115"/>
      <c r="AB44" s="66"/>
      <c r="AC44" s="133" t="str">
        <f t="shared" si="15"/>
        <v>Ok</v>
      </c>
      <c r="AD44" s="115"/>
      <c r="AE44" s="115"/>
      <c r="AF44" s="66"/>
      <c r="AG44" s="133" t="str">
        <f t="shared" si="16"/>
        <v>Ok</v>
      </c>
      <c r="AH44" s="115"/>
      <c r="AI44" s="133" t="str">
        <f t="shared" si="17"/>
        <v>Ok</v>
      </c>
      <c r="AJ44" s="117" t="str">
        <f t="shared" si="18"/>
        <v>Não</v>
      </c>
      <c r="AK44" s="118"/>
      <c r="AL44" s="115"/>
      <c r="AM44" s="133" t="str">
        <f t="shared" si="19"/>
        <v>Ok</v>
      </c>
      <c r="AO44" s="65" t="str">
        <f t="shared" si="20"/>
        <v>Cooperado SEM perguntas a serem evidenciadas</v>
      </c>
    </row>
    <row r="45" spans="1:41" ht="15.75" customHeight="1">
      <c r="A45" s="120">
        <v>18</v>
      </c>
      <c r="B45" s="229"/>
      <c r="C45" s="229"/>
      <c r="D45" s="229"/>
      <c r="E45" s="229"/>
      <c r="J45" s="137"/>
      <c r="K45" s="138"/>
      <c r="O45" s="117"/>
      <c r="P45" s="118"/>
      <c r="Q45" s="133" t="str">
        <f t="shared" si="12"/>
        <v>Ok</v>
      </c>
      <c r="R45" s="115"/>
      <c r="S45" s="115"/>
      <c r="T45" s="66"/>
      <c r="U45" s="133" t="str">
        <f t="shared" si="13"/>
        <v>Ok</v>
      </c>
      <c r="V45" s="115"/>
      <c r="W45" s="115"/>
      <c r="X45" s="66"/>
      <c r="Y45" s="133" t="str">
        <f t="shared" si="14"/>
        <v>Ok</v>
      </c>
      <c r="Z45" s="115"/>
      <c r="AA45" s="115"/>
      <c r="AB45" s="66"/>
      <c r="AC45" s="133" t="str">
        <f t="shared" si="15"/>
        <v>Ok</v>
      </c>
      <c r="AD45" s="115"/>
      <c r="AE45" s="115"/>
      <c r="AF45" s="66"/>
      <c r="AG45" s="133" t="str">
        <f t="shared" si="16"/>
        <v>Ok</v>
      </c>
      <c r="AH45" s="115"/>
      <c r="AI45" s="133" t="str">
        <f t="shared" si="17"/>
        <v>Ok</v>
      </c>
      <c r="AJ45" s="117" t="str">
        <f t="shared" si="18"/>
        <v>Não</v>
      </c>
      <c r="AK45" s="118"/>
      <c r="AL45" s="115"/>
      <c r="AM45" s="133" t="str">
        <f t="shared" si="19"/>
        <v>Ok</v>
      </c>
      <c r="AO45" s="65" t="str">
        <f t="shared" si="20"/>
        <v>Cooperado SEM perguntas a serem evidenciadas</v>
      </c>
    </row>
    <row r="46" spans="1:41" ht="20.100000000000001" customHeight="1">
      <c r="A46" s="120">
        <v>19</v>
      </c>
      <c r="B46" s="229"/>
      <c r="C46" s="229"/>
      <c r="D46" s="229"/>
      <c r="E46" s="229"/>
      <c r="J46" s="137"/>
      <c r="K46" s="138"/>
      <c r="O46" s="117"/>
      <c r="P46" s="118"/>
      <c r="Q46" s="133" t="str">
        <f t="shared" si="12"/>
        <v>Ok</v>
      </c>
      <c r="R46" s="115"/>
      <c r="S46" s="115"/>
      <c r="T46" s="66"/>
      <c r="U46" s="133" t="str">
        <f t="shared" si="13"/>
        <v>Ok</v>
      </c>
      <c r="V46" s="115"/>
      <c r="W46" s="115"/>
      <c r="X46" s="66"/>
      <c r="Y46" s="133" t="str">
        <f t="shared" si="14"/>
        <v>Ok</v>
      </c>
      <c r="Z46" s="115"/>
      <c r="AA46" s="115"/>
      <c r="AB46" s="66"/>
      <c r="AC46" s="133" t="str">
        <f t="shared" si="15"/>
        <v>Ok</v>
      </c>
      <c r="AD46" s="115"/>
      <c r="AE46" s="115"/>
      <c r="AF46" s="66"/>
      <c r="AG46" s="133" t="str">
        <f t="shared" si="16"/>
        <v>Ok</v>
      </c>
      <c r="AH46" s="115"/>
      <c r="AI46" s="133" t="str">
        <f t="shared" si="17"/>
        <v>Ok</v>
      </c>
      <c r="AJ46" s="117" t="str">
        <f t="shared" si="18"/>
        <v>Não</v>
      </c>
      <c r="AK46" s="118"/>
      <c r="AL46" s="115"/>
      <c r="AM46" s="133" t="str">
        <f t="shared" si="19"/>
        <v>Ok</v>
      </c>
      <c r="AO46" s="65" t="str">
        <f t="shared" si="20"/>
        <v>Cooperado SEM perguntas a serem evidenciadas</v>
      </c>
    </row>
    <row r="47" spans="1:41" ht="20.100000000000001" customHeight="1">
      <c r="A47" s="120"/>
      <c r="B47" s="118"/>
      <c r="C47" s="118"/>
      <c r="D47" s="118"/>
      <c r="E47" s="118"/>
      <c r="J47" s="137"/>
      <c r="K47" s="138"/>
    </row>
    <row r="48" spans="1:41" ht="20.100000000000001" customHeight="1" thickBot="1">
      <c r="B48" s="324" t="s">
        <v>719</v>
      </c>
      <c r="C48" s="324"/>
      <c r="D48" s="324"/>
      <c r="E48" s="324"/>
      <c r="J48" s="137"/>
      <c r="K48" s="138"/>
    </row>
    <row r="49" spans="1:11" ht="20.100000000000001" customHeight="1" thickTop="1">
      <c r="A49" s="119" t="s">
        <v>720</v>
      </c>
      <c r="B49" s="150" t="s">
        <v>721</v>
      </c>
      <c r="C49" s="151" t="s">
        <v>715</v>
      </c>
      <c r="D49" s="328"/>
      <c r="E49" s="329"/>
      <c r="J49" s="137"/>
      <c r="K49" s="138"/>
    </row>
    <row r="50" spans="1:11" ht="20.100000000000001" customHeight="1">
      <c r="A50" s="119">
        <f>IFERROR(IF(ROW(_xlfn.XLOOKUP(B50,I:I,I:I))=1,"",ROW(_xlfn.XLOOKUP(B50,I:I,I:I))),"")</f>
        <v>10</v>
      </c>
      <c r="B50" s="157" t="str" cm="1">
        <f t="array" ref="B50:B53">IF(_xlfn._xlws.FILTER(I:I,AO:AO="Cooperado COM perguntas a serem evidenciadas","")="","",_xlfn._xlws.FILTER(I:I,AO:AO="Cooperado COM perguntas a serem evidenciadas",""))</f>
        <v>004.863.949-48</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1, 4.</v>
      </c>
      <c r="D50" s="120"/>
      <c r="E50" s="158"/>
      <c r="J50" s="137"/>
      <c r="K50" s="138"/>
    </row>
    <row r="51" spans="1:11" ht="20.100000000000001" customHeight="1">
      <c r="A51" s="119">
        <f t="shared" ref="A51:A82" si="21">IFERROR(IF(ROW(_xlfn.XLOOKUP(B51,I:I,I:I))=1,"",ROW(_xlfn.XLOOKUP(B51,I:I,I:I))),"")</f>
        <v>11</v>
      </c>
      <c r="B51" s="159" t="str">
        <v>014.627.361-30</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4, 6.</v>
      </c>
      <c r="D51" s="120"/>
      <c r="E51" s="158"/>
      <c r="J51" s="137"/>
      <c r="K51" s="138"/>
    </row>
    <row r="52" spans="1:11" ht="20.100000000000001" customHeight="1">
      <c r="A52" s="119">
        <f t="shared" si="21"/>
        <v>17</v>
      </c>
      <c r="B52" s="159" t="str">
        <v>834.723.201-68</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1.</v>
      </c>
      <c r="D52" s="120"/>
      <c r="E52" s="158"/>
      <c r="J52" s="137"/>
      <c r="K52" s="138"/>
    </row>
    <row r="53" spans="1:11" ht="20.100000000000001" customHeight="1">
      <c r="A53" s="119">
        <f t="shared" si="21"/>
        <v>18</v>
      </c>
      <c r="B53" s="159" t="str">
        <v>901.557.001-97</v>
      </c>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1, 4, 6.</v>
      </c>
      <c r="D53" s="120"/>
      <c r="E53" s="158"/>
      <c r="J53" s="137"/>
      <c r="K53" s="138"/>
    </row>
    <row r="54" spans="1:11" ht="20.100000000000001" customHeight="1">
      <c r="A54" s="119" t="str">
        <f t="shared" si="21"/>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J54" s="137"/>
      <c r="K54" s="138"/>
    </row>
    <row r="55" spans="1:11" ht="20.100000000000001" customHeight="1">
      <c r="A55" s="119" t="str">
        <f t="shared" si="21"/>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J55" s="137"/>
      <c r="K55" s="138"/>
    </row>
    <row r="56" spans="1:11" ht="20.100000000000001" customHeight="1">
      <c r="A56" s="119" t="str">
        <f t="shared" si="21"/>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J56" s="137"/>
      <c r="K56" s="138"/>
    </row>
    <row r="57" spans="1:11" ht="20.100000000000001" customHeight="1">
      <c r="A57" s="119" t="str">
        <f t="shared" si="21"/>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J57" s="137"/>
      <c r="K57" s="138"/>
    </row>
    <row r="58" spans="1:11" ht="20.100000000000001" customHeight="1">
      <c r="A58" s="119" t="str">
        <f t="shared" si="21"/>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11" ht="20.100000000000001" customHeight="1">
      <c r="A59" s="119" t="str">
        <f t="shared" si="21"/>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11" ht="20.100000000000001" customHeight="1">
      <c r="A60" s="119" t="str">
        <f t="shared" si="21"/>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11" ht="20.100000000000001" customHeight="1">
      <c r="A61" s="119" t="str">
        <f t="shared" si="21"/>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11" ht="20.100000000000001" customHeight="1">
      <c r="A62" s="119" t="str">
        <f t="shared" si="21"/>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11" ht="20.100000000000001" customHeight="1">
      <c r="A63" s="119" t="str">
        <f t="shared" si="21"/>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11" ht="20.100000000000001" customHeight="1">
      <c r="A64" s="119" t="str">
        <f t="shared" si="21"/>
        <v/>
      </c>
      <c r="B64" s="159"/>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21"/>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21"/>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21"/>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21"/>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21"/>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21"/>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21"/>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21"/>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21"/>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21"/>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21"/>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21"/>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21"/>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21"/>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21"/>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21"/>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21"/>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21"/>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2:E2"/>
    <mergeCell ref="O3:Q8"/>
    <mergeCell ref="R3:U8"/>
    <mergeCell ref="V3:Y8"/>
    <mergeCell ref="Z3:AC8"/>
    <mergeCell ref="D49:E49"/>
    <mergeCell ref="AH3:AI8"/>
    <mergeCell ref="AJ3:AM8"/>
    <mergeCell ref="B5:E5"/>
    <mergeCell ref="D6:E6"/>
    <mergeCell ref="D7:E7"/>
    <mergeCell ref="H7:K7"/>
    <mergeCell ref="B8:E8"/>
    <mergeCell ref="L8:L9"/>
    <mergeCell ref="M8:M9"/>
    <mergeCell ref="N8:N9"/>
    <mergeCell ref="AD3:AG8"/>
    <mergeCell ref="AO9:AR9"/>
    <mergeCell ref="B11:E11"/>
    <mergeCell ref="D12:E12"/>
    <mergeCell ref="B26:E26"/>
    <mergeCell ref="B48:E48"/>
  </mergeCells>
  <conditionalFormatting sqref="L1:L1048576">
    <cfRule type="cellIs" dxfId="152" priority="4" operator="equal">
      <formula>1</formula>
    </cfRule>
  </conditionalFormatting>
  <conditionalFormatting sqref="L1:N1048576">
    <cfRule type="cellIs" dxfId="151" priority="1" operator="equal">
      <formula>0</formula>
    </cfRule>
  </conditionalFormatting>
  <conditionalFormatting sqref="M3:M6 M8:M1048576">
    <cfRule type="cellIs" dxfId="150" priority="3" operator="equal">
      <formula>1</formula>
    </cfRule>
  </conditionalFormatting>
  <conditionalFormatting sqref="N3:N6 N8:N1048576">
    <cfRule type="cellIs" dxfId="149" priority="2" operator="equal">
      <formula>1</formula>
    </cfRule>
  </conditionalFormatting>
  <dataValidations count="3">
    <dataValidation type="list" allowBlank="1" showInputMessage="1" showErrorMessage="1" sqref="AE10:AF46 AL10:AL46 W10:X46 AH10:AH46 O10:P46 S10:T46 AA10:AB46" xr:uid="{CFC3DBCB-1D67-4FA3-9D77-75878EA011DD}">
      <formula1>"Sim, Não"</formula1>
    </dataValidation>
    <dataValidation type="list" allowBlank="1" showInputMessage="1" showErrorMessage="1" sqref="V10:V46 R10:R46 Z10:Z46" xr:uid="{72C08C7E-AE88-4BC5-B211-3F4A4D23B650}">
      <formula1>"Sim, Não, Não se aplica"</formula1>
    </dataValidation>
    <dataValidation type="list" allowBlank="1" showInputMessage="1" showErrorMessage="1" sqref="AD10:AD46" xr:uid="{3F9F250E-87EE-4113-84C0-4718C83BD9BB}">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303DF033-3228-4EA9-AB29-E14840E949B1}">
          <x14:formula1>
            <xm:f>'Cooperados Alto Risco'!$N$20:$N$27</xm:f>
          </x14:formula1>
          <xm:sqref>AK10:AK46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81A45-A2F1-4C7B-BCAC-E241BFC66D96}">
  <sheetPr>
    <tabColor theme="6" tint="0.59999389629810485"/>
  </sheetPr>
  <dimension ref="A1:K23"/>
  <sheetViews>
    <sheetView workbookViewId="0">
      <selection activeCell="I7" sqref="I7:I23"/>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1509</v>
      </c>
      <c r="C4" s="352"/>
      <c r="D4" s="352"/>
      <c r="E4" s="352"/>
      <c r="F4" s="352"/>
      <c r="G4" s="352"/>
      <c r="H4" s="352"/>
      <c r="I4" s="352"/>
      <c r="J4" s="352"/>
      <c r="K4" s="352"/>
    </row>
    <row r="5" spans="1:11" ht="15.95" customHeight="1">
      <c r="A5" s="1" t="s">
        <v>840</v>
      </c>
      <c r="B5" s="351" t="s">
        <v>1510</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763</v>
      </c>
      <c r="C7" s="4" t="s">
        <v>1511</v>
      </c>
      <c r="D7" s="4" t="s">
        <v>1512</v>
      </c>
      <c r="E7" s="5" t="s">
        <v>854</v>
      </c>
      <c r="F7" s="5" t="s">
        <v>83</v>
      </c>
      <c r="G7" s="5" t="s">
        <v>855</v>
      </c>
      <c r="H7" s="5" t="s">
        <v>861</v>
      </c>
      <c r="I7" s="9">
        <v>46031</v>
      </c>
      <c r="J7" s="5" t="s">
        <v>857</v>
      </c>
      <c r="K7" s="4" t="s">
        <v>1513</v>
      </c>
    </row>
    <row r="8" spans="1:11" ht="26.1" customHeight="1">
      <c r="A8" s="6" t="s">
        <v>766</v>
      </c>
      <c r="B8" s="6" t="s">
        <v>763</v>
      </c>
      <c r="C8" s="6" t="s">
        <v>1511</v>
      </c>
      <c r="D8" s="6" t="s">
        <v>1512</v>
      </c>
      <c r="E8" s="7" t="s">
        <v>854</v>
      </c>
      <c r="F8" s="7" t="s">
        <v>83</v>
      </c>
      <c r="G8" s="7" t="s">
        <v>855</v>
      </c>
      <c r="H8" s="7" t="s">
        <v>856</v>
      </c>
      <c r="I8" s="8">
        <v>46031</v>
      </c>
      <c r="J8" s="7" t="s">
        <v>857</v>
      </c>
      <c r="K8" s="6" t="s">
        <v>858</v>
      </c>
    </row>
    <row r="9" spans="1:11" ht="26.1" customHeight="1">
      <c r="A9" s="4" t="s">
        <v>766</v>
      </c>
      <c r="B9" s="4" t="s">
        <v>763</v>
      </c>
      <c r="C9" s="4" t="s">
        <v>1514</v>
      </c>
      <c r="D9" s="4" t="s">
        <v>1515</v>
      </c>
      <c r="E9" s="5" t="s">
        <v>854</v>
      </c>
      <c r="F9" s="5" t="s">
        <v>83</v>
      </c>
      <c r="G9" s="5" t="s">
        <v>855</v>
      </c>
      <c r="H9" s="5" t="s">
        <v>861</v>
      </c>
      <c r="I9" s="9">
        <v>46034</v>
      </c>
      <c r="J9" s="5" t="s">
        <v>857</v>
      </c>
      <c r="K9" s="4" t="s">
        <v>1516</v>
      </c>
    </row>
    <row r="10" spans="1:11" ht="26.1" customHeight="1">
      <c r="A10" s="6" t="s">
        <v>766</v>
      </c>
      <c r="B10" s="6" t="s">
        <v>763</v>
      </c>
      <c r="C10" s="6" t="s">
        <v>1514</v>
      </c>
      <c r="D10" s="6" t="s">
        <v>1515</v>
      </c>
      <c r="E10" s="7" t="s">
        <v>854</v>
      </c>
      <c r="F10" s="7" t="s">
        <v>83</v>
      </c>
      <c r="G10" s="7" t="s">
        <v>855</v>
      </c>
      <c r="H10" s="7" t="s">
        <v>856</v>
      </c>
      <c r="I10" s="8">
        <v>46034</v>
      </c>
      <c r="J10" s="7" t="s">
        <v>857</v>
      </c>
      <c r="K10" s="6" t="s">
        <v>858</v>
      </c>
    </row>
    <row r="11" spans="1:11" ht="26.1" customHeight="1">
      <c r="A11" s="4" t="s">
        <v>766</v>
      </c>
      <c r="B11" s="4" t="s">
        <v>763</v>
      </c>
      <c r="C11" s="4" t="s">
        <v>1517</v>
      </c>
      <c r="D11" s="4" t="s">
        <v>1518</v>
      </c>
      <c r="E11" s="5" t="s">
        <v>854</v>
      </c>
      <c r="F11" s="5" t="s">
        <v>83</v>
      </c>
      <c r="G11" s="5" t="s">
        <v>855</v>
      </c>
      <c r="H11" s="5" t="s">
        <v>861</v>
      </c>
      <c r="I11" s="9">
        <v>46034</v>
      </c>
      <c r="J11" s="5" t="s">
        <v>857</v>
      </c>
      <c r="K11" s="4" t="s">
        <v>1516</v>
      </c>
    </row>
    <row r="12" spans="1:11" ht="26.1" customHeight="1">
      <c r="A12" s="6" t="s">
        <v>766</v>
      </c>
      <c r="B12" s="6" t="s">
        <v>763</v>
      </c>
      <c r="C12" s="6" t="s">
        <v>1517</v>
      </c>
      <c r="D12" s="6" t="s">
        <v>1518</v>
      </c>
      <c r="E12" s="7" t="s">
        <v>854</v>
      </c>
      <c r="F12" s="7" t="s">
        <v>83</v>
      </c>
      <c r="G12" s="7" t="s">
        <v>855</v>
      </c>
      <c r="H12" s="7" t="s">
        <v>856</v>
      </c>
      <c r="I12" s="8">
        <v>46034</v>
      </c>
      <c r="J12" s="7" t="s">
        <v>857</v>
      </c>
      <c r="K12" s="6" t="s">
        <v>858</v>
      </c>
    </row>
    <row r="13" spans="1:11" ht="26.1" customHeight="1">
      <c r="A13" s="4" t="s">
        <v>766</v>
      </c>
      <c r="B13" s="4" t="s">
        <v>763</v>
      </c>
      <c r="C13" s="4" t="s">
        <v>1519</v>
      </c>
      <c r="D13" s="4" t="s">
        <v>1520</v>
      </c>
      <c r="E13" s="5" t="s">
        <v>854</v>
      </c>
      <c r="F13" s="5" t="s">
        <v>83</v>
      </c>
      <c r="G13" s="5" t="s">
        <v>855</v>
      </c>
      <c r="H13" s="5" t="s">
        <v>856</v>
      </c>
      <c r="I13" s="9">
        <v>46026</v>
      </c>
      <c r="J13" s="5" t="s">
        <v>857</v>
      </c>
      <c r="K13" s="4" t="s">
        <v>858</v>
      </c>
    </row>
    <row r="14" spans="1:11" ht="26.1" customHeight="1">
      <c r="A14" s="6" t="s">
        <v>766</v>
      </c>
      <c r="B14" s="6" t="s">
        <v>763</v>
      </c>
      <c r="C14" s="6" t="s">
        <v>1521</v>
      </c>
      <c r="D14" s="6" t="s">
        <v>1522</v>
      </c>
      <c r="E14" s="7" t="s">
        <v>854</v>
      </c>
      <c r="F14" s="7" t="s">
        <v>83</v>
      </c>
      <c r="G14" s="7" t="s">
        <v>855</v>
      </c>
      <c r="H14" s="7" t="s">
        <v>861</v>
      </c>
      <c r="I14" s="8">
        <v>46035</v>
      </c>
      <c r="J14" s="7" t="s">
        <v>857</v>
      </c>
      <c r="K14" s="6" t="s">
        <v>1523</v>
      </c>
    </row>
    <row r="15" spans="1:11" ht="26.1" customHeight="1">
      <c r="A15" s="4" t="s">
        <v>766</v>
      </c>
      <c r="B15" s="4" t="s">
        <v>763</v>
      </c>
      <c r="C15" s="4" t="s">
        <v>1524</v>
      </c>
      <c r="D15" s="4" t="s">
        <v>1525</v>
      </c>
      <c r="E15" s="5" t="s">
        <v>854</v>
      </c>
      <c r="F15" s="5" t="s">
        <v>83</v>
      </c>
      <c r="G15" s="5" t="s">
        <v>855</v>
      </c>
      <c r="H15" s="5" t="s">
        <v>861</v>
      </c>
      <c r="I15" s="9">
        <v>46051</v>
      </c>
      <c r="J15" s="5" t="s">
        <v>857</v>
      </c>
      <c r="K15" s="4" t="s">
        <v>1516</v>
      </c>
    </row>
    <row r="16" spans="1:11" ht="26.1" customHeight="1">
      <c r="A16" s="6" t="s">
        <v>766</v>
      </c>
      <c r="B16" s="6" t="s">
        <v>763</v>
      </c>
      <c r="C16" s="6" t="s">
        <v>1524</v>
      </c>
      <c r="D16" s="6" t="s">
        <v>1525</v>
      </c>
      <c r="E16" s="7" t="s">
        <v>854</v>
      </c>
      <c r="F16" s="7" t="s">
        <v>83</v>
      </c>
      <c r="G16" s="7" t="s">
        <v>855</v>
      </c>
      <c r="H16" s="7" t="s">
        <v>856</v>
      </c>
      <c r="I16" s="8">
        <v>46051</v>
      </c>
      <c r="J16" s="7" t="s">
        <v>857</v>
      </c>
      <c r="K16" s="6" t="s">
        <v>858</v>
      </c>
    </row>
    <row r="17" spans="1:11" ht="26.1" customHeight="1">
      <c r="A17" s="4" t="s">
        <v>766</v>
      </c>
      <c r="B17" s="4" t="s">
        <v>763</v>
      </c>
      <c r="C17" s="4" t="s">
        <v>1526</v>
      </c>
      <c r="D17" s="4" t="s">
        <v>1527</v>
      </c>
      <c r="E17" s="5" t="s">
        <v>854</v>
      </c>
      <c r="F17" s="5" t="s">
        <v>83</v>
      </c>
      <c r="G17" s="5" t="s">
        <v>855</v>
      </c>
      <c r="H17" s="5" t="s">
        <v>861</v>
      </c>
      <c r="I17" s="9">
        <v>46038</v>
      </c>
      <c r="J17" s="5" t="s">
        <v>857</v>
      </c>
      <c r="K17" s="4" t="s">
        <v>1523</v>
      </c>
    </row>
    <row r="18" spans="1:11" ht="26.1" customHeight="1">
      <c r="A18" s="6" t="s">
        <v>766</v>
      </c>
      <c r="B18" s="6" t="s">
        <v>763</v>
      </c>
      <c r="C18" s="6" t="s">
        <v>1528</v>
      </c>
      <c r="D18" s="6" t="s">
        <v>1529</v>
      </c>
      <c r="E18" s="7" t="s">
        <v>854</v>
      </c>
      <c r="F18" s="7" t="s">
        <v>83</v>
      </c>
      <c r="G18" s="7" t="s">
        <v>855</v>
      </c>
      <c r="H18" s="7" t="s">
        <v>861</v>
      </c>
      <c r="I18" s="8">
        <v>46041</v>
      </c>
      <c r="J18" s="7" t="s">
        <v>857</v>
      </c>
      <c r="K18" s="6" t="s">
        <v>1516</v>
      </c>
    </row>
    <row r="19" spans="1:11" ht="26.1" customHeight="1">
      <c r="A19" s="4" t="s">
        <v>766</v>
      </c>
      <c r="B19" s="4" t="s">
        <v>763</v>
      </c>
      <c r="C19" s="4" t="s">
        <v>1528</v>
      </c>
      <c r="D19" s="4" t="s">
        <v>1529</v>
      </c>
      <c r="E19" s="5" t="s">
        <v>854</v>
      </c>
      <c r="F19" s="5" t="s">
        <v>83</v>
      </c>
      <c r="G19" s="5" t="s">
        <v>855</v>
      </c>
      <c r="H19" s="5" t="s">
        <v>856</v>
      </c>
      <c r="I19" s="9">
        <v>46041</v>
      </c>
      <c r="J19" s="5" t="s">
        <v>857</v>
      </c>
      <c r="K19" s="4" t="s">
        <v>858</v>
      </c>
    </row>
    <row r="20" spans="1:11" ht="26.1" customHeight="1">
      <c r="A20" s="6" t="s">
        <v>766</v>
      </c>
      <c r="B20" s="6" t="s">
        <v>763</v>
      </c>
      <c r="C20" s="6" t="s">
        <v>1530</v>
      </c>
      <c r="D20" s="6" t="s">
        <v>1531</v>
      </c>
      <c r="E20" s="7" t="s">
        <v>854</v>
      </c>
      <c r="F20" s="7" t="s">
        <v>84</v>
      </c>
      <c r="G20" s="7" t="s">
        <v>930</v>
      </c>
      <c r="H20" s="7" t="s">
        <v>861</v>
      </c>
      <c r="I20" s="8">
        <v>46043</v>
      </c>
      <c r="J20" s="7" t="s">
        <v>857</v>
      </c>
      <c r="K20" s="6" t="s">
        <v>1516</v>
      </c>
    </row>
    <row r="21" spans="1:11" ht="26.1" customHeight="1">
      <c r="A21" s="4" t="s">
        <v>766</v>
      </c>
      <c r="B21" s="4" t="s">
        <v>763</v>
      </c>
      <c r="C21" s="4" t="s">
        <v>1532</v>
      </c>
      <c r="D21" s="4" t="s">
        <v>1533</v>
      </c>
      <c r="E21" s="5" t="s">
        <v>854</v>
      </c>
      <c r="F21" s="5" t="s">
        <v>83</v>
      </c>
      <c r="G21" s="5" t="s">
        <v>855</v>
      </c>
      <c r="H21" s="5" t="s">
        <v>861</v>
      </c>
      <c r="I21" s="9">
        <v>46034</v>
      </c>
      <c r="J21" s="5" t="s">
        <v>857</v>
      </c>
      <c r="K21" s="4" t="s">
        <v>1516</v>
      </c>
    </row>
    <row r="22" spans="1:11" ht="26.1" customHeight="1">
      <c r="A22" s="6" t="s">
        <v>766</v>
      </c>
      <c r="B22" s="6" t="s">
        <v>763</v>
      </c>
      <c r="C22" s="6" t="s">
        <v>1532</v>
      </c>
      <c r="D22" s="6" t="s">
        <v>1533</v>
      </c>
      <c r="E22" s="7" t="s">
        <v>854</v>
      </c>
      <c r="F22" s="7" t="s">
        <v>83</v>
      </c>
      <c r="G22" s="7" t="s">
        <v>855</v>
      </c>
      <c r="H22" s="7" t="s">
        <v>856</v>
      </c>
      <c r="I22" s="8">
        <v>46034</v>
      </c>
      <c r="J22" s="7" t="s">
        <v>857</v>
      </c>
      <c r="K22" s="6" t="s">
        <v>858</v>
      </c>
    </row>
    <row r="23" spans="1:11" ht="26.1" customHeight="1">
      <c r="A23" s="4" t="s">
        <v>766</v>
      </c>
      <c r="B23" s="4" t="s">
        <v>763</v>
      </c>
      <c r="C23" s="4" t="s">
        <v>1532</v>
      </c>
      <c r="D23" s="4" t="s">
        <v>1533</v>
      </c>
      <c r="E23" s="5" t="s">
        <v>854</v>
      </c>
      <c r="F23" s="5" t="s">
        <v>83</v>
      </c>
      <c r="G23" s="5" t="s">
        <v>930</v>
      </c>
      <c r="H23" s="5" t="s">
        <v>856</v>
      </c>
      <c r="I23" s="9">
        <v>46036</v>
      </c>
      <c r="J23" s="5" t="s">
        <v>857</v>
      </c>
      <c r="K23" s="4"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B4A60-A8FA-4EE7-926C-3581C235580E}">
  <sheetPr>
    <tabColor theme="6" tint="0.59999389629810485"/>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32.7109375" bestFit="1" customWidth="1"/>
    <col min="4" max="4" width="41.570312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763</v>
      </c>
      <c r="D2" s="72" t="s">
        <v>2463</v>
      </c>
      <c r="E2" s="72" t="s">
        <v>1833</v>
      </c>
      <c r="F2" s="73" t="s">
        <v>2464</v>
      </c>
      <c r="G2" s="73" t="s">
        <v>1835</v>
      </c>
      <c r="H2" s="73" t="s">
        <v>1836</v>
      </c>
      <c r="I2" s="73" t="s">
        <v>2465</v>
      </c>
      <c r="J2" s="279">
        <v>43602.77</v>
      </c>
      <c r="K2" s="279">
        <v>479714240.91000003</v>
      </c>
      <c r="L2" s="280">
        <v>9.0893215755461401E-5</v>
      </c>
      <c r="M2" s="74">
        <v>0</v>
      </c>
      <c r="N2" s="74">
        <v>27691013.210000001</v>
      </c>
      <c r="O2" s="281">
        <v>0</v>
      </c>
    </row>
    <row r="3" spans="1:15" ht="15.75" thickBot="1">
      <c r="A3" s="71" t="s">
        <v>1831</v>
      </c>
      <c r="B3" s="72" t="s">
        <v>766</v>
      </c>
      <c r="C3" s="72" t="s">
        <v>763</v>
      </c>
      <c r="D3" s="72" t="s">
        <v>2466</v>
      </c>
      <c r="E3" s="72" t="s">
        <v>1833</v>
      </c>
      <c r="F3" s="73" t="s">
        <v>2467</v>
      </c>
      <c r="G3" s="73" t="s">
        <v>1835</v>
      </c>
      <c r="H3" s="73" t="s">
        <v>1836</v>
      </c>
      <c r="I3" s="73" t="s">
        <v>2468</v>
      </c>
      <c r="J3" s="279">
        <v>50094.239999999998</v>
      </c>
      <c r="K3" s="279">
        <v>479714240.91000003</v>
      </c>
      <c r="L3" s="280">
        <v>1.04425167E-4</v>
      </c>
      <c r="M3" s="74">
        <v>0</v>
      </c>
      <c r="N3" s="74">
        <v>27691013.210000001</v>
      </c>
      <c r="O3" s="281">
        <v>0</v>
      </c>
    </row>
    <row r="4" spans="1:15" ht="15.75" thickBot="1">
      <c r="A4" s="71" t="s">
        <v>1831</v>
      </c>
      <c r="B4" s="72" t="s">
        <v>766</v>
      </c>
      <c r="C4" s="72" t="s">
        <v>763</v>
      </c>
      <c r="D4" s="72" t="s">
        <v>2463</v>
      </c>
      <c r="E4" s="72" t="s">
        <v>1833</v>
      </c>
      <c r="F4" s="73" t="s">
        <v>2464</v>
      </c>
      <c r="G4" s="73" t="s">
        <v>1840</v>
      </c>
      <c r="H4" s="73" t="s">
        <v>1841</v>
      </c>
      <c r="I4" s="73" t="s">
        <v>2469</v>
      </c>
      <c r="J4" s="279">
        <v>129120.76</v>
      </c>
      <c r="K4" s="279">
        <v>479714240.91000003</v>
      </c>
      <c r="L4" s="280">
        <v>2.6916182299999998E-4</v>
      </c>
      <c r="M4" s="74">
        <v>0</v>
      </c>
      <c r="N4" s="74">
        <v>27691013.210000001</v>
      </c>
      <c r="O4" s="281">
        <v>0</v>
      </c>
    </row>
    <row r="5" spans="1:15" ht="15.75" thickBot="1">
      <c r="A5" s="71" t="s">
        <v>1831</v>
      </c>
      <c r="B5" s="72" t="s">
        <v>766</v>
      </c>
      <c r="C5" s="72" t="s">
        <v>763</v>
      </c>
      <c r="D5" s="72" t="s">
        <v>2463</v>
      </c>
      <c r="E5" s="72" t="s">
        <v>1833</v>
      </c>
      <c r="F5" s="73" t="s">
        <v>2464</v>
      </c>
      <c r="G5" s="73" t="s">
        <v>1854</v>
      </c>
      <c r="H5" s="73" t="s">
        <v>1862</v>
      </c>
      <c r="I5" s="73" t="s">
        <v>2470</v>
      </c>
      <c r="J5" s="279">
        <v>62772.07</v>
      </c>
      <c r="K5" s="279">
        <v>479714240.91000003</v>
      </c>
      <c r="L5" s="280">
        <v>1.3085304600000001E-4</v>
      </c>
      <c r="M5" s="74">
        <v>0</v>
      </c>
      <c r="N5" s="74">
        <v>27691013.210000001</v>
      </c>
      <c r="O5" s="281">
        <v>0</v>
      </c>
    </row>
    <row r="6" spans="1:15" ht="15.75" thickBot="1">
      <c r="A6" s="77" t="s">
        <v>1831</v>
      </c>
      <c r="B6" s="78" t="s">
        <v>766</v>
      </c>
      <c r="C6" s="78" t="s">
        <v>763</v>
      </c>
      <c r="D6" s="78" t="s">
        <v>2466</v>
      </c>
      <c r="E6" s="78" t="s">
        <v>1833</v>
      </c>
      <c r="F6" s="79" t="s">
        <v>2467</v>
      </c>
      <c r="G6" s="79" t="s">
        <v>1835</v>
      </c>
      <c r="H6" s="79" t="s">
        <v>1836</v>
      </c>
      <c r="I6" s="79" t="s">
        <v>2471</v>
      </c>
      <c r="J6" s="282">
        <v>99.6</v>
      </c>
      <c r="K6" s="282">
        <v>479714240.91000003</v>
      </c>
      <c r="L6" s="259">
        <v>2.0762360485914001E-7</v>
      </c>
      <c r="M6" s="80">
        <v>0</v>
      </c>
      <c r="N6" s="80">
        <v>27691013.210000001</v>
      </c>
      <c r="O6" s="260">
        <v>0</v>
      </c>
    </row>
    <row r="7" spans="1:15" ht="15"/>
    <row r="8" spans="1:15" ht="15"/>
    <row r="9" spans="1:15" ht="15"/>
    <row r="10" spans="1:15" ht="15"/>
  </sheetData>
  <pageMargins left="0.511811024" right="0.511811024" top="0.78740157499999996" bottom="0.78740157499999996" header="0.31496062000000002" footer="0.3149606200000000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E0BE-921E-495E-9A1B-2ED4E19CD239}">
  <sheetPr>
    <tabColor theme="6" tint="0.59999389629810485"/>
  </sheetPr>
  <dimension ref="A1:AC59"/>
  <sheetViews>
    <sheetView showGridLines="0" workbookViewId="0">
      <selection activeCell="D3" sqref="D3:G4"/>
    </sheetView>
  </sheetViews>
  <sheetFormatPr defaultRowHeight="15"/>
  <cols>
    <col min="1" max="1" width="17.85546875" bestFit="1" customWidth="1"/>
    <col min="2" max="2" width="15.42578125" customWidth="1"/>
    <col min="3" max="3" width="12.140625" customWidth="1"/>
    <col min="4" max="4" width="20.85546875" customWidth="1"/>
    <col min="5" max="5" width="34.140625" hidden="1"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763</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str" cm="1">
        <f t="array" ref="A4:A5">_xlfn.UNIQUE(D4:D33)</f>
        <v>02.033.677/0001-51</v>
      </c>
      <c r="B4" t="str">
        <f>_xlfn.XLOOKUP(A4,$D$4:$D$33,$I$4:$I$33,"",0)</f>
        <v>Baixo</v>
      </c>
      <c r="C4" s="106">
        <v>1</v>
      </c>
      <c r="D4" s="101" t="str" cm="1">
        <f t="array" ref="D4:G4">_xlfn._xlws.FILTER('Rel de fornecedores'!G:J,'Rel de fornecedores'!E:E=For_3343!F2)</f>
        <v>02.033.677/0001-51</v>
      </c>
      <c r="E4" s="101" t="str">
        <v xml:space="preserve">UNIODONTO SUDOESTE GOIANO COOPERATIVA DE TRABALHO </v>
      </c>
      <c r="F4" s="101" t="str">
        <v>Baixo</v>
      </c>
      <c r="G4" s="101" t="str">
        <v>28/01/2026 08:51:33</v>
      </c>
      <c r="H4" s="221">
        <f>IFERROR(VALUE(LEFT(G4,10)),0)</f>
        <v>46050</v>
      </c>
      <c r="I4" s="222" t="str">
        <f>IF(F4="","",IF(COUNTIF($D$4:$D$33,D4)=1,F4,_xlfn.XLOOKUP(MAX($H$4:$H$33),$H$4:$H$33,$F$4:$F$33,0)))</f>
        <v>Baixo</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148" priority="3"/>
  </conditionalFormatting>
  <conditionalFormatting sqref="I3">
    <cfRule type="cellIs" dxfId="147" priority="1" operator="equal">
      <formula>0</formula>
    </cfRule>
    <cfRule type="cellIs" dxfId="146" priority="2" operator="equal">
      <formula>1</formula>
    </cfRule>
  </conditionalFormatting>
  <dataValidations count="1">
    <dataValidation type="list" allowBlank="1" showInputMessage="1" showErrorMessage="1" sqref="J4:K33 O4:P24 L4:M24 U4:V24 R4:S24 X4:X24" xr:uid="{4054DFDC-6448-466E-9EE4-F202EB96DA2A}">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00ED-E42B-4485-8FA2-D82D24A296CE}">
  <sheetPr>
    <tabColor theme="8" tint="0.59999389629810485"/>
  </sheetPr>
  <dimension ref="A1:AT102"/>
  <sheetViews>
    <sheetView showGridLines="0" zoomScaleNormal="100" workbookViewId="0">
      <selection activeCell="H5" sqref="H5"/>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44.140625" style="65" customWidth="1"/>
    <col min="9" max="9" width="18.140625" style="65" customWidth="1"/>
    <col min="10" max="10" width="4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19.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764</v>
      </c>
      <c r="C2" s="338"/>
      <c r="D2" s="338"/>
      <c r="E2" s="338"/>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 xml:space="preserve">Não apresentou cooperados avaliados </v>
      </c>
      <c r="C4" s="154">
        <f>SUM(L:L)</f>
        <v>0</v>
      </c>
      <c r="D4" s="154">
        <f>SUM(M:M)</f>
        <v>0</v>
      </c>
      <c r="E4" s="154">
        <f>SUM(N:N)</f>
        <v>0</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1004'!L:L)</f>
        <v>0</v>
      </c>
      <c r="C7" s="122">
        <v>0.15</v>
      </c>
      <c r="D7" s="340" t="str">
        <f>IF(B7&lt;C7,"ENQUADRADO","DESENQUADRADO")</f>
        <v>ENQUADRADO</v>
      </c>
      <c r="E7" s="340"/>
      <c r="H7" s="341" t="s">
        <v>765</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_xlfn.XLOOKUP(_xlfn.UNIQUE('1004'!$C:$C),'1004'!C:C,'1004'!D:D,"")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Fornecedores'!G21</f>
        <v>0</v>
      </c>
      <c r="D10" s="118">
        <f>'Análise Fornecedores'!H21</f>
        <v>0</v>
      </c>
      <c r="E10" s="118">
        <f>'Análise Fornecedores'!I21</f>
        <v>0</v>
      </c>
      <c r="H10" s="265" t="s">
        <v>232</v>
      </c>
      <c r="I10" s="142">
        <f>_xlfn.XLOOKUP(J10,'1004'!$D:$D,'1004'!$C:$C,0,0)</f>
        <v>0</v>
      </c>
      <c r="J10" s="143"/>
      <c r="K10" s="144" cm="1">
        <f t="array" ref="K10">MAX(IF(J10='1004'!$D:$D,'1004'!$I:$I))</f>
        <v>0</v>
      </c>
      <c r="L10" s="145">
        <f>IF(COUNTIFS('1004'!$D:$D,'A1004'!J10,'1004'!$I:$I,'A1004'!K10,'1004'!$F:$F,'A1004'!$L$7)&gt;=1,1,0)</f>
        <v>0</v>
      </c>
      <c r="M10" s="145">
        <f>IF(COUNTIFS('1004'!$D:$D,'A1004'!J10,'1004'!$I:$I,'A1004'!K10,'1004'!$F:$F,'A1004'!$M$7)&gt;=1,1,0)</f>
        <v>0</v>
      </c>
      <c r="N10" s="146">
        <f>IF(COUNTIFS('1004'!$D:$D,'A1004'!J10,'1004'!$I:$I,'A1004'!K10,'1004'!$F:$F,'A1004'!$N$7)&gt;=1,1,0)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0"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115"/>
      <c r="I11" s="115">
        <f>_xlfn.XLOOKUP(J11,'1004'!$D:$D,'1004'!$C:$C,0,0)</f>
        <v>0</v>
      </c>
      <c r="J11" s="134"/>
      <c r="K11" s="135" cm="1">
        <f t="array" ref="K11">MAX(IF(J11='1004'!$D:$D,'1004'!$I:$I))</f>
        <v>0</v>
      </c>
      <c r="L11" s="136">
        <f>IF(COUNTIFS('1004'!$D:$D,'A1004'!J11,'1004'!$I:$I,'A1004'!K11,'1004'!$F:$F,'A1004'!$L$7)&gt;=1,1,0)</f>
        <v>0</v>
      </c>
      <c r="M11" s="136">
        <f>IF(COUNTIFS('1004'!$D:$D,'A1004'!J11,'1004'!$I:$I,'A1004'!K11,'1004'!$F:$F,'A1004'!$M$7)&gt;=1,1,0)</f>
        <v>0</v>
      </c>
      <c r="N11" s="136">
        <f>IF(COUNTIFS('1004'!$D:$D,'A1004'!J11,'1004'!$I:$I,'A1004'!K11,'1004'!$F:$F,'A1004'!$N$7)&gt;=1,1,0)</f>
        <v>0</v>
      </c>
      <c r="O11" s="117"/>
      <c r="P11" s="118"/>
      <c r="Q11" s="133" t="str">
        <f t="shared" ref="Q11:Q20"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0" si="4">IF(AND(Z11="Sim",AB11="Siim"),"Ok",IF(AND(AA11="Sim")*OR(AB11="Não",AB11="Não se aplica",AB11=""),"Verificar","Ok"))</f>
        <v>Ok</v>
      </c>
      <c r="AD11" s="115"/>
      <c r="AE11" s="115"/>
      <c r="AF11" s="66"/>
      <c r="AG11" s="133" t="str">
        <f t="shared" ref="AG11:AG20" si="5">IF(AND(AE11="sim",AF11="Não"),"Verificar","Ok")</f>
        <v>Ok</v>
      </c>
      <c r="AH11" s="115"/>
      <c r="AI11" s="133" t="str">
        <f t="shared" ref="AI11:AI20" si="6">IF(AH11="Não","Verificar","Ok")</f>
        <v>Ok</v>
      </c>
      <c r="AJ11" s="117" t="str">
        <f t="shared" ref="AJ11:AJ12"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_xlfn.XLOOKUP(J12,'1004'!$D:$D,'1004'!$C:$C,0,0)</f>
        <v>0</v>
      </c>
      <c r="J12" s="134"/>
      <c r="K12" s="135" cm="1">
        <f t="array" ref="K12">MAX(IF(J12='1004'!$D:$D,'1004'!$I:$I))</f>
        <v>0</v>
      </c>
      <c r="L12" s="136">
        <f>IF(COUNTIFS('1004'!$D:$D,'A1004'!J12,'1004'!$I:$I,'A1004'!K12,'1004'!$F:$F,'A1004'!$L$7)&gt;=1,1,0)</f>
        <v>0</v>
      </c>
      <c r="M12" s="136">
        <f>IF(COUNTIFS('1004'!$D:$D,'A1004'!J12,'1004'!$I:$I,'A1004'!K12,'1004'!$F:$F,'A1004'!$M$7)&gt;=1,1,0)</f>
        <v>0</v>
      </c>
      <c r="N12" s="136">
        <f>IF(COUNTIFS('1004'!$D:$D,'A1004'!J12,'1004'!$I:$I,'A1004'!K12,'1004'!$F:$F,'A1004'!$N$7)&gt;=1,1,0)</f>
        <v>0</v>
      </c>
      <c r="O12" s="117"/>
      <c r="P12" s="118"/>
      <c r="Q12" s="133" t="str">
        <f t="shared" si="2"/>
        <v>Ok</v>
      </c>
      <c r="R12" s="115"/>
      <c r="S12" s="115"/>
      <c r="T12" s="66"/>
      <c r="U12" s="133" t="str">
        <f t="shared" si="3"/>
        <v>Ok</v>
      </c>
      <c r="V12" s="115"/>
      <c r="W12" s="115"/>
      <c r="X12" s="66"/>
      <c r="Y12" s="133" t="str">
        <f t="shared" ref="Y12:Y20"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IFERROR(IF(ROW(_xlfn.XLOOKUP(B13,For_1004!D:D,For_1004!D:D))=1,"",ROW(_xlfn.XLOOKUP(B13,For_1004!D:D,For_1004!D:D))),"")</f>
        <v/>
      </c>
      <c r="B13" s="229" t="str" cm="1">
        <f t="array" ref="B13">_xlfn.UNIQUE(IF(_xlfn._xlws.FILTER(For_1004!D:D,For_1004!Z:Z="Fornecedor COM perguntas a serem evidenciadas","")="","",_xlfn._xlws.FILTER(For_1004!D:D,For_1004!Z:Z:'For_1004'!Z:Z="Fornecedor COM perguntas a serem evidenciadas","")))</f>
        <v/>
      </c>
      <c r="C13" s="230" t="str" cm="1">
        <f t="array" aca="1" ref="C13" ca="1">IFERROR(LEFT(
IF(INDIRECT("For_1004!N"&amp;A13)="verificar","6, ","")&amp;
IF(INDIRECT("For_1004!q"&amp;A13)="verificar","7, ","")&amp;
IF(INDIRECT("For_1004!t"&amp;A13)="verificar","8, ","")&amp;
IF(INDIRECT("For_1004!w"&amp;A13)="verificar","16, ","")&amp;
IF(INDIRECT("For_1004!x"&amp;A13)="não","QUESTIONÁRIO, ",""),
LEN(
IF(INDIRECT("For_1004!N"&amp;A13)="verificar","6, ","")&amp;
IF(INDIRECT("For_1004!q"&amp;A13)="verificar","7, ","")&amp;
IF(INDIRECT("For_1004!t"&amp;A13)="verificar","8, ","")&amp;
IF(INDIRECT("For_1004!w"&amp;A13)="verificar","16, ","")&amp;
IF(INDIRECT("For_1004!x"&amp;A13)="não","QUESTIONÁRIO, ",""))-2)&amp;".","")</f>
        <v/>
      </c>
      <c r="D13" s="229"/>
      <c r="E13" s="229"/>
      <c r="H13" s="115"/>
      <c r="I13" s="115">
        <f>_xlfn.XLOOKUP(J13,'1004'!$D:$D,'1004'!$C:$C,0,0)</f>
        <v>0</v>
      </c>
      <c r="J13" s="134"/>
      <c r="K13" s="135" cm="1">
        <f t="array" ref="K13">MAX(IF(J13='1004'!$D:$D,'1004'!$I:$I))</f>
        <v>0</v>
      </c>
      <c r="L13" s="136">
        <f>IF(COUNTIFS('1004'!$D:$D,'A1004'!J13,'1004'!$I:$I,'A1004'!K13,'1004'!$F:$F,'A1004'!$L$7)&gt;=1,1,0)</f>
        <v>0</v>
      </c>
      <c r="M13" s="136">
        <f>IF(COUNTIFS('1004'!$D:$D,'A1004'!J13,'1004'!$I:$I,'A1004'!K13,'1004'!$F:$F,'A1004'!$M$7)&gt;=1,1,0)</f>
        <v>0</v>
      </c>
      <c r="N13" s="136">
        <f>IF(COUNTIFS('1004'!$D:$D,'A1004'!J13,'1004'!$I:$I,'A1004'!K13,'1004'!$F:$F,'A1004'!$N$7)&gt;=1,1,0)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IFERROR(IF(ROW(_xlfn.XLOOKUP(B14,For_1004!D:D,For_1004!D:D))=1,"",ROW(_xlfn.XLOOKUP(B14,For_1004!D:D,For_1004!D:D))),"")</f>
        <v/>
      </c>
      <c r="B14" s="229" t="str" cm="1">
        <f t="array" ref="B14">_xlfn.UNIQUE(IF(_xlfn._xlws.FILTER(For_1004!D:D,For_1004!Z:Z="Fornecedor COM perguntas a serem evidenciadas","")="","",_xlfn._xlws.FILTER(For_1004!D:D,For_1004!Z:Z:'For_1004'!Z:Z="Fornecedor COM perguntas a serem evidenciadas","")))</f>
        <v/>
      </c>
      <c r="C14" s="230" t="str" cm="1">
        <f t="array" aca="1" ref="C14" ca="1">IFERROR(LEFT(
IF(INDIRECT("For_1004!N"&amp;A14)="verificar","6, ","")&amp;
IF(INDIRECT("For_1004!q"&amp;A14)="verificar","7, ","")&amp;
IF(INDIRECT("For_1004!t"&amp;A14)="verificar","8, ","")&amp;
IF(INDIRECT("For_1004!w"&amp;A14)="verificar","16, ","")&amp;
IF(INDIRECT("For_1004!x"&amp;A14)="não","QUESTIONÁRIO, ",""),
LEN(
IF(INDIRECT("For_1004!N"&amp;A14)="verificar","6, ","")&amp;
IF(INDIRECT("For_1004!q"&amp;A14)="verificar","7, ","")&amp;
IF(INDIRECT("For_1004!t"&amp;A14)="verificar","8, ","")&amp;
IF(INDIRECT("For_1004!w"&amp;A14)="verificar","16, ","")&amp;
IF(INDIRECT("For_1004!x"&amp;A14)="não","QUESTIONÁRIO, ",""))-2)&amp;".","")</f>
        <v/>
      </c>
      <c r="D14" s="229"/>
      <c r="E14" s="229"/>
      <c r="H14" s="115"/>
      <c r="I14" s="115">
        <f>_xlfn.XLOOKUP(J14,'1004'!$D:$D,'1004'!$C:$C,0,0)</f>
        <v>0</v>
      </c>
      <c r="J14" s="134"/>
      <c r="K14" s="135" cm="1">
        <f t="array" ref="K14">MAX(IF(J14='1004'!$D:$D,'1004'!$I:$I))</f>
        <v>0</v>
      </c>
      <c r="L14" s="136">
        <f>IF(COUNTIFS('1004'!$D:$D,'A1004'!J14,'1004'!$I:$I,'A1004'!K14,'1004'!$F:$F,'A1004'!$L$7)&gt;=1,1,0)</f>
        <v>0</v>
      </c>
      <c r="M14" s="136">
        <f>IF(COUNTIFS('1004'!$D:$D,'A1004'!J14,'1004'!$I:$I,'A1004'!K14,'1004'!$F:$F,'A1004'!$M$7)&gt;=1,1,0)</f>
        <v>0</v>
      </c>
      <c r="N14" s="136">
        <f>IF(COUNTIFS('1004'!$D:$D,'A1004'!J14,'1004'!$I:$I,'A1004'!K14,'1004'!$F:$F,'A1004'!$N$7)&gt;=1,1,0)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ref="AJ14:AJ20" si="9">IF(N14=1,"Sim, precisa de plano cadastrado na PGPC", "Não")</f>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IFERROR(IF(ROW(_xlfn.XLOOKUP(B15,For_1004!D:D,For_1004!D:D))=1,"",ROW(_xlfn.XLOOKUP(B15,For_1004!D:D,For_1004!D:D))),"")</f>
        <v/>
      </c>
      <c r="B15" s="229" t="str" cm="1">
        <f t="array" ref="B15">_xlfn.UNIQUE(IF(_xlfn._xlws.FILTER(For_1004!D:D,For_1004!Z:Z="Fornecedor COM perguntas a serem evidenciadas","")="","",_xlfn._xlws.FILTER(For_1004!D:D,For_1004!Z:Z:'For_1004'!Z:Z="Fornecedor COM perguntas a serem evidenciadas","")))</f>
        <v/>
      </c>
      <c r="C15" s="230" t="str" cm="1">
        <f t="array" aca="1" ref="C15" ca="1">IFERROR(LEFT(
IF(INDIRECT("For_1004!N"&amp;A15)="verificar","6, ","")&amp;
IF(INDIRECT("For_1004!q"&amp;A15)="verificar","7, ","")&amp;
IF(INDIRECT("For_1004!t"&amp;A15)="verificar","8, ","")&amp;
IF(INDIRECT("For_1004!w"&amp;A15)="verificar","16, ","")&amp;
IF(INDIRECT("For_1004!x"&amp;A15)="não","QUESTIONÁRIO, ",""),
LEN(
IF(INDIRECT("For_1004!N"&amp;A15)="verificar","6, ","")&amp;
IF(INDIRECT("For_1004!q"&amp;A15)="verificar","7, ","")&amp;
IF(INDIRECT("For_1004!t"&amp;A15)="verificar","8, ","")&amp;
IF(INDIRECT("For_1004!w"&amp;A15)="verificar","16, ","")&amp;
IF(INDIRECT("For_1004!x"&amp;A15)="não","QUESTIONÁRIO, ",""))-2)&amp;".","")</f>
        <v/>
      </c>
      <c r="D15" s="229"/>
      <c r="E15" s="229"/>
      <c r="H15" s="115"/>
      <c r="I15" s="115">
        <f>_xlfn.XLOOKUP(J15,'1004'!$D:$D,'1004'!$C:$C,0,0)</f>
        <v>0</v>
      </c>
      <c r="J15" s="134"/>
      <c r="K15" s="135" cm="1">
        <f t="array" ref="K15">MAX(IF(J15='1004'!$D:$D,'1004'!$I:$I))</f>
        <v>0</v>
      </c>
      <c r="L15" s="136">
        <f>IF(COUNTIFS('1004'!$D:$D,'A1004'!J15,'1004'!$I:$I,'A1004'!K15,'1004'!$F:$F,'A1004'!$L$7)&gt;=1,1,0)</f>
        <v>0</v>
      </c>
      <c r="M15" s="136">
        <f>IF(COUNTIFS('1004'!$D:$D,'A1004'!J15,'1004'!$I:$I,'A1004'!K15,'1004'!$F:$F,'A1004'!$M$7)&gt;=1,1,0)</f>
        <v>0</v>
      </c>
      <c r="N15" s="136">
        <f>IF(COUNTIFS('1004'!$D:$D,'A1004'!J15,'1004'!$I:$I,'A1004'!K15,'1004'!$F:$F,'A1004'!$N$7)&gt;=1,1,0)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9"/>
        <v>Não</v>
      </c>
      <c r="AK15" s="118"/>
      <c r="AL15" s="115"/>
      <c r="AM15" s="133" t="str">
        <f t="shared" si="0"/>
        <v>Ok</v>
      </c>
      <c r="AO15" s="65" t="str">
        <f t="shared" si="1"/>
        <v>Cooperado SEM perguntas a serem evidenciadas</v>
      </c>
    </row>
    <row r="16" spans="1:46" ht="20.100000000000001" customHeight="1">
      <c r="A16" s="65" t="str">
        <f>IFERROR(IF(ROW(_xlfn.XLOOKUP(B16,For_1004!D:D,For_1004!D:D))=1,"",ROW(_xlfn.XLOOKUP(B16,For_1004!D:D,For_1004!D:D))),"")</f>
        <v/>
      </c>
      <c r="B16" s="229" t="str" cm="1">
        <f t="array" ref="B16">_xlfn.UNIQUE(IF(_xlfn._xlws.FILTER(For_1004!D:D,For_1004!Z:Z="Fornecedor COM perguntas a serem evidenciadas","")="","",_xlfn._xlws.FILTER(For_1004!D:D,For_1004!Z:Z:'For_1004'!Z:Z="Fornecedor COM perguntas a serem evidenciadas","")))</f>
        <v/>
      </c>
      <c r="C16" s="230" t="str" cm="1">
        <f t="array" aca="1" ref="C16" ca="1">IFERROR(LEFT(
IF(INDIRECT("For_1004!N"&amp;A16)="verificar","6, ","")&amp;
IF(INDIRECT("For_1004!q"&amp;A16)="verificar","7, ","")&amp;
IF(INDIRECT("For_1004!t"&amp;A16)="verificar","8, ","")&amp;
IF(INDIRECT("For_1004!w"&amp;A16)="verificar","16, ","")&amp;
IF(INDIRECT("For_1004!x"&amp;A16)="não","QUESTIONÁRIO, ",""),
LEN(
IF(INDIRECT("For_1004!N"&amp;A16)="verificar","6, ","")&amp;
IF(INDIRECT("For_1004!q"&amp;A16)="verificar","7, ","")&amp;
IF(INDIRECT("For_1004!t"&amp;A16)="verificar","8, ","")&amp;
IF(INDIRECT("For_1004!w"&amp;A16)="verificar","16, ","")&amp;
IF(INDIRECT("For_1004!x"&amp;A16)="não","QUESTIONÁRIO, ",""))-2)&amp;".","")</f>
        <v/>
      </c>
      <c r="D16" s="229"/>
      <c r="E16" s="229"/>
      <c r="H16" s="115"/>
      <c r="I16" s="115">
        <f>_xlfn.XLOOKUP(J16,'1004'!$D:$D,'1004'!$C:$C,0,0)</f>
        <v>0</v>
      </c>
      <c r="J16" s="134"/>
      <c r="K16" s="135" cm="1">
        <f t="array" ref="K16">MAX(IF(J16='1004'!$D:$D,'1004'!$I:$I))</f>
        <v>0</v>
      </c>
      <c r="L16" s="136">
        <f>IF(COUNTIFS('1004'!$D:$D,'A1004'!J16,'1004'!$I:$I,'A1004'!K16,'1004'!$F:$F,'A1004'!$L$7)&gt;=1,1,0)</f>
        <v>0</v>
      </c>
      <c r="M16" s="136">
        <f>IF(COUNTIFS('1004'!$D:$D,'A1004'!J16,'1004'!$I:$I,'A1004'!K16,'1004'!$F:$F,'A1004'!$M$7)&gt;=1,1,0)</f>
        <v>0</v>
      </c>
      <c r="N16" s="136">
        <f>IF(COUNTIFS('1004'!$D:$D,'A1004'!J16,'1004'!$I:$I,'A1004'!K16,'1004'!$F:$F,'A1004'!$N$7)&gt;=1,1,0)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9"/>
        <v>Não</v>
      </c>
      <c r="AK16" s="118"/>
      <c r="AL16" s="115"/>
      <c r="AM16" s="133" t="str">
        <f t="shared" si="0"/>
        <v>Ok</v>
      </c>
      <c r="AO16" s="65" t="str">
        <f t="shared" si="1"/>
        <v>Cooperado SEM perguntas a serem evidenciadas</v>
      </c>
    </row>
    <row r="17" spans="1:41" ht="20.100000000000001" customHeight="1">
      <c r="A17" s="65" t="str">
        <f>IFERROR(IF(ROW(_xlfn.XLOOKUP(B17,For_1004!D:D,For_1004!D:D))=1,"",ROW(_xlfn.XLOOKUP(B17,For_1004!D:D,For_1004!D:D))),"")</f>
        <v/>
      </c>
      <c r="B17" s="229" t="str" cm="1">
        <f t="array" ref="B17">_xlfn.UNIQUE(IF(_xlfn._xlws.FILTER(For_1004!D:D,For_1004!Z:Z="Fornecedor COM perguntas a serem evidenciadas","")="","",_xlfn._xlws.FILTER(For_1004!D:D,For_1004!Z:Z:'For_1004'!Z:Z="Fornecedor COM perguntas a serem evidenciadas","")))</f>
        <v/>
      </c>
      <c r="C17" s="230" t="str" cm="1">
        <f t="array" aca="1" ref="C17" ca="1">IFERROR(LEFT(
IF(INDIRECT("For_1004!N"&amp;A17)="verificar","6, ","")&amp;
IF(INDIRECT("For_1004!q"&amp;A17)="verificar","7, ","")&amp;
IF(INDIRECT("For_1004!t"&amp;A17)="verificar","8, ","")&amp;
IF(INDIRECT("For_1004!w"&amp;A17)="verificar","16, ","")&amp;
IF(INDIRECT("For_1004!x"&amp;A17)="não","QUESTIONÁRIO, ",""),
LEN(
IF(INDIRECT("For_1004!N"&amp;A17)="verificar","6, ","")&amp;
IF(INDIRECT("For_1004!q"&amp;A17)="verificar","7, ","")&amp;
IF(INDIRECT("For_1004!t"&amp;A17)="verificar","8, ","")&amp;
IF(INDIRECT("For_1004!w"&amp;A17)="verificar","16, ","")&amp;
IF(INDIRECT("For_1004!x"&amp;A17)="não","QUESTIONÁRIO, ",""))-2)&amp;".","")</f>
        <v/>
      </c>
      <c r="D17" s="229"/>
      <c r="E17" s="229"/>
      <c r="H17" s="115"/>
      <c r="I17" s="115">
        <f>_xlfn.XLOOKUP(J17,'1004'!$D:$D,'1004'!$C:$C,0,0)</f>
        <v>0</v>
      </c>
      <c r="J17" s="134"/>
      <c r="K17" s="135" cm="1">
        <f t="array" ref="K17">MAX(IF(J17='1004'!$D:$D,'1004'!$I:$I))</f>
        <v>0</v>
      </c>
      <c r="L17" s="136">
        <f>IF(COUNTIFS('1004'!$D:$D,'A1004'!J17,'1004'!$I:$I,'A1004'!K17,'1004'!$F:$F,'A1004'!$L$7)&gt;=1,1,0)</f>
        <v>0</v>
      </c>
      <c r="M17" s="136">
        <f>IF(COUNTIFS('1004'!$D:$D,'A1004'!J17,'1004'!$I:$I,'A1004'!K17,'1004'!$F:$F,'A1004'!$M$7)&gt;=1,1,0)</f>
        <v>0</v>
      </c>
      <c r="N17" s="136">
        <f>IF(COUNTIFS('1004'!$D:$D,'A1004'!J17,'1004'!$I:$I,'A1004'!K17,'1004'!$F:$F,'A1004'!$N$7)&gt;=1,1,0)</f>
        <v>0</v>
      </c>
      <c r="O17" s="117"/>
      <c r="P17" s="118"/>
      <c r="Q17" s="133" t="str">
        <f t="shared" si="2"/>
        <v>Ok</v>
      </c>
      <c r="R17" s="115"/>
      <c r="S17" s="115"/>
      <c r="T17" s="66"/>
      <c r="U17" s="133" t="str">
        <f t="shared" ref="U17:U20" si="10">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9"/>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IFERROR(IF(ROW(_xlfn.XLOOKUP(B18,For_1004!D:D,For_1004!D:D))=1,"",ROW(_xlfn.XLOOKUP(B18,For_1004!D:D,For_1004!D:D))),"")</f>
        <v/>
      </c>
      <c r="B18" s="229" t="str" cm="1">
        <f t="array" ref="B18">_xlfn.UNIQUE(IF(_xlfn._xlws.FILTER(For_1004!D:D,For_1004!Z:Z="Fornecedor COM perguntas a serem evidenciadas","")="","",_xlfn._xlws.FILTER(For_1004!D:D,For_1004!Z:Z:'For_1004'!Z:Z="Fornecedor COM perguntas a serem evidenciadas","")))</f>
        <v/>
      </c>
      <c r="C18" s="230" t="str" cm="1">
        <f t="array" aca="1" ref="C18" ca="1">IFERROR(LEFT(
IF(INDIRECT("For_1004!N"&amp;A18)="verificar","6, ","")&amp;
IF(INDIRECT("For_1004!q"&amp;A18)="verificar","7, ","")&amp;
IF(INDIRECT("For_1004!t"&amp;A18)="verificar","8, ","")&amp;
IF(INDIRECT("For_1004!w"&amp;A18)="verificar","16, ","")&amp;
IF(INDIRECT("For_1004!x"&amp;A18)="não","QUESTIONÁRIO, ",""),
LEN(
IF(INDIRECT("For_1004!N"&amp;A18)="verificar","6, ","")&amp;
IF(INDIRECT("For_1004!q"&amp;A18)="verificar","7, ","")&amp;
IF(INDIRECT("For_1004!t"&amp;A18)="verificar","8, ","")&amp;
IF(INDIRECT("For_1004!w"&amp;A18)="verificar","16, ","")&amp;
IF(INDIRECT("For_1004!x"&amp;A18)="não","QUESTIONÁRIO, ",""))-2)&amp;".","")</f>
        <v/>
      </c>
      <c r="D18" s="229"/>
      <c r="E18" s="229"/>
      <c r="H18" s="115"/>
      <c r="I18" s="115">
        <f>_xlfn.XLOOKUP(J18,'1004'!$D:$D,'1004'!$C:$C,0,0)</f>
        <v>0</v>
      </c>
      <c r="J18" s="134"/>
      <c r="K18" s="135" cm="1">
        <f t="array" ref="K18">MAX(IF(J18='1004'!$D:$D,'1004'!$I:$I))</f>
        <v>0</v>
      </c>
      <c r="L18" s="136">
        <f>IF(COUNTIFS('1004'!$D:$D,'A1004'!J18,'1004'!$I:$I,'A1004'!K18,'1004'!$F:$F,'A1004'!$L$7)&gt;=1,1,0)</f>
        <v>0</v>
      </c>
      <c r="M18" s="136">
        <f>IF(COUNTIFS('1004'!$D:$D,'A1004'!J18,'1004'!$I:$I,'A1004'!K18,'1004'!$F:$F,'A1004'!$M$7)&gt;=1,1,0)</f>
        <v>0</v>
      </c>
      <c r="N18" s="136">
        <f>IF(COUNTIFS('1004'!$D:$D,'A1004'!J18,'1004'!$I:$I,'A1004'!K18,'1004'!$F:$F,'A1004'!$N$7)&gt;=1,1,0)</f>
        <v>0</v>
      </c>
      <c r="O18" s="117"/>
      <c r="P18" s="118"/>
      <c r="Q18" s="133" t="str">
        <f t="shared" si="2"/>
        <v>Ok</v>
      </c>
      <c r="R18" s="115"/>
      <c r="S18" s="115"/>
      <c r="T18" s="66"/>
      <c r="U18" s="133" t="str">
        <f t="shared" si="10"/>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9"/>
        <v>Não</v>
      </c>
      <c r="AK18" s="118"/>
      <c r="AL18" s="115"/>
      <c r="AM18" s="133" t="str">
        <f t="shared" ref="AM18:AM20" si="11">IF(OR(AL18=" ",AL18="Sim"),"Ok",IF(AJ18="Não","Ok","Verificar"))</f>
        <v>Ok</v>
      </c>
      <c r="AO18" s="65" t="str">
        <f t="shared" si="1"/>
        <v>Cooperado SEM perguntas a serem evidenciadas</v>
      </c>
    </row>
    <row r="19" spans="1:41" ht="20.100000000000001" customHeight="1">
      <c r="A19" s="65" t="str">
        <f>IFERROR(IF(ROW(_xlfn.XLOOKUP(B19,For_1004!D:D,For_1004!D:D))=1,"",ROW(_xlfn.XLOOKUP(B19,For_1004!D:D,For_1004!D:D))),"")</f>
        <v/>
      </c>
      <c r="B19" s="229" t="str" cm="1">
        <f t="array" ref="B19">_xlfn.UNIQUE(IF(_xlfn._xlws.FILTER(For_1004!D:D,For_1004!Z:Z="Fornecedor COM perguntas a serem evidenciadas","")="","",_xlfn._xlws.FILTER(For_1004!D:D,For_1004!Z:Z:'For_1004'!Z:Z="Fornecedor COM perguntas a serem evidenciadas","")))</f>
        <v/>
      </c>
      <c r="C19" s="230" t="str" cm="1">
        <f t="array" aca="1" ref="C19" ca="1">IFERROR(LEFT(
IF(INDIRECT("For_1004!N"&amp;A19)="verificar","6, ","")&amp;
IF(INDIRECT("For_1004!q"&amp;A19)="verificar","7, ","")&amp;
IF(INDIRECT("For_1004!t"&amp;A19)="verificar","8, ","")&amp;
IF(INDIRECT("For_1004!w"&amp;A19)="verificar","16, ","")&amp;
IF(INDIRECT("For_1004!x"&amp;A19)="não","QUESTIONÁRIO, ",""),
LEN(
IF(INDIRECT("For_1004!N"&amp;A19)="verificar","6, ","")&amp;
IF(INDIRECT("For_1004!q"&amp;A19)="verificar","7, ","")&amp;
IF(INDIRECT("For_1004!t"&amp;A19)="verificar","8, ","")&amp;
IF(INDIRECT("For_1004!w"&amp;A19)="verificar","16, ","")&amp;
IF(INDIRECT("For_1004!x"&amp;A19)="não","QUESTIONÁRIO, ",""))-2)&amp;".","")</f>
        <v/>
      </c>
      <c r="D19" s="229"/>
      <c r="E19" s="229"/>
      <c r="H19" s="142"/>
      <c r="I19" s="115">
        <f>_xlfn.XLOOKUP(J19,'1004'!$D:$D,'1004'!$C:$C,0,0)</f>
        <v>0</v>
      </c>
      <c r="J19" s="134"/>
      <c r="K19" s="135" cm="1">
        <f t="array" ref="K19">MAX(IF(J19='1004'!$D:$D,'1004'!$I:$I))</f>
        <v>0</v>
      </c>
      <c r="L19" s="136">
        <f>IF(COUNTIFS('1004'!$D:$D,'A1004'!J19,'1004'!$I:$I,'A1004'!K19,'1004'!$F:$F,'A1004'!$L$7)&gt;=1,1,0)</f>
        <v>0</v>
      </c>
      <c r="M19" s="136">
        <f>IF(COUNTIFS('1004'!$D:$D,'A1004'!J19,'1004'!$I:$I,'A1004'!K19,'1004'!$F:$F,'A1004'!$M$7)&gt;=1,1,0)</f>
        <v>0</v>
      </c>
      <c r="N19" s="136">
        <f>IF(COUNTIFS('1004'!$D:$D,'A1004'!J19,'1004'!$I:$I,'A1004'!K19,'1004'!$F:$F,'A1004'!$N$7)&gt;=1,1,0)</f>
        <v>0</v>
      </c>
      <c r="O19" s="117"/>
      <c r="P19" s="118"/>
      <c r="Q19" s="133" t="str">
        <f t="shared" si="2"/>
        <v>Ok</v>
      </c>
      <c r="R19" s="115"/>
      <c r="S19" s="115"/>
      <c r="T19" s="66"/>
      <c r="U19" s="133" t="str">
        <f t="shared" si="10"/>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9"/>
        <v>Não</v>
      </c>
      <c r="AK19" s="118"/>
      <c r="AL19" s="115"/>
      <c r="AM19" s="133" t="str">
        <f t="shared" si="11"/>
        <v>Ok</v>
      </c>
      <c r="AO19" s="65" t="str">
        <f t="shared" si="1"/>
        <v>Cooperado SEM perguntas a serem evidenciadas</v>
      </c>
    </row>
    <row r="20" spans="1:41" ht="20.100000000000001" customHeight="1">
      <c r="A20" s="65" t="str">
        <f>IFERROR(IF(ROW(_xlfn.XLOOKUP(B20,For_1004!D:D,For_1004!D:D))=1,"",ROW(_xlfn.XLOOKUP(B20,For_1004!D:D,For_1004!D:D))),"")</f>
        <v/>
      </c>
      <c r="B20" s="229" t="str" cm="1">
        <f t="array" ref="B20">_xlfn.UNIQUE(IF(_xlfn._xlws.FILTER(For_1004!D:D,For_1004!Z:Z="Fornecedor COM perguntas a serem evidenciadas","")="","",_xlfn._xlws.FILTER(For_1004!D:D,For_1004!Z:Z:'For_1004'!Z:Z="Fornecedor COM perguntas a serem evidenciadas","")))</f>
        <v/>
      </c>
      <c r="C20" s="230" t="str" cm="1">
        <f t="array" aca="1" ref="C20" ca="1">IFERROR(LEFT(
IF(INDIRECT("For_1004!N"&amp;A20)="verificar","6, ","")&amp;
IF(INDIRECT("For_1004!q"&amp;A20)="verificar","7, ","")&amp;
IF(INDIRECT("For_1004!t"&amp;A20)="verificar","8, ","")&amp;
IF(INDIRECT("For_1004!w"&amp;A20)="verificar","16, ","")&amp;
IF(INDIRECT("For_1004!x"&amp;A20)="não","QUESTIONÁRIO, ",""),
LEN(
IF(INDIRECT("For_1004!N"&amp;A20)="verificar","6, ","")&amp;
IF(INDIRECT("For_1004!q"&amp;A20)="verificar","7, ","")&amp;
IF(INDIRECT("For_1004!t"&amp;A20)="verificar","8, ","")&amp;
IF(INDIRECT("For_1004!w"&amp;A20)="verificar","16, ","")&amp;
IF(INDIRECT("For_1004!x"&amp;A20)="não","QUESTIONÁRIO, ",""))-2)&amp;".","")</f>
        <v/>
      </c>
      <c r="D20" s="229"/>
      <c r="E20" s="229"/>
      <c r="H20" s="142"/>
      <c r="I20" s="115">
        <f>_xlfn.XLOOKUP(J20,'1004'!$D:$D,'1004'!$C:$C,0,0)</f>
        <v>0</v>
      </c>
      <c r="J20" s="134"/>
      <c r="K20" s="135" cm="1">
        <f t="array" ref="K20">MAX(IF(J20='1004'!$D:$D,'1004'!$I:$I))</f>
        <v>0</v>
      </c>
      <c r="L20" s="136">
        <f>IF(COUNTIFS('1004'!$D:$D,'A1004'!J20,'1004'!$I:$I,'A1004'!K20,'1004'!$F:$F,'A1004'!$L$7)&gt;=1,1,0)</f>
        <v>0</v>
      </c>
      <c r="M20" s="136">
        <f>IF(COUNTIFS('1004'!$D:$D,'A1004'!J20,'1004'!$I:$I,'A1004'!K20,'1004'!$F:$F,'A1004'!$M$7)&gt;=1,1,0)</f>
        <v>0</v>
      </c>
      <c r="N20" s="136">
        <f>IF(COUNTIFS('1004'!$D:$D,'A1004'!J20,'1004'!$I:$I,'A1004'!K20,'1004'!$F:$F,'A1004'!$N$7)&gt;=1,1,0)</f>
        <v>0</v>
      </c>
      <c r="O20" s="117"/>
      <c r="P20" s="118"/>
      <c r="Q20" s="133" t="str">
        <f t="shared" si="2"/>
        <v>Ok</v>
      </c>
      <c r="R20" s="115"/>
      <c r="S20" s="115"/>
      <c r="T20" s="66"/>
      <c r="U20" s="133" t="str">
        <f t="shared" si="10"/>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9"/>
        <v>Não</v>
      </c>
      <c r="AK20" s="118"/>
      <c r="AL20" s="115"/>
      <c r="AM20" s="133" t="str">
        <f t="shared" si="11"/>
        <v>Ok</v>
      </c>
      <c r="AO20" s="65" t="str">
        <f t="shared" si="1"/>
        <v>Cooperado SEM perguntas a serem evidenciadas</v>
      </c>
    </row>
    <row r="21" spans="1:41" ht="20.100000000000001" customHeight="1">
      <c r="A21" s="65" t="str">
        <f>IFERROR(IF(ROW(_xlfn.XLOOKUP(B21,For_1004!D:D,For_1004!D:D))=1,"",ROW(_xlfn.XLOOKUP(B21,For_1004!D:D,For_1004!D:D))),"")</f>
        <v/>
      </c>
      <c r="B21" s="229" t="str" cm="1">
        <f t="array" ref="B21">_xlfn.UNIQUE(IF(_xlfn._xlws.FILTER(For_1004!D:D,For_1004!Z:Z="Fornecedor COM perguntas a serem evidenciadas","")="","",_xlfn._xlws.FILTER(For_1004!D:D,For_1004!Z:Z:'For_1004'!Z:Z="Fornecedor COM perguntas a serem evidenciadas","")))</f>
        <v/>
      </c>
      <c r="C21" s="230" t="str" cm="1">
        <f t="array" aca="1" ref="C21" ca="1">IFERROR(LEFT(
IF(INDIRECT("For_1004!N"&amp;A21)="verificar","6, ","")&amp;
IF(INDIRECT("For_1004!q"&amp;A21)="verificar","7, ","")&amp;
IF(INDIRECT("For_1004!t"&amp;A21)="verificar","8, ","")&amp;
IF(INDIRECT("For_1004!w"&amp;A21)="verificar","16, ","")&amp;
IF(INDIRECT("For_1004!x"&amp;A21)="não","QUESTIONÁRIO, ",""),
LEN(
IF(INDIRECT("For_1004!N"&amp;A21)="verificar","6, ","")&amp;
IF(INDIRECT("For_1004!q"&amp;A21)="verificar","7, ","")&amp;
IF(INDIRECT("For_1004!t"&amp;A21)="verificar","8, ","")&amp;
IF(INDIRECT("For_1004!w"&amp;A21)="verificar","16, ","")&amp;
IF(INDIRECT("For_1004!x"&amp;A21)="não","QUESTIONÁRIO, ",""))-2)&amp;".","")</f>
        <v/>
      </c>
      <c r="D21" s="229"/>
      <c r="E21" s="229"/>
      <c r="H21" s="115"/>
      <c r="I21" s="115"/>
      <c r="J21" s="134"/>
      <c r="K21" s="135"/>
      <c r="L21" s="136"/>
      <c r="M21" s="136"/>
      <c r="N21" s="136"/>
      <c r="O21" s="117"/>
      <c r="P21" s="118"/>
      <c r="Q21" s="133"/>
      <c r="R21" s="115"/>
      <c r="S21" s="115"/>
      <c r="T21" s="66"/>
      <c r="U21" s="133"/>
      <c r="V21" s="115"/>
      <c r="W21" s="115"/>
      <c r="X21" s="66"/>
      <c r="Y21" s="133"/>
      <c r="Z21" s="115"/>
      <c r="AA21" s="115"/>
      <c r="AB21" s="66"/>
      <c r="AC21" s="133"/>
      <c r="AD21" s="115"/>
      <c r="AE21" s="115"/>
      <c r="AF21" s="66"/>
      <c r="AG21" s="133"/>
      <c r="AH21" s="115"/>
      <c r="AI21" s="133"/>
      <c r="AJ21" s="117"/>
      <c r="AK21" s="118"/>
      <c r="AL21" s="115"/>
      <c r="AM21" s="133"/>
    </row>
    <row r="22" spans="1:41" ht="20.100000000000001" customHeight="1">
      <c r="A22" s="65" t="str">
        <f>IFERROR(IF(ROW(_xlfn.XLOOKUP(B22,For_1004!D:D,For_1004!D:D))=1,"",ROW(_xlfn.XLOOKUP(B22,For_1004!D:D,For_1004!D:D))),"")</f>
        <v/>
      </c>
      <c r="B22" s="229" t="str" cm="1">
        <f t="array" ref="B22">_xlfn.UNIQUE(IF(_xlfn._xlws.FILTER(For_1004!D:D,For_1004!Z:Z="Fornecedor COM perguntas a serem evidenciadas","")="","",_xlfn._xlws.FILTER(For_1004!D:D,For_1004!Z:Z:'For_1004'!Z:Z="Fornecedor COM perguntas a serem evidenciadas","")))</f>
        <v/>
      </c>
      <c r="C22" s="230" t="str" cm="1">
        <f t="array" aca="1" ref="C22" ca="1">IFERROR(LEFT(
IF(INDIRECT("For_1004!N"&amp;A22)="verificar","6, ","")&amp;
IF(INDIRECT("For_1004!q"&amp;A22)="verificar","7, ","")&amp;
IF(INDIRECT("For_1004!t"&amp;A22)="verificar","8, ","")&amp;
IF(INDIRECT("For_1004!w"&amp;A22)="verificar","16, ","")&amp;
IF(INDIRECT("For_1004!x"&amp;A22)="não","QUESTIONÁRIO, ",""),
LEN(
IF(INDIRECT("For_1004!N"&amp;A22)="verificar","6, ","")&amp;
IF(INDIRECT("For_1004!q"&amp;A22)="verificar","7, ","")&amp;
IF(INDIRECT("For_1004!t"&amp;A22)="verificar","8, ","")&amp;
IF(INDIRECT("For_1004!w"&amp;A22)="verificar","16, ","")&amp;
IF(INDIRECT("For_1004!x"&amp;A22)="não","QUESTIONÁRIO, ",""))-2)&amp;".","")</f>
        <v/>
      </c>
      <c r="D22" s="229"/>
      <c r="E22" s="229"/>
      <c r="H22" s="115"/>
      <c r="I22" s="115"/>
      <c r="J22" s="134"/>
      <c r="K22" s="135"/>
      <c r="L22" s="136"/>
      <c r="M22" s="136"/>
      <c r="N22" s="136"/>
      <c r="O22" s="117"/>
      <c r="P22" s="118"/>
      <c r="Q22" s="133"/>
      <c r="R22" s="115"/>
      <c r="S22" s="115"/>
      <c r="T22" s="66"/>
      <c r="U22" s="133"/>
      <c r="V22" s="115"/>
      <c r="W22" s="115"/>
      <c r="X22" s="66"/>
      <c r="Y22" s="133"/>
      <c r="Z22" s="115"/>
      <c r="AA22" s="115"/>
      <c r="AB22" s="66"/>
      <c r="AC22" s="133"/>
      <c r="AD22" s="115"/>
      <c r="AE22" s="115"/>
      <c r="AF22" s="66"/>
      <c r="AG22" s="133"/>
      <c r="AH22" s="115"/>
      <c r="AI22" s="133"/>
      <c r="AJ22" s="117"/>
      <c r="AK22" s="118"/>
      <c r="AL22" s="115"/>
      <c r="AM22" s="133"/>
    </row>
    <row r="23" spans="1:41" ht="20.100000000000001" customHeight="1">
      <c r="A23" s="65" t="str">
        <f>IFERROR(IF(ROW(_xlfn.XLOOKUP(B23,For_1004!D:D,For_1004!D:D))=1,"",ROW(_xlfn.XLOOKUP(B23,For_1004!D:D,For_1004!D:D))),"")</f>
        <v/>
      </c>
      <c r="B23" s="229" t="str" cm="1">
        <f t="array" ref="B23">_xlfn.UNIQUE(IF(_xlfn._xlws.FILTER(For_1004!D:D,For_1004!Z:Z="Fornecedor COM perguntas a serem evidenciadas","")="","",_xlfn._xlws.FILTER(For_1004!D:D,For_1004!Z:Z:'For_1004'!Z:Z="Fornecedor COM perguntas a serem evidenciadas","")))</f>
        <v/>
      </c>
      <c r="C23" s="230" t="str" cm="1">
        <f t="array" aca="1" ref="C23" ca="1">IFERROR(LEFT(
IF(INDIRECT("For_1004!N"&amp;A23)="verificar","6, ","")&amp;
IF(INDIRECT("For_1004!q"&amp;A23)="verificar","7, ","")&amp;
IF(INDIRECT("For_1004!t"&amp;A23)="verificar","8, ","")&amp;
IF(INDIRECT("For_1004!w"&amp;A23)="verificar","16, ","")&amp;
IF(INDIRECT("For_1004!x"&amp;A23)="não","QUESTIONÁRIO, ",""),
LEN(
IF(INDIRECT("For_1004!N"&amp;A23)="verificar","6, ","")&amp;
IF(INDIRECT("For_1004!q"&amp;A23)="verificar","7, ","")&amp;
IF(INDIRECT("For_1004!t"&amp;A23)="verificar","8, ","")&amp;
IF(INDIRECT("For_1004!w"&amp;A23)="verificar","16, ","")&amp;
IF(INDIRECT("For_1004!x"&amp;A23)="não","QUESTIONÁRIO, ",""))-2)&amp;".","")</f>
        <v/>
      </c>
      <c r="D23" s="229"/>
      <c r="E23" s="229"/>
      <c r="H23" s="115"/>
      <c r="I23" s="115"/>
      <c r="J23" s="134"/>
      <c r="K23" s="135"/>
      <c r="L23" s="136"/>
      <c r="M23" s="136"/>
      <c r="N23" s="136"/>
      <c r="O23" s="117"/>
      <c r="P23" s="118"/>
      <c r="Q23" s="133"/>
      <c r="R23" s="115"/>
      <c r="S23" s="115"/>
      <c r="T23" s="66"/>
      <c r="U23" s="133"/>
      <c r="V23" s="115"/>
      <c r="W23" s="115"/>
      <c r="X23" s="66"/>
      <c r="Y23" s="133"/>
      <c r="Z23" s="115"/>
      <c r="AA23" s="115"/>
      <c r="AB23" s="66"/>
      <c r="AC23" s="133"/>
      <c r="AD23" s="115"/>
      <c r="AE23" s="115"/>
      <c r="AF23" s="66"/>
      <c r="AG23" s="133"/>
      <c r="AH23" s="115"/>
      <c r="AI23" s="133"/>
      <c r="AJ23" s="117"/>
      <c r="AK23" s="118"/>
      <c r="AL23" s="115"/>
      <c r="AM23" s="133"/>
    </row>
    <row r="24" spans="1:41" ht="20.100000000000001" customHeight="1">
      <c r="A24" s="65" t="str">
        <f>IFERROR(IF(ROW(_xlfn.XLOOKUP(B24,For_1004!D:D,For_1004!D:D))=1,"",ROW(_xlfn.XLOOKUP(B24,For_1004!D:D,For_1004!D:D))),"")</f>
        <v/>
      </c>
      <c r="B24" s="229" t="str" cm="1">
        <f t="array" ref="B24">_xlfn.UNIQUE(IF(_xlfn._xlws.FILTER(For_1004!D:D,For_1004!Z:Z="Fornecedor COM perguntas a serem evidenciadas","")="","",_xlfn._xlws.FILTER(For_1004!D:D,For_1004!Z:Z:'For_1004'!Z:Z="Fornecedor COM perguntas a serem evidenciadas","")))</f>
        <v/>
      </c>
      <c r="C24" s="230" t="str" cm="1">
        <f t="array" aca="1" ref="C24" ca="1">IFERROR(LEFT(
IF(INDIRECT("For_1004!N"&amp;A24)="verificar","6, ","")&amp;
IF(INDIRECT("For_1004!q"&amp;A24)="verificar","7, ","")&amp;
IF(INDIRECT("For_1004!t"&amp;A24)="verificar","8, ","")&amp;
IF(INDIRECT("For_1004!w"&amp;A24)="verificar","16, ","")&amp;
IF(INDIRECT("For_1004!x"&amp;A24)="não","QUESTIONÁRIO, ",""),
LEN(
IF(INDIRECT("For_1004!N"&amp;A24)="verificar","6, ","")&amp;
IF(INDIRECT("For_1004!q"&amp;A24)="verificar","7, ","")&amp;
IF(INDIRECT("For_1004!t"&amp;A24)="verificar","8, ","")&amp;
IF(INDIRECT("For_1004!w"&amp;A24)="verificar","16, ","")&amp;
IF(INDIRECT("For_1004!x"&amp;A24)="não","QUESTIONÁRIO, ",""))-2)&amp;".","")</f>
        <v/>
      </c>
      <c r="D24" s="229"/>
      <c r="E24" s="229"/>
      <c r="H24" s="115"/>
      <c r="I24" s="115"/>
      <c r="J24" s="134"/>
      <c r="K24" s="135"/>
      <c r="L24" s="136"/>
      <c r="M24" s="136"/>
      <c r="N24" s="136"/>
      <c r="O24" s="117"/>
      <c r="P24" s="118"/>
      <c r="Q24" s="133"/>
      <c r="R24" s="115"/>
      <c r="S24" s="115"/>
      <c r="T24" s="66"/>
      <c r="U24" s="133"/>
      <c r="V24" s="115"/>
      <c r="W24" s="115"/>
      <c r="X24" s="66"/>
      <c r="Y24" s="133"/>
      <c r="Z24" s="115"/>
      <c r="AA24" s="115"/>
      <c r="AB24" s="66"/>
      <c r="AC24" s="133"/>
      <c r="AD24" s="115"/>
      <c r="AE24" s="115"/>
      <c r="AF24" s="66"/>
      <c r="AG24" s="133"/>
      <c r="AH24" s="115"/>
      <c r="AI24" s="133"/>
      <c r="AJ24" s="117"/>
      <c r="AK24" s="118"/>
      <c r="AL24" s="115"/>
      <c r="AM24" s="133"/>
    </row>
    <row r="25" spans="1:41" ht="20.100000000000001" customHeight="1">
      <c r="H25" s="115"/>
      <c r="I25" s="115"/>
      <c r="J25" s="134"/>
      <c r="K25" s="135"/>
      <c r="L25" s="136"/>
      <c r="M25" s="136"/>
      <c r="N25" s="136"/>
      <c r="O25" s="117"/>
      <c r="P25" s="118"/>
      <c r="Q25" s="133"/>
      <c r="R25" s="115"/>
      <c r="S25" s="115"/>
      <c r="T25" s="66"/>
      <c r="U25" s="133"/>
      <c r="V25" s="115"/>
      <c r="W25" s="115"/>
      <c r="X25" s="66"/>
      <c r="Y25" s="133"/>
      <c r="Z25" s="115"/>
      <c r="AA25" s="115"/>
      <c r="AB25" s="66"/>
      <c r="AC25" s="133"/>
      <c r="AD25" s="115"/>
      <c r="AE25" s="115"/>
      <c r="AF25" s="66"/>
      <c r="AG25" s="133"/>
      <c r="AH25" s="115"/>
      <c r="AI25" s="133"/>
      <c r="AJ25" s="117"/>
      <c r="AK25" s="118"/>
      <c r="AL25" s="115"/>
      <c r="AM25" s="133"/>
    </row>
    <row r="26" spans="1:41" ht="20.100000000000001" customHeight="1" thickBot="1">
      <c r="B26" s="327" t="s">
        <v>716</v>
      </c>
      <c r="C26" s="327"/>
      <c r="D26" s="327"/>
      <c r="E26" s="327"/>
      <c r="H26" s="115"/>
      <c r="I26" s="115"/>
      <c r="J26" s="134"/>
      <c r="K26" s="135"/>
      <c r="L26" s="136"/>
      <c r="M26" s="136"/>
      <c r="N26" s="136"/>
      <c r="O26" s="117"/>
      <c r="P26" s="118"/>
      <c r="Q26" s="133"/>
      <c r="R26" s="115"/>
      <c r="S26" s="115"/>
      <c r="T26" s="66"/>
      <c r="U26" s="133"/>
      <c r="V26" s="115"/>
      <c r="W26" s="115"/>
      <c r="X26" s="66"/>
      <c r="Y26" s="133"/>
      <c r="Z26" s="115"/>
      <c r="AA26" s="115"/>
      <c r="AB26" s="66"/>
      <c r="AC26" s="133"/>
      <c r="AD26" s="115"/>
      <c r="AE26" s="115"/>
      <c r="AF26" s="66"/>
      <c r="AG26" s="133"/>
      <c r="AH26" s="115"/>
      <c r="AI26" s="133"/>
      <c r="AJ26" s="117"/>
      <c r="AK26" s="118"/>
      <c r="AL26" s="115"/>
      <c r="AM26" s="133"/>
    </row>
    <row r="27" spans="1:41" ht="20.100000000000001" customHeight="1" thickTop="1">
      <c r="B27" s="231" t="s">
        <v>692</v>
      </c>
      <c r="C27" s="232" t="s">
        <v>717</v>
      </c>
      <c r="D27" s="232"/>
      <c r="E27" s="233"/>
      <c r="H27" s="115"/>
      <c r="I27" s="115"/>
      <c r="J27" s="134"/>
      <c r="K27" s="135"/>
      <c r="L27" s="136"/>
      <c r="M27" s="136"/>
      <c r="N27" s="136"/>
      <c r="O27" s="117"/>
      <c r="P27" s="118"/>
      <c r="Q27" s="133"/>
      <c r="R27" s="115"/>
      <c r="S27" s="115"/>
      <c r="T27" s="66"/>
      <c r="U27" s="133"/>
      <c r="V27" s="115"/>
      <c r="W27" s="115"/>
      <c r="X27" s="66"/>
      <c r="Y27" s="133"/>
      <c r="Z27" s="115"/>
      <c r="AA27" s="115"/>
      <c r="AB27" s="66"/>
      <c r="AC27" s="133"/>
      <c r="AD27" s="115"/>
      <c r="AE27" s="115"/>
      <c r="AF27" s="66"/>
      <c r="AG27" s="133"/>
      <c r="AH27" s="115"/>
      <c r="AI27" s="133"/>
      <c r="AJ27" s="117"/>
      <c r="AK27" s="118"/>
      <c r="AL27" s="115"/>
      <c r="AM27" s="133"/>
    </row>
    <row r="28" spans="1:41" ht="20.100000000000001" customHeight="1">
      <c r="A28" s="120">
        <v>1</v>
      </c>
      <c r="B28" s="229" t="str" cm="1">
        <f t="array" ref="B28">_xlfn._xlws.FILTER(For_1004!D:E,For_1004!J:J="SIM","")</f>
        <v/>
      </c>
      <c r="C28" s="230"/>
      <c r="D28" s="229"/>
      <c r="E28" s="229"/>
      <c r="H28" s="115"/>
      <c r="I28" s="115"/>
      <c r="J28" s="134"/>
      <c r="K28" s="135"/>
      <c r="L28" s="136"/>
      <c r="M28" s="136"/>
      <c r="N28" s="136"/>
      <c r="O28" s="117"/>
      <c r="P28" s="118"/>
      <c r="Q28" s="133"/>
      <c r="R28" s="115"/>
      <c r="S28" s="115"/>
      <c r="T28" s="66"/>
      <c r="U28" s="133"/>
      <c r="V28" s="115"/>
      <c r="W28" s="115"/>
      <c r="X28" s="66"/>
      <c r="Y28" s="133"/>
      <c r="Z28" s="115"/>
      <c r="AA28" s="115"/>
      <c r="AB28" s="66"/>
      <c r="AC28" s="133"/>
      <c r="AD28" s="115"/>
      <c r="AE28" s="115"/>
      <c r="AF28" s="66"/>
      <c r="AG28" s="133"/>
      <c r="AH28" s="115"/>
      <c r="AI28" s="133"/>
      <c r="AJ28" s="117"/>
      <c r="AK28" s="118"/>
      <c r="AL28" s="118"/>
      <c r="AM28" s="133"/>
    </row>
    <row r="29" spans="1:41" ht="20.100000000000001" customHeight="1">
      <c r="A29" s="120">
        <v>2</v>
      </c>
      <c r="B29" s="230" t="s">
        <v>718</v>
      </c>
      <c r="C29" s="230"/>
      <c r="D29" s="229"/>
      <c r="E29" s="229"/>
      <c r="J29" s="137"/>
      <c r="K29" s="138"/>
      <c r="U29" s="120"/>
      <c r="Y29" s="120"/>
      <c r="AC29" s="120"/>
      <c r="AG29" s="120"/>
      <c r="AI29" s="120"/>
    </row>
    <row r="30" spans="1:41" ht="20.100000000000001" customHeight="1">
      <c r="A30" s="120">
        <v>3</v>
      </c>
      <c r="B30" s="229"/>
      <c r="C30" s="229"/>
      <c r="D30" s="229"/>
      <c r="E30" s="229"/>
      <c r="J30" s="137"/>
      <c r="K30" s="138"/>
      <c r="U30" s="120"/>
      <c r="Y30" s="120"/>
      <c r="AC30" s="120"/>
      <c r="AG30" s="120"/>
      <c r="AI30" s="120"/>
    </row>
    <row r="31" spans="1:41" ht="20.100000000000001" customHeight="1">
      <c r="A31" s="120">
        <v>4</v>
      </c>
      <c r="B31" s="229"/>
      <c r="C31" s="229"/>
      <c r="D31" s="229"/>
      <c r="E31" s="229"/>
      <c r="J31" s="137"/>
      <c r="K31" s="138"/>
      <c r="U31" s="120"/>
      <c r="Y31" s="120"/>
      <c r="AC31" s="120"/>
      <c r="AG31" s="120"/>
      <c r="AI31" s="120"/>
    </row>
    <row r="32" spans="1:41" ht="15.75" customHeight="1">
      <c r="A32" s="120">
        <v>5</v>
      </c>
      <c r="B32" s="229"/>
      <c r="C32" s="229"/>
      <c r="D32" s="229"/>
      <c r="E32" s="229"/>
      <c r="G32" s="152"/>
      <c r="J32" s="153"/>
      <c r="K32" s="138"/>
    </row>
    <row r="33" spans="1:11" ht="15.75" customHeight="1">
      <c r="A33" s="120">
        <v>6</v>
      </c>
      <c r="B33" s="229"/>
      <c r="C33" s="229"/>
      <c r="D33" s="229"/>
      <c r="E33" s="229"/>
      <c r="J33" s="137"/>
      <c r="K33" s="138"/>
    </row>
    <row r="34" spans="1:11" ht="15.75" customHeight="1">
      <c r="A34" s="120">
        <v>7</v>
      </c>
      <c r="B34" s="229"/>
      <c r="C34" s="229"/>
      <c r="D34" s="229"/>
      <c r="E34" s="229"/>
      <c r="J34" s="137"/>
      <c r="K34" s="138"/>
    </row>
    <row r="35" spans="1:11" ht="15.75" customHeight="1">
      <c r="A35" s="120">
        <v>8</v>
      </c>
      <c r="B35" s="229"/>
      <c r="C35" s="229"/>
      <c r="D35" s="229"/>
      <c r="E35" s="229"/>
      <c r="H35"/>
      <c r="J35" s="137"/>
      <c r="K35" s="138"/>
    </row>
    <row r="36" spans="1:11" ht="15.75" customHeight="1">
      <c r="A36" s="120">
        <v>9</v>
      </c>
      <c r="B36" s="229"/>
      <c r="C36" s="229"/>
      <c r="D36" s="229"/>
      <c r="E36" s="229"/>
      <c r="H36"/>
      <c r="J36" s="137"/>
      <c r="K36" s="138"/>
    </row>
    <row r="37" spans="1:11" ht="15.75" customHeight="1">
      <c r="A37" s="120">
        <v>10</v>
      </c>
      <c r="B37" s="229"/>
      <c r="C37" s="229"/>
      <c r="D37" s="229"/>
      <c r="E37" s="229"/>
      <c r="H37"/>
      <c r="J37" s="137"/>
      <c r="K37" s="138"/>
    </row>
    <row r="38" spans="1:11" ht="15.75" customHeight="1">
      <c r="A38" s="120">
        <v>11</v>
      </c>
      <c r="B38" s="229"/>
      <c r="C38" s="229"/>
      <c r="D38" s="229"/>
      <c r="E38" s="229"/>
      <c r="H38"/>
      <c r="J38" s="137"/>
      <c r="K38" s="138"/>
    </row>
    <row r="39" spans="1:11" ht="15.75" customHeight="1">
      <c r="A39" s="120">
        <v>12</v>
      </c>
      <c r="B39" s="229"/>
      <c r="C39" s="229"/>
      <c r="D39" s="229"/>
      <c r="E39" s="229"/>
      <c r="J39" s="137"/>
      <c r="K39" s="138"/>
    </row>
    <row r="40" spans="1:11" ht="15.75" customHeight="1">
      <c r="A40" s="120">
        <v>13</v>
      </c>
      <c r="B40" s="229"/>
      <c r="C40" s="229"/>
      <c r="D40" s="229"/>
      <c r="E40" s="229"/>
      <c r="J40" s="137"/>
      <c r="K40" s="138"/>
    </row>
    <row r="41" spans="1:11" ht="15.75" customHeight="1">
      <c r="A41" s="120">
        <v>14</v>
      </c>
      <c r="B41" s="229"/>
      <c r="C41" s="229"/>
      <c r="D41" s="229"/>
      <c r="E41" s="229"/>
      <c r="J41" s="137"/>
      <c r="K41" s="138"/>
    </row>
    <row r="42" spans="1:11" ht="15.75" customHeight="1">
      <c r="A42" s="120">
        <v>15</v>
      </c>
      <c r="B42" s="229"/>
      <c r="C42" s="229"/>
      <c r="D42" s="229"/>
      <c r="E42" s="229"/>
      <c r="J42" s="137"/>
      <c r="K42" s="138"/>
    </row>
    <row r="43" spans="1:11" ht="15.75" customHeight="1">
      <c r="A43" s="120">
        <v>16</v>
      </c>
      <c r="B43" s="229"/>
      <c r="C43" s="229"/>
      <c r="D43" s="229"/>
      <c r="E43" s="229"/>
      <c r="J43" s="137"/>
      <c r="K43" s="138"/>
    </row>
    <row r="44" spans="1:11" ht="15.75" customHeight="1">
      <c r="A44" s="120">
        <v>17</v>
      </c>
      <c r="B44" s="229"/>
      <c r="C44" s="229"/>
      <c r="D44" s="229"/>
      <c r="E44" s="229"/>
      <c r="J44" s="137"/>
      <c r="K44" s="138"/>
    </row>
    <row r="45" spans="1:11" ht="15.75" customHeight="1">
      <c r="A45" s="120">
        <v>18</v>
      </c>
      <c r="B45" s="229"/>
      <c r="C45" s="229"/>
      <c r="D45" s="229"/>
      <c r="E45" s="229"/>
      <c r="J45" s="137"/>
      <c r="K45" s="138"/>
    </row>
    <row r="46" spans="1:11" ht="20.100000000000001" customHeight="1">
      <c r="A46" s="120">
        <v>19</v>
      </c>
      <c r="B46" s="229"/>
      <c r="C46" s="229"/>
      <c r="D46" s="229"/>
      <c r="E46" s="229"/>
      <c r="J46" s="137"/>
      <c r="K46" s="138"/>
    </row>
    <row r="47" spans="1:11" ht="20.100000000000001" customHeight="1">
      <c r="A47" s="120"/>
      <c r="B47" s="118"/>
      <c r="C47" s="118"/>
      <c r="D47" s="118"/>
      <c r="E47" s="118"/>
      <c r="J47" s="137"/>
      <c r="K47" s="138"/>
    </row>
    <row r="48" spans="1:11" ht="20.100000000000001" customHeight="1" thickBot="1">
      <c r="B48" s="324" t="s">
        <v>719</v>
      </c>
      <c r="C48" s="324"/>
      <c r="D48" s="324"/>
      <c r="E48" s="324"/>
      <c r="J48" s="137"/>
      <c r="K48" s="138"/>
    </row>
    <row r="49" spans="1:11" ht="20.100000000000001" customHeight="1" thickTop="1">
      <c r="A49" s="119" t="s">
        <v>720</v>
      </c>
      <c r="B49" s="150" t="s">
        <v>721</v>
      </c>
      <c r="C49" s="151" t="s">
        <v>715</v>
      </c>
      <c r="D49" s="328"/>
      <c r="E49" s="329"/>
      <c r="J49" s="137"/>
      <c r="K49" s="138"/>
    </row>
    <row r="50" spans="1:11"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J50" s="137"/>
      <c r="K50" s="138"/>
    </row>
    <row r="51" spans="1:11" ht="20.100000000000001" customHeight="1">
      <c r="A51" s="119" t="str">
        <f t="shared" ref="A51:A82" si="12">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J51" s="137"/>
      <c r="K51" s="138"/>
    </row>
    <row r="52" spans="1:11" ht="20.100000000000001" customHeight="1">
      <c r="A52" s="119" t="str">
        <f t="shared" si="12"/>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J52" s="137"/>
      <c r="K52" s="138"/>
    </row>
    <row r="53" spans="1:11" ht="20.100000000000001" customHeight="1">
      <c r="A53" s="119" t="str">
        <f t="shared" si="12"/>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J53" s="137"/>
      <c r="K53" s="138"/>
    </row>
    <row r="54" spans="1:11" ht="20.100000000000001" customHeight="1">
      <c r="A54" s="119" t="str">
        <f t="shared" si="12"/>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J54" s="137"/>
      <c r="K54" s="138"/>
    </row>
    <row r="55" spans="1:11" ht="20.100000000000001" customHeight="1">
      <c r="A55" s="119" t="str">
        <f t="shared" si="12"/>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J55" s="137"/>
      <c r="K55" s="138"/>
    </row>
    <row r="56" spans="1:11" ht="20.100000000000001" customHeight="1">
      <c r="A56" s="119" t="str">
        <f t="shared" si="12"/>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J56" s="137"/>
      <c r="K56" s="138"/>
    </row>
    <row r="57" spans="1:11" ht="20.100000000000001" customHeight="1">
      <c r="A57" s="119" t="str">
        <f t="shared" si="12"/>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J57" s="137"/>
      <c r="K57" s="138"/>
    </row>
    <row r="58" spans="1:11" ht="20.100000000000001" customHeight="1">
      <c r="A58" s="119" t="str">
        <f t="shared" si="12"/>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11" ht="20.100000000000001" customHeight="1">
      <c r="A59" s="119" t="str">
        <f t="shared" si="12"/>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11" ht="20.100000000000001" customHeight="1">
      <c r="A60" s="119" t="str">
        <f t="shared" si="12"/>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11" ht="20.100000000000001" customHeight="1">
      <c r="A61" s="119" t="str">
        <f t="shared" si="12"/>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11" ht="20.100000000000001" customHeight="1">
      <c r="A62" s="119" t="str">
        <f t="shared" si="12"/>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11" ht="20.100000000000001" customHeight="1">
      <c r="A63" s="119" t="str">
        <f t="shared" si="12"/>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11" ht="20.100000000000001" customHeight="1">
      <c r="A64" s="119" t="str">
        <f t="shared" si="12"/>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2"/>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2"/>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2"/>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2"/>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2"/>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2"/>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2"/>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2"/>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2"/>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2"/>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2"/>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2"/>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2"/>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2"/>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2"/>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2"/>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2"/>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2"/>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D12:E12"/>
    <mergeCell ref="B26:E26"/>
    <mergeCell ref="B48:E48"/>
    <mergeCell ref="D49:E49"/>
    <mergeCell ref="AO9:AR9"/>
    <mergeCell ref="B11:E11"/>
    <mergeCell ref="AH3:AI8"/>
    <mergeCell ref="AJ3:AM8"/>
    <mergeCell ref="B5:E5"/>
    <mergeCell ref="D6:E6"/>
    <mergeCell ref="D7:E7"/>
    <mergeCell ref="H7:K7"/>
    <mergeCell ref="B8:E8"/>
    <mergeCell ref="L8:L9"/>
    <mergeCell ref="M8:M9"/>
    <mergeCell ref="N8:N9"/>
    <mergeCell ref="AD3:AG8"/>
    <mergeCell ref="B2:E2"/>
    <mergeCell ref="O3:Q8"/>
    <mergeCell ref="R3:U8"/>
    <mergeCell ref="V3:Y8"/>
    <mergeCell ref="Z3:AC8"/>
  </mergeCells>
  <conditionalFormatting sqref="L1:L1048576">
    <cfRule type="cellIs" dxfId="145" priority="4" operator="equal">
      <formula>1</formula>
    </cfRule>
  </conditionalFormatting>
  <conditionalFormatting sqref="L1:N1048576">
    <cfRule type="cellIs" dxfId="144" priority="1" operator="equal">
      <formula>0</formula>
    </cfRule>
  </conditionalFormatting>
  <conditionalFormatting sqref="M3:M6 M8:M1048576">
    <cfRule type="cellIs" dxfId="143" priority="3" operator="equal">
      <formula>1</formula>
    </cfRule>
  </conditionalFormatting>
  <conditionalFormatting sqref="N3:N6 N8:N1048576">
    <cfRule type="cellIs" dxfId="142" priority="2" operator="equal">
      <formula>1</formula>
    </cfRule>
  </conditionalFormatting>
  <dataValidations count="3">
    <dataValidation type="list" allowBlank="1" showInputMessage="1" showErrorMessage="1" sqref="AD10:AD28" xr:uid="{A61B00BD-EAED-4FF5-BF30-B9D15066CCCE}">
      <formula1>"Foi firmado um TAC, Não foi firmado um TAC, Não se aplica"</formula1>
    </dataValidation>
    <dataValidation type="list" allowBlank="1" showInputMessage="1" showErrorMessage="1" sqref="R10:R28 V10:V28 Z10:Z28" xr:uid="{B5EF95F8-EF01-4CCA-8A9E-BBEDA7E3B0D4}">
      <formula1>"Sim, Não, Não se aplica"</formula1>
    </dataValidation>
    <dataValidation type="list" allowBlank="1" showInputMessage="1" showErrorMessage="1" sqref="O10:P28 AA10:AB28 AL10:AL27 S10:T28 AH10:AH28 W10:X28 AE10:AF28" xr:uid="{AB1E7B79-6994-44C1-B71C-C913602FA0CA}">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90DA6FE2-7DF8-462D-9A61-68D1FAA3DAB1}">
          <x14:formula1>
            <xm:f>'Cooperados Alto Risco'!$N$20:$N$27</xm:f>
          </x14:formula1>
          <xm:sqref>AK10:AK28</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B8B4-7646-42DE-89E0-F699882DDDDC}">
  <sheetPr>
    <tabColor theme="8" tint="0.59999389629810485"/>
  </sheetPr>
  <dimension ref="A1:K22"/>
  <sheetViews>
    <sheetView workbookViewId="0">
      <selection sqref="A1:XFD1048576"/>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c r="B1" s="349"/>
      <c r="C1" s="349"/>
      <c r="D1" s="349"/>
      <c r="E1" s="349"/>
      <c r="F1" s="349"/>
      <c r="G1" s="349"/>
      <c r="H1" s="349"/>
      <c r="I1" s="349"/>
      <c r="J1" s="349"/>
      <c r="K1" s="349"/>
    </row>
    <row r="2" spans="1:11" ht="15.95" customHeight="1">
      <c r="A2" s="349"/>
      <c r="B2" s="349"/>
      <c r="C2" s="349"/>
      <c r="D2" s="349"/>
      <c r="E2" s="349"/>
      <c r="F2" s="349"/>
      <c r="G2" s="349"/>
      <c r="H2" s="349"/>
      <c r="I2" s="349"/>
      <c r="J2" s="349"/>
      <c r="K2" s="349"/>
    </row>
    <row r="3" spans="1:11" ht="15.95" customHeight="1">
      <c r="A3" s="349"/>
      <c r="B3" s="349"/>
      <c r="C3" s="349"/>
      <c r="D3" s="349"/>
      <c r="E3" s="349"/>
      <c r="F3" s="349"/>
      <c r="G3" s="349"/>
      <c r="H3" s="349"/>
      <c r="I3" s="349"/>
      <c r="J3" s="349"/>
      <c r="K3" s="349"/>
    </row>
    <row r="4" spans="1:11" ht="15.95" customHeight="1">
      <c r="A4" s="1"/>
      <c r="B4" s="351"/>
      <c r="C4" s="351"/>
      <c r="D4" s="351"/>
      <c r="E4" s="351"/>
      <c r="F4" s="351"/>
      <c r="G4" s="351"/>
      <c r="H4" s="351"/>
      <c r="I4" s="351"/>
      <c r="J4" s="351"/>
      <c r="K4" s="351"/>
    </row>
    <row r="5" spans="1:11" ht="15.95" customHeight="1">
      <c r="A5" s="1"/>
      <c r="B5" s="362"/>
      <c r="C5" s="362"/>
      <c r="D5" s="362"/>
      <c r="E5" s="362"/>
      <c r="F5" s="362"/>
      <c r="G5" s="362"/>
      <c r="H5" s="362"/>
      <c r="I5" s="362"/>
      <c r="J5" s="362"/>
      <c r="K5" s="362"/>
    </row>
    <row r="6" spans="1:11" ht="30" customHeight="1">
      <c r="A6" s="2"/>
      <c r="B6" s="2"/>
      <c r="C6" s="2"/>
      <c r="D6" s="2"/>
      <c r="E6" s="3"/>
      <c r="F6" s="3"/>
      <c r="G6" s="3"/>
      <c r="H6" s="3"/>
      <c r="I6" s="3"/>
      <c r="J6" s="3"/>
      <c r="K6" s="2"/>
    </row>
    <row r="7" spans="1:11" ht="26.1" customHeight="1">
      <c r="A7" s="4"/>
      <c r="B7" s="4"/>
      <c r="C7" s="4"/>
      <c r="D7" s="4"/>
      <c r="E7" s="5"/>
      <c r="F7" s="5"/>
      <c r="G7" s="5"/>
      <c r="H7" s="5"/>
      <c r="I7" s="9"/>
      <c r="J7" s="5"/>
      <c r="K7" s="4"/>
    </row>
    <row r="8" spans="1:11" ht="26.1" customHeight="1">
      <c r="A8" s="6"/>
      <c r="B8" s="6"/>
      <c r="C8" s="6"/>
      <c r="D8" s="6"/>
      <c r="E8" s="7"/>
      <c r="F8" s="7"/>
      <c r="G8" s="7"/>
      <c r="H8" s="7"/>
      <c r="I8" s="8"/>
      <c r="J8" s="7"/>
      <c r="K8" s="6"/>
    </row>
    <row r="9" spans="1:11" ht="26.1" customHeight="1">
      <c r="A9" s="4"/>
      <c r="B9" s="4"/>
      <c r="C9" s="4"/>
      <c r="D9" s="4"/>
      <c r="E9" s="5"/>
      <c r="F9" s="5"/>
      <c r="G9" s="5"/>
      <c r="H9" s="5"/>
      <c r="I9" s="9"/>
      <c r="J9" s="5"/>
      <c r="K9" s="4"/>
    </row>
    <row r="10" spans="1:11" ht="26.1" customHeight="1">
      <c r="A10" s="6"/>
      <c r="B10" s="6"/>
      <c r="C10" s="6"/>
      <c r="D10" s="6"/>
      <c r="E10" s="7"/>
      <c r="F10" s="7"/>
      <c r="G10" s="7"/>
      <c r="H10" s="7"/>
      <c r="I10" s="8"/>
      <c r="J10" s="7"/>
      <c r="K10" s="6"/>
    </row>
    <row r="11" spans="1:11" ht="26.1" customHeight="1">
      <c r="A11" s="4"/>
      <c r="B11" s="4"/>
      <c r="C11" s="4"/>
      <c r="D11" s="4"/>
      <c r="E11" s="5"/>
      <c r="F11" s="5"/>
      <c r="G11" s="5"/>
      <c r="H11" s="5"/>
      <c r="I11" s="9"/>
      <c r="J11" s="5"/>
      <c r="K11" s="4"/>
    </row>
    <row r="12" spans="1:11" ht="26.1" customHeight="1">
      <c r="A12" s="6"/>
      <c r="B12" s="6"/>
      <c r="C12" s="6"/>
      <c r="D12" s="6"/>
      <c r="E12" s="7"/>
      <c r="F12" s="7"/>
      <c r="G12" s="7"/>
      <c r="H12" s="7"/>
      <c r="I12" s="8"/>
      <c r="J12" s="7"/>
      <c r="K12" s="6"/>
    </row>
    <row r="13" spans="1:11" ht="26.1" customHeight="1">
      <c r="A13" s="4"/>
      <c r="B13" s="4"/>
      <c r="C13" s="4"/>
      <c r="D13" s="4"/>
      <c r="E13" s="5"/>
      <c r="F13" s="5"/>
      <c r="G13" s="5"/>
      <c r="H13" s="5"/>
      <c r="I13" s="9"/>
      <c r="J13" s="5"/>
      <c r="K13" s="4"/>
    </row>
    <row r="14" spans="1:11" ht="26.1" customHeight="1">
      <c r="A14" s="6"/>
      <c r="B14" s="6"/>
      <c r="C14" s="6"/>
      <c r="D14" s="6"/>
      <c r="E14" s="7"/>
      <c r="F14" s="7"/>
      <c r="G14" s="7"/>
      <c r="H14" s="7"/>
      <c r="I14" s="8"/>
      <c r="J14" s="7"/>
      <c r="K14" s="6"/>
    </row>
    <row r="15" spans="1:11" ht="26.1" customHeight="1">
      <c r="A15" s="4"/>
      <c r="B15" s="4"/>
      <c r="C15" s="4"/>
      <c r="D15" s="4"/>
      <c r="E15" s="5"/>
      <c r="F15" s="5"/>
      <c r="G15" s="5"/>
      <c r="H15" s="5"/>
      <c r="I15" s="9"/>
      <c r="J15" s="5"/>
      <c r="K15" s="4"/>
    </row>
    <row r="16" spans="1:11" ht="26.1" customHeight="1">
      <c r="A16" s="6"/>
      <c r="B16" s="6"/>
      <c r="C16" s="6"/>
      <c r="D16" s="6"/>
      <c r="E16" s="7"/>
      <c r="F16" s="7"/>
      <c r="G16" s="7"/>
      <c r="H16" s="7"/>
      <c r="I16" s="8"/>
      <c r="J16" s="7"/>
      <c r="K16" s="6"/>
    </row>
    <row r="17" spans="1:11" ht="26.1" customHeight="1">
      <c r="A17" s="4"/>
      <c r="B17" s="4"/>
      <c r="C17" s="4"/>
      <c r="D17" s="4"/>
      <c r="E17" s="5"/>
      <c r="F17" s="5"/>
      <c r="G17" s="5"/>
      <c r="H17" s="5"/>
      <c r="I17" s="9"/>
      <c r="J17" s="5"/>
      <c r="K17" s="4"/>
    </row>
    <row r="18" spans="1:11" ht="26.1" customHeight="1">
      <c r="A18" s="6"/>
      <c r="B18" s="6"/>
      <c r="C18" s="6"/>
      <c r="D18" s="6"/>
      <c r="E18" s="7"/>
      <c r="F18" s="7"/>
      <c r="G18" s="7"/>
      <c r="H18" s="7"/>
      <c r="I18" s="8"/>
      <c r="J18" s="7"/>
      <c r="K18" s="6"/>
    </row>
    <row r="19" spans="1:11" ht="26.1" customHeight="1">
      <c r="A19" s="4"/>
      <c r="B19" s="4"/>
      <c r="C19" s="4"/>
      <c r="D19" s="4"/>
      <c r="E19" s="5"/>
      <c r="F19" s="5"/>
      <c r="G19" s="5"/>
      <c r="H19" s="5"/>
      <c r="I19" s="9"/>
      <c r="J19" s="5"/>
      <c r="K19" s="4"/>
    </row>
    <row r="20" spans="1:11" ht="26.1" customHeight="1">
      <c r="A20" s="6"/>
      <c r="B20" s="6"/>
      <c r="C20" s="6"/>
      <c r="D20" s="6"/>
      <c r="E20" s="7"/>
      <c r="F20" s="7"/>
      <c r="G20" s="7"/>
      <c r="H20" s="7"/>
      <c r="I20" s="8"/>
      <c r="J20" s="7"/>
      <c r="K20" s="6"/>
    </row>
    <row r="21" spans="1:11" ht="26.1" customHeight="1">
      <c r="A21" s="4"/>
      <c r="B21" s="4"/>
      <c r="C21" s="4"/>
      <c r="D21" s="4"/>
      <c r="E21" s="5"/>
      <c r="F21" s="5"/>
      <c r="G21" s="5"/>
      <c r="H21" s="5"/>
      <c r="I21" s="9"/>
      <c r="J21" s="5"/>
      <c r="K21" s="4"/>
    </row>
    <row r="22" spans="1:11" ht="26.1" customHeight="1">
      <c r="A22" s="6"/>
      <c r="B22" s="6"/>
      <c r="C22" s="6"/>
      <c r="D22" s="6"/>
      <c r="E22" s="7"/>
      <c r="F22" s="7"/>
      <c r="G22" s="7"/>
      <c r="H22" s="7"/>
      <c r="I22" s="8"/>
      <c r="J22" s="7"/>
      <c r="K22" s="6"/>
    </row>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6F785-40F1-4B2D-B269-E5E86C47224E}">
  <sheetPr>
    <tabColor theme="8" tint="0.59999389629810485"/>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41.57031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c r="B1" s="68"/>
      <c r="C1" s="68"/>
      <c r="D1" s="68"/>
      <c r="E1" s="68"/>
      <c r="F1" s="68"/>
      <c r="G1" s="68"/>
      <c r="H1" s="68"/>
      <c r="I1" s="68"/>
      <c r="J1" s="68"/>
      <c r="K1" s="68"/>
      <c r="L1" s="69"/>
      <c r="M1" s="68"/>
      <c r="N1" s="68"/>
      <c r="O1" s="70"/>
    </row>
    <row r="2" spans="1:15" ht="15.75" thickBot="1">
      <c r="A2" s="71"/>
      <c r="B2" s="72"/>
      <c r="C2" s="72"/>
      <c r="D2" s="72"/>
      <c r="E2" s="72"/>
      <c r="F2" s="73"/>
      <c r="G2" s="73"/>
      <c r="H2" s="73"/>
      <c r="I2" s="73"/>
      <c r="J2" s="74"/>
      <c r="K2" s="74"/>
      <c r="L2" s="75"/>
      <c r="M2" s="74"/>
      <c r="N2" s="74"/>
      <c r="O2" s="76"/>
    </row>
    <row r="3" spans="1:15" ht="15.75" thickBot="1">
      <c r="A3" s="71"/>
      <c r="B3" s="72"/>
      <c r="C3" s="72"/>
      <c r="D3" s="72"/>
      <c r="E3" s="72"/>
      <c r="F3" s="73"/>
      <c r="G3" s="73"/>
      <c r="H3" s="73"/>
      <c r="I3" s="73"/>
      <c r="J3" s="74"/>
      <c r="K3" s="74"/>
      <c r="L3" s="75"/>
      <c r="M3" s="74"/>
      <c r="N3" s="74"/>
      <c r="O3" s="76"/>
    </row>
    <row r="4" spans="1:15" ht="15.75" thickBot="1">
      <c r="A4" s="71"/>
      <c r="B4" s="72"/>
      <c r="C4" s="72"/>
      <c r="D4" s="72"/>
      <c r="E4" s="72"/>
      <c r="F4" s="73"/>
      <c r="G4" s="73"/>
      <c r="H4" s="73"/>
      <c r="I4" s="73"/>
      <c r="J4" s="74"/>
      <c r="K4" s="74"/>
      <c r="L4" s="75"/>
      <c r="M4" s="74"/>
      <c r="N4" s="74"/>
      <c r="O4" s="76"/>
    </row>
    <row r="5" spans="1:15" ht="15.75" thickBot="1">
      <c r="A5" s="77"/>
      <c r="B5" s="78"/>
      <c r="C5" s="78"/>
      <c r="D5" s="78"/>
      <c r="E5" s="78"/>
      <c r="F5" s="79"/>
      <c r="G5" s="79"/>
      <c r="H5" s="79"/>
      <c r="I5" s="79"/>
      <c r="J5" s="80"/>
      <c r="K5" s="80"/>
      <c r="L5" s="81"/>
      <c r="M5" s="80"/>
      <c r="N5" s="80"/>
      <c r="O5" s="82"/>
    </row>
    <row r="6" spans="1:15" ht="15"/>
    <row r="7" spans="1:15" ht="15"/>
    <row r="8" spans="1:15" ht="15"/>
    <row r="9" spans="1:15" ht="15"/>
    <row r="10" spans="1:15" ht="15"/>
  </sheetData>
  <pageMargins left="0.511811024" right="0.511811024" top="0.78740157499999996" bottom="0.78740157499999996" header="0.31496062000000002" footer="0.3149606200000000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87B6-E350-4F56-9E99-CC584C82CAFE}">
  <sheetPr>
    <tabColor theme="8" tint="0.59999389629810485"/>
  </sheetPr>
  <dimension ref="A1:AC59"/>
  <sheetViews>
    <sheetView showGridLines="0" workbookViewId="0">
      <selection activeCell="B1" sqref="B1"/>
    </sheetView>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766</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fornecedores'!E:E=For_1004!F2)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141" priority="3"/>
  </conditionalFormatting>
  <conditionalFormatting sqref="I3">
    <cfRule type="cellIs" dxfId="140" priority="1" operator="equal">
      <formula>0</formula>
    </cfRule>
    <cfRule type="cellIs" dxfId="139" priority="2" operator="equal">
      <formula>1</formula>
    </cfRule>
  </conditionalFormatting>
  <dataValidations count="1">
    <dataValidation type="list" allowBlank="1" showInputMessage="1" showErrorMessage="1" sqref="J4:K33 O4:P24 L4:M24 U4:V24 R4:S24 X4:X24" xr:uid="{D29C3C1A-55E9-47F7-AA07-68675AE53990}">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F3FA-C07D-4E96-9C03-248FE9B12E51}">
  <sheetPr codeName="Planilha3">
    <tabColor rgb="FF009691"/>
  </sheetPr>
  <dimension ref="A1:AT102"/>
  <sheetViews>
    <sheetView showGridLines="0" zoomScaleNormal="100" workbookViewId="0">
      <selection activeCell="H5" sqref="H5"/>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2.42578125" style="65" customWidth="1"/>
    <col min="8" max="8" width="44" style="65" bestFit="1"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3.425781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767</v>
      </c>
      <c r="C2" s="338"/>
      <c r="D2" s="338"/>
      <c r="E2" s="338"/>
      <c r="G2"/>
      <c r="H2" s="112" t="s">
        <v>128</v>
      </c>
      <c r="I2"/>
    </row>
    <row r="3" spans="1:46" ht="30" customHeight="1" thickTop="1">
      <c r="B3" s="114">
        <f>I8</f>
        <v>46023</v>
      </c>
      <c r="C3" s="126" t="s">
        <v>14</v>
      </c>
      <c r="D3" s="127" t="s">
        <v>15</v>
      </c>
      <c r="E3" s="128" t="s">
        <v>16</v>
      </c>
      <c r="G3"/>
      <c r="I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20 Cooperados avaliados ao RSAC</v>
      </c>
      <c r="C4" s="154">
        <f>SUM(L:L)</f>
        <v>18</v>
      </c>
      <c r="D4" s="154">
        <f>SUM(M:M)</f>
        <v>1</v>
      </c>
      <c r="E4" s="154">
        <f>SUM(N:N)</f>
        <v>1</v>
      </c>
      <c r="G4"/>
      <c r="H4"/>
      <c r="I4"/>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G5"/>
      <c r="H5"/>
      <c r="I5"/>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3042'!L:L)</f>
        <v>1.375735310704306E-4</v>
      </c>
      <c r="C7" s="122">
        <v>0.15</v>
      </c>
      <c r="D7" s="340" t="str">
        <f>IF(B7&lt;C7,"ENQUADRADO","DESENQUADRADO")</f>
        <v>ENQUADRADO</v>
      </c>
      <c r="E7" s="340"/>
      <c r="H7" s="341" t="s">
        <v>768</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9">_xlfn.XLOOKUP(_xlfn.UNIQUE('3042'!$C:$C),'3042'!C:C,'3042'!D:D,"")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237" t="s">
        <v>691</v>
      </c>
      <c r="I9" s="237" t="s">
        <v>692</v>
      </c>
      <c r="J9" s="23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Fornecedores'!G22</f>
        <v>0</v>
      </c>
      <c r="D10" s="118">
        <f>'Análise Fornecedores'!H22</f>
        <v>0</v>
      </c>
      <c r="E10" s="118">
        <f>'Análise Fornecedores'!I22</f>
        <v>0</v>
      </c>
      <c r="H10" s="250" t="s">
        <v>1736</v>
      </c>
      <c r="I10" s="142" t="str">
        <f>_xlfn.XLOOKUP(J10,'3042'!$D:$D,'3042'!$C:$C,0,0)</f>
        <v>008.288.548-66</v>
      </c>
      <c r="J10" s="143" t="str">
        <v>JOSE VICENTE VOLPE AGUIAR</v>
      </c>
      <c r="K10" s="144" cm="1">
        <f t="array" ref="K10">MAX(IF(J10='3042'!$D:$D,'3042'!$I:$I))</f>
        <v>46027</v>
      </c>
      <c r="L10" s="145">
        <f>IF(COUNTIFS('3042'!$D:$D,'A3042'!J10,'3042'!$I:$I,'A3042'!K10,'3042'!$F:$F,'A3042'!$L$7)&gt;=1,1,0)</f>
        <v>1</v>
      </c>
      <c r="M10" s="145">
        <f>IF(COUNTIFS('3042'!$D:$D,'A3042'!J10,'3042'!$I:$I,'A3042'!K10,'3042'!$F:$F,'A3042'!$M$7)&gt;=1,1,0)</f>
        <v>0</v>
      </c>
      <c r="N10" s="146">
        <f>IF(COUNTIFS('3042'!$D:$D,'A3042'!J10,'3042'!$I:$I,'A3042'!K10,'3042'!$F:$F,'A3042'!$N$7)&gt;=1,1,0)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IF(OR(AL10=" ",AL10="Sim"),"Ok",IF(AJ10="Não","Ok","Verificar"))</f>
        <v>Ok</v>
      </c>
      <c r="AO10" s="65" t="str">
        <f t="shared" ref="AO10:AO63" si="0">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0" t="s">
        <v>1758</v>
      </c>
      <c r="I11" s="115" t="str">
        <f>_xlfn.XLOOKUP(J11,'3042'!$D:$D,'3042'!$C:$C,0,0)</f>
        <v>01.262.898/0001-39</v>
      </c>
      <c r="J11" s="134" t="str">
        <v>CELIO PARANAIBA DOS REIS E CIA LTDA</v>
      </c>
      <c r="K11" s="135" cm="1">
        <f t="array" ref="K11">MAX(IF(J11='3042'!$D:$D,'3042'!$I:$I))</f>
        <v>46052</v>
      </c>
      <c r="L11" s="136">
        <f>IF(COUNTIFS('3042'!$D:$D,'A3042'!J11,'3042'!$I:$I,'A3042'!K11,'3042'!$F:$F,'A3042'!$L$7)&gt;=1,1,0)</f>
        <v>1</v>
      </c>
      <c r="M11" s="136">
        <f>IF(COUNTIFS('3042'!$D:$D,'A3042'!J11,'3042'!$I:$I,'A3042'!K11,'3042'!$F:$F,'A3042'!$M$7)&gt;=1,1,0)</f>
        <v>0</v>
      </c>
      <c r="N11" s="136">
        <f>IF(COUNTIFS('3042'!$D:$D,'A3042'!J11,'3042'!$I:$I,'A3042'!K11,'3042'!$F:$F,'A3042'!$N$7)&gt;=1,1,0)</f>
        <v>0</v>
      </c>
      <c r="O11" s="117"/>
      <c r="P11" s="118"/>
      <c r="Q11" s="133" t="str">
        <f t="shared" ref="Q11:Q25" si="1">IF(AND(O11="Sim")*OR(P11="Não",P11="Não se aplica",P11=""),"Verificar","Ok")</f>
        <v>Ok</v>
      </c>
      <c r="R11" s="115"/>
      <c r="S11" s="115"/>
      <c r="T11" s="66"/>
      <c r="U11" s="133" t="str">
        <f t="shared" ref="U11:U25" si="2">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 si="3">IF(AND(Z11="Sim",AB11="Siim"),"Ok",IF(AND(AA11="Sim")*OR(AB11="Não",AB11="Não se aplica",AB11=""),"Verificar","Ok"))</f>
        <v>Ok</v>
      </c>
      <c r="AD11" s="115"/>
      <c r="AE11" s="115"/>
      <c r="AF11" s="66"/>
      <c r="AG11" s="133" t="str">
        <f t="shared" ref="AG11:AG63" si="4">IF(AND(AE11="sim",AF11="Não"),"Verificar","Ok")</f>
        <v>Ok</v>
      </c>
      <c r="AH11" s="115"/>
      <c r="AI11" s="133" t="str">
        <f t="shared" ref="AI11:AI63" si="5">IF(AH11="Não","Verificar","Ok")</f>
        <v>Ok</v>
      </c>
      <c r="AJ11" s="117" t="str">
        <f>IF(N11=1,"Sim, precisa de plano cadastrado na PGPC", "Não")</f>
        <v>Não</v>
      </c>
      <c r="AK11" s="118"/>
      <c r="AL11" s="115"/>
      <c r="AM11" s="133" t="str">
        <f t="shared" ref="AM11:AM16" si="6">IF(OR(AL11=" ",AL11="Sim"),"Ok",IF(AJ11="Não","Ok","Verificar"))</f>
        <v>Ok</v>
      </c>
      <c r="AO11" s="65" t="str">
        <f t="shared" si="0"/>
        <v>Cooperado SEM perguntas a serem evidenciadas</v>
      </c>
      <c r="AP11"/>
      <c r="AQ11"/>
      <c r="AR11"/>
      <c r="AT11"/>
    </row>
    <row r="12" spans="1:46" ht="20.100000000000001" customHeight="1" thickTop="1">
      <c r="B12" s="242" t="s">
        <v>714</v>
      </c>
      <c r="C12" s="243" t="s">
        <v>715</v>
      </c>
      <c r="D12" s="325"/>
      <c r="E12" s="326"/>
      <c r="H12" s="250" t="s">
        <v>1736</v>
      </c>
      <c r="I12" s="115" t="str">
        <f>_xlfn.XLOOKUP(J12,'3042'!$D:$D,'3042'!$C:$C,0,0)</f>
        <v>032.734.178-54</v>
      </c>
      <c r="J12" s="134" t="str">
        <v>GERSON LUIZ DE SOUZA</v>
      </c>
      <c r="K12" s="135" cm="1">
        <f t="array" ref="K12">MAX(IF(J12='3042'!$D:$D,'3042'!$I:$I))</f>
        <v>46032</v>
      </c>
      <c r="L12" s="136">
        <f>IF(COUNTIFS('3042'!$D:$D,'A3042'!J12,'3042'!$I:$I,'A3042'!K12,'3042'!$F:$F,'A3042'!$L$7)&gt;=1,1,0)</f>
        <v>1</v>
      </c>
      <c r="M12" s="136">
        <f>IF(COUNTIFS('3042'!$D:$D,'A3042'!J12,'3042'!$I:$I,'A3042'!K12,'3042'!$F:$F,'A3042'!$M$7)&gt;=1,1,0)</f>
        <v>0</v>
      </c>
      <c r="N12" s="136">
        <f>IF(COUNTIFS('3042'!$D:$D,'A3042'!J12,'3042'!$I:$I,'A3042'!K12,'3042'!$F:$F,'A3042'!$N$7)&gt;=1,1,0)</f>
        <v>0</v>
      </c>
      <c r="O12" s="117"/>
      <c r="P12" s="118"/>
      <c r="Q12" s="133" t="str">
        <f t="shared" si="1"/>
        <v>Ok</v>
      </c>
      <c r="R12" s="115"/>
      <c r="S12" s="115"/>
      <c r="T12" s="66"/>
      <c r="U12" s="133" t="str">
        <f t="shared" si="2"/>
        <v>Ok</v>
      </c>
      <c r="V12" s="115"/>
      <c r="W12" s="115"/>
      <c r="X12" s="66"/>
      <c r="Y12" s="133" t="str">
        <f t="shared" ref="Y12:Y63" si="7">IF(AND(V12="Sim",X12="Siim"),"Ok",IF(AND(W12="Sim")*OR(X12="Não",X12="Não se aplica",X12=""),"Verificar","Ok"))</f>
        <v>Ok</v>
      </c>
      <c r="Z12" s="115"/>
      <c r="AA12" s="115"/>
      <c r="AB12" s="66"/>
      <c r="AC12" s="133" t="str">
        <f t="shared" ref="AC12:AC63" si="8">IF(AND(Z12="Sim",AB12="Siim"),"Ok",IF(AND(AA12="Sim")*OR(AB12="Não",AB12="Não se aplica",AB12=""),"Verificar","Ok"))</f>
        <v>Ok</v>
      </c>
      <c r="AD12" s="115"/>
      <c r="AE12" s="115"/>
      <c r="AF12" s="66"/>
      <c r="AG12" s="133" t="str">
        <f t="shared" si="4"/>
        <v>Ok</v>
      </c>
      <c r="AH12" s="115"/>
      <c r="AI12" s="133" t="str">
        <f t="shared" si="5"/>
        <v>Ok</v>
      </c>
      <c r="AJ12" s="117" t="str">
        <f t="shared" ref="AJ12:AJ63" si="9">IF(N12=1,"Sim, precisa de plano cadastrado na PGPC", "Não")</f>
        <v>Não</v>
      </c>
      <c r="AK12" s="118"/>
      <c r="AL12" s="115"/>
      <c r="AM12" s="133" t="str">
        <f t="shared" si="6"/>
        <v>Ok</v>
      </c>
      <c r="AO12" s="65" t="str">
        <f t="shared" si="0"/>
        <v>Cooperado SEM perguntas a serem evidenciadas</v>
      </c>
      <c r="AP12"/>
      <c r="AQ12"/>
      <c r="AR12"/>
      <c r="AT12"/>
    </row>
    <row r="13" spans="1:46" ht="20.100000000000001" customHeight="1">
      <c r="A13" s="65" t="str">
        <f>IFERROR(IF(ROW(_xlfn.XLOOKUP(B13,For_3042!D:D,For_3042!D:D))=1,"",ROW(_xlfn.XLOOKUP(B13,For_3042!D:D,For_3042!D:D))),"")</f>
        <v/>
      </c>
      <c r="B13" s="229" t="str" cm="1">
        <f t="array" ref="B13">_xlfn.UNIQUE(IF(_xlfn._xlws.FILTER(For_3042!D:D,For_3042!Z:Z="Fornecedor COM perguntas a serem evidenciadas","")="","",_xlfn._xlws.FILTER(For_3042!D:D,For_3042!Z:Z:'For_3042'!Z:Z="Fornecedor COM perguntas a serem evidenciadas","")))</f>
        <v/>
      </c>
      <c r="C13" s="230" t="str" cm="1">
        <f t="array" aca="1" ref="C13" ca="1">IFERROR(LEFT(
IF(INDIRECT("For_3042!N"&amp;A13)="verificar","6, ","")&amp;
IF(INDIRECT("For_3042!q"&amp;A13)="verificar","7, ","")&amp;
IF(INDIRECT("For_3042!t"&amp;A13)="verificar","8, ","")&amp;
IF(INDIRECT("For_3042!w"&amp;A13)="verificar","16, ","")&amp;
IF(INDIRECT("For_3042!x"&amp;A13)="não","QUESTIONÁRIO, ",""),
LEN(
IF(INDIRECT("For_3042!N"&amp;A13)="verificar","6, ","")&amp;
IF(INDIRECT("For_3042!q"&amp;A13)="verificar","7, ","")&amp;
IF(INDIRECT("For_3042!t"&amp;A13)="verificar","8, ","")&amp;
IF(INDIRECT("For_3042!w"&amp;A13)="verificar","16, ","")&amp;
IF(INDIRECT("For_3042!x"&amp;A13)="não","QUESTIONÁRIO, ",""))-2)&amp;".","")</f>
        <v/>
      </c>
      <c r="D13" s="229"/>
      <c r="E13" s="229"/>
      <c r="G13" s="253"/>
      <c r="H13" s="250" t="s">
        <v>1758</v>
      </c>
      <c r="I13" s="115" t="str">
        <f>_xlfn.XLOOKUP(J13,'3042'!$D:$D,'3042'!$C:$C,0,0)</f>
        <v>03.696.796/0001-57</v>
      </c>
      <c r="J13" s="134" t="str">
        <v>JOAOZINHO H ALVES MAT CONSTRUCAO LTDA</v>
      </c>
      <c r="K13" s="135" cm="1">
        <f t="array" ref="K13">MAX(IF(J13='3042'!$D:$D,'3042'!$I:$I))</f>
        <v>46029</v>
      </c>
      <c r="L13" s="136">
        <f>IF(COUNTIFS('3042'!$D:$D,'A3042'!J13,'3042'!$I:$I,'A3042'!K13,'3042'!$F:$F,'A3042'!$L$7)&gt;=1,1,0)</f>
        <v>1</v>
      </c>
      <c r="M13" s="136">
        <f>IF(COUNTIFS('3042'!$D:$D,'A3042'!J13,'3042'!$I:$I,'A3042'!K13,'3042'!$F:$F,'A3042'!$M$7)&gt;=1,1,0)</f>
        <v>0</v>
      </c>
      <c r="N13" s="136">
        <f>IF(COUNTIFS('3042'!$D:$D,'A3042'!J13,'3042'!$I:$I,'A3042'!K13,'3042'!$F:$F,'A3042'!$N$7)&gt;=1,1,0)</f>
        <v>0</v>
      </c>
      <c r="O13" s="117"/>
      <c r="P13" s="118"/>
      <c r="Q13" s="133" t="str">
        <f t="shared" si="1"/>
        <v>Ok</v>
      </c>
      <c r="R13" s="115"/>
      <c r="S13" s="115"/>
      <c r="T13" s="66"/>
      <c r="U13" s="133" t="str">
        <f t="shared" si="2"/>
        <v>Ok</v>
      </c>
      <c r="V13" s="115"/>
      <c r="W13" s="115"/>
      <c r="X13" s="66"/>
      <c r="Y13" s="133" t="str">
        <f t="shared" si="7"/>
        <v>Ok</v>
      </c>
      <c r="Z13" s="115"/>
      <c r="AA13" s="115"/>
      <c r="AB13" s="66"/>
      <c r="AC13" s="133" t="str">
        <f t="shared" si="8"/>
        <v>Ok</v>
      </c>
      <c r="AD13" s="115"/>
      <c r="AE13" s="115"/>
      <c r="AF13" s="66"/>
      <c r="AG13" s="133" t="str">
        <f t="shared" si="4"/>
        <v>Ok</v>
      </c>
      <c r="AH13" s="115"/>
      <c r="AI13" s="133" t="str">
        <f t="shared" si="5"/>
        <v>Ok</v>
      </c>
      <c r="AJ13" s="117" t="str">
        <f t="shared" si="9"/>
        <v>Não</v>
      </c>
      <c r="AK13" s="118"/>
      <c r="AL13" s="115"/>
      <c r="AM13" s="133" t="str">
        <f t="shared" si="6"/>
        <v>Ok</v>
      </c>
      <c r="AO13" s="65" t="str">
        <f t="shared" si="0"/>
        <v>Cooperado SEM perguntas a serem evidenciadas</v>
      </c>
      <c r="AP13"/>
      <c r="AQ13"/>
      <c r="AR13"/>
      <c r="AT13"/>
    </row>
    <row r="14" spans="1:46" ht="20.100000000000001" customHeight="1">
      <c r="A14" s="65" t="str">
        <f>IFERROR(IF(ROW(_xlfn.XLOOKUP(B14,For_3042!D:D,For_3042!D:D))=1,"",ROW(_xlfn.XLOOKUP(B14,For_3042!D:D,For_3042!D:D))),"")</f>
        <v/>
      </c>
      <c r="B14" s="229"/>
      <c r="C14" s="230" t="str" cm="1">
        <f t="array" aca="1" ref="C14" ca="1">IFERROR(LEFT(
IF(INDIRECT("For_3042!N"&amp;A14)="verificar","6, ","")&amp;
IF(INDIRECT("For_3042!q"&amp;A14)="verificar","7, ","")&amp;
IF(INDIRECT("For_3042!t"&amp;A14)="verificar","8, ","")&amp;
IF(INDIRECT("For_3042!w"&amp;A14)="verificar","16, ","")&amp;
IF(INDIRECT("For_3042!x"&amp;A14)="não","QUESTIONÁRIO, ",""),
LEN(
IF(INDIRECT("For_3042!N"&amp;A14)="verificar","6, ","")&amp;
IF(INDIRECT("For_3042!q"&amp;A14)="verificar","7, ","")&amp;
IF(INDIRECT("For_3042!t"&amp;A14)="verificar","8, ","")&amp;
IF(INDIRECT("For_3042!w"&amp;A14)="verificar","16, ","")&amp;
IF(INDIRECT("For_3042!x"&amp;A14)="não","QUESTIONÁRIO, ",""))-2)&amp;".","")</f>
        <v/>
      </c>
      <c r="D14" s="229"/>
      <c r="E14" s="229"/>
      <c r="H14" s="250" t="s">
        <v>1734</v>
      </c>
      <c r="I14" s="115" t="str">
        <f>_xlfn.XLOOKUP(J14,'3042'!$D:$D,'3042'!$C:$C,0,0)</f>
        <v>041.053.431-57</v>
      </c>
      <c r="J14" s="134" t="str">
        <v>RAFAEL OLIVEIRA CINTRA</v>
      </c>
      <c r="K14" s="135" cm="1">
        <f t="array" ref="K14">MAX(IF(J14='3042'!$D:$D,'3042'!$I:$I))</f>
        <v>46033</v>
      </c>
      <c r="L14" s="136">
        <f>IF(COUNTIFS('3042'!$D:$D,'A3042'!J14,'3042'!$I:$I,'A3042'!K14,'3042'!$F:$F,'A3042'!$L$7)&gt;=1,1,0)</f>
        <v>1</v>
      </c>
      <c r="M14" s="136">
        <f>IF(COUNTIFS('3042'!$D:$D,'A3042'!J14,'3042'!$I:$I,'A3042'!K14,'3042'!$F:$F,'A3042'!$M$7)&gt;=1,1,0)</f>
        <v>0</v>
      </c>
      <c r="N14" s="136">
        <f>IF(COUNTIFS('3042'!$D:$D,'A3042'!J14,'3042'!$I:$I,'A3042'!K14,'3042'!$F:$F,'A3042'!$N$7)&gt;=1,1,0)</f>
        <v>0</v>
      </c>
      <c r="O14" s="117"/>
      <c r="P14" s="118"/>
      <c r="Q14" s="133" t="str">
        <f t="shared" si="1"/>
        <v>Ok</v>
      </c>
      <c r="R14" s="115"/>
      <c r="S14" s="115"/>
      <c r="T14" s="66"/>
      <c r="U14" s="133" t="str">
        <f t="shared" si="2"/>
        <v>Ok</v>
      </c>
      <c r="V14" s="115"/>
      <c r="W14" s="115"/>
      <c r="X14" s="66"/>
      <c r="Y14" s="133" t="str">
        <f t="shared" si="7"/>
        <v>Ok</v>
      </c>
      <c r="Z14" s="115"/>
      <c r="AA14" s="115"/>
      <c r="AB14" s="66"/>
      <c r="AC14" s="133" t="str">
        <f t="shared" si="8"/>
        <v>Ok</v>
      </c>
      <c r="AD14" s="115"/>
      <c r="AE14" s="115"/>
      <c r="AF14" s="66"/>
      <c r="AG14" s="133" t="str">
        <f t="shared" si="4"/>
        <v>Ok</v>
      </c>
      <c r="AH14" s="115"/>
      <c r="AI14" s="133" t="str">
        <f t="shared" si="5"/>
        <v>Ok</v>
      </c>
      <c r="AJ14" s="117" t="str">
        <f t="shared" si="9"/>
        <v>Não</v>
      </c>
      <c r="AK14" s="118"/>
      <c r="AL14" s="115"/>
      <c r="AM14" s="133" t="str">
        <f t="shared" si="6"/>
        <v>Ok</v>
      </c>
      <c r="AO14" s="65" t="str">
        <f t="shared" si="0"/>
        <v>Cooperado SEM perguntas a serem evidenciadas</v>
      </c>
      <c r="AP14"/>
      <c r="AQ14"/>
      <c r="AR14"/>
      <c r="AT14"/>
    </row>
    <row r="15" spans="1:46" ht="20.100000000000001" customHeight="1">
      <c r="A15" s="65" t="str">
        <f>IFERROR(IF(ROW(_xlfn.XLOOKUP(B15,For_3042!D:D,For_3042!D:D))=1,"",ROW(_xlfn.XLOOKUP(B15,For_3042!D:D,For_3042!D:D))),"")</f>
        <v/>
      </c>
      <c r="B15" s="229"/>
      <c r="C15" s="230" t="str" cm="1">
        <f t="array" aca="1" ref="C15" ca="1">IFERROR(LEFT(
IF(INDIRECT("For_3042!N"&amp;A15)="verificar","6, ","")&amp;
IF(INDIRECT("For_3042!q"&amp;A15)="verificar","7, ","")&amp;
IF(INDIRECT("For_3042!t"&amp;A15)="verificar","8, ","")&amp;
IF(INDIRECT("For_3042!w"&amp;A15)="verificar","16, ","")&amp;
IF(INDIRECT("For_3042!x"&amp;A15)="não","QUESTIONÁRIO, ",""),
LEN(
IF(INDIRECT("For_3042!N"&amp;A15)="verificar","6, ","")&amp;
IF(INDIRECT("For_3042!q"&amp;A15)="verificar","7, ","")&amp;
IF(INDIRECT("For_3042!t"&amp;A15)="verificar","8, ","")&amp;
IF(INDIRECT("For_3042!w"&amp;A15)="verificar","16, ","")&amp;
IF(INDIRECT("For_3042!x"&amp;A15)="não","QUESTIONÁRIO, ",""))-2)&amp;".","")</f>
        <v/>
      </c>
      <c r="D15" s="229"/>
      <c r="E15" s="229"/>
      <c r="H15" s="250" t="s">
        <v>1759</v>
      </c>
      <c r="I15" s="115" t="str">
        <f>_xlfn.XLOOKUP(J15,'3042'!$D:$D,'3042'!$C:$C,0,0)</f>
        <v>08.281.702/0001-00</v>
      </c>
      <c r="J15" s="134" t="str">
        <v>COOPERATIVA MISTA DOS AGROPECUARISTAS DA REGIAO DE PANAMA - COPERPAN</v>
      </c>
      <c r="K15" s="135" cm="1">
        <f t="array" ref="K15">MAX(IF(J15='3042'!$D:$D,'3042'!$I:$I))</f>
        <v>46035</v>
      </c>
      <c r="L15" s="136">
        <f>IF(COUNTIFS('3042'!$D:$D,'A3042'!J15,'3042'!$I:$I,'A3042'!K15,'3042'!$F:$F,'A3042'!$L$7)&gt;=1,1,0)</f>
        <v>1</v>
      </c>
      <c r="M15" s="136">
        <f>IF(COUNTIFS('3042'!$D:$D,'A3042'!J15,'3042'!$I:$I,'A3042'!K15,'3042'!$F:$F,'A3042'!$M$7)&gt;=1,1,0)</f>
        <v>0</v>
      </c>
      <c r="N15" s="136">
        <f>IF(COUNTIFS('3042'!$D:$D,'A3042'!J15,'3042'!$I:$I,'A3042'!K15,'3042'!$F:$F,'A3042'!$N$7)&gt;=1,1,0)</f>
        <v>0</v>
      </c>
      <c r="O15" s="117"/>
      <c r="P15" s="118"/>
      <c r="Q15" s="133" t="str">
        <f t="shared" si="1"/>
        <v>Ok</v>
      </c>
      <c r="R15" s="115"/>
      <c r="S15" s="115"/>
      <c r="T15" s="66"/>
      <c r="U15" s="133" t="str">
        <f>IF(AND(R15="Sim",T15="Siim"),"Ok",IF(AND(S15="Sim")*OR(T15="Não",T15="Não se aplica",T15=""),"Verificar","Ok"))</f>
        <v>Ok</v>
      </c>
      <c r="V15" s="115"/>
      <c r="W15" s="115"/>
      <c r="X15" s="66"/>
      <c r="Y15" s="133" t="str">
        <f t="shared" si="7"/>
        <v>Ok</v>
      </c>
      <c r="Z15" s="115"/>
      <c r="AA15" s="115"/>
      <c r="AB15" s="66"/>
      <c r="AC15" s="133" t="str">
        <f t="shared" si="8"/>
        <v>Ok</v>
      </c>
      <c r="AD15" s="115"/>
      <c r="AE15" s="115"/>
      <c r="AF15" s="66"/>
      <c r="AG15" s="133" t="str">
        <f t="shared" si="4"/>
        <v>Ok</v>
      </c>
      <c r="AH15" s="115"/>
      <c r="AI15" s="133" t="str">
        <f t="shared" si="5"/>
        <v>Ok</v>
      </c>
      <c r="AJ15" s="117" t="str">
        <f t="shared" si="9"/>
        <v>Não</v>
      </c>
      <c r="AK15" s="118"/>
      <c r="AL15" s="115"/>
      <c r="AM15" s="133" t="str">
        <f t="shared" si="6"/>
        <v>Ok</v>
      </c>
      <c r="AO15" s="65" t="str">
        <f t="shared" si="0"/>
        <v>Cooperado SEM perguntas a serem evidenciadas</v>
      </c>
    </row>
    <row r="16" spans="1:46" ht="20.100000000000001" customHeight="1">
      <c r="A16" s="65" t="str">
        <f>IFERROR(IF(ROW(_xlfn.XLOOKUP(B16,For_3042!D:D,For_3042!D:D))=1,"",ROW(_xlfn.XLOOKUP(B16,For_3042!D:D,For_3042!D:D))),"")</f>
        <v/>
      </c>
      <c r="B16" s="229"/>
      <c r="C16" s="230" t="str" cm="1">
        <f t="array" aca="1" ref="C16" ca="1">IFERROR(LEFT(
IF(INDIRECT("For_3042!N"&amp;A16)="verificar","6, ","")&amp;
IF(INDIRECT("For_3042!q"&amp;A16)="verificar","7, ","")&amp;
IF(INDIRECT("For_3042!t"&amp;A16)="verificar","8, ","")&amp;
IF(INDIRECT("For_3042!w"&amp;A16)="verificar","16, ","")&amp;
IF(INDIRECT("For_3042!x"&amp;A16)="não","QUESTIONÁRIO, ",""),
LEN(
IF(INDIRECT("For_3042!N"&amp;A16)="verificar","6, ","")&amp;
IF(INDIRECT("For_3042!q"&amp;A16)="verificar","7, ","")&amp;
IF(INDIRECT("For_3042!t"&amp;A16)="verificar","8, ","")&amp;
IF(INDIRECT("For_3042!w"&amp;A16)="verificar","16, ","")&amp;
IF(INDIRECT("For_3042!x"&amp;A16)="não","QUESTIONÁRIO, ",""))-2)&amp;".","")</f>
        <v/>
      </c>
      <c r="D16" s="229"/>
      <c r="E16" s="229"/>
      <c r="H16" s="250" t="s">
        <v>1760</v>
      </c>
      <c r="I16" s="115" t="str">
        <f>_xlfn.XLOOKUP(J16,'3042'!$D:$D,'3042'!$C:$C,0,0)</f>
        <v>08.686.745/0001-68</v>
      </c>
      <c r="J16" s="134" t="str">
        <v>100 LIMITES TRANSPORTES LTDA EM RECUPERACAO JUDICIAL</v>
      </c>
      <c r="K16" s="135" cm="1">
        <f t="array" ref="K16">MAX(IF(J16='3042'!$D:$D,'3042'!$I:$I))</f>
        <v>46037</v>
      </c>
      <c r="L16" s="136">
        <f>IF(COUNTIFS('3042'!$D:$D,'A3042'!J16,'3042'!$I:$I,'A3042'!K16,'3042'!$F:$F,'A3042'!$L$7)&gt;=1,1,0)</f>
        <v>1</v>
      </c>
      <c r="M16" s="136">
        <f>IF(COUNTIFS('3042'!$D:$D,'A3042'!J16,'3042'!$I:$I,'A3042'!K16,'3042'!$F:$F,'A3042'!$M$7)&gt;=1,1,0)</f>
        <v>0</v>
      </c>
      <c r="N16" s="136">
        <f>IF(COUNTIFS('3042'!$D:$D,'A3042'!J16,'3042'!$I:$I,'A3042'!K16,'3042'!$F:$F,'A3042'!$N$7)&gt;=1,1,0)</f>
        <v>0</v>
      </c>
      <c r="O16" s="117"/>
      <c r="P16" s="118"/>
      <c r="Q16" s="133" t="str">
        <f t="shared" si="1"/>
        <v>Ok</v>
      </c>
      <c r="R16" s="115"/>
      <c r="S16" s="115"/>
      <c r="T16" s="66"/>
      <c r="U16" s="133" t="str">
        <f>IF(AND(R16="Sim",T16="Siim"),"Ok",IF(AND(S16="Sim")*OR(T16="Não",T16="Não se aplica",T16=""),"Verificar","Ok"))</f>
        <v>Ok</v>
      </c>
      <c r="V16" s="115"/>
      <c r="W16" s="115"/>
      <c r="X16" s="66"/>
      <c r="Y16" s="133" t="str">
        <f t="shared" si="7"/>
        <v>Ok</v>
      </c>
      <c r="Z16" s="115"/>
      <c r="AA16" s="115"/>
      <c r="AB16" s="66"/>
      <c r="AC16" s="133" t="str">
        <f t="shared" si="8"/>
        <v>Ok</v>
      </c>
      <c r="AD16" s="115"/>
      <c r="AE16" s="115"/>
      <c r="AF16" s="66"/>
      <c r="AG16" s="133" t="str">
        <f t="shared" si="4"/>
        <v>Ok</v>
      </c>
      <c r="AH16" s="115"/>
      <c r="AI16" s="133" t="str">
        <f t="shared" si="5"/>
        <v>Ok</v>
      </c>
      <c r="AJ16" s="117" t="str">
        <f t="shared" si="9"/>
        <v>Não</v>
      </c>
      <c r="AK16" s="118"/>
      <c r="AL16" s="115"/>
      <c r="AM16" s="133" t="str">
        <f t="shared" si="6"/>
        <v>Ok</v>
      </c>
      <c r="AO16" s="65" t="str">
        <f t="shared" si="0"/>
        <v>Cooperado SEM perguntas a serem evidenciadas</v>
      </c>
    </row>
    <row r="17" spans="1:41" ht="20.100000000000001" customHeight="1">
      <c r="A17" s="65" t="str">
        <f>IFERROR(IF(ROW(_xlfn.XLOOKUP(B17,For_3042!D:D,For_3042!D:D))=1,"",ROW(_xlfn.XLOOKUP(B17,For_3042!D:D,For_3042!D:D))),"")</f>
        <v/>
      </c>
      <c r="B17" s="229"/>
      <c r="C17" s="230" t="str" cm="1">
        <f t="array" aca="1" ref="C17" ca="1">IFERROR(LEFT(
IF(INDIRECT("For_3042!N"&amp;A17)="verificar","6, ","")&amp;
IF(INDIRECT("For_3042!q"&amp;A17)="verificar","7, ","")&amp;
IF(INDIRECT("For_3042!t"&amp;A17)="verificar","8, ","")&amp;
IF(INDIRECT("For_3042!w"&amp;A17)="verificar","16, ","")&amp;
IF(INDIRECT("For_3042!x"&amp;A17)="não","QUESTIONÁRIO, ",""),
LEN(
IF(INDIRECT("For_3042!N"&amp;A17)="verificar","6, ","")&amp;
IF(INDIRECT("For_3042!q"&amp;A17)="verificar","7, ","")&amp;
IF(INDIRECT("For_3042!t"&amp;A17)="verificar","8, ","")&amp;
IF(INDIRECT("For_3042!w"&amp;A17)="verificar","16, ","")&amp;
IF(INDIRECT("For_3042!x"&amp;A17)="não","QUESTIONÁRIO, ",""))-2)&amp;".","")</f>
        <v/>
      </c>
      <c r="D17" s="229"/>
      <c r="E17" s="229"/>
      <c r="H17" s="250" t="s">
        <v>1756</v>
      </c>
      <c r="I17" s="115" t="str">
        <f>_xlfn.XLOOKUP(J17,'3042'!$D:$D,'3042'!$C:$C,0,0)</f>
        <v>153.392.558-59</v>
      </c>
      <c r="J17" s="134" t="str">
        <v>FREDERICO DE OLIVEIRA FERREIRA</v>
      </c>
      <c r="K17" s="135" cm="1">
        <f t="array" ref="K17">MAX(IF(J17='3042'!$D:$D,'3042'!$I:$I))</f>
        <v>46038</v>
      </c>
      <c r="L17" s="136">
        <f>IF(COUNTIFS('3042'!$D:$D,'A3042'!J17,'3042'!$I:$I,'A3042'!K17,'3042'!$F:$F,'A3042'!$L$7)&gt;=1,1,0)</f>
        <v>1</v>
      </c>
      <c r="M17" s="136">
        <f>IF(COUNTIFS('3042'!$D:$D,'A3042'!J17,'3042'!$I:$I,'A3042'!K17,'3042'!$F:$F,'A3042'!$M$7)&gt;=1,1,0)</f>
        <v>0</v>
      </c>
      <c r="N17" s="136">
        <f>IF(COUNTIFS('3042'!$D:$D,'A3042'!J17,'3042'!$I:$I,'A3042'!K17,'3042'!$F:$F,'A3042'!$N$7)&gt;=1,1,0)</f>
        <v>0</v>
      </c>
      <c r="O17" s="117"/>
      <c r="P17" s="118"/>
      <c r="Q17" s="133" t="str">
        <f t="shared" si="1"/>
        <v>Ok</v>
      </c>
      <c r="R17" s="115"/>
      <c r="S17" s="115"/>
      <c r="T17" s="66"/>
      <c r="U17" s="133" t="str">
        <f t="shared" si="2"/>
        <v>Ok</v>
      </c>
      <c r="V17" s="115"/>
      <c r="W17" s="115"/>
      <c r="X17" s="66"/>
      <c r="Y17" s="133" t="str">
        <f t="shared" si="7"/>
        <v>Ok</v>
      </c>
      <c r="Z17" s="115"/>
      <c r="AA17" s="115"/>
      <c r="AB17" s="66"/>
      <c r="AC17" s="133" t="str">
        <f t="shared" si="8"/>
        <v>Ok</v>
      </c>
      <c r="AD17" s="115"/>
      <c r="AE17" s="115"/>
      <c r="AF17" s="66"/>
      <c r="AG17" s="133" t="str">
        <f t="shared" si="4"/>
        <v>Ok</v>
      </c>
      <c r="AH17" s="115"/>
      <c r="AI17" s="133" t="str">
        <f t="shared" si="5"/>
        <v>Ok</v>
      </c>
      <c r="AJ17" s="117" t="str">
        <f t="shared" si="9"/>
        <v>Não</v>
      </c>
      <c r="AK17" s="118"/>
      <c r="AL17" s="115"/>
      <c r="AM17" s="133" t="str">
        <f>IF(OR(AL17=" ",AL17="Sim"),"Ok",IF(AJ17="Não","Ok","Verificar"))</f>
        <v>Ok</v>
      </c>
      <c r="AO17" s="65" t="str">
        <f t="shared" si="0"/>
        <v>Cooperado SEM perguntas a serem evidenciadas</v>
      </c>
    </row>
    <row r="18" spans="1:41" ht="20.100000000000001" customHeight="1">
      <c r="A18" s="65" t="str">
        <f>IFERROR(IF(ROW(_xlfn.XLOOKUP(B18,For_3042!D:D,For_3042!D:D))=1,"",ROW(_xlfn.XLOOKUP(B18,For_3042!D:D,For_3042!D:D))),"")</f>
        <v/>
      </c>
      <c r="B18" s="229"/>
      <c r="C18" s="230" t="str" cm="1">
        <f t="array" aca="1" ref="C18" ca="1">IFERROR(LEFT(
IF(INDIRECT("For_3042!N"&amp;A18)="verificar","6, ","")&amp;
IF(INDIRECT("For_3042!q"&amp;A18)="verificar","7, ","")&amp;
IF(INDIRECT("For_3042!t"&amp;A18)="verificar","8, ","")&amp;
IF(INDIRECT("For_3042!w"&amp;A18)="verificar","16, ","")&amp;
IF(INDIRECT("For_3042!x"&amp;A18)="não","QUESTIONÁRIO, ",""),
LEN(
IF(INDIRECT("For_3042!N"&amp;A18)="verificar","6, ","")&amp;
IF(INDIRECT("For_3042!q"&amp;A18)="verificar","7, ","")&amp;
IF(INDIRECT("For_3042!t"&amp;A18)="verificar","8, ","")&amp;
IF(INDIRECT("For_3042!w"&amp;A18)="verificar","16, ","")&amp;
IF(INDIRECT("For_3042!x"&amp;A18)="não","QUESTIONÁRIO, ",""))-2)&amp;".","")</f>
        <v/>
      </c>
      <c r="D18" s="229"/>
      <c r="E18" s="229"/>
      <c r="H18" s="250" t="s">
        <v>1733</v>
      </c>
      <c r="I18" s="115" t="str">
        <f>_xlfn.XLOOKUP(J18,'3042'!$D:$D,'3042'!$C:$C,0,0)</f>
        <v>170.089.131-68</v>
      </c>
      <c r="J18" s="134" t="str">
        <v>JOAOZINHO HONORIO ALVES</v>
      </c>
      <c r="K18" s="135" cm="1">
        <f t="array" ref="K18">MAX(IF(J18='3042'!$D:$D,'3042'!$I:$I))</f>
        <v>46029</v>
      </c>
      <c r="L18" s="136">
        <f>IF(COUNTIFS('3042'!$D:$D,'A3042'!J18,'3042'!$I:$I,'A3042'!K18,'3042'!$F:$F,'A3042'!$L$7)&gt;=1,1,0)</f>
        <v>1</v>
      </c>
      <c r="M18" s="136">
        <f>IF(COUNTIFS('3042'!$D:$D,'A3042'!J18,'3042'!$I:$I,'A3042'!K18,'3042'!$F:$F,'A3042'!$M$7)&gt;=1,1,0)</f>
        <v>0</v>
      </c>
      <c r="N18" s="136">
        <f>IF(COUNTIFS('3042'!$D:$D,'A3042'!J18,'3042'!$I:$I,'A3042'!K18,'3042'!$F:$F,'A3042'!$N$7)&gt;=1,1,0)</f>
        <v>0</v>
      </c>
      <c r="O18" s="117"/>
      <c r="P18" s="118"/>
      <c r="Q18" s="133" t="str">
        <f t="shared" si="1"/>
        <v>Ok</v>
      </c>
      <c r="R18" s="115"/>
      <c r="S18" s="115"/>
      <c r="T18" s="66"/>
      <c r="U18" s="133" t="str">
        <f t="shared" si="2"/>
        <v>Ok</v>
      </c>
      <c r="V18" s="115"/>
      <c r="W18" s="115"/>
      <c r="X18" s="66"/>
      <c r="Y18" s="133" t="str">
        <f t="shared" si="7"/>
        <v>Ok</v>
      </c>
      <c r="Z18" s="115"/>
      <c r="AA18" s="115"/>
      <c r="AB18" s="66"/>
      <c r="AC18" s="133" t="str">
        <f t="shared" si="8"/>
        <v>Ok</v>
      </c>
      <c r="AD18" s="115"/>
      <c r="AE18" s="115"/>
      <c r="AF18" s="66"/>
      <c r="AG18" s="133" t="str">
        <f t="shared" si="4"/>
        <v>Ok</v>
      </c>
      <c r="AH18" s="115"/>
      <c r="AI18" s="133" t="str">
        <f t="shared" si="5"/>
        <v>Ok</v>
      </c>
      <c r="AJ18" s="117" t="str">
        <f t="shared" si="9"/>
        <v>Não</v>
      </c>
      <c r="AK18" s="118"/>
      <c r="AL18" s="115"/>
      <c r="AM18" s="133" t="str">
        <f t="shared" ref="AM18:AM63" si="10">IF(OR(AL18=" ",AL18="Sim"),"Ok",IF(AJ18="Não","Ok","Verificar"))</f>
        <v>Ok</v>
      </c>
      <c r="AO18" s="65" t="str">
        <f t="shared" si="0"/>
        <v>Cooperado SEM perguntas a serem evidenciadas</v>
      </c>
    </row>
    <row r="19" spans="1:41" ht="20.100000000000001" customHeight="1">
      <c r="A19" s="65" t="str">
        <f>IFERROR(IF(ROW(_xlfn.XLOOKUP(B19,For_3042!D:D,For_3042!D:D))=1,"",ROW(_xlfn.XLOOKUP(B19,For_3042!D:D,For_3042!D:D))),"")</f>
        <v/>
      </c>
      <c r="B19" s="229"/>
      <c r="C19" s="230" t="str" cm="1">
        <f t="array" aca="1" ref="C19" ca="1">IFERROR(LEFT(
IF(INDIRECT("For_3042!N"&amp;A19)="verificar","6, ","")&amp;
IF(INDIRECT("For_3042!q"&amp;A19)="verificar","7, ","")&amp;
IF(INDIRECT("For_3042!t"&amp;A19)="verificar","8, ","")&amp;
IF(INDIRECT("For_3042!w"&amp;A19)="verificar","16, ","")&amp;
IF(INDIRECT("For_3042!x"&amp;A19)="não","QUESTIONÁRIO, ",""),
LEN(
IF(INDIRECT("For_3042!N"&amp;A19)="verificar","6, ","")&amp;
IF(INDIRECT("For_3042!q"&amp;A19)="verificar","7, ","")&amp;
IF(INDIRECT("For_3042!t"&amp;A19)="verificar","8, ","")&amp;
IF(INDIRECT("For_3042!w"&amp;A19)="verificar","16, ","")&amp;
IF(INDIRECT("For_3042!x"&amp;A19)="não","QUESTIONÁRIO, ",""))-2)&amp;".","")</f>
        <v/>
      </c>
      <c r="D19" s="229"/>
      <c r="E19" s="229"/>
      <c r="H19" s="250" t="s">
        <v>1736</v>
      </c>
      <c r="I19" s="115" t="str">
        <f>_xlfn.XLOOKUP(J19,'3042'!$D:$D,'3042'!$C:$C,0,0)</f>
        <v>216.603.378-44</v>
      </c>
      <c r="J19" s="134" t="str">
        <v>RAFAEL FAYAD MARCONDES</v>
      </c>
      <c r="K19" s="135" cm="1">
        <f t="array" ref="K19">MAX(IF(J19='3042'!$D:$D,'3042'!$I:$I))</f>
        <v>46036</v>
      </c>
      <c r="L19" s="136">
        <f>IF(COUNTIFS('3042'!$D:$D,'A3042'!J19,'3042'!$I:$I,'A3042'!K19,'3042'!$F:$F,'A3042'!$L$7)&gt;=1,1,0)</f>
        <v>1</v>
      </c>
      <c r="M19" s="136">
        <f>IF(COUNTIFS('3042'!$D:$D,'A3042'!J19,'3042'!$I:$I,'A3042'!K19,'3042'!$F:$F,'A3042'!$M$7)&gt;=1,1,0)</f>
        <v>0</v>
      </c>
      <c r="N19" s="136">
        <f>IF(COUNTIFS('3042'!$D:$D,'A3042'!J19,'3042'!$I:$I,'A3042'!K19,'3042'!$F:$F,'A3042'!$N$7)&gt;=1,1,0)</f>
        <v>0</v>
      </c>
      <c r="O19" s="117"/>
      <c r="P19" s="118"/>
      <c r="Q19" s="133" t="str">
        <f t="shared" si="1"/>
        <v>Ok</v>
      </c>
      <c r="R19" s="115"/>
      <c r="S19" s="115"/>
      <c r="T19" s="66"/>
      <c r="U19" s="133" t="str">
        <f t="shared" si="2"/>
        <v>Ok</v>
      </c>
      <c r="V19" s="115"/>
      <c r="W19" s="115"/>
      <c r="X19" s="66"/>
      <c r="Y19" s="133" t="str">
        <f t="shared" si="7"/>
        <v>Ok</v>
      </c>
      <c r="Z19" s="115"/>
      <c r="AA19" s="115"/>
      <c r="AB19" s="66"/>
      <c r="AC19" s="133" t="str">
        <f t="shared" si="8"/>
        <v>Ok</v>
      </c>
      <c r="AD19" s="115"/>
      <c r="AE19" s="115"/>
      <c r="AF19" s="66"/>
      <c r="AG19" s="133" t="str">
        <f t="shared" si="4"/>
        <v>Ok</v>
      </c>
      <c r="AH19" s="115"/>
      <c r="AI19" s="133" t="str">
        <f t="shared" si="5"/>
        <v>Ok</v>
      </c>
      <c r="AJ19" s="117" t="str">
        <f t="shared" si="9"/>
        <v>Não</v>
      </c>
      <c r="AK19" s="118"/>
      <c r="AL19" s="115"/>
      <c r="AM19" s="133" t="str">
        <f t="shared" si="10"/>
        <v>Ok</v>
      </c>
      <c r="AO19" s="65" t="str">
        <f t="shared" si="0"/>
        <v>Cooperado SEM perguntas a serem evidenciadas</v>
      </c>
    </row>
    <row r="20" spans="1:41" ht="20.100000000000001" customHeight="1">
      <c r="A20" s="65" t="str">
        <f>IFERROR(IF(ROW(_xlfn.XLOOKUP(B20,For_3042!D:D,For_3042!D:D))=1,"",ROW(_xlfn.XLOOKUP(B20,For_3042!D:D,For_3042!D:D))),"")</f>
        <v/>
      </c>
      <c r="B20" s="229"/>
      <c r="C20" s="230" t="str" cm="1">
        <f t="array" aca="1" ref="C20" ca="1">IFERROR(LEFT(
IF(INDIRECT("For_3042!N"&amp;A20)="verificar","6, ","")&amp;
IF(INDIRECT("For_3042!q"&amp;A20)="verificar","7, ","")&amp;
IF(INDIRECT("For_3042!t"&amp;A20)="verificar","8, ","")&amp;
IF(INDIRECT("For_3042!w"&amp;A20)="verificar","16, ","")&amp;
IF(INDIRECT("For_3042!x"&amp;A20)="não","QUESTIONÁRIO, ",""),
LEN(
IF(INDIRECT("For_3042!N"&amp;A20)="verificar","6, ","")&amp;
IF(INDIRECT("For_3042!q"&amp;A20)="verificar","7, ","")&amp;
IF(INDIRECT("For_3042!t"&amp;A20)="verificar","8, ","")&amp;
IF(INDIRECT("For_3042!w"&amp;A20)="verificar","16, ","")&amp;
IF(INDIRECT("For_3042!x"&amp;A20)="não","QUESTIONÁRIO, ",""))-2)&amp;".","")</f>
        <v/>
      </c>
      <c r="D20" s="229"/>
      <c r="E20" s="229"/>
      <c r="H20" s="250" t="s">
        <v>1761</v>
      </c>
      <c r="I20" s="115" t="str">
        <f>_xlfn.XLOOKUP(J20,'3042'!$D:$D,'3042'!$C:$C,0,0)</f>
        <v>23.626.019/0001-43</v>
      </c>
      <c r="J20" s="134" t="str">
        <v>CAMINHO DO CAMPO RACOES LTDA</v>
      </c>
      <c r="K20" s="135" cm="1">
        <f t="array" ref="K20">MAX(IF(J20='3042'!$D:$D,'3042'!$I:$I))</f>
        <v>46048</v>
      </c>
      <c r="L20" s="136">
        <f>IF(COUNTIFS('3042'!$D:$D,'A3042'!J20,'3042'!$I:$I,'A3042'!K20,'3042'!$F:$F,'A3042'!$L$7)&gt;=1,1,0)</f>
        <v>1</v>
      </c>
      <c r="M20" s="136">
        <f>IF(COUNTIFS('3042'!$D:$D,'A3042'!J20,'3042'!$I:$I,'A3042'!K20,'3042'!$F:$F,'A3042'!$M$7)&gt;=1,1,0)</f>
        <v>0</v>
      </c>
      <c r="N20" s="136">
        <f>IF(COUNTIFS('3042'!$D:$D,'A3042'!J20,'3042'!$I:$I,'A3042'!K20,'3042'!$F:$F,'A3042'!$N$7)&gt;=1,1,0)</f>
        <v>0</v>
      </c>
      <c r="O20" s="117"/>
      <c r="P20" s="118"/>
      <c r="Q20" s="133" t="str">
        <f t="shared" si="1"/>
        <v>Ok</v>
      </c>
      <c r="R20" s="115"/>
      <c r="S20" s="115"/>
      <c r="T20" s="66"/>
      <c r="U20" s="133" t="str">
        <f t="shared" si="2"/>
        <v>Ok</v>
      </c>
      <c r="V20" s="115"/>
      <c r="W20" s="115"/>
      <c r="X20" s="66"/>
      <c r="Y20" s="133" t="str">
        <f t="shared" si="7"/>
        <v>Ok</v>
      </c>
      <c r="Z20" s="115"/>
      <c r="AA20" s="115"/>
      <c r="AB20" s="66"/>
      <c r="AC20" s="133" t="str">
        <f t="shared" si="8"/>
        <v>Ok</v>
      </c>
      <c r="AD20" s="115"/>
      <c r="AE20" s="115"/>
      <c r="AF20" s="66"/>
      <c r="AG20" s="133" t="str">
        <f t="shared" si="4"/>
        <v>Ok</v>
      </c>
      <c r="AH20" s="115"/>
      <c r="AI20" s="133" t="str">
        <f t="shared" si="5"/>
        <v>Ok</v>
      </c>
      <c r="AJ20" s="117" t="str">
        <f t="shared" si="9"/>
        <v>Não</v>
      </c>
      <c r="AK20" s="118"/>
      <c r="AL20" s="115"/>
      <c r="AM20" s="133" t="str">
        <f t="shared" si="10"/>
        <v>Ok</v>
      </c>
      <c r="AO20" s="65" t="str">
        <f t="shared" si="0"/>
        <v>Cooperado SEM perguntas a serem evidenciadas</v>
      </c>
    </row>
    <row r="21" spans="1:41" ht="20.100000000000001" customHeight="1">
      <c r="A21" s="65" t="str">
        <f>IFERROR(IF(ROW(_xlfn.XLOOKUP(B21,For_3042!D:D,For_3042!D:D))=1,"",ROW(_xlfn.XLOOKUP(B21,For_3042!D:D,For_3042!D:D))),"")</f>
        <v/>
      </c>
      <c r="B21" s="229"/>
      <c r="C21" s="230" t="str" cm="1">
        <f t="array" aca="1" ref="C21" ca="1">IFERROR(LEFT(
IF(INDIRECT("For_3042!N"&amp;A21)="verificar","6, ","")&amp;
IF(INDIRECT("For_3042!q"&amp;A21)="verificar","7, ","")&amp;
IF(INDIRECT("For_3042!t"&amp;A21)="verificar","8, ","")&amp;
IF(INDIRECT("For_3042!w"&amp;A21)="verificar","16, ","")&amp;
IF(INDIRECT("For_3042!x"&amp;A21)="não","QUESTIONÁRIO, ",""),
LEN(
IF(INDIRECT("For_3042!N"&amp;A21)="verificar","6, ","")&amp;
IF(INDIRECT("For_3042!q"&amp;A21)="verificar","7, ","")&amp;
IF(INDIRECT("For_3042!t"&amp;A21)="verificar","8, ","")&amp;
IF(INDIRECT("For_3042!w"&amp;A21)="verificar","16, ","")&amp;
IF(INDIRECT("For_3042!x"&amp;A21)="não","QUESTIONÁRIO, ",""))-2)&amp;".","")</f>
        <v/>
      </c>
      <c r="D21" s="229"/>
      <c r="E21" s="229"/>
      <c r="H21" s="250" t="s">
        <v>1762</v>
      </c>
      <c r="I21" s="115" t="str">
        <f>_xlfn.XLOOKUP(J21,'3042'!$D:$D,'3042'!$C:$C,0,0)</f>
        <v>26.754.637/0001-67</v>
      </c>
      <c r="J21" s="134" t="str">
        <v>CARVAO MIRANTE LTDA</v>
      </c>
      <c r="K21" s="135" cm="1">
        <f t="array" ref="K21">MAX(IF(J21='3042'!$D:$D,'3042'!$I:$I))</f>
        <v>46038</v>
      </c>
      <c r="L21" s="136">
        <f>IF(COUNTIFS('3042'!$D:$D,'A3042'!J21,'3042'!$I:$I,'A3042'!K21,'3042'!$F:$F,'A3042'!$L$7)&gt;=1,1,0)</f>
        <v>1</v>
      </c>
      <c r="M21" s="136">
        <f>IF(COUNTIFS('3042'!$D:$D,'A3042'!J21,'3042'!$I:$I,'A3042'!K21,'3042'!$F:$F,'A3042'!$M$7)&gt;=1,1,0)</f>
        <v>0</v>
      </c>
      <c r="N21" s="136">
        <f>IF(COUNTIFS('3042'!$D:$D,'A3042'!J21,'3042'!$I:$I,'A3042'!K21,'3042'!$F:$F,'A3042'!$N$7)&gt;=1,1,0)</f>
        <v>0</v>
      </c>
      <c r="O21" s="117"/>
      <c r="P21" s="118"/>
      <c r="Q21" s="133" t="str">
        <f t="shared" si="1"/>
        <v>Ok</v>
      </c>
      <c r="R21" s="115"/>
      <c r="S21" s="115"/>
      <c r="T21" s="66"/>
      <c r="U21" s="133" t="str">
        <f t="shared" si="2"/>
        <v>Ok</v>
      </c>
      <c r="V21" s="115"/>
      <c r="W21" s="115"/>
      <c r="X21" s="66"/>
      <c r="Y21" s="133" t="str">
        <f t="shared" si="7"/>
        <v>Ok</v>
      </c>
      <c r="Z21" s="115"/>
      <c r="AA21" s="115"/>
      <c r="AB21" s="66"/>
      <c r="AC21" s="133" t="str">
        <f t="shared" si="8"/>
        <v>Ok</v>
      </c>
      <c r="AD21" s="115"/>
      <c r="AE21" s="115"/>
      <c r="AF21" s="66"/>
      <c r="AG21" s="133" t="str">
        <f t="shared" si="4"/>
        <v>Ok</v>
      </c>
      <c r="AH21" s="115"/>
      <c r="AI21" s="133" t="str">
        <f t="shared" si="5"/>
        <v>Ok</v>
      </c>
      <c r="AJ21" s="117" t="str">
        <f t="shared" si="9"/>
        <v>Não</v>
      </c>
      <c r="AK21" s="118"/>
      <c r="AL21" s="115"/>
      <c r="AM21" s="133" t="str">
        <f t="shared" si="10"/>
        <v>Ok</v>
      </c>
      <c r="AO21" s="65" t="str">
        <f t="shared" si="0"/>
        <v>Cooperado SEM perguntas a serem evidenciadas</v>
      </c>
    </row>
    <row r="22" spans="1:41" ht="20.100000000000001" customHeight="1">
      <c r="A22" s="65" t="str">
        <f>IFERROR(IF(ROW(_xlfn.XLOOKUP(B22,For_3042!D:D,For_3042!D:D))=1,"",ROW(_xlfn.XLOOKUP(B22,For_3042!D:D,For_3042!D:D))),"")</f>
        <v/>
      </c>
      <c r="B22" s="229"/>
      <c r="C22" s="230" t="str" cm="1">
        <f t="array" aca="1" ref="C22" ca="1">IFERROR(LEFT(
IF(INDIRECT("For_3042!N"&amp;A22)="verificar","6, ","")&amp;
IF(INDIRECT("For_3042!q"&amp;A22)="verificar","7, ","")&amp;
IF(INDIRECT("For_3042!t"&amp;A22)="verificar","8, ","")&amp;
IF(INDIRECT("For_3042!w"&amp;A22)="verificar","16, ","")&amp;
IF(INDIRECT("For_3042!x"&amp;A22)="não","QUESTIONÁRIO, ",""),
LEN(
IF(INDIRECT("For_3042!N"&amp;A22)="verificar","6, ","")&amp;
IF(INDIRECT("For_3042!q"&amp;A22)="verificar","7, ","")&amp;
IF(INDIRECT("For_3042!t"&amp;A22)="verificar","8, ","")&amp;
IF(INDIRECT("For_3042!w"&amp;A22)="verificar","16, ","")&amp;
IF(INDIRECT("For_3042!x"&amp;A22)="não","QUESTIONÁRIO, ",""))-2)&amp;".","")</f>
        <v/>
      </c>
      <c r="D22" s="229"/>
      <c r="E22" s="229"/>
      <c r="H22" s="250" t="s">
        <v>1736</v>
      </c>
      <c r="I22" s="115" t="str">
        <f>_xlfn.XLOOKUP(J22,'3042'!$D:$D,'3042'!$C:$C,0,0)</f>
        <v>324.332.551-04</v>
      </c>
      <c r="J22" s="134" t="str">
        <v>DULCESIO MARTINS FERREIRA</v>
      </c>
      <c r="K22" s="135" cm="1">
        <f t="array" ref="K22">MAX(IF(J22='3042'!$D:$D,'3042'!$I:$I))</f>
        <v>46032</v>
      </c>
      <c r="L22" s="136">
        <f>IF(COUNTIFS('3042'!$D:$D,'A3042'!J22,'3042'!$I:$I,'A3042'!K22,'3042'!$F:$F,'A3042'!$L$7)&gt;=1,1,0)</f>
        <v>0</v>
      </c>
      <c r="M22" s="136">
        <f>IF(COUNTIFS('3042'!$D:$D,'A3042'!J22,'3042'!$I:$I,'A3042'!K22,'3042'!$F:$F,'A3042'!$M$7)&gt;=1,1,0)</f>
        <v>1</v>
      </c>
      <c r="N22" s="136">
        <f>IF(COUNTIFS('3042'!$D:$D,'A3042'!J22,'3042'!$I:$I,'A3042'!K22,'3042'!$F:$F,'A3042'!$N$7)&gt;=1,1,0)</f>
        <v>0</v>
      </c>
      <c r="O22" s="117"/>
      <c r="P22" s="118"/>
      <c r="Q22" s="133" t="str">
        <f t="shared" si="1"/>
        <v>Ok</v>
      </c>
      <c r="R22" s="115"/>
      <c r="S22" s="115"/>
      <c r="T22" s="66"/>
      <c r="U22" s="133" t="str">
        <f>IF(AND(R22="Sim",T22="Siim"),"Ok",IF(AND(S22="Sim")*OR(T22="Não",T22="Não se aplica",T22=""),"Verificar","Ok"))</f>
        <v>Ok</v>
      </c>
      <c r="V22" s="115"/>
      <c r="W22" s="115"/>
      <c r="X22" s="66"/>
      <c r="Y22" s="133" t="str">
        <f t="shared" si="7"/>
        <v>Ok</v>
      </c>
      <c r="Z22" s="115"/>
      <c r="AA22" s="115"/>
      <c r="AB22" s="66"/>
      <c r="AC22" s="133" t="str">
        <f t="shared" si="8"/>
        <v>Ok</v>
      </c>
      <c r="AD22" s="115"/>
      <c r="AE22" s="115"/>
      <c r="AF22" s="66"/>
      <c r="AG22" s="133" t="str">
        <f t="shared" si="4"/>
        <v>Ok</v>
      </c>
      <c r="AH22" s="115"/>
      <c r="AI22" s="133" t="str">
        <f t="shared" si="5"/>
        <v>Ok</v>
      </c>
      <c r="AJ22" s="117" t="str">
        <f t="shared" si="9"/>
        <v>Não</v>
      </c>
      <c r="AK22" s="118"/>
      <c r="AL22" s="115"/>
      <c r="AM22" s="133" t="str">
        <f t="shared" si="10"/>
        <v>Ok</v>
      </c>
      <c r="AO22" s="65" t="str">
        <f t="shared" si="0"/>
        <v>Cooperado SEM perguntas a serem evidenciadas</v>
      </c>
    </row>
    <row r="23" spans="1:41" ht="20.100000000000001" customHeight="1">
      <c r="A23" s="65" t="str">
        <f>IFERROR(IF(ROW(_xlfn.XLOOKUP(B23,For_3042!D:D,For_3042!D:D))=1,"",ROW(_xlfn.XLOOKUP(B23,For_3042!D:D,For_3042!D:D))),"")</f>
        <v/>
      </c>
      <c r="B23" s="229"/>
      <c r="C23" s="230" t="str" cm="1">
        <f t="array" aca="1" ref="C23" ca="1">IFERROR(LEFT(
IF(INDIRECT("For_3042!N"&amp;A23)="verificar","6, ","")&amp;
IF(INDIRECT("For_3042!q"&amp;A23)="verificar","7, ","")&amp;
IF(INDIRECT("For_3042!t"&amp;A23)="verificar","8, ","")&amp;
IF(INDIRECT("For_3042!w"&amp;A23)="verificar","16, ","")&amp;
IF(INDIRECT("For_3042!x"&amp;A23)="não","QUESTIONÁRIO, ",""),
LEN(
IF(INDIRECT("For_3042!N"&amp;A23)="verificar","6, ","")&amp;
IF(INDIRECT("For_3042!q"&amp;A23)="verificar","7, ","")&amp;
IF(INDIRECT("For_3042!t"&amp;A23)="verificar","8, ","")&amp;
IF(INDIRECT("For_3042!w"&amp;A23)="verificar","16, ","")&amp;
IF(INDIRECT("For_3042!x"&amp;A23)="não","QUESTIONÁRIO, ",""))-2)&amp;".","")</f>
        <v/>
      </c>
      <c r="D23" s="229"/>
      <c r="E23" s="229"/>
      <c r="H23" s="250" t="s">
        <v>1736</v>
      </c>
      <c r="I23" s="115" t="str">
        <f>_xlfn.XLOOKUP(J23,'3042'!$D:$D,'3042'!$C:$C,0,0)</f>
        <v>394.413.856-20</v>
      </c>
      <c r="J23" s="134" t="str">
        <v>CASSIO ROMEU DE REZENDE</v>
      </c>
      <c r="K23" s="135" cm="1">
        <f t="array" ref="K23">MAX(IF(J23='3042'!$D:$D,'3042'!$I:$I))</f>
        <v>46051</v>
      </c>
      <c r="L23" s="136">
        <f>IF(COUNTIFS('3042'!$D:$D,'A3042'!J23,'3042'!$I:$I,'A3042'!K23,'3042'!$F:$F,'A3042'!$L$7)&gt;=1,1,0)</f>
        <v>1</v>
      </c>
      <c r="M23" s="136">
        <f>IF(COUNTIFS('3042'!$D:$D,'A3042'!J23,'3042'!$I:$I,'A3042'!K23,'3042'!$F:$F,'A3042'!$M$7)&gt;=1,1,0)</f>
        <v>0</v>
      </c>
      <c r="N23" s="136">
        <f>IF(COUNTIFS('3042'!$D:$D,'A3042'!J23,'3042'!$I:$I,'A3042'!K23,'3042'!$F:$F,'A3042'!$N$7)&gt;=1,1,0)</f>
        <v>0</v>
      </c>
      <c r="O23" s="117"/>
      <c r="P23" s="118"/>
      <c r="Q23" s="133" t="str">
        <f t="shared" si="1"/>
        <v>Ok</v>
      </c>
      <c r="R23" s="115"/>
      <c r="S23" s="115"/>
      <c r="T23" s="66"/>
      <c r="U23" s="133" t="str">
        <f t="shared" si="2"/>
        <v>Ok</v>
      </c>
      <c r="V23" s="115"/>
      <c r="W23" s="115"/>
      <c r="X23" s="66"/>
      <c r="Y23" s="133" t="str">
        <f t="shared" si="7"/>
        <v>Ok</v>
      </c>
      <c r="Z23" s="115"/>
      <c r="AA23" s="115"/>
      <c r="AB23" s="66"/>
      <c r="AC23" s="133" t="str">
        <f t="shared" si="8"/>
        <v>Ok</v>
      </c>
      <c r="AD23" s="115"/>
      <c r="AE23" s="115"/>
      <c r="AF23" s="66"/>
      <c r="AG23" s="133" t="str">
        <f t="shared" si="4"/>
        <v>Ok</v>
      </c>
      <c r="AH23" s="115"/>
      <c r="AI23" s="133" t="str">
        <f t="shared" si="5"/>
        <v>Ok</v>
      </c>
      <c r="AJ23" s="117" t="str">
        <f t="shared" si="9"/>
        <v>Não</v>
      </c>
      <c r="AK23" s="118"/>
      <c r="AL23" s="115"/>
      <c r="AM23" s="133" t="str">
        <f t="shared" si="10"/>
        <v>Ok</v>
      </c>
      <c r="AO23" s="65" t="str">
        <f t="shared" si="0"/>
        <v>Cooperado SEM perguntas a serem evidenciadas</v>
      </c>
    </row>
    <row r="24" spans="1:41" ht="20.100000000000001" customHeight="1">
      <c r="A24" s="65" t="str">
        <f>IFERROR(IF(ROW(_xlfn.XLOOKUP(B24,For_3042!D:D,For_3042!D:D))=1,"",ROW(_xlfn.XLOOKUP(B24,For_3042!D:D,For_3042!D:D))),"")</f>
        <v/>
      </c>
      <c r="B24" s="229"/>
      <c r="C24" s="230" t="str" cm="1">
        <f t="array" aca="1" ref="C24" ca="1">IFERROR(LEFT(
IF(INDIRECT("For_3042!N"&amp;A24)="verificar","6, ","")&amp;
IF(INDIRECT("For_3042!q"&amp;A24)="verificar","7, ","")&amp;
IF(INDIRECT("For_3042!t"&amp;A24)="verificar","8, ","")&amp;
IF(INDIRECT("For_3042!w"&amp;A24)="verificar","16, ","")&amp;
IF(INDIRECT("For_3042!x"&amp;A24)="não","QUESTIONÁRIO, ",""),
LEN(
IF(INDIRECT("For_3042!N"&amp;A24)="verificar","6, ","")&amp;
IF(INDIRECT("For_3042!q"&amp;A24)="verificar","7, ","")&amp;
IF(INDIRECT("For_3042!t"&amp;A24)="verificar","8, ","")&amp;
IF(INDIRECT("For_3042!w"&amp;A24)="verificar","16, ","")&amp;
IF(INDIRECT("For_3042!x"&amp;A24)="não","QUESTIONÁRIO, ",""))-2)&amp;".","")</f>
        <v/>
      </c>
      <c r="D24" s="229"/>
      <c r="E24" s="229"/>
      <c r="H24" s="250" t="s">
        <v>1736</v>
      </c>
      <c r="I24" s="115" t="str">
        <f>_xlfn.XLOOKUP(J24,'3042'!$D:$D,'3042'!$C:$C,0,0)</f>
        <v>395.011.591-91</v>
      </c>
      <c r="J24" s="134" t="str">
        <v>CELIO BATISTA NUNES</v>
      </c>
      <c r="K24" s="135" cm="1">
        <f t="array" ref="K24">MAX(IF(J24='3042'!$D:$D,'3042'!$I:$I))</f>
        <v>46038</v>
      </c>
      <c r="L24" s="136">
        <f>IF(COUNTIFS('3042'!$D:$D,'A3042'!J24,'3042'!$I:$I,'A3042'!K24,'3042'!$F:$F,'A3042'!$L$7)&gt;=1,1,0)</f>
        <v>1</v>
      </c>
      <c r="M24" s="136">
        <f>IF(COUNTIFS('3042'!$D:$D,'A3042'!J24,'3042'!$I:$I,'A3042'!K24,'3042'!$F:$F,'A3042'!$M$7)&gt;=1,1,0)</f>
        <v>0</v>
      </c>
      <c r="N24" s="136">
        <f>IF(COUNTIFS('3042'!$D:$D,'A3042'!J24,'3042'!$I:$I,'A3042'!K24,'3042'!$F:$F,'A3042'!$N$7)&gt;=1,1,0)</f>
        <v>0</v>
      </c>
      <c r="O24" s="117"/>
      <c r="P24" s="118"/>
      <c r="Q24" s="133" t="str">
        <f t="shared" si="1"/>
        <v>Ok</v>
      </c>
      <c r="R24" s="115"/>
      <c r="S24" s="115"/>
      <c r="T24" s="66"/>
      <c r="U24" s="133" t="str">
        <f t="shared" si="2"/>
        <v>Ok</v>
      </c>
      <c r="V24" s="115"/>
      <c r="W24" s="115"/>
      <c r="X24" s="66"/>
      <c r="Y24" s="133" t="str">
        <f t="shared" si="7"/>
        <v>Ok</v>
      </c>
      <c r="Z24" s="115"/>
      <c r="AA24" s="115"/>
      <c r="AB24" s="66"/>
      <c r="AC24" s="133" t="str">
        <f t="shared" si="8"/>
        <v>Ok</v>
      </c>
      <c r="AD24" s="115"/>
      <c r="AE24" s="115"/>
      <c r="AF24" s="66"/>
      <c r="AG24" s="133" t="str">
        <f t="shared" si="4"/>
        <v>Ok</v>
      </c>
      <c r="AH24" s="115"/>
      <c r="AI24" s="133" t="str">
        <f t="shared" si="5"/>
        <v>Ok</v>
      </c>
      <c r="AJ24" s="117" t="str">
        <f t="shared" si="9"/>
        <v>Não</v>
      </c>
      <c r="AK24" s="118"/>
      <c r="AL24" s="115"/>
      <c r="AM24" s="133" t="str">
        <f t="shared" si="10"/>
        <v>Ok</v>
      </c>
      <c r="AO24" s="65" t="str">
        <f t="shared" si="0"/>
        <v>Cooperado SEM perguntas a serem evidenciadas</v>
      </c>
    </row>
    <row r="25" spans="1:41" ht="20.100000000000001" customHeight="1">
      <c r="H25" s="250" t="s">
        <v>1733</v>
      </c>
      <c r="I25" s="142" t="str">
        <f>_xlfn.XLOOKUP(J25,'3042'!$D:$D,'3042'!$C:$C,0,0)</f>
        <v>422.200.091-49</v>
      </c>
      <c r="J25" s="134" t="str">
        <v>LUZIA GONÇALVES DE ARAUJO</v>
      </c>
      <c r="K25" s="135" cm="1">
        <f t="array" ref="K25">MAX(IF(J25='3042'!$D:$D,'3042'!$I:$I))</f>
        <v>46029</v>
      </c>
      <c r="L25" s="136">
        <f>IF(COUNTIFS('3042'!$D:$D,'A3042'!J25,'3042'!$I:$I,'A3042'!K25,'3042'!$F:$F,'A3042'!$L$7)&gt;=1,1,0)</f>
        <v>0</v>
      </c>
      <c r="M25" s="136">
        <f>IF(COUNTIFS('3042'!$D:$D,'A3042'!J25,'3042'!$I:$I,'A3042'!K25,'3042'!$F:$F,'A3042'!$M$7)&gt;=1,1,0)</f>
        <v>0</v>
      </c>
      <c r="N25" s="136">
        <f>IF(COUNTIFS('3042'!$D:$D,'A3042'!J25,'3042'!$I:$I,'A3042'!K25,'3042'!$F:$F,'A3042'!$N$7)&gt;=1,1,0)</f>
        <v>1</v>
      </c>
      <c r="O25" s="117"/>
      <c r="P25" s="118"/>
      <c r="Q25" s="133" t="str">
        <f t="shared" si="1"/>
        <v>Ok</v>
      </c>
      <c r="R25" s="115"/>
      <c r="S25" s="115"/>
      <c r="T25" s="66"/>
      <c r="U25" s="133" t="str">
        <f t="shared" si="2"/>
        <v>Ok</v>
      </c>
      <c r="V25" s="115"/>
      <c r="W25" s="115"/>
      <c r="X25" s="66"/>
      <c r="Y25" s="133" t="str">
        <f t="shared" si="7"/>
        <v>Ok</v>
      </c>
      <c r="Z25" s="115"/>
      <c r="AA25" s="115"/>
      <c r="AB25" s="66"/>
      <c r="AC25" s="133" t="str">
        <f t="shared" si="8"/>
        <v>Ok</v>
      </c>
      <c r="AD25" s="115"/>
      <c r="AE25" s="115"/>
      <c r="AF25" s="66"/>
      <c r="AG25" s="133" t="str">
        <f t="shared" si="4"/>
        <v>Ok</v>
      </c>
      <c r="AH25" s="115"/>
      <c r="AI25" s="133" t="str">
        <f t="shared" si="5"/>
        <v>Ok</v>
      </c>
      <c r="AJ25" s="117" t="str">
        <f t="shared" si="9"/>
        <v>Sim, precisa de plano cadastrado na PGPC</v>
      </c>
      <c r="AK25" s="118"/>
      <c r="AL25" s="115" t="s">
        <v>1731</v>
      </c>
      <c r="AM25" s="133" t="str">
        <f t="shared" si="10"/>
        <v>Ok</v>
      </c>
      <c r="AO25" s="65" t="str">
        <f t="shared" si="0"/>
        <v>Cooperado SEM perguntas a serem evidenciadas</v>
      </c>
    </row>
    <row r="26" spans="1:41" ht="20.100000000000001" customHeight="1" thickBot="1">
      <c r="B26" s="327" t="s">
        <v>716</v>
      </c>
      <c r="C26" s="327"/>
      <c r="D26" s="327"/>
      <c r="E26" s="327"/>
      <c r="H26" s="250" t="s">
        <v>1742</v>
      </c>
      <c r="I26" s="115" t="str">
        <f>_xlfn.XLOOKUP(J26,'3042'!$D:$D,'3042'!$C:$C,0,0)</f>
        <v>499.776.011-00</v>
      </c>
      <c r="J26" s="134" t="str">
        <v>SINEIS PINTO DA COSTA</v>
      </c>
      <c r="K26" s="135" cm="1">
        <f t="array" ref="K26">MAX(IF(J26='3042'!$D:$D,'3042'!$I:$I))</f>
        <v>46038</v>
      </c>
      <c r="L26" s="136">
        <f>IF(COUNTIFS('3042'!$D:$D,'A3042'!J26,'3042'!$I:$I,'A3042'!K26,'3042'!$F:$F,'A3042'!$L$7)&gt;=1,1,0)</f>
        <v>1</v>
      </c>
      <c r="M26" s="136">
        <f>IF(COUNTIFS('3042'!$D:$D,'A3042'!J26,'3042'!$I:$I,'A3042'!K26,'3042'!$F:$F,'A3042'!$M$7)&gt;=1,1,0)</f>
        <v>0</v>
      </c>
      <c r="N26" s="136">
        <f>IF(COUNTIFS('3042'!$D:$D,'A3042'!J26,'3042'!$I:$I,'A3042'!K26,'3042'!$F:$F,'A3042'!$N$7)&gt;=1,1,0)</f>
        <v>0</v>
      </c>
      <c r="O26" s="117"/>
      <c r="P26" s="118"/>
      <c r="Q26" s="133" t="str">
        <f t="shared" ref="Q26:Q27" si="11">IF(AND(O26="Sim")*OR(P26="Não",P26="Não se aplica",P26=""),"Verificar","Ok")</f>
        <v>Ok</v>
      </c>
      <c r="R26" s="115"/>
      <c r="S26" s="115"/>
      <c r="T26" s="66"/>
      <c r="U26" s="133" t="str">
        <f t="shared" ref="U26:U63" si="12">IF(AND(R26="Sim",T26="Siim"),"Ok",IF(AND(S26="Sim")*OR(T26="Não",T26="Não se aplica",T26=""),"Verificar","Ok"))</f>
        <v>Ok</v>
      </c>
      <c r="V26" s="115"/>
      <c r="W26" s="115"/>
      <c r="X26" s="66"/>
      <c r="Y26" s="133" t="str">
        <f t="shared" si="7"/>
        <v>Ok</v>
      </c>
      <c r="Z26" s="115"/>
      <c r="AA26" s="115"/>
      <c r="AB26" s="66"/>
      <c r="AC26" s="133" t="str">
        <f t="shared" si="8"/>
        <v>Ok</v>
      </c>
      <c r="AD26" s="115"/>
      <c r="AE26" s="115"/>
      <c r="AF26" s="66"/>
      <c r="AG26" s="133" t="str">
        <f t="shared" si="4"/>
        <v>Ok</v>
      </c>
      <c r="AH26" s="115"/>
      <c r="AI26" s="133" t="str">
        <f t="shared" si="5"/>
        <v>Ok</v>
      </c>
      <c r="AJ26" s="117" t="str">
        <f t="shared" si="9"/>
        <v>Não</v>
      </c>
      <c r="AK26" s="118"/>
      <c r="AL26" s="115"/>
      <c r="AM26" s="133" t="str">
        <f t="shared" si="10"/>
        <v>Ok</v>
      </c>
      <c r="AO26" s="65" t="str">
        <f t="shared" si="0"/>
        <v>Cooperado SEM perguntas a serem evidenciadas</v>
      </c>
    </row>
    <row r="27" spans="1:41" ht="20.100000000000001" customHeight="1" thickTop="1">
      <c r="B27" s="231" t="s">
        <v>692</v>
      </c>
      <c r="C27" s="232" t="s">
        <v>717</v>
      </c>
      <c r="D27" s="232"/>
      <c r="E27" s="233"/>
      <c r="H27" s="250" t="s">
        <v>1733</v>
      </c>
      <c r="I27" s="115" t="str">
        <f>_xlfn.XLOOKUP(J27,'3042'!$D:$D,'3042'!$C:$C,0,0)</f>
        <v>860.429.801-06</v>
      </c>
      <c r="J27" s="134" t="str">
        <v>ROGERIO BERTO DA SILVA</v>
      </c>
      <c r="K27" s="135" cm="1">
        <f t="array" ref="K27">MAX(IF(J27='3042'!$D:$D,'3042'!$I:$I))</f>
        <v>46040</v>
      </c>
      <c r="L27" s="136">
        <f>IF(COUNTIFS('3042'!$D:$D,'A3042'!J27,'3042'!$I:$I,'A3042'!K27,'3042'!$F:$F,'A3042'!$L$7)&gt;=1,1,0)</f>
        <v>1</v>
      </c>
      <c r="M27" s="136">
        <f>IF(COUNTIFS('3042'!$D:$D,'A3042'!J27,'3042'!$I:$I,'A3042'!K27,'3042'!$F:$F,'A3042'!$M$7)&gt;=1,1,0)</f>
        <v>0</v>
      </c>
      <c r="N27" s="136">
        <f>IF(COUNTIFS('3042'!$D:$D,'A3042'!J27,'3042'!$I:$I,'A3042'!K27,'3042'!$F:$F,'A3042'!$N$7)&gt;=1,1,0)</f>
        <v>0</v>
      </c>
      <c r="O27" s="117"/>
      <c r="P27" s="118"/>
      <c r="Q27" s="133" t="str">
        <f t="shared" si="11"/>
        <v>Ok</v>
      </c>
      <c r="R27" s="115"/>
      <c r="S27" s="115"/>
      <c r="T27" s="66"/>
      <c r="U27" s="133" t="str">
        <f t="shared" si="12"/>
        <v>Ok</v>
      </c>
      <c r="V27" s="115"/>
      <c r="W27" s="115"/>
      <c r="X27" s="66"/>
      <c r="Y27" s="133" t="str">
        <f t="shared" si="7"/>
        <v>Ok</v>
      </c>
      <c r="Z27" s="115"/>
      <c r="AA27" s="115"/>
      <c r="AB27" s="66"/>
      <c r="AC27" s="133" t="str">
        <f t="shared" si="8"/>
        <v>Ok</v>
      </c>
      <c r="AD27" s="115"/>
      <c r="AE27" s="115"/>
      <c r="AF27" s="66"/>
      <c r="AG27" s="133" t="str">
        <f t="shared" si="4"/>
        <v>Ok</v>
      </c>
      <c r="AH27" s="115"/>
      <c r="AI27" s="133" t="str">
        <f t="shared" si="5"/>
        <v>Ok</v>
      </c>
      <c r="AJ27" s="117" t="str">
        <f t="shared" si="9"/>
        <v>Não</v>
      </c>
      <c r="AK27" s="118"/>
      <c r="AL27" s="115"/>
      <c r="AM27" s="133" t="str">
        <f t="shared" si="10"/>
        <v>Ok</v>
      </c>
      <c r="AO27" s="65" t="str">
        <f t="shared" si="0"/>
        <v>Cooperado SEM perguntas a serem evidenciadas</v>
      </c>
    </row>
    <row r="28" spans="1:41" ht="20.100000000000001" customHeight="1">
      <c r="A28" s="120">
        <v>1</v>
      </c>
      <c r="B28" s="229" t="str" cm="1">
        <f t="array" ref="B28">_xlfn._xlws.FILTER(For_3042!D:E,For_3042!J:J="SIM","")</f>
        <v/>
      </c>
      <c r="C28" s="230"/>
      <c r="D28" s="229"/>
      <c r="E28" s="229"/>
      <c r="H28" s="250" t="s">
        <v>1734</v>
      </c>
      <c r="I28" s="115" t="str">
        <f>_xlfn.XLOOKUP(J28,'3042'!$D:$D,'3042'!$C:$C,0,0)</f>
        <v>935.836.726-15</v>
      </c>
      <c r="J28" s="134" t="str">
        <v>IVONALDO RIBEIRO DO NASCIMENTO</v>
      </c>
      <c r="K28" s="135" cm="1">
        <f t="array" ref="K28">MAX(IF(J28='3042'!$D:$D,'3042'!$I:$I))</f>
        <v>46045</v>
      </c>
      <c r="L28" s="136">
        <f>IF(COUNTIFS('3042'!$D:$D,'A3042'!J28,'3042'!$I:$I,'A3042'!K28,'3042'!$F:$F,'A3042'!$L$7)&gt;=1,1,0)</f>
        <v>1</v>
      </c>
      <c r="M28" s="136">
        <f>IF(COUNTIFS('3042'!$D:$D,'A3042'!J28,'3042'!$I:$I,'A3042'!K28,'3042'!$F:$F,'A3042'!$M$7)&gt;=1,1,0)</f>
        <v>0</v>
      </c>
      <c r="N28" s="136">
        <f>IF(COUNTIFS('3042'!$D:$D,'A3042'!J28,'3042'!$I:$I,'A3042'!K28,'3042'!$F:$F,'A3042'!$N$7)&gt;=1,1,0)</f>
        <v>0</v>
      </c>
      <c r="O28" s="117"/>
      <c r="P28" s="118"/>
      <c r="Q28" s="133" t="str">
        <f>IF(AND(O28="Sim")*OR(P28="Não",P28="Não se aplica",P28=""),"Verificar","Ok")</f>
        <v>Ok</v>
      </c>
      <c r="R28" s="115"/>
      <c r="S28" s="115"/>
      <c r="T28" s="66"/>
      <c r="U28" s="133" t="str">
        <f t="shared" si="12"/>
        <v>Ok</v>
      </c>
      <c r="V28" s="115"/>
      <c r="W28" s="115"/>
      <c r="X28" s="66"/>
      <c r="Y28" s="133" t="str">
        <f t="shared" si="7"/>
        <v>Ok</v>
      </c>
      <c r="Z28" s="115"/>
      <c r="AA28" s="115"/>
      <c r="AB28" s="66"/>
      <c r="AC28" s="133" t="str">
        <f t="shared" si="8"/>
        <v>Ok</v>
      </c>
      <c r="AD28" s="115"/>
      <c r="AE28" s="115"/>
      <c r="AF28" s="66"/>
      <c r="AG28" s="133" t="str">
        <f t="shared" si="4"/>
        <v>Ok</v>
      </c>
      <c r="AH28" s="115"/>
      <c r="AI28" s="133" t="str">
        <f t="shared" si="5"/>
        <v>Ok</v>
      </c>
      <c r="AJ28" s="117" t="str">
        <f t="shared" si="9"/>
        <v>Não</v>
      </c>
      <c r="AK28" s="118"/>
      <c r="AL28" s="115"/>
      <c r="AM28" s="133" t="str">
        <f t="shared" si="10"/>
        <v>Ok</v>
      </c>
      <c r="AO28" s="65" t="str">
        <f t="shared" si="0"/>
        <v>Cooperado SEM perguntas a serem evidenciadas</v>
      </c>
    </row>
    <row r="29" spans="1:41" ht="20.100000000000001" customHeight="1">
      <c r="A29" s="120">
        <v>2</v>
      </c>
      <c r="B29" s="230" t="s">
        <v>769</v>
      </c>
      <c r="C29" s="230"/>
      <c r="D29" s="229"/>
      <c r="E29" s="229"/>
      <c r="H29" s="250" t="s">
        <v>1736</v>
      </c>
      <c r="I29" s="115" t="str">
        <f>_xlfn.XLOOKUP(J29,'3042'!$D:$D,'3042'!$C:$C,0,0)</f>
        <v>969.096.171-34</v>
      </c>
      <c r="J29" s="134" t="str">
        <v>VALCINEIA CABRAL MESSIAS</v>
      </c>
      <c r="K29" s="135" cm="1">
        <f t="array" ref="K29">MAX(IF(J29='3042'!$D:$D,'3042'!$I:$I))</f>
        <v>46048</v>
      </c>
      <c r="L29" s="136">
        <f>IF(COUNTIFS('3042'!$D:$D,'A3042'!J29,'3042'!$I:$I,'A3042'!K29,'3042'!$F:$F,'A3042'!$L$7)&gt;=1,1,0)</f>
        <v>1</v>
      </c>
      <c r="M29" s="136">
        <f>IF(COUNTIFS('3042'!$D:$D,'A3042'!J29,'3042'!$I:$I,'A3042'!K29,'3042'!$F:$F,'A3042'!$M$7)&gt;=1,1,0)</f>
        <v>0</v>
      </c>
      <c r="N29" s="136">
        <f>IF(COUNTIFS('3042'!$D:$D,'A3042'!J29,'3042'!$I:$I,'A3042'!K29,'3042'!$F:$F,'A3042'!$N$7)&gt;=1,1,0)</f>
        <v>0</v>
      </c>
      <c r="O29" s="117"/>
      <c r="P29" s="118"/>
      <c r="Q29" s="133" t="str">
        <f t="shared" ref="Q29:Q63" si="13">IF(AND(O29="Sim")*OR(P29="Não",P29="Não se aplica",P29=""),"Verificar","Ok")</f>
        <v>Ok</v>
      </c>
      <c r="R29" s="115"/>
      <c r="S29" s="115"/>
      <c r="T29" s="66"/>
      <c r="U29" s="133" t="str">
        <f t="shared" si="12"/>
        <v>Ok</v>
      </c>
      <c r="V29" s="115"/>
      <c r="W29" s="115"/>
      <c r="X29" s="66"/>
      <c r="Y29" s="133" t="str">
        <f t="shared" si="7"/>
        <v>Ok</v>
      </c>
      <c r="Z29" s="115"/>
      <c r="AA29" s="115"/>
      <c r="AB29" s="66"/>
      <c r="AC29" s="133" t="str">
        <f t="shared" si="8"/>
        <v>Ok</v>
      </c>
      <c r="AD29" s="115"/>
      <c r="AE29" s="115"/>
      <c r="AF29" s="66"/>
      <c r="AG29" s="133" t="str">
        <f t="shared" si="4"/>
        <v>Ok</v>
      </c>
      <c r="AH29" s="115"/>
      <c r="AI29" s="133" t="str">
        <f t="shared" si="5"/>
        <v>Ok</v>
      </c>
      <c r="AJ29" s="117" t="str">
        <f t="shared" si="9"/>
        <v>Não</v>
      </c>
      <c r="AK29" s="118"/>
      <c r="AL29" s="115"/>
      <c r="AM29" s="133" t="str">
        <f t="shared" si="10"/>
        <v>Ok</v>
      </c>
      <c r="AO29" s="65" t="str">
        <f t="shared" si="0"/>
        <v>Cooperado SEM perguntas a serem evidenciadas</v>
      </c>
    </row>
    <row r="30" spans="1:41" ht="20.100000000000001" customHeight="1">
      <c r="A30" s="120">
        <v>3</v>
      </c>
      <c r="B30" s="229"/>
      <c r="C30" s="229"/>
      <c r="D30" s="229"/>
      <c r="E30" s="229"/>
      <c r="H30" s="250"/>
      <c r="I30" s="115">
        <f>_xlfn.XLOOKUP(J30,'3042'!$D:$D,'3042'!$C:$C,0,0)</f>
        <v>0</v>
      </c>
      <c r="J30" s="134"/>
      <c r="K30" s="135" cm="1">
        <f t="array" ref="K30">MAX(IF(J30='3042'!$D:$D,'3042'!$I:$I))</f>
        <v>0</v>
      </c>
      <c r="L30" s="136">
        <f>IF(COUNTIFS('3042'!$D:$D,'A3042'!J30,'3042'!$I:$I,'A3042'!K30,'3042'!$F:$F,'A3042'!$L$7)&gt;=1,1,0)</f>
        <v>0</v>
      </c>
      <c r="M30" s="136">
        <f>IF(COUNTIFS('3042'!$D:$D,'A3042'!J30,'3042'!$I:$I,'A3042'!K30,'3042'!$F:$F,'A3042'!$M$7)&gt;=1,1,0)</f>
        <v>0</v>
      </c>
      <c r="N30" s="136">
        <f>IF(COUNTIFS('3042'!$D:$D,'A3042'!J30,'3042'!$I:$I,'A3042'!K30,'3042'!$F:$F,'A3042'!$N$7)&gt;=1,1,0)</f>
        <v>0</v>
      </c>
      <c r="O30" s="117"/>
      <c r="P30" s="118"/>
      <c r="Q30" s="133" t="str">
        <f t="shared" si="13"/>
        <v>Ok</v>
      </c>
      <c r="R30" s="115"/>
      <c r="S30" s="115"/>
      <c r="T30" s="66"/>
      <c r="U30" s="133" t="str">
        <f t="shared" si="12"/>
        <v>Ok</v>
      </c>
      <c r="V30" s="115"/>
      <c r="W30" s="115"/>
      <c r="X30" s="66"/>
      <c r="Y30" s="133" t="str">
        <f t="shared" si="7"/>
        <v>Ok</v>
      </c>
      <c r="Z30" s="115"/>
      <c r="AA30" s="115"/>
      <c r="AB30" s="66"/>
      <c r="AC30" s="133" t="str">
        <f t="shared" si="8"/>
        <v>Ok</v>
      </c>
      <c r="AD30" s="115"/>
      <c r="AE30" s="115"/>
      <c r="AF30" s="66"/>
      <c r="AG30" s="133" t="str">
        <f t="shared" si="4"/>
        <v>Ok</v>
      </c>
      <c r="AH30" s="115"/>
      <c r="AI30" s="133" t="str">
        <f t="shared" si="5"/>
        <v>Ok</v>
      </c>
      <c r="AJ30" s="117" t="str">
        <f t="shared" si="9"/>
        <v>Não</v>
      </c>
      <c r="AK30" s="118"/>
      <c r="AL30" s="115"/>
      <c r="AM30" s="133" t="str">
        <f t="shared" si="10"/>
        <v>Ok</v>
      </c>
      <c r="AO30" s="65" t="str">
        <f t="shared" si="0"/>
        <v>Cooperado SEM perguntas a serem evidenciadas</v>
      </c>
    </row>
    <row r="31" spans="1:41" ht="20.100000000000001" customHeight="1">
      <c r="A31" s="120">
        <v>4</v>
      </c>
      <c r="B31" s="229"/>
      <c r="C31" s="229"/>
      <c r="D31" s="229"/>
      <c r="E31" s="229"/>
      <c r="H31" s="250"/>
      <c r="I31" s="115">
        <f>_xlfn.XLOOKUP(J31,'3042'!$D:$D,'3042'!$C:$C,0,0)</f>
        <v>0</v>
      </c>
      <c r="J31" s="134"/>
      <c r="K31" s="135" cm="1">
        <f t="array" ref="K31">MAX(IF(J31='3042'!$D:$D,'3042'!$I:$I))</f>
        <v>0</v>
      </c>
      <c r="L31" s="136">
        <f>IF(COUNTIFS('3042'!$D:$D,'A3042'!J31,'3042'!$I:$I,'A3042'!K31,'3042'!$F:$F,'A3042'!$L$7)&gt;=1,1,0)</f>
        <v>0</v>
      </c>
      <c r="M31" s="136">
        <f>IF(COUNTIFS('3042'!$D:$D,'A3042'!J31,'3042'!$I:$I,'A3042'!K31,'3042'!$F:$F,'A3042'!$M$7)&gt;=1,1,0)</f>
        <v>0</v>
      </c>
      <c r="N31" s="136">
        <f>IF(COUNTIFS('3042'!$D:$D,'A3042'!J31,'3042'!$I:$I,'A3042'!K31,'3042'!$F:$F,'A3042'!$N$7)&gt;=1,1,0)</f>
        <v>0</v>
      </c>
      <c r="O31" s="117"/>
      <c r="P31" s="118"/>
      <c r="Q31" s="133" t="str">
        <f t="shared" si="13"/>
        <v>Ok</v>
      </c>
      <c r="R31" s="115"/>
      <c r="S31" s="115"/>
      <c r="T31" s="66"/>
      <c r="U31" s="133" t="str">
        <f t="shared" si="12"/>
        <v>Ok</v>
      </c>
      <c r="V31" s="115"/>
      <c r="W31" s="115"/>
      <c r="X31" s="66"/>
      <c r="Y31" s="133" t="str">
        <f t="shared" si="7"/>
        <v>Ok</v>
      </c>
      <c r="Z31" s="115"/>
      <c r="AA31" s="115"/>
      <c r="AB31" s="66"/>
      <c r="AC31" s="133" t="str">
        <f t="shared" si="8"/>
        <v>Ok</v>
      </c>
      <c r="AD31" s="115"/>
      <c r="AE31" s="115"/>
      <c r="AF31" s="66"/>
      <c r="AG31" s="133" t="str">
        <f t="shared" si="4"/>
        <v>Ok</v>
      </c>
      <c r="AH31" s="115"/>
      <c r="AI31" s="133" t="str">
        <f t="shared" si="5"/>
        <v>Ok</v>
      </c>
      <c r="AJ31" s="117" t="str">
        <f t="shared" si="9"/>
        <v>Não</v>
      </c>
      <c r="AK31" s="118"/>
      <c r="AL31" s="115"/>
      <c r="AM31" s="133" t="str">
        <f t="shared" si="10"/>
        <v>Ok</v>
      </c>
      <c r="AO31" s="65" t="str">
        <f t="shared" si="0"/>
        <v>Cooperado SEM perguntas a serem evidenciadas</v>
      </c>
    </row>
    <row r="32" spans="1:41" ht="20.100000000000001" customHeight="1">
      <c r="A32" s="120">
        <v>5</v>
      </c>
      <c r="B32" s="229"/>
      <c r="C32" s="229"/>
      <c r="D32" s="229"/>
      <c r="E32" s="229"/>
      <c r="G32" s="152"/>
      <c r="H32" s="250"/>
      <c r="I32" s="115">
        <f>_xlfn.XLOOKUP(J32,'3042'!$D:$D,'3042'!$C:$C,0,0)</f>
        <v>0</v>
      </c>
      <c r="J32" s="134"/>
      <c r="K32" s="135" cm="1">
        <f t="array" ref="K32">MAX(IF(J32='3042'!$D:$D,'3042'!$I:$I))</f>
        <v>0</v>
      </c>
      <c r="L32" s="136">
        <f>IF(COUNTIFS('3042'!$D:$D,'A3042'!J32,'3042'!$I:$I,'A3042'!K32,'3042'!$F:$F,'A3042'!$L$7)&gt;=1,1,0)</f>
        <v>0</v>
      </c>
      <c r="M32" s="136">
        <f>IF(COUNTIFS('3042'!$D:$D,'A3042'!J32,'3042'!$I:$I,'A3042'!K32,'3042'!$F:$F,'A3042'!$M$7)&gt;=1,1,0)</f>
        <v>0</v>
      </c>
      <c r="N32" s="136">
        <f>IF(COUNTIFS('3042'!$D:$D,'A3042'!J32,'3042'!$I:$I,'A3042'!K32,'3042'!$F:$F,'A3042'!$N$7)&gt;=1,1,0)</f>
        <v>0</v>
      </c>
      <c r="O32" s="117"/>
      <c r="P32" s="118"/>
      <c r="Q32" s="133" t="str">
        <f t="shared" si="13"/>
        <v>Ok</v>
      </c>
      <c r="R32" s="115"/>
      <c r="S32" s="115"/>
      <c r="T32" s="66"/>
      <c r="U32" s="133" t="str">
        <f t="shared" si="12"/>
        <v>Ok</v>
      </c>
      <c r="V32" s="115"/>
      <c r="W32" s="115"/>
      <c r="X32" s="66"/>
      <c r="Y32" s="133" t="str">
        <f t="shared" si="7"/>
        <v>Ok</v>
      </c>
      <c r="Z32" s="115"/>
      <c r="AA32" s="115"/>
      <c r="AB32" s="66"/>
      <c r="AC32" s="133" t="str">
        <f t="shared" si="8"/>
        <v>Ok</v>
      </c>
      <c r="AD32" s="115"/>
      <c r="AE32" s="115"/>
      <c r="AF32" s="66"/>
      <c r="AG32" s="133" t="str">
        <f t="shared" si="4"/>
        <v>Ok</v>
      </c>
      <c r="AH32" s="115"/>
      <c r="AI32" s="133" t="str">
        <f t="shared" si="5"/>
        <v>Ok</v>
      </c>
      <c r="AJ32" s="117" t="str">
        <f t="shared" si="9"/>
        <v>Não</v>
      </c>
      <c r="AK32" s="118"/>
      <c r="AL32" s="115"/>
      <c r="AM32" s="133" t="str">
        <f t="shared" si="10"/>
        <v>Ok</v>
      </c>
      <c r="AO32" s="65" t="str">
        <f t="shared" si="0"/>
        <v>Cooperado SEM perguntas a serem evidenciadas</v>
      </c>
    </row>
    <row r="33" spans="1:41" ht="20.100000000000001" customHeight="1">
      <c r="A33" s="120">
        <v>6</v>
      </c>
      <c r="B33" s="229"/>
      <c r="C33" s="229"/>
      <c r="D33" s="229"/>
      <c r="E33" s="229"/>
      <c r="H33" s="250"/>
      <c r="I33" s="115">
        <f>_xlfn.XLOOKUP(J33,'3042'!$D:$D,'3042'!$C:$C,0,0)</f>
        <v>0</v>
      </c>
      <c r="J33" s="134"/>
      <c r="K33" s="135" cm="1">
        <f t="array" ref="K33">MAX(IF(J33='3042'!$D:$D,'3042'!$I:$I))</f>
        <v>0</v>
      </c>
      <c r="L33" s="136">
        <f>IF(COUNTIFS('3042'!$D:$D,'A3042'!J33,'3042'!$I:$I,'A3042'!K33,'3042'!$F:$F,'A3042'!$L$7)&gt;=1,1,0)</f>
        <v>0</v>
      </c>
      <c r="M33" s="136">
        <f>IF(COUNTIFS('3042'!$D:$D,'A3042'!J33,'3042'!$I:$I,'A3042'!K33,'3042'!$F:$F,'A3042'!$M$7)&gt;=1,1,0)</f>
        <v>0</v>
      </c>
      <c r="N33" s="136">
        <f>IF(COUNTIFS('3042'!$D:$D,'A3042'!J33,'3042'!$I:$I,'A3042'!K33,'3042'!$F:$F,'A3042'!$N$7)&gt;=1,1,0)</f>
        <v>0</v>
      </c>
      <c r="O33" s="117"/>
      <c r="P33" s="118"/>
      <c r="Q33" s="133" t="str">
        <f t="shared" si="13"/>
        <v>Ok</v>
      </c>
      <c r="R33" s="115"/>
      <c r="S33" s="115"/>
      <c r="T33" s="66"/>
      <c r="U33" s="133" t="str">
        <f t="shared" si="12"/>
        <v>Ok</v>
      </c>
      <c r="V33" s="115"/>
      <c r="W33" s="115"/>
      <c r="X33" s="66"/>
      <c r="Y33" s="133" t="str">
        <f t="shared" si="7"/>
        <v>Ok</v>
      </c>
      <c r="Z33" s="115"/>
      <c r="AA33" s="115"/>
      <c r="AB33" s="66"/>
      <c r="AC33" s="133" t="str">
        <f t="shared" si="8"/>
        <v>Ok</v>
      </c>
      <c r="AD33" s="115"/>
      <c r="AE33" s="115"/>
      <c r="AF33" s="66"/>
      <c r="AG33" s="133" t="str">
        <f t="shared" si="4"/>
        <v>Ok</v>
      </c>
      <c r="AH33" s="115"/>
      <c r="AI33" s="133" t="str">
        <f t="shared" si="5"/>
        <v>Ok</v>
      </c>
      <c r="AJ33" s="117" t="str">
        <f t="shared" si="9"/>
        <v>Não</v>
      </c>
      <c r="AK33" s="118"/>
      <c r="AL33" s="115"/>
      <c r="AM33" s="133" t="str">
        <f t="shared" si="10"/>
        <v>Ok</v>
      </c>
      <c r="AO33" s="65" t="str">
        <f t="shared" si="0"/>
        <v>Cooperado SEM perguntas a serem evidenciadas</v>
      </c>
    </row>
    <row r="34" spans="1:41" ht="20.100000000000001" customHeight="1">
      <c r="A34" s="120">
        <v>7</v>
      </c>
      <c r="B34" s="229"/>
      <c r="C34" s="229"/>
      <c r="D34" s="229"/>
      <c r="E34" s="229"/>
      <c r="H34" s="250"/>
      <c r="I34" s="115">
        <f>_xlfn.XLOOKUP(J34,'3042'!$D:$D,'3042'!$C:$C,0,0)</f>
        <v>0</v>
      </c>
      <c r="J34" s="134"/>
      <c r="K34" s="135" cm="1">
        <f t="array" ref="K34">MAX(IF(J34='3042'!$D:$D,'3042'!$I:$I))</f>
        <v>0</v>
      </c>
      <c r="L34" s="136">
        <f>IF(COUNTIFS('3042'!$D:$D,'A3042'!J34,'3042'!$I:$I,'A3042'!K34,'3042'!$F:$F,'A3042'!$L$7)&gt;=1,1,0)</f>
        <v>0</v>
      </c>
      <c r="M34" s="136">
        <f>IF(COUNTIFS('3042'!$D:$D,'A3042'!J34,'3042'!$I:$I,'A3042'!K34,'3042'!$F:$F,'A3042'!$M$7)&gt;=1,1,0)</f>
        <v>0</v>
      </c>
      <c r="N34" s="136">
        <f>IF(COUNTIFS('3042'!$D:$D,'A3042'!J34,'3042'!$I:$I,'A3042'!K34,'3042'!$F:$F,'A3042'!$N$7)&gt;=1,1,0)</f>
        <v>0</v>
      </c>
      <c r="O34" s="117"/>
      <c r="P34" s="118"/>
      <c r="Q34" s="133" t="str">
        <f t="shared" si="13"/>
        <v>Ok</v>
      </c>
      <c r="R34" s="115"/>
      <c r="S34" s="115"/>
      <c r="T34" s="66"/>
      <c r="U34" s="133" t="str">
        <f t="shared" si="12"/>
        <v>Ok</v>
      </c>
      <c r="V34" s="115"/>
      <c r="W34" s="115"/>
      <c r="X34" s="66"/>
      <c r="Y34" s="133" t="str">
        <f t="shared" si="7"/>
        <v>Ok</v>
      </c>
      <c r="Z34" s="115"/>
      <c r="AA34" s="115"/>
      <c r="AB34" s="66"/>
      <c r="AC34" s="133" t="str">
        <f t="shared" si="8"/>
        <v>Ok</v>
      </c>
      <c r="AD34" s="115"/>
      <c r="AE34" s="115"/>
      <c r="AF34" s="66"/>
      <c r="AG34" s="133" t="str">
        <f t="shared" si="4"/>
        <v>Ok</v>
      </c>
      <c r="AH34" s="115"/>
      <c r="AI34" s="133" t="str">
        <f t="shared" si="5"/>
        <v>Ok</v>
      </c>
      <c r="AJ34" s="117" t="str">
        <f t="shared" si="9"/>
        <v>Não</v>
      </c>
      <c r="AK34" s="118"/>
      <c r="AL34" s="115"/>
      <c r="AM34" s="133" t="str">
        <f t="shared" si="10"/>
        <v>Ok</v>
      </c>
      <c r="AO34" s="65" t="str">
        <f t="shared" si="0"/>
        <v>Cooperado SEM perguntas a serem evidenciadas</v>
      </c>
    </row>
    <row r="35" spans="1:41" ht="20.100000000000001" customHeight="1">
      <c r="A35" s="120">
        <v>8</v>
      </c>
      <c r="B35" s="229"/>
      <c r="C35" s="229"/>
      <c r="D35" s="229"/>
      <c r="E35" s="229"/>
      <c r="H35" s="250"/>
      <c r="I35" s="115">
        <f>_xlfn.XLOOKUP(J35,'3042'!$D:$D,'3042'!$C:$C,0,0)</f>
        <v>0</v>
      </c>
      <c r="J35" s="134"/>
      <c r="K35" s="135" cm="1">
        <f t="array" ref="K35">MAX(IF(J35='3042'!$D:$D,'3042'!$I:$I))</f>
        <v>0</v>
      </c>
      <c r="L35" s="136">
        <f>IF(COUNTIFS('3042'!$D:$D,'A3042'!J35,'3042'!$I:$I,'A3042'!K35,'3042'!$F:$F,'A3042'!$L$7)&gt;=1,1,0)</f>
        <v>0</v>
      </c>
      <c r="M35" s="136">
        <f>IF(COUNTIFS('3042'!$D:$D,'A3042'!J35,'3042'!$I:$I,'A3042'!K35,'3042'!$F:$F,'A3042'!$M$7)&gt;=1,1,0)</f>
        <v>0</v>
      </c>
      <c r="N35" s="136">
        <f>IF(COUNTIFS('3042'!$D:$D,'A3042'!J35,'3042'!$I:$I,'A3042'!K35,'3042'!$F:$F,'A3042'!$N$7)&gt;=1,1,0)</f>
        <v>0</v>
      </c>
      <c r="O35" s="117"/>
      <c r="P35" s="118"/>
      <c r="Q35" s="133" t="str">
        <f t="shared" si="13"/>
        <v>Ok</v>
      </c>
      <c r="R35" s="115"/>
      <c r="S35" s="115"/>
      <c r="T35" s="66"/>
      <c r="U35" s="133" t="str">
        <f t="shared" si="12"/>
        <v>Ok</v>
      </c>
      <c r="V35" s="115"/>
      <c r="W35" s="115"/>
      <c r="X35" s="66"/>
      <c r="Y35" s="133" t="str">
        <f t="shared" si="7"/>
        <v>Ok</v>
      </c>
      <c r="Z35" s="115"/>
      <c r="AA35" s="115"/>
      <c r="AB35" s="66"/>
      <c r="AC35" s="133" t="str">
        <f t="shared" si="8"/>
        <v>Ok</v>
      </c>
      <c r="AD35" s="115"/>
      <c r="AE35" s="115"/>
      <c r="AF35" s="66"/>
      <c r="AG35" s="133" t="str">
        <f t="shared" si="4"/>
        <v>Ok</v>
      </c>
      <c r="AH35" s="115"/>
      <c r="AI35" s="133" t="str">
        <f t="shared" si="5"/>
        <v>Ok</v>
      </c>
      <c r="AJ35" s="117" t="str">
        <f t="shared" si="9"/>
        <v>Não</v>
      </c>
      <c r="AK35" s="118"/>
      <c r="AL35" s="115"/>
      <c r="AM35" s="133" t="str">
        <f t="shared" si="10"/>
        <v>Ok</v>
      </c>
      <c r="AO35" s="65" t="str">
        <f t="shared" si="0"/>
        <v>Cooperado SEM perguntas a serem evidenciadas</v>
      </c>
    </row>
    <row r="36" spans="1:41" ht="20.100000000000001" customHeight="1">
      <c r="A36" s="120">
        <v>9</v>
      </c>
      <c r="B36" s="229"/>
      <c r="C36" s="229"/>
      <c r="D36" s="229"/>
      <c r="E36" s="229"/>
      <c r="H36" s="250"/>
      <c r="I36" s="115">
        <f>_xlfn.XLOOKUP(J36,'3042'!$D:$D,'3042'!$C:$C,0,0)</f>
        <v>0</v>
      </c>
      <c r="J36" s="134"/>
      <c r="K36" s="135" cm="1">
        <f t="array" ref="K36">MAX(IF(J36='3042'!$D:$D,'3042'!$I:$I))</f>
        <v>0</v>
      </c>
      <c r="L36" s="136">
        <f>IF(COUNTIFS('3042'!$D:$D,'A3042'!J36,'3042'!$I:$I,'A3042'!K36,'3042'!$F:$F,'A3042'!$L$7)&gt;=1,1,0)</f>
        <v>0</v>
      </c>
      <c r="M36" s="136">
        <f>IF(COUNTIFS('3042'!$D:$D,'A3042'!J36,'3042'!$I:$I,'A3042'!K36,'3042'!$F:$F,'A3042'!$M$7)&gt;=1,1,0)</f>
        <v>0</v>
      </c>
      <c r="N36" s="136">
        <f>IF(COUNTIFS('3042'!$D:$D,'A3042'!J36,'3042'!$I:$I,'A3042'!K36,'3042'!$F:$F,'A3042'!$N$7)&gt;=1,1,0)</f>
        <v>0</v>
      </c>
      <c r="O36" s="117"/>
      <c r="P36" s="118"/>
      <c r="Q36" s="133" t="str">
        <f t="shared" si="13"/>
        <v>Ok</v>
      </c>
      <c r="R36" s="115"/>
      <c r="S36" s="115"/>
      <c r="T36" s="66"/>
      <c r="U36" s="133" t="str">
        <f t="shared" si="12"/>
        <v>Ok</v>
      </c>
      <c r="V36" s="115"/>
      <c r="W36" s="115"/>
      <c r="X36" s="66"/>
      <c r="Y36" s="133" t="str">
        <f t="shared" si="7"/>
        <v>Ok</v>
      </c>
      <c r="Z36" s="115"/>
      <c r="AA36" s="115"/>
      <c r="AB36" s="66"/>
      <c r="AC36" s="133" t="str">
        <f t="shared" si="8"/>
        <v>Ok</v>
      </c>
      <c r="AD36" s="115"/>
      <c r="AE36" s="115"/>
      <c r="AF36" s="66"/>
      <c r="AG36" s="133" t="str">
        <f t="shared" si="4"/>
        <v>Ok</v>
      </c>
      <c r="AH36" s="115"/>
      <c r="AI36" s="133" t="str">
        <f t="shared" si="5"/>
        <v>Ok</v>
      </c>
      <c r="AJ36" s="117" t="str">
        <f t="shared" si="9"/>
        <v>Não</v>
      </c>
      <c r="AK36" s="118"/>
      <c r="AL36" s="115"/>
      <c r="AM36" s="133" t="str">
        <f t="shared" si="10"/>
        <v>Ok</v>
      </c>
      <c r="AO36" s="65" t="str">
        <f t="shared" si="0"/>
        <v>Cooperado SEM perguntas a serem evidenciadas</v>
      </c>
    </row>
    <row r="37" spans="1:41" ht="20.100000000000001" customHeight="1">
      <c r="A37" s="120">
        <v>10</v>
      </c>
      <c r="B37" s="229"/>
      <c r="C37" s="229"/>
      <c r="D37" s="229"/>
      <c r="E37" s="229"/>
      <c r="H37" s="250"/>
      <c r="I37" s="115">
        <f>_xlfn.XLOOKUP(J37,'3042'!$D:$D,'3042'!$C:$C,0,0)</f>
        <v>0</v>
      </c>
      <c r="J37" s="134"/>
      <c r="K37" s="135" cm="1">
        <f t="array" ref="K37">MAX(IF(J37='3042'!$D:$D,'3042'!$I:$I))</f>
        <v>0</v>
      </c>
      <c r="L37" s="136">
        <f>IF(COUNTIFS('3042'!$D:$D,'A3042'!J37,'3042'!$I:$I,'A3042'!K37,'3042'!$F:$F,'A3042'!$L$7)&gt;=1,1,0)</f>
        <v>0</v>
      </c>
      <c r="M37" s="136">
        <f>IF(COUNTIFS('3042'!$D:$D,'A3042'!J37,'3042'!$I:$I,'A3042'!K37,'3042'!$F:$F,'A3042'!$M$7)&gt;=1,1,0)</f>
        <v>0</v>
      </c>
      <c r="N37" s="136">
        <f>IF(COUNTIFS('3042'!$D:$D,'A3042'!J37,'3042'!$I:$I,'A3042'!K37,'3042'!$F:$F,'A3042'!$N$7)&gt;=1,1,0)</f>
        <v>0</v>
      </c>
      <c r="O37" s="117"/>
      <c r="P37" s="118"/>
      <c r="Q37" s="133" t="str">
        <f t="shared" si="13"/>
        <v>Ok</v>
      </c>
      <c r="R37" s="115"/>
      <c r="S37" s="115"/>
      <c r="T37" s="66"/>
      <c r="U37" s="133" t="str">
        <f t="shared" si="12"/>
        <v>Ok</v>
      </c>
      <c r="V37" s="115"/>
      <c r="W37" s="115"/>
      <c r="X37" s="66"/>
      <c r="Y37" s="133" t="str">
        <f t="shared" si="7"/>
        <v>Ok</v>
      </c>
      <c r="Z37" s="115"/>
      <c r="AA37" s="115"/>
      <c r="AB37" s="66"/>
      <c r="AC37" s="133" t="str">
        <f t="shared" si="8"/>
        <v>Ok</v>
      </c>
      <c r="AD37" s="115"/>
      <c r="AE37" s="115"/>
      <c r="AF37" s="66"/>
      <c r="AG37" s="133" t="str">
        <f t="shared" si="4"/>
        <v>Ok</v>
      </c>
      <c r="AH37" s="115"/>
      <c r="AI37" s="133" t="str">
        <f t="shared" si="5"/>
        <v>Ok</v>
      </c>
      <c r="AJ37" s="117" t="str">
        <f t="shared" si="9"/>
        <v>Não</v>
      </c>
      <c r="AK37" s="118"/>
      <c r="AL37" s="115"/>
      <c r="AM37" s="133" t="str">
        <f t="shared" si="10"/>
        <v>Ok</v>
      </c>
      <c r="AO37" s="65" t="str">
        <f t="shared" si="0"/>
        <v>Cooperado SEM perguntas a serem evidenciadas</v>
      </c>
    </row>
    <row r="38" spans="1:41" ht="20.100000000000001" customHeight="1">
      <c r="A38" s="120">
        <v>11</v>
      </c>
      <c r="B38" s="229"/>
      <c r="C38" s="229"/>
      <c r="D38" s="229"/>
      <c r="E38" s="229"/>
      <c r="H38" s="250"/>
      <c r="I38" s="115">
        <f>_xlfn.XLOOKUP(J38,'3042'!$D:$D,'3042'!$C:$C,0,0)</f>
        <v>0</v>
      </c>
      <c r="J38" s="134"/>
      <c r="K38" s="135" cm="1">
        <f t="array" ref="K38">MAX(IF(J38='3042'!$D:$D,'3042'!$I:$I))</f>
        <v>0</v>
      </c>
      <c r="L38" s="136">
        <f>IF(COUNTIFS('3042'!$D:$D,'A3042'!J38,'3042'!$I:$I,'A3042'!K38,'3042'!$F:$F,'A3042'!$L$7)&gt;=1,1,0)</f>
        <v>0</v>
      </c>
      <c r="M38" s="136">
        <f>IF(COUNTIFS('3042'!$D:$D,'A3042'!J38,'3042'!$I:$I,'A3042'!K38,'3042'!$F:$F,'A3042'!$M$7)&gt;=1,1,0)</f>
        <v>0</v>
      </c>
      <c r="N38" s="136">
        <f>IF(COUNTIFS('3042'!$D:$D,'A3042'!J38,'3042'!$I:$I,'A3042'!K38,'3042'!$F:$F,'A3042'!$N$7)&gt;=1,1,0)</f>
        <v>0</v>
      </c>
      <c r="O38" s="117"/>
      <c r="P38" s="118"/>
      <c r="Q38" s="133" t="str">
        <f t="shared" si="13"/>
        <v>Ok</v>
      </c>
      <c r="R38" s="115"/>
      <c r="S38" s="115"/>
      <c r="T38" s="66"/>
      <c r="U38" s="133" t="str">
        <f t="shared" si="12"/>
        <v>Ok</v>
      </c>
      <c r="V38" s="115"/>
      <c r="W38" s="115"/>
      <c r="X38" s="66"/>
      <c r="Y38" s="133" t="str">
        <f t="shared" si="7"/>
        <v>Ok</v>
      </c>
      <c r="Z38" s="115"/>
      <c r="AA38" s="115"/>
      <c r="AB38" s="66"/>
      <c r="AC38" s="133" t="str">
        <f t="shared" si="8"/>
        <v>Ok</v>
      </c>
      <c r="AD38" s="115"/>
      <c r="AE38" s="115"/>
      <c r="AF38" s="66"/>
      <c r="AG38" s="133" t="str">
        <f t="shared" si="4"/>
        <v>Ok</v>
      </c>
      <c r="AH38" s="115"/>
      <c r="AI38" s="133" t="str">
        <f t="shared" si="5"/>
        <v>Ok</v>
      </c>
      <c r="AJ38" s="117" t="str">
        <f t="shared" si="9"/>
        <v>Não</v>
      </c>
      <c r="AK38" s="118"/>
      <c r="AL38" s="115"/>
      <c r="AM38" s="133" t="str">
        <f t="shared" si="10"/>
        <v>Ok</v>
      </c>
      <c r="AO38" s="65" t="str">
        <f t="shared" si="0"/>
        <v>Cooperado SEM perguntas a serem evidenciadas</v>
      </c>
    </row>
    <row r="39" spans="1:41" ht="20.100000000000001" customHeight="1">
      <c r="A39" s="120">
        <v>12</v>
      </c>
      <c r="B39" s="229"/>
      <c r="C39" s="229"/>
      <c r="D39" s="229"/>
      <c r="E39" s="229"/>
      <c r="H39" s="250"/>
      <c r="I39" s="115">
        <f>_xlfn.XLOOKUP(J39,'3042'!$D:$D,'3042'!$C:$C,0,0)</f>
        <v>0</v>
      </c>
      <c r="J39" s="134"/>
      <c r="K39" s="135" cm="1">
        <f t="array" ref="K39">MAX(IF(J39='3042'!$D:$D,'3042'!$I:$I))</f>
        <v>0</v>
      </c>
      <c r="L39" s="136">
        <f>IF(COUNTIFS('3042'!$D:$D,'A3042'!J39,'3042'!$I:$I,'A3042'!K39,'3042'!$F:$F,'A3042'!$L$7)&gt;=1,1,0)</f>
        <v>0</v>
      </c>
      <c r="M39" s="136">
        <f>IF(COUNTIFS('3042'!$D:$D,'A3042'!J39,'3042'!$I:$I,'A3042'!K39,'3042'!$F:$F,'A3042'!$M$7)&gt;=1,1,0)</f>
        <v>0</v>
      </c>
      <c r="N39" s="136">
        <f>IF(COUNTIFS('3042'!$D:$D,'A3042'!J39,'3042'!$I:$I,'A3042'!K39,'3042'!$F:$F,'A3042'!$N$7)&gt;=1,1,0)</f>
        <v>0</v>
      </c>
      <c r="O39" s="117"/>
      <c r="P39" s="118"/>
      <c r="Q39" s="133" t="str">
        <f t="shared" si="13"/>
        <v>Ok</v>
      </c>
      <c r="R39" s="115"/>
      <c r="S39" s="115"/>
      <c r="T39" s="66"/>
      <c r="U39" s="133" t="str">
        <f t="shared" si="12"/>
        <v>Ok</v>
      </c>
      <c r="V39" s="115"/>
      <c r="W39" s="115"/>
      <c r="X39" s="66"/>
      <c r="Y39" s="133" t="str">
        <f t="shared" si="7"/>
        <v>Ok</v>
      </c>
      <c r="Z39" s="115"/>
      <c r="AA39" s="115"/>
      <c r="AB39" s="66"/>
      <c r="AC39" s="133" t="str">
        <f t="shared" si="8"/>
        <v>Ok</v>
      </c>
      <c r="AD39" s="115"/>
      <c r="AE39" s="115"/>
      <c r="AF39" s="66"/>
      <c r="AG39" s="133" t="str">
        <f t="shared" si="4"/>
        <v>Ok</v>
      </c>
      <c r="AH39" s="115"/>
      <c r="AI39" s="133" t="str">
        <f t="shared" si="5"/>
        <v>Ok</v>
      </c>
      <c r="AJ39" s="117" t="str">
        <f t="shared" si="9"/>
        <v>Não</v>
      </c>
      <c r="AK39" s="118"/>
      <c r="AL39" s="115"/>
      <c r="AM39" s="133" t="str">
        <f t="shared" si="10"/>
        <v>Ok</v>
      </c>
      <c r="AO39" s="65" t="str">
        <f t="shared" si="0"/>
        <v>Cooperado SEM perguntas a serem evidenciadas</v>
      </c>
    </row>
    <row r="40" spans="1:41" ht="20.100000000000001" customHeight="1">
      <c r="A40" s="120">
        <v>13</v>
      </c>
      <c r="B40" s="229"/>
      <c r="C40" s="229"/>
      <c r="D40" s="229"/>
      <c r="E40" s="229"/>
      <c r="H40" s="250"/>
      <c r="I40" s="142">
        <f>_xlfn.XLOOKUP(J40,'3042'!$D:$D,'3042'!$C:$C,0,0)</f>
        <v>0</v>
      </c>
      <c r="J40" s="134"/>
      <c r="K40" s="135" cm="1">
        <f t="array" ref="K40">MAX(IF(J40='3042'!$D:$D,'3042'!$I:$I))</f>
        <v>0</v>
      </c>
      <c r="L40" s="136">
        <f>IF(COUNTIFS('3042'!$D:$D,'A3042'!J40,'3042'!$I:$I,'A3042'!K40,'3042'!$F:$F,'A3042'!$L$7)&gt;=1,1,0)</f>
        <v>0</v>
      </c>
      <c r="M40" s="136">
        <f>IF(COUNTIFS('3042'!$D:$D,'A3042'!J40,'3042'!$I:$I,'A3042'!K40,'3042'!$F:$F,'A3042'!$M$7)&gt;=1,1,0)</f>
        <v>0</v>
      </c>
      <c r="N40" s="136">
        <f>IF(COUNTIFS('3042'!$D:$D,'A3042'!J40,'3042'!$I:$I,'A3042'!K40,'3042'!$F:$F,'A3042'!$N$7)&gt;=1,1,0)</f>
        <v>0</v>
      </c>
      <c r="O40" s="117"/>
      <c r="P40" s="118"/>
      <c r="Q40" s="133" t="str">
        <f t="shared" si="13"/>
        <v>Ok</v>
      </c>
      <c r="R40" s="115"/>
      <c r="S40" s="115"/>
      <c r="T40" s="66"/>
      <c r="U40" s="133" t="str">
        <f t="shared" si="12"/>
        <v>Ok</v>
      </c>
      <c r="V40" s="115"/>
      <c r="W40" s="115"/>
      <c r="X40" s="66"/>
      <c r="Y40" s="133" t="str">
        <f t="shared" si="7"/>
        <v>Ok</v>
      </c>
      <c r="Z40" s="115"/>
      <c r="AA40" s="115"/>
      <c r="AB40" s="66"/>
      <c r="AC40" s="133" t="str">
        <f t="shared" si="8"/>
        <v>Ok</v>
      </c>
      <c r="AD40" s="115"/>
      <c r="AE40" s="115"/>
      <c r="AF40" s="66"/>
      <c r="AG40" s="133" t="str">
        <f t="shared" si="4"/>
        <v>Ok</v>
      </c>
      <c r="AH40" s="115"/>
      <c r="AI40" s="133" t="str">
        <f t="shared" si="5"/>
        <v>Ok</v>
      </c>
      <c r="AJ40" s="117" t="str">
        <f t="shared" si="9"/>
        <v>Não</v>
      </c>
      <c r="AK40" s="118"/>
      <c r="AL40" s="115"/>
      <c r="AM40" s="133" t="str">
        <f t="shared" si="10"/>
        <v>Ok</v>
      </c>
      <c r="AO40" s="65" t="str">
        <f t="shared" si="0"/>
        <v>Cooperado SEM perguntas a serem evidenciadas</v>
      </c>
    </row>
    <row r="41" spans="1:41" ht="20.100000000000001" customHeight="1">
      <c r="A41" s="120">
        <v>14</v>
      </c>
      <c r="B41" s="229"/>
      <c r="C41" s="229"/>
      <c r="D41" s="229"/>
      <c r="E41" s="229"/>
      <c r="H41" s="250"/>
      <c r="I41" s="115">
        <f>_xlfn.XLOOKUP(J41,'3042'!$D:$D,'3042'!$C:$C,0,0)</f>
        <v>0</v>
      </c>
      <c r="J41" s="134"/>
      <c r="K41" s="135" cm="1">
        <f t="array" ref="K41">MAX(IF(J41='3042'!$D:$D,'3042'!$I:$I))</f>
        <v>0</v>
      </c>
      <c r="L41" s="136">
        <f>IF(COUNTIFS('3042'!$D:$D,'A3042'!J41,'3042'!$I:$I,'A3042'!K41,'3042'!$F:$F,'A3042'!$L$7)&gt;=1,1,0)</f>
        <v>0</v>
      </c>
      <c r="M41" s="136">
        <f>IF(COUNTIFS('3042'!$D:$D,'A3042'!J41,'3042'!$I:$I,'A3042'!K41,'3042'!$F:$F,'A3042'!$M$7)&gt;=1,1,0)</f>
        <v>0</v>
      </c>
      <c r="N41" s="136">
        <f>IF(COUNTIFS('3042'!$D:$D,'A3042'!J41,'3042'!$I:$I,'A3042'!K41,'3042'!$F:$F,'A3042'!$N$7)&gt;=1,1,0)</f>
        <v>0</v>
      </c>
      <c r="O41" s="117"/>
      <c r="P41" s="118"/>
      <c r="Q41" s="133" t="str">
        <f t="shared" si="13"/>
        <v>Ok</v>
      </c>
      <c r="R41" s="115"/>
      <c r="S41" s="115"/>
      <c r="T41" s="66"/>
      <c r="U41" s="133" t="str">
        <f t="shared" si="12"/>
        <v>Ok</v>
      </c>
      <c r="V41" s="115"/>
      <c r="W41" s="115"/>
      <c r="X41" s="66"/>
      <c r="Y41" s="133" t="str">
        <f t="shared" si="7"/>
        <v>Ok</v>
      </c>
      <c r="Z41" s="115"/>
      <c r="AA41" s="115"/>
      <c r="AB41" s="66"/>
      <c r="AC41" s="133" t="str">
        <f t="shared" si="8"/>
        <v>Ok</v>
      </c>
      <c r="AD41" s="115"/>
      <c r="AE41" s="115"/>
      <c r="AF41" s="66"/>
      <c r="AG41" s="133" t="str">
        <f t="shared" si="4"/>
        <v>Ok</v>
      </c>
      <c r="AH41" s="115"/>
      <c r="AI41" s="133" t="str">
        <f t="shared" si="5"/>
        <v>Ok</v>
      </c>
      <c r="AJ41" s="117" t="str">
        <f t="shared" si="9"/>
        <v>Não</v>
      </c>
      <c r="AK41" s="118"/>
      <c r="AL41" s="115"/>
      <c r="AM41" s="133" t="str">
        <f t="shared" si="10"/>
        <v>Ok</v>
      </c>
      <c r="AO41" s="65" t="str">
        <f t="shared" si="0"/>
        <v>Cooperado SEM perguntas a serem evidenciadas</v>
      </c>
    </row>
    <row r="42" spans="1:41" ht="20.100000000000001" customHeight="1">
      <c r="A42" s="120">
        <v>15</v>
      </c>
      <c r="B42" s="229"/>
      <c r="C42" s="229"/>
      <c r="D42" s="229"/>
      <c r="E42" s="229"/>
      <c r="H42" s="250"/>
      <c r="I42" s="115">
        <f>_xlfn.XLOOKUP(J42,'3042'!$D:$D,'3042'!$C:$C,0,0)</f>
        <v>0</v>
      </c>
      <c r="J42" s="134"/>
      <c r="K42" s="135" cm="1">
        <f t="array" ref="K42">MAX(IF(J42='3042'!$D:$D,'3042'!$I:$I))</f>
        <v>0</v>
      </c>
      <c r="L42" s="136">
        <f>IF(COUNTIFS('3042'!$D:$D,'A3042'!J42,'3042'!$I:$I,'A3042'!K42,'3042'!$F:$F,'A3042'!$L$7)&gt;=1,1,0)</f>
        <v>0</v>
      </c>
      <c r="M42" s="136">
        <f>IF(COUNTIFS('3042'!$D:$D,'A3042'!J42,'3042'!$I:$I,'A3042'!K42,'3042'!$F:$F,'A3042'!$M$7)&gt;=1,1,0)</f>
        <v>0</v>
      </c>
      <c r="N42" s="136">
        <f>IF(COUNTIFS('3042'!$D:$D,'A3042'!J42,'3042'!$I:$I,'A3042'!K42,'3042'!$F:$F,'A3042'!$N$7)&gt;=1,1,0)</f>
        <v>0</v>
      </c>
      <c r="O42" s="117"/>
      <c r="P42" s="118"/>
      <c r="Q42" s="133" t="str">
        <f t="shared" si="13"/>
        <v>Ok</v>
      </c>
      <c r="R42" s="115"/>
      <c r="S42" s="115"/>
      <c r="T42" s="66"/>
      <c r="U42" s="133" t="str">
        <f t="shared" si="12"/>
        <v>Ok</v>
      </c>
      <c r="V42" s="115"/>
      <c r="W42" s="115"/>
      <c r="X42" s="66"/>
      <c r="Y42" s="133" t="str">
        <f t="shared" si="7"/>
        <v>Ok</v>
      </c>
      <c r="Z42" s="115"/>
      <c r="AA42" s="115"/>
      <c r="AB42" s="66"/>
      <c r="AC42" s="133" t="str">
        <f t="shared" si="8"/>
        <v>Ok</v>
      </c>
      <c r="AD42" s="115"/>
      <c r="AE42" s="115"/>
      <c r="AF42" s="66"/>
      <c r="AG42" s="133" t="str">
        <f t="shared" si="4"/>
        <v>Ok</v>
      </c>
      <c r="AH42" s="115"/>
      <c r="AI42" s="133" t="str">
        <f t="shared" si="5"/>
        <v>Ok</v>
      </c>
      <c r="AJ42" s="117" t="str">
        <f t="shared" si="9"/>
        <v>Não</v>
      </c>
      <c r="AK42" s="118"/>
      <c r="AL42" s="115"/>
      <c r="AM42" s="133" t="str">
        <f t="shared" si="10"/>
        <v>Ok</v>
      </c>
      <c r="AO42" s="65" t="str">
        <f t="shared" si="0"/>
        <v>Cooperado SEM perguntas a serem evidenciadas</v>
      </c>
    </row>
    <row r="43" spans="1:41" ht="20.100000000000001" customHeight="1">
      <c r="A43" s="120">
        <v>16</v>
      </c>
      <c r="B43" s="229"/>
      <c r="C43" s="229"/>
      <c r="D43" s="229"/>
      <c r="E43" s="229"/>
      <c r="H43" s="250"/>
      <c r="I43" s="115">
        <f>_xlfn.XLOOKUP(J43,'3042'!$D:$D,'3042'!$C:$C,0,0)</f>
        <v>0</v>
      </c>
      <c r="J43" s="137"/>
      <c r="K43" s="135" cm="1">
        <f t="array" ref="K43">MAX(IF(J43='3042'!$D:$D,'3042'!$I:$I))</f>
        <v>0</v>
      </c>
      <c r="L43" s="136">
        <f>IF(COUNTIFS('3042'!$D:$D,'A3042'!J43,'3042'!$I:$I,'A3042'!K43,'3042'!$F:$F,'A3042'!$L$7)&gt;=1,1,0)</f>
        <v>0</v>
      </c>
      <c r="M43" s="136">
        <f>IF(COUNTIFS('3042'!$D:$D,'A3042'!J43,'3042'!$I:$I,'A3042'!K43,'3042'!$F:$F,'A3042'!$M$7)&gt;=1,1,0)</f>
        <v>0</v>
      </c>
      <c r="N43" s="136">
        <f>IF(COUNTIFS('3042'!$D:$D,'A3042'!J43,'3042'!$I:$I,'A3042'!K43,'3042'!$F:$F,'A3042'!$N$7)&gt;=1,1,0)</f>
        <v>0</v>
      </c>
      <c r="O43" s="117"/>
      <c r="P43" s="118"/>
      <c r="Q43" s="133" t="str">
        <f t="shared" si="13"/>
        <v>Ok</v>
      </c>
      <c r="R43" s="115"/>
      <c r="S43" s="115"/>
      <c r="T43" s="66"/>
      <c r="U43" s="133" t="str">
        <f t="shared" si="12"/>
        <v>Ok</v>
      </c>
      <c r="V43" s="115"/>
      <c r="W43" s="115"/>
      <c r="X43" s="66"/>
      <c r="Y43" s="133" t="str">
        <f t="shared" si="7"/>
        <v>Ok</v>
      </c>
      <c r="Z43" s="115"/>
      <c r="AA43" s="115"/>
      <c r="AB43" s="66"/>
      <c r="AC43" s="133" t="str">
        <f t="shared" si="8"/>
        <v>Ok</v>
      </c>
      <c r="AD43" s="115"/>
      <c r="AE43" s="115"/>
      <c r="AF43" s="66"/>
      <c r="AG43" s="133" t="str">
        <f t="shared" si="4"/>
        <v>Ok</v>
      </c>
      <c r="AH43" s="115"/>
      <c r="AI43" s="133" t="str">
        <f t="shared" si="5"/>
        <v>Ok</v>
      </c>
      <c r="AJ43" s="117" t="str">
        <f t="shared" si="9"/>
        <v>Não</v>
      </c>
      <c r="AK43" s="118"/>
      <c r="AL43" s="115"/>
      <c r="AM43" s="133" t="str">
        <f t="shared" si="10"/>
        <v>Ok</v>
      </c>
      <c r="AO43" s="65" t="str">
        <f t="shared" si="0"/>
        <v>Cooperado SEM perguntas a serem evidenciadas</v>
      </c>
    </row>
    <row r="44" spans="1:41" ht="20.100000000000001" customHeight="1">
      <c r="A44" s="120">
        <v>17</v>
      </c>
      <c r="B44" s="229"/>
      <c r="C44" s="229"/>
      <c r="D44" s="229"/>
      <c r="E44" s="229"/>
      <c r="H44" s="250"/>
      <c r="I44" s="115">
        <f>_xlfn.XLOOKUP(J44,'3042'!$D:$D,'3042'!$C:$C,0,0)</f>
        <v>0</v>
      </c>
      <c r="J44" s="137"/>
      <c r="K44" s="135" cm="1">
        <f t="array" ref="K44">MAX(IF(J44='3042'!$D:$D,'3042'!$I:$I))</f>
        <v>0</v>
      </c>
      <c r="L44" s="136">
        <f>IF(COUNTIFS('3042'!$D:$D,'A3042'!J44,'3042'!$I:$I,'A3042'!K44,'3042'!$F:$F,'A3042'!$L$7)&gt;=1,1,0)</f>
        <v>0</v>
      </c>
      <c r="M44" s="136">
        <f>IF(COUNTIFS('3042'!$D:$D,'A3042'!J44,'3042'!$I:$I,'A3042'!K44,'3042'!$F:$F,'A3042'!$M$7)&gt;=1,1,0)</f>
        <v>0</v>
      </c>
      <c r="N44" s="136">
        <f>IF(COUNTIFS('3042'!$D:$D,'A3042'!J44,'3042'!$I:$I,'A3042'!K44,'3042'!$F:$F,'A3042'!$N$7)&gt;=1,1,0)</f>
        <v>0</v>
      </c>
      <c r="O44" s="117"/>
      <c r="P44" s="118"/>
      <c r="Q44" s="133" t="str">
        <f t="shared" si="13"/>
        <v>Ok</v>
      </c>
      <c r="R44" s="115"/>
      <c r="S44" s="115"/>
      <c r="T44" s="66"/>
      <c r="U44" s="133" t="str">
        <f t="shared" si="12"/>
        <v>Ok</v>
      </c>
      <c r="V44" s="115"/>
      <c r="W44" s="115"/>
      <c r="X44" s="66"/>
      <c r="Y44" s="133" t="str">
        <f t="shared" si="7"/>
        <v>Ok</v>
      </c>
      <c r="Z44" s="115"/>
      <c r="AA44" s="115"/>
      <c r="AB44" s="66"/>
      <c r="AC44" s="133" t="str">
        <f t="shared" si="8"/>
        <v>Ok</v>
      </c>
      <c r="AD44" s="115"/>
      <c r="AE44" s="115"/>
      <c r="AF44" s="66"/>
      <c r="AG44" s="133" t="str">
        <f t="shared" si="4"/>
        <v>Ok</v>
      </c>
      <c r="AH44" s="115"/>
      <c r="AI44" s="133" t="str">
        <f t="shared" si="5"/>
        <v>Ok</v>
      </c>
      <c r="AJ44" s="117" t="str">
        <f t="shared" si="9"/>
        <v>Não</v>
      </c>
      <c r="AK44" s="118"/>
      <c r="AL44" s="115"/>
      <c r="AM44" s="133" t="str">
        <f t="shared" si="10"/>
        <v>Ok</v>
      </c>
      <c r="AO44" s="65" t="str">
        <f t="shared" si="0"/>
        <v>Cooperado SEM perguntas a serem evidenciadas</v>
      </c>
    </row>
    <row r="45" spans="1:41" ht="20.100000000000001" customHeight="1">
      <c r="A45" s="120">
        <v>18</v>
      </c>
      <c r="B45" s="229"/>
      <c r="C45" s="229"/>
      <c r="D45" s="229"/>
      <c r="E45" s="229"/>
      <c r="H45" s="250"/>
      <c r="I45" s="115">
        <f>_xlfn.XLOOKUP(J45,'3042'!$D:$D,'3042'!$C:$C,0,0)</f>
        <v>0</v>
      </c>
      <c r="J45" s="137"/>
      <c r="K45" s="135" cm="1">
        <f t="array" ref="K45">MAX(IF(J45='3042'!$D:$D,'3042'!$I:$I))</f>
        <v>0</v>
      </c>
      <c r="L45" s="136">
        <f>IF(COUNTIFS('3042'!$D:$D,'A3042'!J45,'3042'!$I:$I,'A3042'!K45,'3042'!$F:$F,'A3042'!$L$7)&gt;=1,1,0)</f>
        <v>0</v>
      </c>
      <c r="M45" s="136">
        <f>IF(COUNTIFS('3042'!$D:$D,'A3042'!J45,'3042'!$I:$I,'A3042'!K45,'3042'!$F:$F,'A3042'!$M$7)&gt;=1,1,0)</f>
        <v>0</v>
      </c>
      <c r="N45" s="136">
        <f>IF(COUNTIFS('3042'!$D:$D,'A3042'!J45,'3042'!$I:$I,'A3042'!K45,'3042'!$F:$F,'A3042'!$N$7)&gt;=1,1,0)</f>
        <v>0</v>
      </c>
      <c r="O45" s="117"/>
      <c r="P45" s="118"/>
      <c r="Q45" s="133" t="str">
        <f t="shared" si="13"/>
        <v>Ok</v>
      </c>
      <c r="R45" s="115"/>
      <c r="S45" s="115"/>
      <c r="T45" s="66"/>
      <c r="U45" s="133" t="str">
        <f t="shared" si="12"/>
        <v>Ok</v>
      </c>
      <c r="V45" s="115"/>
      <c r="W45" s="115"/>
      <c r="X45" s="66"/>
      <c r="Y45" s="133" t="str">
        <f t="shared" si="7"/>
        <v>Ok</v>
      </c>
      <c r="Z45" s="115"/>
      <c r="AA45" s="115"/>
      <c r="AB45" s="66"/>
      <c r="AC45" s="133" t="str">
        <f t="shared" si="8"/>
        <v>Ok</v>
      </c>
      <c r="AD45" s="115"/>
      <c r="AE45" s="115"/>
      <c r="AF45" s="66"/>
      <c r="AG45" s="133" t="str">
        <f t="shared" si="4"/>
        <v>Ok</v>
      </c>
      <c r="AH45" s="115"/>
      <c r="AI45" s="133" t="str">
        <f t="shared" si="5"/>
        <v>Ok</v>
      </c>
      <c r="AJ45" s="117" t="str">
        <f t="shared" si="9"/>
        <v>Não</v>
      </c>
      <c r="AK45" s="118"/>
      <c r="AL45" s="115"/>
      <c r="AM45" s="133" t="str">
        <f t="shared" si="10"/>
        <v>Ok</v>
      </c>
      <c r="AO45" s="65" t="str">
        <f t="shared" si="0"/>
        <v>Cooperado SEM perguntas a serem evidenciadas</v>
      </c>
    </row>
    <row r="46" spans="1:41" ht="20.100000000000001" customHeight="1">
      <c r="A46" s="120">
        <v>19</v>
      </c>
      <c r="B46" s="229"/>
      <c r="C46" s="229"/>
      <c r="D46" s="229"/>
      <c r="E46" s="229"/>
      <c r="H46" s="250"/>
      <c r="I46" s="115">
        <f>_xlfn.XLOOKUP(J46,'3042'!$D:$D,'3042'!$C:$C,0,0)</f>
        <v>0</v>
      </c>
      <c r="J46" s="137"/>
      <c r="K46" s="135" cm="1">
        <f t="array" ref="K46">MAX(IF(J46='3042'!$D:$D,'3042'!$I:$I))</f>
        <v>0</v>
      </c>
      <c r="L46" s="136">
        <f>IF(COUNTIFS('3042'!$D:$D,'A3042'!J46,'3042'!$I:$I,'A3042'!K46,'3042'!$F:$F,'A3042'!$L$7)&gt;=1,1,0)</f>
        <v>0</v>
      </c>
      <c r="M46" s="136">
        <f>IF(COUNTIFS('3042'!$D:$D,'A3042'!J46,'3042'!$I:$I,'A3042'!K46,'3042'!$F:$F,'A3042'!$M$7)&gt;=1,1,0)</f>
        <v>0</v>
      </c>
      <c r="N46" s="136">
        <f>IF(COUNTIFS('3042'!$D:$D,'A3042'!J46,'3042'!$I:$I,'A3042'!K46,'3042'!$F:$F,'A3042'!$N$7)&gt;=1,1,0)</f>
        <v>0</v>
      </c>
      <c r="O46" s="117"/>
      <c r="P46" s="118"/>
      <c r="Q46" s="133" t="str">
        <f t="shared" si="13"/>
        <v>Ok</v>
      </c>
      <c r="R46" s="115"/>
      <c r="S46" s="115"/>
      <c r="T46" s="66"/>
      <c r="U46" s="133" t="str">
        <f t="shared" si="12"/>
        <v>Ok</v>
      </c>
      <c r="V46" s="115"/>
      <c r="W46" s="115"/>
      <c r="X46" s="66"/>
      <c r="Y46" s="133" t="str">
        <f t="shared" si="7"/>
        <v>Ok</v>
      </c>
      <c r="Z46" s="115"/>
      <c r="AA46" s="115"/>
      <c r="AB46" s="66"/>
      <c r="AC46" s="133" t="str">
        <f t="shared" si="8"/>
        <v>Ok</v>
      </c>
      <c r="AD46" s="115"/>
      <c r="AE46" s="115"/>
      <c r="AF46" s="66"/>
      <c r="AG46" s="133" t="str">
        <f t="shared" si="4"/>
        <v>Ok</v>
      </c>
      <c r="AH46" s="115"/>
      <c r="AI46" s="133" t="str">
        <f t="shared" si="5"/>
        <v>Ok</v>
      </c>
      <c r="AJ46" s="117" t="str">
        <f t="shared" si="9"/>
        <v>Não</v>
      </c>
      <c r="AK46" s="118"/>
      <c r="AL46" s="115"/>
      <c r="AM46" s="133" t="str">
        <f t="shared" si="10"/>
        <v>Ok</v>
      </c>
      <c r="AO46" s="65" t="str">
        <f t="shared" si="0"/>
        <v>Cooperado SEM perguntas a serem evidenciadas</v>
      </c>
    </row>
    <row r="47" spans="1:41" ht="20.100000000000001" customHeight="1">
      <c r="A47" s="120"/>
      <c r="B47" s="118"/>
      <c r="C47" s="118"/>
      <c r="D47" s="118"/>
      <c r="E47" s="118"/>
      <c r="H47" s="250"/>
      <c r="I47" s="115">
        <f>_xlfn.XLOOKUP(J47,'3042'!$D:$D,'3042'!$C:$C,0,0)</f>
        <v>0</v>
      </c>
      <c r="J47" s="137"/>
      <c r="K47" s="135" cm="1">
        <f t="array" ref="K47">MAX(IF(J47='3042'!$D:$D,'3042'!$I:$I))</f>
        <v>0</v>
      </c>
      <c r="L47" s="136">
        <f>IF(COUNTIFS('3042'!$D:$D,'A3042'!J47,'3042'!$I:$I,'A3042'!K47,'3042'!$F:$F,'A3042'!$L$7)&gt;=1,1,0)</f>
        <v>0</v>
      </c>
      <c r="M47" s="136">
        <f>IF(COUNTIFS('3042'!$D:$D,'A3042'!J47,'3042'!$I:$I,'A3042'!K47,'3042'!$F:$F,'A3042'!$M$7)&gt;=1,1,0)</f>
        <v>0</v>
      </c>
      <c r="N47" s="136">
        <f>IF(COUNTIFS('3042'!$D:$D,'A3042'!J47,'3042'!$I:$I,'A3042'!K47,'3042'!$F:$F,'A3042'!$N$7)&gt;=1,1,0)</f>
        <v>0</v>
      </c>
      <c r="O47" s="117"/>
      <c r="P47" s="118"/>
      <c r="Q47" s="133" t="str">
        <f t="shared" si="13"/>
        <v>Ok</v>
      </c>
      <c r="R47" s="115"/>
      <c r="S47" s="115"/>
      <c r="T47" s="66"/>
      <c r="U47" s="133" t="str">
        <f t="shared" si="12"/>
        <v>Ok</v>
      </c>
      <c r="V47" s="115"/>
      <c r="W47" s="115"/>
      <c r="X47" s="66"/>
      <c r="Y47" s="133" t="str">
        <f t="shared" si="7"/>
        <v>Ok</v>
      </c>
      <c r="Z47" s="115"/>
      <c r="AA47" s="115"/>
      <c r="AB47" s="66"/>
      <c r="AC47" s="133" t="str">
        <f t="shared" si="8"/>
        <v>Ok</v>
      </c>
      <c r="AD47" s="115"/>
      <c r="AE47" s="115"/>
      <c r="AF47" s="66"/>
      <c r="AG47" s="133" t="str">
        <f t="shared" si="4"/>
        <v>Ok</v>
      </c>
      <c r="AH47" s="115"/>
      <c r="AI47" s="133" t="str">
        <f t="shared" si="5"/>
        <v>Ok</v>
      </c>
      <c r="AJ47" s="117" t="str">
        <f t="shared" si="9"/>
        <v>Não</v>
      </c>
      <c r="AK47" s="118"/>
      <c r="AL47" s="115"/>
      <c r="AM47" s="133" t="str">
        <f t="shared" si="10"/>
        <v>Ok</v>
      </c>
      <c r="AO47" s="65" t="str">
        <f t="shared" si="0"/>
        <v>Cooperado SEM perguntas a serem evidenciadas</v>
      </c>
    </row>
    <row r="48" spans="1:41" ht="20.100000000000001" customHeight="1" thickBot="1">
      <c r="B48" s="324" t="s">
        <v>719</v>
      </c>
      <c r="C48" s="324"/>
      <c r="D48" s="324"/>
      <c r="E48" s="324"/>
      <c r="H48" s="250"/>
      <c r="I48" s="115">
        <f>_xlfn.XLOOKUP(J48,'3042'!$D:$D,'3042'!$C:$C,0,0)</f>
        <v>0</v>
      </c>
      <c r="J48" s="137"/>
      <c r="K48" s="135" cm="1">
        <f t="array" ref="K48">MAX(IF(J48='3042'!$D:$D,'3042'!$I:$I))</f>
        <v>0</v>
      </c>
      <c r="L48" s="136">
        <f>IF(COUNTIFS('3042'!$D:$D,'A3042'!J48,'3042'!$I:$I,'A3042'!K48,'3042'!$F:$F,'A3042'!$L$7)&gt;=1,1,0)</f>
        <v>0</v>
      </c>
      <c r="M48" s="136">
        <f>IF(COUNTIFS('3042'!$D:$D,'A3042'!J48,'3042'!$I:$I,'A3042'!K48,'3042'!$F:$F,'A3042'!$M$7)&gt;=1,1,0)</f>
        <v>0</v>
      </c>
      <c r="N48" s="136">
        <f>IF(COUNTIFS('3042'!$D:$D,'A3042'!J48,'3042'!$I:$I,'A3042'!K48,'3042'!$F:$F,'A3042'!$N$7)&gt;=1,1,0)</f>
        <v>0</v>
      </c>
      <c r="O48" s="117"/>
      <c r="P48" s="118"/>
      <c r="Q48" s="133" t="str">
        <f t="shared" si="13"/>
        <v>Ok</v>
      </c>
      <c r="R48" s="115"/>
      <c r="S48" s="115"/>
      <c r="T48" s="66"/>
      <c r="U48" s="133" t="str">
        <f t="shared" si="12"/>
        <v>Ok</v>
      </c>
      <c r="V48" s="115"/>
      <c r="W48" s="115"/>
      <c r="X48" s="66"/>
      <c r="Y48" s="133" t="str">
        <f t="shared" si="7"/>
        <v>Ok</v>
      </c>
      <c r="Z48" s="115"/>
      <c r="AA48" s="115"/>
      <c r="AB48" s="66"/>
      <c r="AC48" s="133" t="str">
        <f t="shared" si="8"/>
        <v>Ok</v>
      </c>
      <c r="AD48" s="115"/>
      <c r="AE48" s="115"/>
      <c r="AF48" s="66"/>
      <c r="AG48" s="133" t="str">
        <f t="shared" si="4"/>
        <v>Ok</v>
      </c>
      <c r="AH48" s="115"/>
      <c r="AI48" s="133" t="str">
        <f t="shared" si="5"/>
        <v>Ok</v>
      </c>
      <c r="AJ48" s="117" t="str">
        <f t="shared" si="9"/>
        <v>Não</v>
      </c>
      <c r="AK48" s="118"/>
      <c r="AL48" s="115"/>
      <c r="AM48" s="133" t="str">
        <f t="shared" si="10"/>
        <v>Ok</v>
      </c>
      <c r="AO48" s="65" t="str">
        <f t="shared" si="0"/>
        <v>Cooperado SEM perguntas a serem evidenciadas</v>
      </c>
    </row>
    <row r="49" spans="1:41" ht="20.100000000000001" customHeight="1" thickTop="1">
      <c r="A49" s="119" t="s">
        <v>720</v>
      </c>
      <c r="B49" s="150" t="s">
        <v>721</v>
      </c>
      <c r="C49" s="151" t="s">
        <v>715</v>
      </c>
      <c r="D49" s="328"/>
      <c r="E49" s="329"/>
      <c r="H49" s="250"/>
      <c r="I49" s="115">
        <f>_xlfn.XLOOKUP(J49,'3042'!$D:$D,'3042'!$C:$C,0,0)</f>
        <v>0</v>
      </c>
      <c r="J49" s="137"/>
      <c r="K49" s="135" cm="1">
        <f t="array" ref="K49">MAX(IF(J49='3042'!$D:$D,'3042'!$I:$I))</f>
        <v>0</v>
      </c>
      <c r="L49" s="136">
        <f>IF(COUNTIFS('3042'!$D:$D,'A3042'!J49,'3042'!$I:$I,'A3042'!K49,'3042'!$F:$F,'A3042'!$L$7)&gt;=1,1,0)</f>
        <v>0</v>
      </c>
      <c r="M49" s="136">
        <f>IF(COUNTIFS('3042'!$D:$D,'A3042'!J49,'3042'!$I:$I,'A3042'!K49,'3042'!$F:$F,'A3042'!$M$7)&gt;=1,1,0)</f>
        <v>0</v>
      </c>
      <c r="N49" s="136">
        <f>IF(COUNTIFS('3042'!$D:$D,'A3042'!J49,'3042'!$I:$I,'A3042'!K49,'3042'!$F:$F,'A3042'!$N$7)&gt;=1,1,0)</f>
        <v>0</v>
      </c>
      <c r="O49" s="117"/>
      <c r="P49" s="118"/>
      <c r="Q49" s="133" t="str">
        <f t="shared" si="13"/>
        <v>Ok</v>
      </c>
      <c r="R49" s="115"/>
      <c r="S49" s="115"/>
      <c r="T49" s="66"/>
      <c r="U49" s="133" t="str">
        <f t="shared" si="12"/>
        <v>Ok</v>
      </c>
      <c r="V49" s="115"/>
      <c r="W49" s="115"/>
      <c r="X49" s="66"/>
      <c r="Y49" s="133" t="str">
        <f t="shared" si="7"/>
        <v>Ok</v>
      </c>
      <c r="Z49" s="115"/>
      <c r="AA49" s="115"/>
      <c r="AB49" s="66"/>
      <c r="AC49" s="133" t="str">
        <f t="shared" si="8"/>
        <v>Ok</v>
      </c>
      <c r="AD49" s="115"/>
      <c r="AE49" s="115"/>
      <c r="AF49" s="66"/>
      <c r="AG49" s="133" t="str">
        <f t="shared" si="4"/>
        <v>Ok</v>
      </c>
      <c r="AH49" s="115"/>
      <c r="AI49" s="133" t="str">
        <f t="shared" si="5"/>
        <v>Ok</v>
      </c>
      <c r="AJ49" s="117" t="str">
        <f t="shared" si="9"/>
        <v>Não</v>
      </c>
      <c r="AK49" s="118"/>
      <c r="AL49" s="115"/>
      <c r="AM49" s="133" t="str">
        <f t="shared" si="10"/>
        <v>Ok</v>
      </c>
      <c r="AO49" s="65" t="str">
        <f t="shared" si="0"/>
        <v>Cooperado SEM perguntas a serem evidenciadas</v>
      </c>
    </row>
    <row r="50" spans="1:41"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253"/>
      <c r="E50" s="254"/>
      <c r="H50" s="250"/>
      <c r="I50" s="115">
        <f>_xlfn.XLOOKUP(J50,'3042'!$D:$D,'3042'!$C:$C,0,0)</f>
        <v>0</v>
      </c>
      <c r="J50" s="137"/>
      <c r="K50" s="135" cm="1">
        <f t="array" ref="K50">MAX(IF(J50='3042'!$D:$D,'3042'!$I:$I))</f>
        <v>0</v>
      </c>
      <c r="L50" s="136">
        <f>IF(COUNTIFS('3042'!$D:$D,'A3042'!J50,'3042'!$I:$I,'A3042'!K50,'3042'!$F:$F,'A3042'!$L$7)&gt;=1,1,0)</f>
        <v>0</v>
      </c>
      <c r="M50" s="136">
        <f>IF(COUNTIFS('3042'!$D:$D,'A3042'!J50,'3042'!$I:$I,'A3042'!K50,'3042'!$F:$F,'A3042'!$M$7)&gt;=1,1,0)</f>
        <v>0</v>
      </c>
      <c r="N50" s="136">
        <f>IF(COUNTIFS('3042'!$D:$D,'A3042'!J50,'3042'!$I:$I,'A3042'!K50,'3042'!$F:$F,'A3042'!$N$7)&gt;=1,1,0)</f>
        <v>0</v>
      </c>
      <c r="O50" s="117"/>
      <c r="P50" s="118"/>
      <c r="Q50" s="133" t="str">
        <f t="shared" si="13"/>
        <v>Ok</v>
      </c>
      <c r="R50" s="115"/>
      <c r="S50" s="115"/>
      <c r="T50" s="66"/>
      <c r="U50" s="133" t="str">
        <f t="shared" si="12"/>
        <v>Ok</v>
      </c>
      <c r="V50" s="115"/>
      <c r="W50" s="115"/>
      <c r="X50" s="66"/>
      <c r="Y50" s="133" t="str">
        <f t="shared" si="7"/>
        <v>Ok</v>
      </c>
      <c r="Z50" s="115"/>
      <c r="AA50" s="115"/>
      <c r="AB50" s="66"/>
      <c r="AC50" s="133" t="str">
        <f t="shared" si="8"/>
        <v>Ok</v>
      </c>
      <c r="AD50" s="115"/>
      <c r="AE50" s="115"/>
      <c r="AF50" s="66"/>
      <c r="AG50" s="133" t="str">
        <f t="shared" si="4"/>
        <v>Ok</v>
      </c>
      <c r="AH50" s="115"/>
      <c r="AI50" s="133" t="str">
        <f t="shared" si="5"/>
        <v>Ok</v>
      </c>
      <c r="AJ50" s="117" t="str">
        <f t="shared" si="9"/>
        <v>Não</v>
      </c>
      <c r="AK50" s="118"/>
      <c r="AL50" s="115"/>
      <c r="AM50" s="133" t="str">
        <f t="shared" si="10"/>
        <v>Ok</v>
      </c>
      <c r="AO50" s="65" t="str">
        <f t="shared" si="0"/>
        <v>Cooperado SEM perguntas a serem evidenciadas</v>
      </c>
    </row>
    <row r="51" spans="1:41" ht="20.100000000000001" customHeight="1">
      <c r="A51" s="119" t="str">
        <f t="shared" ref="A51:A82" si="14">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253"/>
      <c r="E51" s="254"/>
      <c r="H51" s="250"/>
      <c r="I51" s="115">
        <f>_xlfn.XLOOKUP(J51,'3042'!$D:$D,'3042'!$C:$C,0,0)</f>
        <v>0</v>
      </c>
      <c r="J51" s="137"/>
      <c r="K51" s="135" cm="1">
        <f t="array" ref="K51">MAX(IF(J51='3042'!$D:$D,'3042'!$I:$I))</f>
        <v>0</v>
      </c>
      <c r="L51" s="136">
        <f>IF(COUNTIFS('3042'!$D:$D,'A3042'!J51,'3042'!$I:$I,'A3042'!K51,'3042'!$F:$F,'A3042'!$L$7)&gt;=1,1,0)</f>
        <v>0</v>
      </c>
      <c r="M51" s="136">
        <f>IF(COUNTIFS('3042'!$D:$D,'A3042'!J51,'3042'!$I:$I,'A3042'!K51,'3042'!$F:$F,'A3042'!$M$7)&gt;=1,1,0)</f>
        <v>0</v>
      </c>
      <c r="N51" s="136">
        <f>IF(COUNTIFS('3042'!$D:$D,'A3042'!J51,'3042'!$I:$I,'A3042'!K51,'3042'!$F:$F,'A3042'!$N$7)&gt;=1,1,0)</f>
        <v>0</v>
      </c>
      <c r="O51" s="117"/>
      <c r="P51" s="118"/>
      <c r="Q51" s="133" t="str">
        <f t="shared" si="13"/>
        <v>Ok</v>
      </c>
      <c r="R51" s="115"/>
      <c r="S51" s="115"/>
      <c r="T51" s="66"/>
      <c r="U51" s="133" t="str">
        <f t="shared" si="12"/>
        <v>Ok</v>
      </c>
      <c r="V51" s="115"/>
      <c r="W51" s="115"/>
      <c r="X51" s="66"/>
      <c r="Y51" s="133" t="str">
        <f t="shared" si="7"/>
        <v>Ok</v>
      </c>
      <c r="Z51" s="115"/>
      <c r="AA51" s="115"/>
      <c r="AB51" s="66"/>
      <c r="AC51" s="133" t="str">
        <f t="shared" si="8"/>
        <v>Ok</v>
      </c>
      <c r="AD51" s="115"/>
      <c r="AE51" s="115"/>
      <c r="AF51" s="66"/>
      <c r="AG51" s="133" t="str">
        <f t="shared" si="4"/>
        <v>Ok</v>
      </c>
      <c r="AH51" s="115"/>
      <c r="AI51" s="133" t="str">
        <f t="shared" si="5"/>
        <v>Ok</v>
      </c>
      <c r="AJ51" s="117" t="str">
        <f t="shared" si="9"/>
        <v>Não</v>
      </c>
      <c r="AK51" s="118"/>
      <c r="AL51" s="115"/>
      <c r="AM51" s="133" t="str">
        <f t="shared" si="10"/>
        <v>Ok</v>
      </c>
      <c r="AO51" s="65" t="str">
        <f t="shared" si="0"/>
        <v>Cooperado SEM perguntas a serem evidenciadas</v>
      </c>
    </row>
    <row r="52" spans="1:41" ht="20.100000000000001" customHeight="1">
      <c r="A52" s="119" t="str">
        <f t="shared" si="14"/>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253"/>
      <c r="E52" s="254"/>
      <c r="H52" s="250"/>
      <c r="I52" s="115">
        <f>_xlfn.XLOOKUP(J52,'3042'!$D:$D,'3042'!$C:$C,0,0)</f>
        <v>0</v>
      </c>
      <c r="J52" s="137"/>
      <c r="K52" s="135" cm="1">
        <f t="array" ref="K52">MAX(IF(J52='3042'!$D:$D,'3042'!$I:$I))</f>
        <v>0</v>
      </c>
      <c r="L52" s="136">
        <f>IF(COUNTIFS('3042'!$D:$D,'A3042'!J52,'3042'!$I:$I,'A3042'!K52,'3042'!$F:$F,'A3042'!$L$7)&gt;=1,1,0)</f>
        <v>0</v>
      </c>
      <c r="M52" s="136">
        <f>IF(COUNTIFS('3042'!$D:$D,'A3042'!J52,'3042'!$I:$I,'A3042'!K52,'3042'!$F:$F,'A3042'!$M$7)&gt;=1,1,0)</f>
        <v>0</v>
      </c>
      <c r="N52" s="136">
        <f>IF(COUNTIFS('3042'!$D:$D,'A3042'!J52,'3042'!$I:$I,'A3042'!K52,'3042'!$F:$F,'A3042'!$N$7)&gt;=1,1,0)</f>
        <v>0</v>
      </c>
      <c r="O52" s="117"/>
      <c r="P52" s="118"/>
      <c r="Q52" s="133" t="str">
        <f t="shared" si="13"/>
        <v>Ok</v>
      </c>
      <c r="R52" s="115"/>
      <c r="S52" s="115"/>
      <c r="T52" s="66"/>
      <c r="U52" s="133" t="str">
        <f t="shared" si="12"/>
        <v>Ok</v>
      </c>
      <c r="V52" s="115"/>
      <c r="W52" s="115"/>
      <c r="X52" s="66"/>
      <c r="Y52" s="133" t="str">
        <f t="shared" si="7"/>
        <v>Ok</v>
      </c>
      <c r="Z52" s="115"/>
      <c r="AA52" s="115"/>
      <c r="AB52" s="66"/>
      <c r="AC52" s="133" t="str">
        <f t="shared" si="8"/>
        <v>Ok</v>
      </c>
      <c r="AD52" s="115"/>
      <c r="AE52" s="115"/>
      <c r="AF52" s="66"/>
      <c r="AG52" s="133" t="str">
        <f t="shared" si="4"/>
        <v>Ok</v>
      </c>
      <c r="AH52" s="115"/>
      <c r="AI52" s="133" t="str">
        <f t="shared" si="5"/>
        <v>Ok</v>
      </c>
      <c r="AJ52" s="117" t="str">
        <f t="shared" si="9"/>
        <v>Não</v>
      </c>
      <c r="AK52" s="118"/>
      <c r="AL52" s="115"/>
      <c r="AM52" s="133" t="str">
        <f t="shared" si="10"/>
        <v>Ok</v>
      </c>
      <c r="AO52" s="65" t="str">
        <f t="shared" si="0"/>
        <v>Cooperado SEM perguntas a serem evidenciadas</v>
      </c>
    </row>
    <row r="53" spans="1:41" ht="20.100000000000001" customHeight="1">
      <c r="A53" s="119" t="str">
        <f t="shared" si="14"/>
        <v/>
      </c>
      <c r="B53" s="268"/>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254"/>
      <c r="E53" s="254"/>
      <c r="H53" s="250"/>
      <c r="I53" s="115">
        <f>_xlfn.XLOOKUP(J53,'3042'!$D:$D,'3042'!$C:$C,0,0)</f>
        <v>0</v>
      </c>
      <c r="J53" s="137"/>
      <c r="K53" s="135" cm="1">
        <f t="array" ref="K53">MAX(IF(J53='3042'!$D:$D,'3042'!$I:$I))</f>
        <v>0</v>
      </c>
      <c r="L53" s="136">
        <f>IF(COUNTIFS('3042'!$D:$D,'A3042'!J53,'3042'!$I:$I,'A3042'!K53,'3042'!$F:$F,'A3042'!$L$7)&gt;=1,1,0)</f>
        <v>0</v>
      </c>
      <c r="M53" s="136">
        <f>IF(COUNTIFS('3042'!$D:$D,'A3042'!J53,'3042'!$I:$I,'A3042'!K53,'3042'!$F:$F,'A3042'!$M$7)&gt;=1,1,0)</f>
        <v>0</v>
      </c>
      <c r="N53" s="136">
        <f>IF(COUNTIFS('3042'!$D:$D,'A3042'!J53,'3042'!$I:$I,'A3042'!K53,'3042'!$F:$F,'A3042'!$N$7)&gt;=1,1,0)</f>
        <v>0</v>
      </c>
      <c r="O53" s="117"/>
      <c r="P53" s="118"/>
      <c r="Q53" s="133" t="str">
        <f t="shared" si="13"/>
        <v>Ok</v>
      </c>
      <c r="R53" s="115"/>
      <c r="S53" s="115"/>
      <c r="T53" s="66"/>
      <c r="U53" s="133" t="str">
        <f t="shared" si="12"/>
        <v>Ok</v>
      </c>
      <c r="V53" s="115"/>
      <c r="W53" s="115"/>
      <c r="X53" s="66"/>
      <c r="Y53" s="133" t="str">
        <f t="shared" si="7"/>
        <v>Ok</v>
      </c>
      <c r="Z53" s="115"/>
      <c r="AA53" s="115"/>
      <c r="AB53" s="66"/>
      <c r="AC53" s="133" t="str">
        <f t="shared" si="8"/>
        <v>Ok</v>
      </c>
      <c r="AD53" s="115"/>
      <c r="AE53" s="115"/>
      <c r="AF53" s="66"/>
      <c r="AG53" s="133" t="str">
        <f t="shared" si="4"/>
        <v>Ok</v>
      </c>
      <c r="AH53" s="115"/>
      <c r="AI53" s="133" t="str">
        <f t="shared" si="5"/>
        <v>Ok</v>
      </c>
      <c r="AJ53" s="117" t="str">
        <f t="shared" si="9"/>
        <v>Não</v>
      </c>
      <c r="AK53" s="118"/>
      <c r="AL53" s="115"/>
      <c r="AM53" s="133" t="str">
        <f t="shared" si="10"/>
        <v>Ok</v>
      </c>
      <c r="AO53" s="65" t="str">
        <f t="shared" si="0"/>
        <v>Cooperado SEM perguntas a serem evidenciadas</v>
      </c>
    </row>
    <row r="54" spans="1:41" ht="20.100000000000001" customHeight="1">
      <c r="A54" s="119" t="str">
        <f t="shared" si="14"/>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s="250"/>
      <c r="I54" s="115">
        <f>_xlfn.XLOOKUP(J54,'3042'!$D:$D,'3042'!$C:$C,0,0)</f>
        <v>0</v>
      </c>
      <c r="J54" s="137"/>
      <c r="K54" s="135" cm="1">
        <f t="array" ref="K54">MAX(IF(J54='3042'!$D:$D,'3042'!$I:$I))</f>
        <v>0</v>
      </c>
      <c r="L54" s="136">
        <f>IF(COUNTIFS('3042'!$D:$D,'A3042'!J54,'3042'!$I:$I,'A3042'!K54,'3042'!$F:$F,'A3042'!$L$7)&gt;=1,1,0)</f>
        <v>0</v>
      </c>
      <c r="M54" s="136">
        <f>IF(COUNTIFS('3042'!$D:$D,'A3042'!J54,'3042'!$I:$I,'A3042'!K54,'3042'!$F:$F,'A3042'!$M$7)&gt;=1,1,0)</f>
        <v>0</v>
      </c>
      <c r="N54" s="136">
        <f>IF(COUNTIFS('3042'!$D:$D,'A3042'!J54,'3042'!$I:$I,'A3042'!K54,'3042'!$F:$F,'A3042'!$N$7)&gt;=1,1,0)</f>
        <v>0</v>
      </c>
      <c r="O54" s="117"/>
      <c r="P54" s="118"/>
      <c r="Q54" s="133" t="str">
        <f t="shared" si="13"/>
        <v>Ok</v>
      </c>
      <c r="R54" s="115"/>
      <c r="S54" s="115"/>
      <c r="T54" s="66"/>
      <c r="U54" s="133" t="str">
        <f t="shared" si="12"/>
        <v>Ok</v>
      </c>
      <c r="V54" s="115"/>
      <c r="W54" s="115"/>
      <c r="X54" s="66"/>
      <c r="Y54" s="133" t="str">
        <f t="shared" si="7"/>
        <v>Ok</v>
      </c>
      <c r="Z54" s="115"/>
      <c r="AA54" s="115"/>
      <c r="AB54" s="66"/>
      <c r="AC54" s="133" t="str">
        <f t="shared" si="8"/>
        <v>Ok</v>
      </c>
      <c r="AD54" s="115"/>
      <c r="AE54" s="115"/>
      <c r="AF54" s="66"/>
      <c r="AG54" s="133" t="str">
        <f t="shared" si="4"/>
        <v>Ok</v>
      </c>
      <c r="AH54" s="115"/>
      <c r="AI54" s="133" t="str">
        <f t="shared" si="5"/>
        <v>Ok</v>
      </c>
      <c r="AJ54" s="117" t="str">
        <f t="shared" si="9"/>
        <v>Não</v>
      </c>
      <c r="AK54" s="118"/>
      <c r="AL54" s="115"/>
      <c r="AM54" s="133" t="str">
        <f t="shared" si="10"/>
        <v>Ok</v>
      </c>
      <c r="AO54" s="65" t="str">
        <f t="shared" si="0"/>
        <v>Cooperado SEM perguntas a serem evidenciadas</v>
      </c>
    </row>
    <row r="55" spans="1:41" ht="20.100000000000001" customHeight="1">
      <c r="A55" s="119" t="str">
        <f t="shared" si="14"/>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s="250"/>
      <c r="I55" s="115">
        <f>_xlfn.XLOOKUP(J55,'3042'!$D:$D,'3042'!$C:$C,0,0)</f>
        <v>0</v>
      </c>
      <c r="J55" s="137"/>
      <c r="K55" s="135" cm="1">
        <f t="array" ref="K55">MAX(IF(J55='3042'!$D:$D,'3042'!$I:$I))</f>
        <v>0</v>
      </c>
      <c r="L55" s="136">
        <f>IF(COUNTIFS('3042'!$D:$D,'A3042'!J55,'3042'!$I:$I,'A3042'!K55,'3042'!$F:$F,'A3042'!$L$7)&gt;=1,1,0)</f>
        <v>0</v>
      </c>
      <c r="M55" s="136">
        <f>IF(COUNTIFS('3042'!$D:$D,'A3042'!J55,'3042'!$I:$I,'A3042'!K55,'3042'!$F:$F,'A3042'!$M$7)&gt;=1,1,0)</f>
        <v>0</v>
      </c>
      <c r="N55" s="136">
        <f>IF(COUNTIFS('3042'!$D:$D,'A3042'!J55,'3042'!$I:$I,'A3042'!K55,'3042'!$F:$F,'A3042'!$N$7)&gt;=1,1,0)</f>
        <v>0</v>
      </c>
      <c r="O55" s="117"/>
      <c r="P55" s="118"/>
      <c r="Q55" s="133" t="str">
        <f t="shared" si="13"/>
        <v>Ok</v>
      </c>
      <c r="R55" s="115"/>
      <c r="S55" s="115"/>
      <c r="T55" s="66"/>
      <c r="U55" s="133" t="str">
        <f t="shared" si="12"/>
        <v>Ok</v>
      </c>
      <c r="V55" s="115"/>
      <c r="W55" s="115"/>
      <c r="X55" s="66"/>
      <c r="Y55" s="133" t="str">
        <f t="shared" si="7"/>
        <v>Ok</v>
      </c>
      <c r="Z55" s="115"/>
      <c r="AA55" s="115"/>
      <c r="AB55" s="66"/>
      <c r="AC55" s="133" t="str">
        <f t="shared" si="8"/>
        <v>Ok</v>
      </c>
      <c r="AD55" s="115"/>
      <c r="AE55" s="115"/>
      <c r="AF55" s="66"/>
      <c r="AG55" s="133" t="str">
        <f t="shared" si="4"/>
        <v>Ok</v>
      </c>
      <c r="AH55" s="115"/>
      <c r="AI55" s="133" t="str">
        <f t="shared" si="5"/>
        <v>Ok</v>
      </c>
      <c r="AJ55" s="117" t="str">
        <f t="shared" si="9"/>
        <v>Não</v>
      </c>
      <c r="AK55" s="118"/>
      <c r="AL55" s="115"/>
      <c r="AM55" s="133" t="str">
        <f t="shared" si="10"/>
        <v>Ok</v>
      </c>
      <c r="AO55" s="65" t="str">
        <f t="shared" si="0"/>
        <v>Cooperado SEM perguntas a serem evidenciadas</v>
      </c>
    </row>
    <row r="56" spans="1:41" ht="20.100000000000001" customHeight="1">
      <c r="A56" s="119" t="str">
        <f t="shared" si="14"/>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s="250"/>
      <c r="I56" s="115">
        <f>_xlfn.XLOOKUP(J56,'3042'!$D:$D,'3042'!$C:$C,0,0)</f>
        <v>0</v>
      </c>
      <c r="J56" s="137"/>
      <c r="K56" s="135" cm="1">
        <f t="array" ref="K56">MAX(IF(J56='3042'!$D:$D,'3042'!$I:$I))</f>
        <v>0</v>
      </c>
      <c r="L56" s="136">
        <f>IF(COUNTIFS('3042'!$D:$D,'A3042'!J56,'3042'!$I:$I,'A3042'!K56,'3042'!$F:$F,'A3042'!$L$7)&gt;=1,1,0)</f>
        <v>0</v>
      </c>
      <c r="M56" s="136">
        <f>IF(COUNTIFS('3042'!$D:$D,'A3042'!J56,'3042'!$I:$I,'A3042'!K56,'3042'!$F:$F,'A3042'!$M$7)&gt;=1,1,0)</f>
        <v>0</v>
      </c>
      <c r="N56" s="136">
        <f>IF(COUNTIFS('3042'!$D:$D,'A3042'!J56,'3042'!$I:$I,'A3042'!K56,'3042'!$F:$F,'A3042'!$N$7)&gt;=1,1,0)</f>
        <v>0</v>
      </c>
      <c r="O56" s="117"/>
      <c r="P56" s="118"/>
      <c r="Q56" s="133" t="str">
        <f t="shared" si="13"/>
        <v>Ok</v>
      </c>
      <c r="R56" s="115"/>
      <c r="S56" s="115"/>
      <c r="T56" s="66"/>
      <c r="U56" s="133" t="str">
        <f t="shared" si="12"/>
        <v>Ok</v>
      </c>
      <c r="V56" s="115"/>
      <c r="W56" s="115"/>
      <c r="X56" s="66"/>
      <c r="Y56" s="133" t="str">
        <f t="shared" si="7"/>
        <v>Ok</v>
      </c>
      <c r="Z56" s="115"/>
      <c r="AA56" s="115"/>
      <c r="AB56" s="66"/>
      <c r="AC56" s="133" t="str">
        <f t="shared" si="8"/>
        <v>Ok</v>
      </c>
      <c r="AD56" s="115"/>
      <c r="AE56" s="115"/>
      <c r="AF56" s="66"/>
      <c r="AG56" s="133" t="str">
        <f t="shared" si="4"/>
        <v>Ok</v>
      </c>
      <c r="AH56" s="115"/>
      <c r="AI56" s="133" t="str">
        <f t="shared" si="5"/>
        <v>Ok</v>
      </c>
      <c r="AJ56" s="117" t="str">
        <f t="shared" si="9"/>
        <v>Não</v>
      </c>
      <c r="AK56" s="118"/>
      <c r="AL56" s="115"/>
      <c r="AM56" s="133" t="str">
        <f t="shared" si="10"/>
        <v>Ok</v>
      </c>
      <c r="AO56" s="65" t="str">
        <f t="shared" si="0"/>
        <v>Cooperado SEM perguntas a serem evidenciadas</v>
      </c>
    </row>
    <row r="57" spans="1:41" ht="20.100000000000001" customHeight="1">
      <c r="A57" s="119" t="str">
        <f t="shared" si="14"/>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s="250"/>
      <c r="I57" s="115">
        <f>_xlfn.XLOOKUP(J57,'3042'!$D:$D,'3042'!$C:$C,0,0)</f>
        <v>0</v>
      </c>
      <c r="J57" s="137"/>
      <c r="K57" s="135" cm="1">
        <f t="array" ref="K57">MAX(IF(J57='3042'!$D:$D,'3042'!$I:$I))</f>
        <v>0</v>
      </c>
      <c r="L57" s="136">
        <f>IF(COUNTIFS('3042'!$D:$D,'A3042'!J57,'3042'!$I:$I,'A3042'!K57,'3042'!$F:$F,'A3042'!$L$7)&gt;=1,1,0)</f>
        <v>0</v>
      </c>
      <c r="M57" s="136">
        <f>IF(COUNTIFS('3042'!$D:$D,'A3042'!J57,'3042'!$I:$I,'A3042'!K57,'3042'!$F:$F,'A3042'!$M$7)&gt;=1,1,0)</f>
        <v>0</v>
      </c>
      <c r="N57" s="136">
        <f>IF(COUNTIFS('3042'!$D:$D,'A3042'!J57,'3042'!$I:$I,'A3042'!K57,'3042'!$F:$F,'A3042'!$N$7)&gt;=1,1,0)</f>
        <v>0</v>
      </c>
      <c r="O57" s="117"/>
      <c r="P57" s="118"/>
      <c r="Q57" s="133" t="str">
        <f t="shared" si="13"/>
        <v>Ok</v>
      </c>
      <c r="R57" s="115"/>
      <c r="S57" s="115"/>
      <c r="T57" s="66"/>
      <c r="U57" s="133" t="str">
        <f t="shared" si="12"/>
        <v>Ok</v>
      </c>
      <c r="V57" s="115"/>
      <c r="W57" s="115"/>
      <c r="X57" s="66"/>
      <c r="Y57" s="133" t="str">
        <f t="shared" si="7"/>
        <v>Ok</v>
      </c>
      <c r="Z57" s="115"/>
      <c r="AA57" s="115"/>
      <c r="AB57" s="66"/>
      <c r="AC57" s="133" t="str">
        <f t="shared" si="8"/>
        <v>Ok</v>
      </c>
      <c r="AD57" s="115"/>
      <c r="AE57" s="115"/>
      <c r="AF57" s="66"/>
      <c r="AG57" s="133" t="str">
        <f t="shared" si="4"/>
        <v>Ok</v>
      </c>
      <c r="AH57" s="115"/>
      <c r="AI57" s="133" t="str">
        <f t="shared" si="5"/>
        <v>Ok</v>
      </c>
      <c r="AJ57" s="117" t="str">
        <f t="shared" si="9"/>
        <v>Não</v>
      </c>
      <c r="AK57" s="118"/>
      <c r="AL57" s="115"/>
      <c r="AM57" s="133" t="str">
        <f t="shared" si="10"/>
        <v>Ok</v>
      </c>
      <c r="AO57" s="65" t="str">
        <f t="shared" si="0"/>
        <v>Cooperado SEM perguntas a serem evidenciadas</v>
      </c>
    </row>
    <row r="58" spans="1:41" ht="20.100000000000001" customHeight="1">
      <c r="A58" s="119" t="str">
        <f t="shared" si="14"/>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H58" s="250"/>
      <c r="I58" s="115">
        <f>_xlfn.XLOOKUP(J58,'3042'!$D:$D,'3042'!$C:$C,0,0)</f>
        <v>0</v>
      </c>
      <c r="J58" s="137"/>
      <c r="K58" s="135" cm="1">
        <f t="array" ref="K58">MAX(IF(J58='3042'!$D:$D,'3042'!$I:$I))</f>
        <v>0</v>
      </c>
      <c r="L58" s="136">
        <f>IF(COUNTIFS('3042'!$D:$D,'A3042'!J58,'3042'!$I:$I,'A3042'!K58,'3042'!$F:$F,'A3042'!$L$7)&gt;=1,1,0)</f>
        <v>0</v>
      </c>
      <c r="M58" s="136">
        <f>IF(COUNTIFS('3042'!$D:$D,'A3042'!J58,'3042'!$I:$I,'A3042'!K58,'3042'!$F:$F,'A3042'!$M$7)&gt;=1,1,0)</f>
        <v>0</v>
      </c>
      <c r="N58" s="136">
        <f>IF(COUNTIFS('3042'!$D:$D,'A3042'!J58,'3042'!$I:$I,'A3042'!K58,'3042'!$F:$F,'A3042'!$N$7)&gt;=1,1,0)</f>
        <v>0</v>
      </c>
      <c r="O58" s="117"/>
      <c r="P58" s="118"/>
      <c r="Q58" s="133" t="str">
        <f t="shared" si="13"/>
        <v>Ok</v>
      </c>
      <c r="R58" s="115"/>
      <c r="S58" s="115"/>
      <c r="T58" s="66"/>
      <c r="U58" s="133" t="str">
        <f t="shared" si="12"/>
        <v>Ok</v>
      </c>
      <c r="V58" s="115"/>
      <c r="W58" s="115"/>
      <c r="X58" s="66"/>
      <c r="Y58" s="133" t="str">
        <f t="shared" si="7"/>
        <v>Ok</v>
      </c>
      <c r="Z58" s="115"/>
      <c r="AA58" s="115"/>
      <c r="AB58" s="66"/>
      <c r="AC58" s="133" t="str">
        <f t="shared" si="8"/>
        <v>Ok</v>
      </c>
      <c r="AD58" s="115"/>
      <c r="AE58" s="115"/>
      <c r="AF58" s="66"/>
      <c r="AG58" s="133" t="str">
        <f t="shared" si="4"/>
        <v>Ok</v>
      </c>
      <c r="AH58" s="115"/>
      <c r="AI58" s="133" t="str">
        <f t="shared" si="5"/>
        <v>Ok</v>
      </c>
      <c r="AJ58" s="117" t="str">
        <f t="shared" si="9"/>
        <v>Não</v>
      </c>
      <c r="AK58" s="118"/>
      <c r="AL58" s="115"/>
      <c r="AM58" s="133" t="str">
        <f t="shared" si="10"/>
        <v>Ok</v>
      </c>
      <c r="AO58" s="65" t="str">
        <f t="shared" si="0"/>
        <v>Cooperado SEM perguntas a serem evidenciadas</v>
      </c>
    </row>
    <row r="59" spans="1:41" ht="20.100000000000001" customHeight="1">
      <c r="A59" s="119" t="str">
        <f t="shared" si="14"/>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H59" s="250"/>
      <c r="I59" s="115">
        <f>_xlfn.XLOOKUP(J59,'3042'!$D:$D,'3042'!$C:$C,0,0)</f>
        <v>0</v>
      </c>
      <c r="J59" s="137"/>
      <c r="K59" s="135" cm="1">
        <f t="array" ref="K59">MAX(IF(J59='3042'!$D:$D,'3042'!$I:$I))</f>
        <v>0</v>
      </c>
      <c r="L59" s="136">
        <f>IF(COUNTIFS('3042'!$D:$D,'A3042'!J59,'3042'!$I:$I,'A3042'!K59,'3042'!$F:$F,'A3042'!$L$7)&gt;=1,1,0)</f>
        <v>0</v>
      </c>
      <c r="M59" s="136">
        <f>IF(COUNTIFS('3042'!$D:$D,'A3042'!J59,'3042'!$I:$I,'A3042'!K59,'3042'!$F:$F,'A3042'!$M$7)&gt;=1,1,0)</f>
        <v>0</v>
      </c>
      <c r="N59" s="136">
        <f>IF(COUNTIFS('3042'!$D:$D,'A3042'!J59,'3042'!$I:$I,'A3042'!K59,'3042'!$F:$F,'A3042'!$N$7)&gt;=1,1,0)</f>
        <v>0</v>
      </c>
      <c r="O59" s="117"/>
      <c r="P59" s="118"/>
      <c r="Q59" s="133" t="str">
        <f t="shared" si="13"/>
        <v>Ok</v>
      </c>
      <c r="R59" s="115"/>
      <c r="S59" s="115"/>
      <c r="T59" s="66"/>
      <c r="U59" s="133" t="str">
        <f t="shared" si="12"/>
        <v>Ok</v>
      </c>
      <c r="V59" s="115"/>
      <c r="W59" s="115"/>
      <c r="X59" s="66"/>
      <c r="Y59" s="133" t="str">
        <f t="shared" si="7"/>
        <v>Ok</v>
      </c>
      <c r="Z59" s="115"/>
      <c r="AA59" s="115"/>
      <c r="AB59" s="66"/>
      <c r="AC59" s="133" t="str">
        <f t="shared" si="8"/>
        <v>Ok</v>
      </c>
      <c r="AD59" s="115"/>
      <c r="AE59" s="115"/>
      <c r="AF59" s="66"/>
      <c r="AG59" s="133" t="str">
        <f t="shared" si="4"/>
        <v>Ok</v>
      </c>
      <c r="AH59" s="115"/>
      <c r="AI59" s="133" t="str">
        <f t="shared" si="5"/>
        <v>Ok</v>
      </c>
      <c r="AJ59" s="117" t="str">
        <f t="shared" si="9"/>
        <v>Não</v>
      </c>
      <c r="AK59" s="118"/>
      <c r="AL59" s="115"/>
      <c r="AM59" s="133" t="str">
        <f t="shared" si="10"/>
        <v>Ok</v>
      </c>
      <c r="AO59" s="65" t="str">
        <f t="shared" si="0"/>
        <v>Cooperado SEM perguntas a serem evidenciadas</v>
      </c>
    </row>
    <row r="60" spans="1:41" ht="20.100000000000001" customHeight="1">
      <c r="A60" s="119" t="str">
        <f t="shared" si="14"/>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H60" s="250"/>
      <c r="I60" s="115">
        <f>_xlfn.XLOOKUP(J60,'3042'!$D:$D,'3042'!$C:$C,0,0)</f>
        <v>0</v>
      </c>
      <c r="J60" s="137"/>
      <c r="K60" s="135" cm="1">
        <f t="array" ref="K60">MAX(IF(J60='3042'!$D:$D,'3042'!$I:$I))</f>
        <v>0</v>
      </c>
      <c r="L60" s="136">
        <f>IF(COUNTIFS('3042'!$D:$D,'A3042'!J60,'3042'!$I:$I,'A3042'!K60,'3042'!$F:$F,'A3042'!$L$7)&gt;=1,1,0)</f>
        <v>0</v>
      </c>
      <c r="M60" s="136">
        <f>IF(COUNTIFS('3042'!$D:$D,'A3042'!J60,'3042'!$I:$I,'A3042'!K60,'3042'!$F:$F,'A3042'!$M$7)&gt;=1,1,0)</f>
        <v>0</v>
      </c>
      <c r="N60" s="136">
        <f>IF(COUNTIFS('3042'!$D:$D,'A3042'!J60,'3042'!$I:$I,'A3042'!K60,'3042'!$F:$F,'A3042'!$N$7)&gt;=1,1,0)</f>
        <v>0</v>
      </c>
      <c r="O60" s="117"/>
      <c r="P60" s="118"/>
      <c r="Q60" s="133" t="str">
        <f t="shared" si="13"/>
        <v>Ok</v>
      </c>
      <c r="R60" s="115"/>
      <c r="S60" s="115"/>
      <c r="T60" s="66"/>
      <c r="U60" s="133" t="str">
        <f t="shared" si="12"/>
        <v>Ok</v>
      </c>
      <c r="V60" s="115"/>
      <c r="W60" s="115"/>
      <c r="X60" s="66"/>
      <c r="Y60" s="133" t="str">
        <f t="shared" si="7"/>
        <v>Ok</v>
      </c>
      <c r="Z60" s="115"/>
      <c r="AA60" s="115"/>
      <c r="AB60" s="66"/>
      <c r="AC60" s="133" t="str">
        <f t="shared" si="8"/>
        <v>Ok</v>
      </c>
      <c r="AD60" s="115"/>
      <c r="AE60" s="115"/>
      <c r="AF60" s="66"/>
      <c r="AG60" s="133" t="str">
        <f t="shared" si="4"/>
        <v>Ok</v>
      </c>
      <c r="AH60" s="115"/>
      <c r="AI60" s="133" t="str">
        <f t="shared" si="5"/>
        <v>Ok</v>
      </c>
      <c r="AJ60" s="117" t="str">
        <f t="shared" si="9"/>
        <v>Não</v>
      </c>
      <c r="AK60" s="118"/>
      <c r="AL60" s="115"/>
      <c r="AM60" s="133" t="str">
        <f t="shared" si="10"/>
        <v>Ok</v>
      </c>
      <c r="AO60" s="65" t="str">
        <f t="shared" si="0"/>
        <v>Cooperado SEM perguntas a serem evidenciadas</v>
      </c>
    </row>
    <row r="61" spans="1:41" ht="20.100000000000001" customHeight="1">
      <c r="A61" s="119" t="str">
        <f t="shared" si="14"/>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H61" s="250"/>
      <c r="I61" s="115">
        <f>_xlfn.XLOOKUP(J61,'3042'!$D:$D,'3042'!$C:$C,0,0)</f>
        <v>0</v>
      </c>
      <c r="J61" s="137"/>
      <c r="K61" s="135" cm="1">
        <f t="array" ref="K61">MAX(IF(J61='3042'!$D:$D,'3042'!$I:$I))</f>
        <v>0</v>
      </c>
      <c r="L61" s="136">
        <f>IF(COUNTIFS('3042'!$D:$D,'A3042'!J61,'3042'!$I:$I,'A3042'!K61,'3042'!$F:$F,'A3042'!$L$7)&gt;=1,1,0)</f>
        <v>0</v>
      </c>
      <c r="M61" s="136">
        <f>IF(COUNTIFS('3042'!$D:$D,'A3042'!J61,'3042'!$I:$I,'A3042'!K61,'3042'!$F:$F,'A3042'!$M$7)&gt;=1,1,0)</f>
        <v>0</v>
      </c>
      <c r="N61" s="136">
        <f>IF(COUNTIFS('3042'!$D:$D,'A3042'!J61,'3042'!$I:$I,'A3042'!K61,'3042'!$F:$F,'A3042'!$N$7)&gt;=1,1,0)</f>
        <v>0</v>
      </c>
      <c r="O61" s="117"/>
      <c r="P61" s="118"/>
      <c r="Q61" s="133" t="str">
        <f t="shared" si="13"/>
        <v>Ok</v>
      </c>
      <c r="R61" s="115"/>
      <c r="S61" s="115"/>
      <c r="T61" s="66"/>
      <c r="U61" s="133" t="str">
        <f t="shared" si="12"/>
        <v>Ok</v>
      </c>
      <c r="V61" s="115"/>
      <c r="W61" s="115"/>
      <c r="X61" s="66"/>
      <c r="Y61" s="133" t="str">
        <f t="shared" si="7"/>
        <v>Ok</v>
      </c>
      <c r="Z61" s="115"/>
      <c r="AA61" s="115"/>
      <c r="AB61" s="66"/>
      <c r="AC61" s="133" t="str">
        <f t="shared" si="8"/>
        <v>Ok</v>
      </c>
      <c r="AD61" s="115"/>
      <c r="AE61" s="115"/>
      <c r="AF61" s="66"/>
      <c r="AG61" s="133" t="str">
        <f t="shared" si="4"/>
        <v>Ok</v>
      </c>
      <c r="AH61" s="115"/>
      <c r="AI61" s="133" t="str">
        <f t="shared" si="5"/>
        <v>Ok</v>
      </c>
      <c r="AJ61" s="117" t="str">
        <f t="shared" si="9"/>
        <v>Não</v>
      </c>
      <c r="AK61" s="118"/>
      <c r="AL61" s="115"/>
      <c r="AM61" s="133" t="str">
        <f t="shared" si="10"/>
        <v>Ok</v>
      </c>
      <c r="AO61" s="65" t="str">
        <f t="shared" si="0"/>
        <v>Cooperado SEM perguntas a serem evidenciadas</v>
      </c>
    </row>
    <row r="62" spans="1:41" ht="20.100000000000001" customHeight="1">
      <c r="A62" s="119" t="str">
        <f t="shared" si="14"/>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H62" s="250"/>
      <c r="I62" s="115">
        <f>_xlfn.XLOOKUP(J62,'3042'!$D:$D,'3042'!$C:$C,0,0)</f>
        <v>0</v>
      </c>
      <c r="J62" s="137"/>
      <c r="K62" s="135" cm="1">
        <f t="array" ref="K62">MAX(IF(J62='3042'!$D:$D,'3042'!$I:$I))</f>
        <v>0</v>
      </c>
      <c r="L62" s="136">
        <f>IF(COUNTIFS('3042'!$D:$D,'A3042'!J62,'3042'!$I:$I,'A3042'!K62,'3042'!$F:$F,'A3042'!$L$7)&gt;=1,1,0)</f>
        <v>0</v>
      </c>
      <c r="M62" s="136">
        <f>IF(COUNTIFS('3042'!$D:$D,'A3042'!J62,'3042'!$I:$I,'A3042'!K62,'3042'!$F:$F,'A3042'!$M$7)&gt;=1,1,0)</f>
        <v>0</v>
      </c>
      <c r="N62" s="136">
        <f>IF(COUNTIFS('3042'!$D:$D,'A3042'!J62,'3042'!$I:$I,'A3042'!K62,'3042'!$F:$F,'A3042'!$N$7)&gt;=1,1,0)</f>
        <v>0</v>
      </c>
      <c r="O62" s="117"/>
      <c r="P62" s="118"/>
      <c r="Q62" s="133" t="str">
        <f t="shared" si="13"/>
        <v>Ok</v>
      </c>
      <c r="R62" s="115"/>
      <c r="S62" s="115"/>
      <c r="T62" s="66"/>
      <c r="U62" s="133" t="str">
        <f t="shared" si="12"/>
        <v>Ok</v>
      </c>
      <c r="V62" s="115"/>
      <c r="W62" s="115"/>
      <c r="X62" s="66"/>
      <c r="Y62" s="133" t="str">
        <f t="shared" si="7"/>
        <v>Ok</v>
      </c>
      <c r="Z62" s="115"/>
      <c r="AA62" s="115"/>
      <c r="AB62" s="66"/>
      <c r="AC62" s="133" t="str">
        <f t="shared" si="8"/>
        <v>Ok</v>
      </c>
      <c r="AD62" s="115"/>
      <c r="AE62" s="115"/>
      <c r="AF62" s="66"/>
      <c r="AG62" s="133" t="str">
        <f t="shared" si="4"/>
        <v>Ok</v>
      </c>
      <c r="AH62" s="115"/>
      <c r="AI62" s="133" t="str">
        <f t="shared" si="5"/>
        <v>Ok</v>
      </c>
      <c r="AJ62" s="117" t="str">
        <f t="shared" si="9"/>
        <v>Não</v>
      </c>
      <c r="AK62" s="118"/>
      <c r="AL62" s="115"/>
      <c r="AM62" s="133" t="str">
        <f t="shared" si="10"/>
        <v>Ok</v>
      </c>
      <c r="AO62" s="65" t="str">
        <f t="shared" si="0"/>
        <v>Cooperado SEM perguntas a serem evidenciadas</v>
      </c>
    </row>
    <row r="63" spans="1:41" ht="20.100000000000001" customHeight="1">
      <c r="A63" s="119" t="str">
        <f t="shared" si="14"/>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H63" s="142"/>
      <c r="I63" s="115">
        <f>_xlfn.XLOOKUP(J63,'3042'!$D:$D,'3042'!$C:$C,0,0)</f>
        <v>0</v>
      </c>
      <c r="J63" s="137"/>
      <c r="K63" s="135" cm="1">
        <f t="array" ref="K63">MAX(IF(J63='3042'!$D:$D,'3042'!$I:$I))</f>
        <v>0</v>
      </c>
      <c r="L63" s="136">
        <f>IF(COUNTIFS('3042'!$D:$D,'A3042'!J63,'3042'!$I:$I,'A3042'!K63,'3042'!$F:$F,'A3042'!$L$7)&gt;=1,1,0)</f>
        <v>0</v>
      </c>
      <c r="M63" s="136">
        <f>IF(COUNTIFS('3042'!$D:$D,'A3042'!J63,'3042'!$I:$I,'A3042'!K63,'3042'!$F:$F,'A3042'!$M$7)&gt;=1,1,0)</f>
        <v>0</v>
      </c>
      <c r="N63" s="136">
        <f>IF(COUNTIFS('3042'!$D:$D,'A3042'!J63,'3042'!$I:$I,'A3042'!K63,'3042'!$F:$F,'A3042'!$N$7)&gt;=1,1,0)</f>
        <v>0</v>
      </c>
      <c r="O63" s="117"/>
      <c r="P63" s="118"/>
      <c r="Q63" s="133" t="str">
        <f t="shared" si="13"/>
        <v>Ok</v>
      </c>
      <c r="R63" s="115"/>
      <c r="S63" s="115"/>
      <c r="T63" s="66"/>
      <c r="U63" s="133" t="str">
        <f t="shared" si="12"/>
        <v>Ok</v>
      </c>
      <c r="V63" s="115"/>
      <c r="W63" s="115"/>
      <c r="X63" s="66"/>
      <c r="Y63" s="133" t="str">
        <f t="shared" si="7"/>
        <v>Ok</v>
      </c>
      <c r="Z63" s="115"/>
      <c r="AA63" s="115"/>
      <c r="AB63" s="66"/>
      <c r="AC63" s="133" t="str">
        <f t="shared" si="8"/>
        <v>Ok</v>
      </c>
      <c r="AD63" s="115"/>
      <c r="AE63" s="115"/>
      <c r="AF63" s="66"/>
      <c r="AG63" s="133" t="str">
        <f t="shared" si="4"/>
        <v>Ok</v>
      </c>
      <c r="AH63" s="115"/>
      <c r="AI63" s="133" t="str">
        <f t="shared" si="5"/>
        <v>Ok</v>
      </c>
      <c r="AJ63" s="117" t="str">
        <f t="shared" si="9"/>
        <v>Não</v>
      </c>
      <c r="AK63" s="118"/>
      <c r="AL63" s="115"/>
      <c r="AM63" s="133" t="str">
        <f t="shared" si="10"/>
        <v>Ok</v>
      </c>
      <c r="AO63" s="65" t="str">
        <f t="shared" si="0"/>
        <v>Cooperado SEM perguntas a serem evidenciadas</v>
      </c>
    </row>
    <row r="64" spans="1:41" ht="20.100000000000001" customHeight="1">
      <c r="A64" s="119" t="str">
        <f t="shared" si="14"/>
        <v/>
      </c>
      <c r="B64" s="161"/>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4"/>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4"/>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4"/>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4"/>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4"/>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4"/>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4"/>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4"/>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4"/>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4"/>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4"/>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4"/>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4"/>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4"/>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4"/>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4"/>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4"/>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4"/>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D49:E49"/>
    <mergeCell ref="D12:E12"/>
    <mergeCell ref="B26:E26"/>
    <mergeCell ref="B48:E48"/>
    <mergeCell ref="AJ3:AM8"/>
    <mergeCell ref="M8:M9"/>
    <mergeCell ref="N8:N9"/>
    <mergeCell ref="O3:Q8"/>
    <mergeCell ref="B8:E8"/>
    <mergeCell ref="B11:E11"/>
    <mergeCell ref="AO9:AR9"/>
    <mergeCell ref="AH3:AI8"/>
    <mergeCell ref="Z3:AC8"/>
    <mergeCell ref="R3:U8"/>
    <mergeCell ref="V3:Y8"/>
    <mergeCell ref="AD3:AG8"/>
    <mergeCell ref="B2:E2"/>
    <mergeCell ref="B5:E5"/>
    <mergeCell ref="D7:E7"/>
    <mergeCell ref="D6:E6"/>
    <mergeCell ref="L8:L9"/>
    <mergeCell ref="H7:K7"/>
  </mergeCells>
  <phoneticPr fontId="6" type="noConversion"/>
  <conditionalFormatting sqref="L1:L1048576">
    <cfRule type="cellIs" dxfId="138" priority="4" operator="equal">
      <formula>1</formula>
    </cfRule>
  </conditionalFormatting>
  <conditionalFormatting sqref="L1:N1048576">
    <cfRule type="cellIs" dxfId="137" priority="1" operator="equal">
      <formula>0</formula>
    </cfRule>
  </conditionalFormatting>
  <conditionalFormatting sqref="M3:M6 M8:M1048576">
    <cfRule type="cellIs" dxfId="136" priority="3" operator="equal">
      <formula>1</formula>
    </cfRule>
  </conditionalFormatting>
  <conditionalFormatting sqref="N3:N6 N8:N1048576">
    <cfRule type="cellIs" dxfId="135" priority="2" operator="equal">
      <formula>1</formula>
    </cfRule>
  </conditionalFormatting>
  <dataValidations count="3">
    <dataValidation type="list" allowBlank="1" showInputMessage="1" showErrorMessage="1" sqref="AL10:AL63 AA10:AB63 AH10:AH63 O10:P63 W10:X63 S10:T63 AE10:AF63" xr:uid="{BFE46104-D4E0-4961-A7E9-85D01883452F}">
      <formula1>"Sim, Não"</formula1>
    </dataValidation>
    <dataValidation type="list" allowBlank="1" showInputMessage="1" showErrorMessage="1" sqref="R10:R63 V10:V63 Z10:Z63" xr:uid="{F8CE694E-B0D0-456E-81CC-7C354E1E050A}">
      <formula1>"Sim, Não, Não se aplica"</formula1>
    </dataValidation>
    <dataValidation type="list" allowBlank="1" showInputMessage="1" showErrorMessage="1" sqref="AD10:AD63" xr:uid="{8A4A8944-36F1-445B-982D-139DC6B4969A}">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B680059A-3D1D-4C8F-807B-4CC7BD813294}">
          <x14:formula1>
            <xm:f>'Cooperados Alto Risco'!$N$20:$N$27</xm:f>
          </x14:formula1>
          <xm:sqref>AK10:AK63</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8EE6-AABC-4C72-B0DB-64928C1FCB30}">
  <sheetPr codeName="Planilha6">
    <tabColor rgb="FF009999"/>
  </sheetPr>
  <dimension ref="A1:K30"/>
  <sheetViews>
    <sheetView workbookViewId="0">
      <selection activeCell="I7" sqref="I7:I30"/>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839</v>
      </c>
      <c r="C4" s="352"/>
      <c r="D4" s="352"/>
      <c r="E4" s="352"/>
      <c r="F4" s="352"/>
      <c r="G4" s="352"/>
      <c r="H4" s="352"/>
      <c r="I4" s="352"/>
      <c r="J4" s="352"/>
      <c r="K4" s="352"/>
    </row>
    <row r="5" spans="1:11" ht="15.95" customHeight="1">
      <c r="A5" s="1" t="s">
        <v>840</v>
      </c>
      <c r="B5" s="351" t="s">
        <v>841</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770</v>
      </c>
      <c r="C7" s="4" t="s">
        <v>852</v>
      </c>
      <c r="D7" s="4" t="s">
        <v>853</v>
      </c>
      <c r="E7" s="5" t="s">
        <v>854</v>
      </c>
      <c r="F7" s="5" t="s">
        <v>83</v>
      </c>
      <c r="G7" s="5" t="s">
        <v>855</v>
      </c>
      <c r="H7" s="5" t="s">
        <v>856</v>
      </c>
      <c r="I7" s="9">
        <v>46027</v>
      </c>
      <c r="J7" s="5" t="s">
        <v>857</v>
      </c>
      <c r="K7" s="4" t="s">
        <v>858</v>
      </c>
    </row>
    <row r="8" spans="1:11" ht="26.1" customHeight="1">
      <c r="A8" s="6" t="s">
        <v>766</v>
      </c>
      <c r="B8" s="6" t="s">
        <v>770</v>
      </c>
      <c r="C8" s="6" t="s">
        <v>859</v>
      </c>
      <c r="D8" s="6" t="s">
        <v>860</v>
      </c>
      <c r="E8" s="7" t="s">
        <v>854</v>
      </c>
      <c r="F8" s="7" t="s">
        <v>83</v>
      </c>
      <c r="G8" s="7" t="s">
        <v>855</v>
      </c>
      <c r="H8" s="7" t="s">
        <v>861</v>
      </c>
      <c r="I8" s="8">
        <v>46052</v>
      </c>
      <c r="J8" s="7" t="s">
        <v>857</v>
      </c>
      <c r="K8" s="6" t="s">
        <v>862</v>
      </c>
    </row>
    <row r="9" spans="1:11" ht="26.1" customHeight="1">
      <c r="A9" s="4" t="s">
        <v>766</v>
      </c>
      <c r="B9" s="4" t="s">
        <v>770</v>
      </c>
      <c r="C9" s="4" t="s">
        <v>859</v>
      </c>
      <c r="D9" s="4" t="s">
        <v>860</v>
      </c>
      <c r="E9" s="5" t="s">
        <v>854</v>
      </c>
      <c r="F9" s="5" t="s">
        <v>83</v>
      </c>
      <c r="G9" s="5" t="s">
        <v>855</v>
      </c>
      <c r="H9" s="5" t="s">
        <v>856</v>
      </c>
      <c r="I9" s="9">
        <v>46052</v>
      </c>
      <c r="J9" s="5" t="s">
        <v>857</v>
      </c>
      <c r="K9" s="4" t="s">
        <v>858</v>
      </c>
    </row>
    <row r="10" spans="1:11" ht="26.1" customHeight="1">
      <c r="A10" s="6" t="s">
        <v>766</v>
      </c>
      <c r="B10" s="6" t="s">
        <v>770</v>
      </c>
      <c r="C10" s="6" t="s">
        <v>859</v>
      </c>
      <c r="D10" s="6" t="s">
        <v>860</v>
      </c>
      <c r="E10" s="7" t="s">
        <v>854</v>
      </c>
      <c r="F10" s="7" t="s">
        <v>83</v>
      </c>
      <c r="G10" s="7" t="s">
        <v>855</v>
      </c>
      <c r="H10" s="7" t="s">
        <v>861</v>
      </c>
      <c r="I10" s="8">
        <v>46052</v>
      </c>
      <c r="J10" s="7" t="s">
        <v>857</v>
      </c>
      <c r="K10" s="6" t="s">
        <v>862</v>
      </c>
    </row>
    <row r="11" spans="1:11" ht="26.1" customHeight="1">
      <c r="A11" s="4" t="s">
        <v>766</v>
      </c>
      <c r="B11" s="4" t="s">
        <v>770</v>
      </c>
      <c r="C11" s="4" t="s">
        <v>863</v>
      </c>
      <c r="D11" s="4" t="s">
        <v>864</v>
      </c>
      <c r="E11" s="5" t="s">
        <v>854</v>
      </c>
      <c r="F11" s="5" t="s">
        <v>83</v>
      </c>
      <c r="G11" s="5" t="s">
        <v>855</v>
      </c>
      <c r="H11" s="5" t="s">
        <v>856</v>
      </c>
      <c r="I11" s="9">
        <v>46032</v>
      </c>
      <c r="J11" s="5" t="s">
        <v>857</v>
      </c>
      <c r="K11" s="4" t="s">
        <v>858</v>
      </c>
    </row>
    <row r="12" spans="1:11" ht="26.1" customHeight="1">
      <c r="A12" s="6" t="s">
        <v>766</v>
      </c>
      <c r="B12" s="6" t="s">
        <v>770</v>
      </c>
      <c r="C12" s="6" t="s">
        <v>865</v>
      </c>
      <c r="D12" s="6" t="s">
        <v>866</v>
      </c>
      <c r="E12" s="7" t="s">
        <v>854</v>
      </c>
      <c r="F12" s="7" t="s">
        <v>83</v>
      </c>
      <c r="G12" s="7" t="s">
        <v>855</v>
      </c>
      <c r="H12" s="7" t="s">
        <v>856</v>
      </c>
      <c r="I12" s="8">
        <v>46029</v>
      </c>
      <c r="J12" s="7" t="s">
        <v>857</v>
      </c>
      <c r="K12" s="6" t="s">
        <v>858</v>
      </c>
    </row>
    <row r="13" spans="1:11" ht="26.1" customHeight="1">
      <c r="A13" s="4" t="s">
        <v>766</v>
      </c>
      <c r="B13" s="4" t="s">
        <v>770</v>
      </c>
      <c r="C13" s="4" t="s">
        <v>867</v>
      </c>
      <c r="D13" s="4" t="s">
        <v>868</v>
      </c>
      <c r="E13" s="5" t="s">
        <v>854</v>
      </c>
      <c r="F13" s="5" t="s">
        <v>83</v>
      </c>
      <c r="G13" s="5" t="s">
        <v>855</v>
      </c>
      <c r="H13" s="5" t="s">
        <v>856</v>
      </c>
      <c r="I13" s="9">
        <v>46033</v>
      </c>
      <c r="J13" s="5" t="s">
        <v>857</v>
      </c>
      <c r="K13" s="4" t="s">
        <v>858</v>
      </c>
    </row>
    <row r="14" spans="1:11" ht="26.1" customHeight="1">
      <c r="A14" s="6" t="s">
        <v>766</v>
      </c>
      <c r="B14" s="6" t="s">
        <v>770</v>
      </c>
      <c r="C14" s="6" t="s">
        <v>869</v>
      </c>
      <c r="D14" s="6" t="s">
        <v>870</v>
      </c>
      <c r="E14" s="7" t="s">
        <v>854</v>
      </c>
      <c r="F14" s="7" t="s">
        <v>83</v>
      </c>
      <c r="G14" s="7" t="s">
        <v>855</v>
      </c>
      <c r="H14" s="7" t="s">
        <v>861</v>
      </c>
      <c r="I14" s="8">
        <v>46035</v>
      </c>
      <c r="J14" s="7" t="s">
        <v>857</v>
      </c>
      <c r="K14" s="6" t="s">
        <v>871</v>
      </c>
    </row>
    <row r="15" spans="1:11" ht="26.1" customHeight="1">
      <c r="A15" s="4" t="s">
        <v>766</v>
      </c>
      <c r="B15" s="4" t="s">
        <v>770</v>
      </c>
      <c r="C15" s="4" t="s">
        <v>872</v>
      </c>
      <c r="D15" s="4" t="s">
        <v>873</v>
      </c>
      <c r="E15" s="5" t="s">
        <v>854</v>
      </c>
      <c r="F15" s="5" t="s">
        <v>83</v>
      </c>
      <c r="G15" s="5" t="s">
        <v>855</v>
      </c>
      <c r="H15" s="5" t="s">
        <v>856</v>
      </c>
      <c r="I15" s="9">
        <v>46037</v>
      </c>
      <c r="J15" s="5" t="s">
        <v>857</v>
      </c>
      <c r="K15" s="4" t="s">
        <v>858</v>
      </c>
    </row>
    <row r="16" spans="1:11" ht="26.1" customHeight="1">
      <c r="A16" s="6" t="s">
        <v>766</v>
      </c>
      <c r="B16" s="6" t="s">
        <v>770</v>
      </c>
      <c r="C16" s="6" t="s">
        <v>874</v>
      </c>
      <c r="D16" s="6" t="s">
        <v>875</v>
      </c>
      <c r="E16" s="7" t="s">
        <v>854</v>
      </c>
      <c r="F16" s="7" t="s">
        <v>83</v>
      </c>
      <c r="G16" s="7" t="s">
        <v>855</v>
      </c>
      <c r="H16" s="7" t="s">
        <v>856</v>
      </c>
      <c r="I16" s="8">
        <v>46038</v>
      </c>
      <c r="J16" s="7" t="s">
        <v>857</v>
      </c>
      <c r="K16" s="6" t="s">
        <v>858</v>
      </c>
    </row>
    <row r="17" spans="1:11" ht="26.1" customHeight="1">
      <c r="A17" s="4" t="s">
        <v>766</v>
      </c>
      <c r="B17" s="4" t="s">
        <v>770</v>
      </c>
      <c r="C17" s="4" t="s">
        <v>876</v>
      </c>
      <c r="D17" s="4" t="s">
        <v>877</v>
      </c>
      <c r="E17" s="5" t="s">
        <v>854</v>
      </c>
      <c r="F17" s="5" t="s">
        <v>83</v>
      </c>
      <c r="G17" s="5" t="s">
        <v>855</v>
      </c>
      <c r="H17" s="5" t="s">
        <v>856</v>
      </c>
      <c r="I17" s="9">
        <v>46029</v>
      </c>
      <c r="J17" s="5" t="s">
        <v>857</v>
      </c>
      <c r="K17" s="4" t="s">
        <v>858</v>
      </c>
    </row>
    <row r="18" spans="1:11" ht="26.1" customHeight="1">
      <c r="A18" s="6" t="s">
        <v>766</v>
      </c>
      <c r="B18" s="6" t="s">
        <v>770</v>
      </c>
      <c r="C18" s="6" t="s">
        <v>878</v>
      </c>
      <c r="D18" s="6" t="s">
        <v>879</v>
      </c>
      <c r="E18" s="7" t="s">
        <v>854</v>
      </c>
      <c r="F18" s="7" t="s">
        <v>83</v>
      </c>
      <c r="G18" s="7" t="s">
        <v>855</v>
      </c>
      <c r="H18" s="7" t="s">
        <v>856</v>
      </c>
      <c r="I18" s="8">
        <v>46036</v>
      </c>
      <c r="J18" s="7" t="s">
        <v>857</v>
      </c>
      <c r="K18" s="6" t="s">
        <v>858</v>
      </c>
    </row>
    <row r="19" spans="1:11" ht="26.1" customHeight="1">
      <c r="A19" s="4" t="s">
        <v>766</v>
      </c>
      <c r="B19" s="4" t="s">
        <v>770</v>
      </c>
      <c r="C19" s="4" t="s">
        <v>880</v>
      </c>
      <c r="D19" s="4" t="s">
        <v>881</v>
      </c>
      <c r="E19" s="5" t="s">
        <v>854</v>
      </c>
      <c r="F19" s="5" t="s">
        <v>83</v>
      </c>
      <c r="G19" s="5" t="s">
        <v>855</v>
      </c>
      <c r="H19" s="5" t="s">
        <v>856</v>
      </c>
      <c r="I19" s="9">
        <v>46048</v>
      </c>
      <c r="J19" s="5" t="s">
        <v>857</v>
      </c>
      <c r="K19" s="4" t="s">
        <v>858</v>
      </c>
    </row>
    <row r="20" spans="1:11" ht="26.1" customHeight="1">
      <c r="A20" s="6" t="s">
        <v>766</v>
      </c>
      <c r="B20" s="6" t="s">
        <v>770</v>
      </c>
      <c r="C20" s="6" t="s">
        <v>882</v>
      </c>
      <c r="D20" s="6" t="s">
        <v>883</v>
      </c>
      <c r="E20" s="7" t="s">
        <v>854</v>
      </c>
      <c r="F20" s="7" t="s">
        <v>83</v>
      </c>
      <c r="G20" s="7" t="s">
        <v>855</v>
      </c>
      <c r="H20" s="7" t="s">
        <v>856</v>
      </c>
      <c r="I20" s="8">
        <v>46038</v>
      </c>
      <c r="J20" s="7" t="s">
        <v>857</v>
      </c>
      <c r="K20" s="6" t="s">
        <v>858</v>
      </c>
    </row>
    <row r="21" spans="1:11" ht="26.1" customHeight="1">
      <c r="A21" s="4" t="s">
        <v>766</v>
      </c>
      <c r="B21" s="4" t="s">
        <v>770</v>
      </c>
      <c r="C21" s="4" t="s">
        <v>884</v>
      </c>
      <c r="D21" s="4" t="s">
        <v>885</v>
      </c>
      <c r="E21" s="5" t="s">
        <v>854</v>
      </c>
      <c r="F21" s="5" t="s">
        <v>84</v>
      </c>
      <c r="G21" s="5" t="s">
        <v>855</v>
      </c>
      <c r="H21" s="5" t="s">
        <v>856</v>
      </c>
      <c r="I21" s="9">
        <v>46032</v>
      </c>
      <c r="J21" s="5" t="s">
        <v>857</v>
      </c>
      <c r="K21" s="4" t="s">
        <v>858</v>
      </c>
    </row>
    <row r="22" spans="1:11" ht="26.1" customHeight="1">
      <c r="A22" s="6" t="s">
        <v>766</v>
      </c>
      <c r="B22" s="6" t="s">
        <v>770</v>
      </c>
      <c r="C22" s="6" t="s">
        <v>886</v>
      </c>
      <c r="D22" s="6" t="s">
        <v>887</v>
      </c>
      <c r="E22" s="7" t="s">
        <v>854</v>
      </c>
      <c r="F22" s="7" t="s">
        <v>83</v>
      </c>
      <c r="G22" s="7" t="s">
        <v>855</v>
      </c>
      <c r="H22" s="7" t="s">
        <v>856</v>
      </c>
      <c r="I22" s="8">
        <v>46051</v>
      </c>
      <c r="J22" s="7" t="s">
        <v>857</v>
      </c>
      <c r="K22" s="6" t="s">
        <v>858</v>
      </c>
    </row>
    <row r="23" spans="1:11" ht="26.1" customHeight="1">
      <c r="A23" s="4" t="s">
        <v>766</v>
      </c>
      <c r="B23" s="4" t="s">
        <v>770</v>
      </c>
      <c r="C23" s="4" t="s">
        <v>888</v>
      </c>
      <c r="D23" s="4" t="s">
        <v>889</v>
      </c>
      <c r="E23" s="5" t="s">
        <v>854</v>
      </c>
      <c r="F23" s="5" t="s">
        <v>83</v>
      </c>
      <c r="G23" s="5" t="s">
        <v>855</v>
      </c>
      <c r="H23" s="5" t="s">
        <v>856</v>
      </c>
      <c r="I23" s="9">
        <v>46036</v>
      </c>
      <c r="J23" s="5" t="s">
        <v>857</v>
      </c>
      <c r="K23" s="4" t="s">
        <v>858</v>
      </c>
    </row>
    <row r="24" spans="1:11" ht="26.1" customHeight="1">
      <c r="A24" s="6" t="s">
        <v>766</v>
      </c>
      <c r="B24" s="6" t="s">
        <v>770</v>
      </c>
      <c r="C24" s="6" t="s">
        <v>888</v>
      </c>
      <c r="D24" s="6" t="s">
        <v>889</v>
      </c>
      <c r="E24" s="7" t="s">
        <v>854</v>
      </c>
      <c r="F24" s="7" t="s">
        <v>83</v>
      </c>
      <c r="G24" s="7" t="s">
        <v>855</v>
      </c>
      <c r="H24" s="7" t="s">
        <v>861</v>
      </c>
      <c r="I24" s="8">
        <v>46038</v>
      </c>
      <c r="J24" s="7" t="s">
        <v>857</v>
      </c>
      <c r="K24" s="6" t="s">
        <v>890</v>
      </c>
    </row>
    <row r="25" spans="1:11" ht="26.1" customHeight="1">
      <c r="A25" s="4" t="s">
        <v>766</v>
      </c>
      <c r="B25" s="4" t="s">
        <v>770</v>
      </c>
      <c r="C25" s="4" t="s">
        <v>891</v>
      </c>
      <c r="D25" s="4" t="s">
        <v>892</v>
      </c>
      <c r="E25" s="5" t="s">
        <v>854</v>
      </c>
      <c r="F25" s="5" t="s">
        <v>85</v>
      </c>
      <c r="G25" s="5" t="s">
        <v>893</v>
      </c>
      <c r="H25" s="5" t="s">
        <v>856</v>
      </c>
      <c r="I25" s="9">
        <v>46029</v>
      </c>
      <c r="J25" s="5" t="s">
        <v>857</v>
      </c>
      <c r="K25" s="4" t="s">
        <v>858</v>
      </c>
    </row>
    <row r="26" spans="1:11" ht="26.1" customHeight="1">
      <c r="A26" s="6" t="s">
        <v>766</v>
      </c>
      <c r="B26" s="6" t="s">
        <v>770</v>
      </c>
      <c r="C26" s="6" t="s">
        <v>894</v>
      </c>
      <c r="D26" s="6" t="s">
        <v>895</v>
      </c>
      <c r="E26" s="7" t="s">
        <v>854</v>
      </c>
      <c r="F26" s="7" t="s">
        <v>83</v>
      </c>
      <c r="G26" s="7" t="s">
        <v>855</v>
      </c>
      <c r="H26" s="7" t="s">
        <v>856</v>
      </c>
      <c r="I26" s="8">
        <v>46038</v>
      </c>
      <c r="J26" s="7" t="s">
        <v>857</v>
      </c>
      <c r="K26" s="6" t="s">
        <v>858</v>
      </c>
    </row>
    <row r="27" spans="1:11" ht="26.1" customHeight="1">
      <c r="A27" s="4" t="s">
        <v>766</v>
      </c>
      <c r="B27" s="4" t="s">
        <v>770</v>
      </c>
      <c r="C27" s="4" t="s">
        <v>896</v>
      </c>
      <c r="D27" s="4" t="s">
        <v>897</v>
      </c>
      <c r="E27" s="5" t="s">
        <v>854</v>
      </c>
      <c r="F27" s="5" t="s">
        <v>83</v>
      </c>
      <c r="G27" s="5" t="s">
        <v>855</v>
      </c>
      <c r="H27" s="5" t="s">
        <v>856</v>
      </c>
      <c r="I27" s="9">
        <v>46040</v>
      </c>
      <c r="J27" s="5" t="s">
        <v>857</v>
      </c>
      <c r="K27" s="4" t="s">
        <v>858</v>
      </c>
    </row>
    <row r="28" spans="1:11" ht="26.1" customHeight="1">
      <c r="A28" s="6" t="s">
        <v>766</v>
      </c>
      <c r="B28" s="6" t="s">
        <v>770</v>
      </c>
      <c r="C28" s="6" t="s">
        <v>898</v>
      </c>
      <c r="D28" s="6" t="s">
        <v>899</v>
      </c>
      <c r="E28" s="7" t="s">
        <v>854</v>
      </c>
      <c r="F28" s="7" t="s">
        <v>83</v>
      </c>
      <c r="G28" s="7" t="s">
        <v>855</v>
      </c>
      <c r="H28" s="7" t="s">
        <v>856</v>
      </c>
      <c r="I28" s="8">
        <v>46045</v>
      </c>
      <c r="J28" s="7" t="s">
        <v>857</v>
      </c>
      <c r="K28" s="6" t="s">
        <v>858</v>
      </c>
    </row>
    <row r="29" spans="1:11" ht="26.1" customHeight="1">
      <c r="A29" s="4" t="s">
        <v>766</v>
      </c>
      <c r="B29" s="4" t="s">
        <v>770</v>
      </c>
      <c r="C29" s="4" t="s">
        <v>898</v>
      </c>
      <c r="D29" s="4" t="s">
        <v>899</v>
      </c>
      <c r="E29" s="5" t="s">
        <v>854</v>
      </c>
      <c r="F29" s="5" t="s">
        <v>83</v>
      </c>
      <c r="G29" s="5" t="s">
        <v>855</v>
      </c>
      <c r="H29" s="5" t="s">
        <v>861</v>
      </c>
      <c r="I29" s="9">
        <v>46045</v>
      </c>
      <c r="J29" s="5" t="s">
        <v>857</v>
      </c>
      <c r="K29" s="4" t="s">
        <v>900</v>
      </c>
    </row>
    <row r="30" spans="1:11" ht="26.1" customHeight="1">
      <c r="A30" s="6" t="s">
        <v>766</v>
      </c>
      <c r="B30" s="6" t="s">
        <v>770</v>
      </c>
      <c r="C30" s="6" t="s">
        <v>901</v>
      </c>
      <c r="D30" s="6" t="s">
        <v>902</v>
      </c>
      <c r="E30" s="7" t="s">
        <v>854</v>
      </c>
      <c r="F30" s="7" t="s">
        <v>83</v>
      </c>
      <c r="G30" s="7" t="s">
        <v>855</v>
      </c>
      <c r="H30" s="7" t="s">
        <v>856</v>
      </c>
      <c r="I30" s="8">
        <v>46048</v>
      </c>
      <c r="J30" s="7" t="s">
        <v>857</v>
      </c>
      <c r="K30" s="6" t="s">
        <v>858</v>
      </c>
    </row>
  </sheetData>
  <mergeCells count="5">
    <mergeCell ref="A1:K1"/>
    <mergeCell ref="A2:K2"/>
    <mergeCell ref="A3:K3"/>
    <mergeCell ref="B4:K4"/>
    <mergeCell ref="B5:K5"/>
  </mergeCells>
  <conditionalFormatting sqref="N1:N1048576 P1:P1048576">
    <cfRule type="duplicateValues" dxfId="134" priority="1"/>
  </conditionalFormatting>
  <dataValidations count="1">
    <dataValidation allowBlank="1" showInputMessage="1" showErrorMessage="1" sqref="I42:I1048576" xr:uid="{F5F69C4B-97CB-4538-9029-652A3343E5D3}"/>
  </dataValidation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48BA-CF33-45E6-83D8-66E299B60AEC}">
  <sheetPr codeName="Planilha8">
    <tabColor rgb="FF009999"/>
  </sheetPr>
  <dimension ref="A1:O10"/>
  <sheetViews>
    <sheetView topLeftCell="E1" workbookViewId="0">
      <selection activeCell="E1" sqref="A1:XFD1048576"/>
    </sheetView>
  </sheetViews>
  <sheetFormatPr defaultRowHeight="12.75" customHeight="1"/>
  <cols>
    <col min="1" max="1" width="25.140625" bestFit="1" customWidth="1"/>
    <col min="2" max="2" width="34" bestFit="1" customWidth="1"/>
    <col min="3" max="3" width="30.140625" bestFit="1" customWidth="1"/>
    <col min="4" max="4" width="41.57031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
      <c r="A2" s="71" t="s">
        <v>1831</v>
      </c>
      <c r="B2" s="72" t="s">
        <v>766</v>
      </c>
      <c r="C2" s="72" t="s">
        <v>770</v>
      </c>
      <c r="D2" s="72" t="s">
        <v>1832</v>
      </c>
      <c r="E2" s="72" t="s">
        <v>1833</v>
      </c>
      <c r="F2" s="73" t="s">
        <v>1834</v>
      </c>
      <c r="G2" s="73" t="s">
        <v>1835</v>
      </c>
      <c r="H2" s="73" t="s">
        <v>1836</v>
      </c>
      <c r="I2" s="73" t="s">
        <v>1837</v>
      </c>
      <c r="J2" s="279">
        <v>56423.06</v>
      </c>
      <c r="K2" s="279">
        <v>812015502.76999998</v>
      </c>
      <c r="L2" s="280">
        <v>6.9485200476500705E-5</v>
      </c>
      <c r="M2" s="74">
        <v>0</v>
      </c>
      <c r="N2" s="74">
        <v>29219881.960000001</v>
      </c>
      <c r="O2" s="281">
        <v>0</v>
      </c>
    </row>
    <row r="3" spans="1:15" ht="15">
      <c r="A3" s="71" t="s">
        <v>1831</v>
      </c>
      <c r="B3" s="72" t="s">
        <v>766</v>
      </c>
      <c r="C3" s="72" t="s">
        <v>770</v>
      </c>
      <c r="D3" s="72" t="s">
        <v>1832</v>
      </c>
      <c r="E3" s="72" t="s">
        <v>1838</v>
      </c>
      <c r="F3" s="73" t="s">
        <v>1839</v>
      </c>
      <c r="G3" s="73" t="s">
        <v>1840</v>
      </c>
      <c r="H3" s="73" t="s">
        <v>1841</v>
      </c>
      <c r="I3" s="73" t="s">
        <v>1842</v>
      </c>
      <c r="J3" s="279">
        <v>33934.76</v>
      </c>
      <c r="K3" s="279">
        <v>812015502.76999998</v>
      </c>
      <c r="L3" s="280">
        <v>4.1790778481740197E-5</v>
      </c>
      <c r="M3" s="74">
        <v>0</v>
      </c>
      <c r="N3" s="74">
        <v>29219881.960000001</v>
      </c>
      <c r="O3" s="281">
        <v>0</v>
      </c>
    </row>
    <row r="4" spans="1:15" ht="15">
      <c r="A4" s="71" t="s">
        <v>1831</v>
      </c>
      <c r="B4" s="72" t="s">
        <v>766</v>
      </c>
      <c r="C4" s="72" t="s">
        <v>770</v>
      </c>
      <c r="D4" s="72" t="s">
        <v>1832</v>
      </c>
      <c r="E4" s="72" t="s">
        <v>1833</v>
      </c>
      <c r="F4" s="73" t="s">
        <v>1843</v>
      </c>
      <c r="G4" s="73" t="s">
        <v>1840</v>
      </c>
      <c r="H4" s="73" t="s">
        <v>1841</v>
      </c>
      <c r="I4" s="73" t="s">
        <v>1844</v>
      </c>
      <c r="J4" s="279">
        <v>6105.68</v>
      </c>
      <c r="K4" s="279">
        <v>812015502.76999998</v>
      </c>
      <c r="L4" s="280">
        <v>7.5191667882841001E-6</v>
      </c>
      <c r="M4" s="74">
        <v>0</v>
      </c>
      <c r="N4" s="74">
        <v>29219881.960000001</v>
      </c>
      <c r="O4" s="281">
        <v>0</v>
      </c>
    </row>
    <row r="5" spans="1:15" ht="15">
      <c r="A5" s="77" t="s">
        <v>1831</v>
      </c>
      <c r="B5" s="78" t="s">
        <v>766</v>
      </c>
      <c r="C5" s="78" t="s">
        <v>770</v>
      </c>
      <c r="D5" s="78" t="s">
        <v>1845</v>
      </c>
      <c r="E5" s="78" t="s">
        <v>1833</v>
      </c>
      <c r="F5" s="79" t="s">
        <v>1846</v>
      </c>
      <c r="G5" s="79" t="s">
        <v>1835</v>
      </c>
      <c r="H5" s="79" t="s">
        <v>1836</v>
      </c>
      <c r="I5" s="79" t="s">
        <v>1847</v>
      </c>
      <c r="J5" s="282">
        <v>15248.34</v>
      </c>
      <c r="K5" s="282">
        <v>812015502.76999998</v>
      </c>
      <c r="L5" s="259">
        <v>1.8778385323905601E-5</v>
      </c>
      <c r="M5" s="80">
        <v>0</v>
      </c>
      <c r="N5" s="80">
        <v>29219881.960000001</v>
      </c>
      <c r="O5" s="260">
        <v>0</v>
      </c>
    </row>
    <row r="6" spans="1:15" ht="15"/>
    <row r="7" spans="1:15" ht="15"/>
    <row r="8" spans="1:15" ht="15"/>
    <row r="9" spans="1:15" ht="15"/>
    <row r="10" spans="1:15" ht="15"/>
  </sheetData>
  <pageMargins left="0.511811024" right="0.511811024" top="0.78740157499999996" bottom="0.78740157499999996" header="0.31496062000000002" footer="0.3149606200000000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E0862-E4EA-41B5-B9DE-F00F59F6B86A}">
  <sheetPr codeName="Planilha9">
    <tabColor rgb="FF009999"/>
  </sheetPr>
  <dimension ref="A1:AC59"/>
  <sheetViews>
    <sheetView showGridLines="0" workbookViewId="0">
      <selection activeCell="H4" sqref="H4"/>
    </sheetView>
  </sheetViews>
  <sheetFormatPr defaultRowHeight="15"/>
  <cols>
    <col min="1" max="1" width="19.85546875" customWidth="1"/>
    <col min="2" max="2" width="15.42578125" customWidth="1"/>
    <col min="3" max="3" width="12.140625" customWidth="1"/>
    <col min="4" max="4" width="20.85546875" customWidth="1"/>
    <col min="5" max="5" width="34.140625" hidden="1"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770</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fornecedores'!E:E=For_3042!F2)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f t="shared" ref="H6:H7" si="6">IFERROR(VALUE(LEFT(G6,10)),0)</f>
        <v>0</v>
      </c>
      <c r="I6" s="222" t="str">
        <f t="shared" ref="I6:I33" si="7">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f t="shared" si="6"/>
        <v>0</v>
      </c>
      <c r="I7" s="222" t="str">
        <f t="shared" si="7"/>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7"/>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7"/>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7"/>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7"/>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7"/>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7"/>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7"/>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7"/>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7"/>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7"/>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7"/>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7"/>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7"/>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7"/>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7"/>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7"/>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7"/>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7"/>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7"/>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7"/>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7"/>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7"/>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7"/>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133" priority="3"/>
  </conditionalFormatting>
  <conditionalFormatting sqref="I3">
    <cfRule type="cellIs" dxfId="132" priority="1" operator="equal">
      <formula>0</formula>
    </cfRule>
    <cfRule type="cellIs" dxfId="131" priority="2" operator="equal">
      <formula>1</formula>
    </cfRule>
  </conditionalFormatting>
  <dataValidations count="1">
    <dataValidation type="list" allowBlank="1" showInputMessage="1" showErrorMessage="1" sqref="J4:K33 O4:P24 L4:M24 U4:V24 R4:S24 X4:X24" xr:uid="{DB9561B3-8BCA-4773-B903-727E501FFE55}">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16E4-9D91-484B-82CD-DEF35305D8A4}">
  <sheetPr>
    <tabColor theme="9" tint="-0.499984740745262"/>
  </sheetPr>
  <dimension ref="A1:AT102"/>
  <sheetViews>
    <sheetView showGridLines="0" zoomScaleNormal="100" workbookViewId="0">
      <selection activeCell="B48" sqref="B48:E54"/>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771</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Cooperado elegível ao RSAC","TOTAL: "&amp;SUM(C4:E4)&amp;" Cooperados avaliados ao RSAC"))</f>
        <v>TOTAL: 18 Cooperados avaliados ao RSAC</v>
      </c>
      <c r="C4" s="154">
        <f>SUM(L:L)</f>
        <v>10</v>
      </c>
      <c r="D4" s="154">
        <f>SUM(M:M)</f>
        <v>6</v>
      </c>
      <c r="E4" s="154">
        <f>SUM(N:N)</f>
        <v>2</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3043'!L:L)</f>
        <v>0</v>
      </c>
      <c r="C7" s="122">
        <v>0.15</v>
      </c>
      <c r="D7" s="340" t="str">
        <f>IF(B7&lt;C7,"ENQUADRADO","DESENQUADRADO")</f>
        <v>ENQUADRADO</v>
      </c>
      <c r="E7" s="340"/>
      <c r="H7" s="341" t="s">
        <v>772</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7">_xlfn.XLOOKUP(_xlfn.UNIQUE('3043'!$C:$C),'3043'!C:C,'3043'!D:D,"")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Fornecedores'!G23</f>
        <v>0</v>
      </c>
      <c r="D10" s="118">
        <f>'Análise Fornecedores'!H23</f>
        <v>0</v>
      </c>
      <c r="E10" s="118">
        <f>'Análise Fornecedores'!I23</f>
        <v>0</v>
      </c>
      <c r="H10" s="250" t="s">
        <v>1742</v>
      </c>
      <c r="I10" s="142" t="str">
        <f>_xlfn.XLOOKUP(J10,'3043'!$D:$D,'3043'!$C:$C,0,0)</f>
        <v>000.858.951-80</v>
      </c>
      <c r="J10" s="143" t="str">
        <v>LADEAN BATISTA DA CRUZ</v>
      </c>
      <c r="K10" s="144" cm="1">
        <f t="array" ref="K10">MAX(IF(J10='3043'!$D:$D,'3043'!$I:$I))</f>
        <v>46052</v>
      </c>
      <c r="L10" s="145">
        <f>IF(COUNTIFS('3043'!$D:$D,'A3043'!J10,'3043'!$I:$I,'A3043'!K10,'3043'!$F:$F,'A3043'!$L$7)&gt;=1,1,0)</f>
        <v>1</v>
      </c>
      <c r="M10" s="145">
        <f>IF(COUNTIFS('3043'!$D:$D,'A3043'!J10,'3043'!$I:$I,'A3043'!K10,'3043'!$F:$F,'A3043'!$M$7)&gt;=1,1,0)</f>
        <v>0</v>
      </c>
      <c r="N10" s="146">
        <f>IF(COUNTIFS('3043'!$D:$D,'A3043'!J10,'3043'!$I:$I,'A3043'!K10,'3043'!$F:$F,'A3043'!$N$7)&gt;=1,1,0)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t="s">
        <v>1735</v>
      </c>
      <c r="AI10" s="133" t="str">
        <f>IF(AH10="Não","Verificar","Ok")</f>
        <v>Verificar</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250" t="s">
        <v>1736</v>
      </c>
      <c r="I11" s="115" t="str">
        <f>_xlfn.XLOOKUP(J11,'3043'!$D:$D,'3043'!$C:$C,0,0)</f>
        <v>001.442.201-80</v>
      </c>
      <c r="J11" s="134" t="str">
        <v>ANTONIO CARLOS AVELINO DE SOUZA</v>
      </c>
      <c r="K11" s="135" cm="1">
        <f t="array" ref="K11">MAX(IF(J11='3043'!$D:$D,'3043'!$I:$I))</f>
        <v>46052</v>
      </c>
      <c r="L11" s="136">
        <f>IF(COUNTIFS('3043'!$D:$D,'A3043'!J11,'3043'!$I:$I,'A3043'!K11,'3043'!$F:$F,'A3043'!$L$7)&gt;=1,1,0)</f>
        <v>1</v>
      </c>
      <c r="M11" s="136">
        <f>IF(COUNTIFS('3043'!$D:$D,'A3043'!J11,'3043'!$I:$I,'A3043'!K11,'3043'!$F:$F,'A3043'!$M$7)&gt;=1,1,0)</f>
        <v>0</v>
      </c>
      <c r="N11" s="136">
        <f>IF(COUNTIFS('3043'!$D:$D,'A3043'!J11,'3043'!$I:$I,'A3043'!K11,'3043'!$F:$F,'A3043'!$N$7)&gt;=1,1,0)</f>
        <v>0</v>
      </c>
      <c r="O11" s="117"/>
      <c r="P11" s="118"/>
      <c r="Q11" s="133" t="str">
        <f t="shared" ref="Q11:Q13" si="2">IF(AND(O11="Sim")*OR(P11="Não",P11="Não se aplica",P11=""),"Verificar","Ok")</f>
        <v>Ok</v>
      </c>
      <c r="R11" s="115"/>
      <c r="S11" s="115"/>
      <c r="T11" s="66"/>
      <c r="U11" s="133" t="str">
        <f t="shared" ref="U11:U13"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13" si="4">IF(AND(Z11="Sim",AB11="Siim"),"Ok",IF(AND(AA11="Sim")*OR(AB11="Não",AB11="Não se aplica",AB11=""),"Verificar","Ok"))</f>
        <v>Ok</v>
      </c>
      <c r="AD11" s="115"/>
      <c r="AE11" s="115"/>
      <c r="AF11" s="66"/>
      <c r="AG11" s="133" t="str">
        <f t="shared" ref="AG11:AG13" si="5">IF(AND(AE11="sim",AF11="Não"),"Verificar","Ok")</f>
        <v>Ok</v>
      </c>
      <c r="AH11" s="115"/>
      <c r="AI11" s="133" t="str">
        <f t="shared" ref="AI11:AI28"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0" t="s">
        <v>1763</v>
      </c>
      <c r="I12" s="115" t="str">
        <f>_xlfn.XLOOKUP(J12,'3043'!$D:$D,'3043'!$C:$C,0,0)</f>
        <v>01.638.832/0001-09</v>
      </c>
      <c r="J12" s="134" t="str">
        <v>CIA. MELHORAMENTOS DE CALDAS NOVAS</v>
      </c>
      <c r="K12" s="135" cm="1">
        <f t="array" ref="K12">MAX(IF(J12='3043'!$D:$D,'3043'!$I:$I))</f>
        <v>46036</v>
      </c>
      <c r="L12" s="136">
        <f>IF(COUNTIFS('3043'!$D:$D,'A3043'!J12,'3043'!$I:$I,'A3043'!K12,'3043'!$F:$F,'A3043'!$L$7)&gt;=1,1,0)</f>
        <v>1</v>
      </c>
      <c r="M12" s="136">
        <f>IF(COUNTIFS('3043'!$D:$D,'A3043'!J12,'3043'!$I:$I,'A3043'!K12,'3043'!$F:$F,'A3043'!$M$7)&gt;=1,1,0)</f>
        <v>0</v>
      </c>
      <c r="N12" s="136">
        <f>IF(COUNTIFS('3043'!$D:$D,'A3043'!J12,'3043'!$I:$I,'A3043'!K12,'3043'!$F:$F,'A3043'!$N$7)&gt;=1,1,0)</f>
        <v>0</v>
      </c>
      <c r="O12" s="117" t="s">
        <v>1731</v>
      </c>
      <c r="P12" s="118" t="s">
        <v>1735</v>
      </c>
      <c r="Q12" s="133" t="str">
        <f t="shared" si="2"/>
        <v>Verificar</v>
      </c>
      <c r="R12" s="115"/>
      <c r="S12" s="115"/>
      <c r="T12" s="66"/>
      <c r="U12" s="133" t="str">
        <f t="shared" si="3"/>
        <v>Ok</v>
      </c>
      <c r="V12" s="115"/>
      <c r="W12" s="115"/>
      <c r="X12" s="66"/>
      <c r="Y12" s="133" t="str">
        <f t="shared" ref="Y12:Y13" si="8">IF(AND(V12="Sim",X12="Siim"),"Ok",IF(AND(W12="Sim")*OR(X12="Não",X12="Não se aplica",X12=""),"Verificar","Ok"))</f>
        <v>Ok</v>
      </c>
      <c r="Z12" s="115" t="s">
        <v>1735</v>
      </c>
      <c r="AA12" s="115" t="s">
        <v>1731</v>
      </c>
      <c r="AB12" s="66" t="s">
        <v>1735</v>
      </c>
      <c r="AC12" s="133" t="str">
        <f t="shared" si="4"/>
        <v>Verificar</v>
      </c>
      <c r="AD12" s="115"/>
      <c r="AE12" s="115"/>
      <c r="AF12" s="66"/>
      <c r="AG12" s="133" t="str">
        <f t="shared" si="5"/>
        <v>Ok</v>
      </c>
      <c r="AH12" s="115" t="s">
        <v>1735</v>
      </c>
      <c r="AI12" s="133" t="str">
        <f t="shared" si="6"/>
        <v>Verificar</v>
      </c>
      <c r="AJ12" s="117" t="str">
        <f t="shared" si="7"/>
        <v>Não</v>
      </c>
      <c r="AK12" s="118"/>
      <c r="AL12" s="115"/>
      <c r="AM12" s="133" t="str">
        <f t="shared" si="0"/>
        <v>Ok</v>
      </c>
      <c r="AO12" s="65" t="str">
        <f t="shared" si="1"/>
        <v>Cooperado COM perguntas a serem evidenciadas</v>
      </c>
      <c r="AP12"/>
      <c r="AQ12"/>
      <c r="AR12"/>
      <c r="AT12"/>
    </row>
    <row r="13" spans="1:46" ht="20.100000000000001" customHeight="1">
      <c r="A13" s="65" t="str">
        <f>IFERROR(IF(ROW(_xlfn.XLOOKUP(B13,For_3043!D:D,For_3043!D:D))=1,"",ROW(_xlfn.XLOOKUP(B13,For_3043!D:D,For_3043!D:D))),"")</f>
        <v/>
      </c>
      <c r="B13" s="229" t="str" cm="1">
        <f t="array" ref="B13">_xlfn.UNIQUE(IF(_xlfn._xlws.FILTER(For_3043!D:D,For_3043!Z:Z="Fornecedor COM perguntas a serem evidenciadas","")="","",_xlfn._xlws.FILTER(For_3043!D:D,For_3043!Z:Z:'For_3043'!Z:Z="Fornecedor COM perguntas a serem evidenciadas","")))</f>
        <v/>
      </c>
      <c r="C13" s="230" t="str" cm="1">
        <f t="array" aca="1" ref="C13" ca="1">IFERROR(LEFT(
IF(INDIRECT("For_3043!N"&amp;A13)="verificar","6, ","")&amp;
IF(INDIRECT("For_3043!q"&amp;A13)="verificar","7, ","")&amp;
IF(INDIRECT("For_3043!t"&amp;A13)="verificar","8, ","")&amp;
IF(INDIRECT("For_3043!w"&amp;A13)="verificar","16, ","")&amp;
IF(INDIRECT("For_3043!x"&amp;A13)="não","QUESTIONÁRIO, ",""),
LEN(
IF(INDIRECT("For_3043!N"&amp;A13)="verificar","6, ","")&amp;
IF(INDIRECT("For_3043!q"&amp;A13)="verificar","7, ","")&amp;
IF(INDIRECT("For_3043!t"&amp;A13)="verificar","8, ","")&amp;
IF(INDIRECT("For_3043!w"&amp;A13)="verificar","16, ","")&amp;
IF(INDIRECT("For_3043!x"&amp;A13)="não","QUESTIONÁRIO, ",""))-2)&amp;".","")</f>
        <v/>
      </c>
      <c r="D13" s="229"/>
      <c r="E13" s="229"/>
      <c r="H13" s="250" t="s">
        <v>1734</v>
      </c>
      <c r="I13" s="115" t="str">
        <f>_xlfn.XLOOKUP(J13,'3043'!$D:$D,'3043'!$C:$C,0,0)</f>
        <v>025.413.841-14</v>
      </c>
      <c r="J13" s="134" t="str">
        <v>DOUGLAS DOURADO SILVA LUCIO</v>
      </c>
      <c r="K13" s="135" cm="1">
        <f t="array" ref="K13">MAX(IF(J13='3043'!$D:$D,'3043'!$I:$I))</f>
        <v>46049</v>
      </c>
      <c r="L13" s="136">
        <f>IF(COUNTIFS('3043'!$D:$D,'A3043'!J13,'3043'!$I:$I,'A3043'!K13,'3043'!$F:$F,'A3043'!$L$7)&gt;=1,1,0)</f>
        <v>0</v>
      </c>
      <c r="M13" s="136">
        <f>IF(COUNTIFS('3043'!$D:$D,'A3043'!J13,'3043'!$I:$I,'A3043'!K13,'3043'!$F:$F,'A3043'!$M$7)&gt;=1,1,0)</f>
        <v>1</v>
      </c>
      <c r="N13" s="136">
        <f>IF(COUNTIFS('3043'!$D:$D,'A3043'!J13,'3043'!$I:$I,'A3043'!K13,'3043'!$F:$F,'A3043'!$N$7)&gt;=1,1,0)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IFERROR(IF(ROW(_xlfn.XLOOKUP(B14,For_3043!D:D,For_3043!D:D))=1,"",ROW(_xlfn.XLOOKUP(B14,For_3043!D:D,For_3043!D:D))),"")</f>
        <v/>
      </c>
      <c r="B14" s="229"/>
      <c r="C14" s="230" t="str" cm="1">
        <f t="array" aca="1" ref="C14" ca="1">IFERROR(LEFT(
IF(INDIRECT("For_3043!N"&amp;A14)="verificar","6, ","")&amp;
IF(INDIRECT("For_3043!q"&amp;A14)="verificar","7, ","")&amp;
IF(INDIRECT("For_3043!t"&amp;A14)="verificar","8, ","")&amp;
IF(INDIRECT("For_3043!w"&amp;A14)="verificar","16, ","")&amp;
IF(INDIRECT("For_3043!x"&amp;A14)="não","QUESTIONÁRIO, ",""),
LEN(
IF(INDIRECT("For_3043!N"&amp;A14)="verificar","6, ","")&amp;
IF(INDIRECT("For_3043!q"&amp;A14)="verificar","7, ","")&amp;
IF(INDIRECT("For_3043!t"&amp;A14)="verificar","8, ","")&amp;
IF(INDIRECT("For_3043!w"&amp;A14)="verificar","16, ","")&amp;
IF(INDIRECT("For_3043!x"&amp;A14)="não","QUESTIONÁRIO, ",""))-2)&amp;".","")</f>
        <v/>
      </c>
      <c r="D14" s="229"/>
      <c r="E14" s="229"/>
      <c r="H14" s="250" t="s">
        <v>1764</v>
      </c>
      <c r="I14" s="115" t="str">
        <f>_xlfn.XLOOKUP(J14,'3043'!$D:$D,'3043'!$C:$C,0,0)</f>
        <v>04.999.982/0001-28</v>
      </c>
      <c r="J14" s="134" t="str">
        <v>RIZZO PARTICIPACOES IMOBILIARIAS LTDA</v>
      </c>
      <c r="K14" s="135" cm="1">
        <f t="array" ref="K14">MAX(IF(J14='3043'!$D:$D,'3043'!$I:$I))</f>
        <v>46029</v>
      </c>
      <c r="L14" s="136">
        <f>IF(COUNTIFS('3043'!$D:$D,'A3043'!J14,'3043'!$I:$I,'A3043'!K14,'3043'!$F:$F,'A3043'!$L$7)&gt;=1,1,0)</f>
        <v>1</v>
      </c>
      <c r="M14" s="136">
        <f>IF(COUNTIFS('3043'!$D:$D,'A3043'!J14,'3043'!$I:$I,'A3043'!K14,'3043'!$F:$F,'A3043'!$M$7)&gt;=1,1,0)</f>
        <v>0</v>
      </c>
      <c r="N14" s="136">
        <f>IF(COUNTIFS('3043'!$D:$D,'A3043'!J14,'3043'!$I:$I,'A3043'!K14,'3043'!$F:$F,'A3043'!$N$7)&gt;=1,1,0)</f>
        <v>0</v>
      </c>
      <c r="O14" s="117"/>
      <c r="P14" s="118"/>
      <c r="Q14" s="133" t="str">
        <f t="shared" ref="Q14:Q28" si="9">IF(AND(O14="Sim")*OR(P14="Não",P14="Não se aplica",P14=""),"Verificar","Ok")</f>
        <v>Ok</v>
      </c>
      <c r="R14" s="115"/>
      <c r="S14" s="115"/>
      <c r="T14" s="66"/>
      <c r="U14" s="133" t="str">
        <f t="shared" ref="U14" si="10">IF(AND(R14="Sim",T14="Siim"),"Ok",IF(AND(S14="Sim")*OR(T14="Não",T14="Não se aplica",T14=""),"Verificar","Ok"))</f>
        <v>Ok</v>
      </c>
      <c r="V14" s="115"/>
      <c r="W14" s="115"/>
      <c r="X14" s="66"/>
      <c r="Y14" s="133" t="str">
        <f t="shared" ref="Y14:Y28" si="11">IF(AND(V14="Sim",X14="Siim"),"Ok",IF(AND(W14="Sim")*OR(X14="Não",X14="Não se aplica",X14=""),"Verificar","Ok"))</f>
        <v>Ok</v>
      </c>
      <c r="Z14" s="115"/>
      <c r="AA14" s="115"/>
      <c r="AB14" s="66"/>
      <c r="AC14" s="133" t="str">
        <f t="shared" ref="AC14:AC28" si="12">IF(AND(Z14="Sim",AB14="Siim"),"Ok",IF(AND(AA14="Sim")*OR(AB14="Não",AB14="Não se aplica",AB14=""),"Verificar","Ok"))</f>
        <v>Ok</v>
      </c>
      <c r="AD14" s="115"/>
      <c r="AE14" s="115"/>
      <c r="AF14" s="66"/>
      <c r="AG14" s="133" t="str">
        <f t="shared" ref="AG14:AG28" si="13">IF(AND(AE14="sim",AF14="Não"),"Verificar","Ok")</f>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IFERROR(IF(ROW(_xlfn.XLOOKUP(B15,For_3043!D:D,For_3043!D:D))=1,"",ROW(_xlfn.XLOOKUP(B15,For_3043!D:D,For_3043!D:D))),"")</f>
        <v/>
      </c>
      <c r="B15" s="229"/>
      <c r="C15" s="230" t="str" cm="1">
        <f t="array" aca="1" ref="C15" ca="1">IFERROR(LEFT(
IF(INDIRECT("For_3043!N"&amp;A15)="verificar","6, ","")&amp;
IF(INDIRECT("For_3043!q"&amp;A15)="verificar","7, ","")&amp;
IF(INDIRECT("For_3043!t"&amp;A15)="verificar","8, ","")&amp;
IF(INDIRECT("For_3043!w"&amp;A15)="verificar","16, ","")&amp;
IF(INDIRECT("For_3043!x"&amp;A15)="não","QUESTIONÁRIO, ",""),
LEN(
IF(INDIRECT("For_3043!N"&amp;A15)="verificar","6, ","")&amp;
IF(INDIRECT("For_3043!q"&amp;A15)="verificar","7, ","")&amp;
IF(INDIRECT("For_3043!t"&amp;A15)="verificar","8, ","")&amp;
IF(INDIRECT("For_3043!w"&amp;A15)="verificar","16, ","")&amp;
IF(INDIRECT("For_3043!x"&amp;A15)="não","QUESTIONÁRIO, ",""))-2)&amp;".","")</f>
        <v/>
      </c>
      <c r="D15" s="229"/>
      <c r="E15" s="229"/>
      <c r="H15" s="250" t="s">
        <v>1765</v>
      </c>
      <c r="I15" s="115" t="str">
        <f>_xlfn.XLOOKUP(J15,'3043'!$D:$D,'3043'!$C:$C,0,0)</f>
        <v>12.377.868/0001-94</v>
      </c>
      <c r="J15" s="134" t="str">
        <v>ALTO PADRAO LABORATORIO DE ANALISES CLINICAS E PATOLOGICAS LTDA.</v>
      </c>
      <c r="K15" s="135" cm="1">
        <f t="array" ref="K15">MAX(IF(J15='3043'!$D:$D,'3043'!$I:$I))</f>
        <v>46024</v>
      </c>
      <c r="L15" s="136">
        <f>IF(COUNTIFS('3043'!$D:$D,'A3043'!J15,'3043'!$I:$I,'A3043'!K15,'3043'!$F:$F,'A3043'!$L$7)&gt;=1,1,0)</f>
        <v>1</v>
      </c>
      <c r="M15" s="136">
        <f>IF(COUNTIFS('3043'!$D:$D,'A3043'!J15,'3043'!$I:$I,'A3043'!K15,'3043'!$F:$F,'A3043'!$M$7)&gt;=1,1,0)</f>
        <v>0</v>
      </c>
      <c r="N15" s="136">
        <f>IF(COUNTIFS('3043'!$D:$D,'A3043'!J15,'3043'!$I:$I,'A3043'!K15,'3043'!$F:$F,'A3043'!$N$7)&gt;=1,1,0)</f>
        <v>0</v>
      </c>
      <c r="O15" s="117"/>
      <c r="P15" s="118"/>
      <c r="Q15" s="133" t="str">
        <f t="shared" si="9"/>
        <v>Ok</v>
      </c>
      <c r="R15" s="115"/>
      <c r="S15" s="115"/>
      <c r="T15" s="66"/>
      <c r="U15" s="133" t="str">
        <f>IF(AND(R15="Sim",T15="Siim"),"Ok",IF(AND(S15="Sim")*OR(T15="Não",T15="Não se aplica",T15=""),"Verificar","Ok"))</f>
        <v>Ok</v>
      </c>
      <c r="V15" s="115"/>
      <c r="W15" s="115"/>
      <c r="X15" s="66"/>
      <c r="Y15" s="133" t="str">
        <f t="shared" si="11"/>
        <v>Ok</v>
      </c>
      <c r="Z15" s="115" t="s">
        <v>1735</v>
      </c>
      <c r="AA15" s="115" t="s">
        <v>1731</v>
      </c>
      <c r="AB15" s="66" t="s">
        <v>1735</v>
      </c>
      <c r="AC15" s="133" t="str">
        <f t="shared" si="12"/>
        <v>Verificar</v>
      </c>
      <c r="AD15" s="115"/>
      <c r="AE15" s="115"/>
      <c r="AF15" s="66"/>
      <c r="AG15" s="133" t="str">
        <f t="shared" si="13"/>
        <v>Ok</v>
      </c>
      <c r="AH15" s="115" t="s">
        <v>1735</v>
      </c>
      <c r="AI15" s="133" t="str">
        <f t="shared" si="6"/>
        <v>Verificar</v>
      </c>
      <c r="AJ15" s="117" t="str">
        <f t="shared" si="7"/>
        <v>Não</v>
      </c>
      <c r="AK15" s="118"/>
      <c r="AL15" s="115"/>
      <c r="AM15" s="133" t="str">
        <f t="shared" si="0"/>
        <v>Ok</v>
      </c>
      <c r="AO15" s="65" t="str">
        <f t="shared" si="1"/>
        <v>Cooperado COM perguntas a serem evidenciadas</v>
      </c>
    </row>
    <row r="16" spans="1:46" ht="20.100000000000001" customHeight="1">
      <c r="A16" s="65" t="str">
        <f>IFERROR(IF(ROW(_xlfn.XLOOKUP(B16,For_3043!D:D,For_3043!D:D))=1,"",ROW(_xlfn.XLOOKUP(B16,For_3043!D:D,For_3043!D:D))),"")</f>
        <v/>
      </c>
      <c r="B16" s="229"/>
      <c r="C16" s="230" t="str" cm="1">
        <f t="array" aca="1" ref="C16" ca="1">IFERROR(LEFT(
IF(INDIRECT("For_3043!N"&amp;A16)="verificar","6, ","")&amp;
IF(INDIRECT("For_3043!q"&amp;A16)="verificar","7, ","")&amp;
IF(INDIRECT("For_3043!t"&amp;A16)="verificar","8, ","")&amp;
IF(INDIRECT("For_3043!w"&amp;A16)="verificar","16, ","")&amp;
IF(INDIRECT("For_3043!x"&amp;A16)="não","QUESTIONÁRIO, ",""),
LEN(
IF(INDIRECT("For_3043!N"&amp;A16)="verificar","6, ","")&amp;
IF(INDIRECT("For_3043!q"&amp;A16)="verificar","7, ","")&amp;
IF(INDIRECT("For_3043!t"&amp;A16)="verificar","8, ","")&amp;
IF(INDIRECT("For_3043!w"&amp;A16)="verificar","16, ","")&amp;
IF(INDIRECT("For_3043!x"&amp;A16)="não","QUESTIONÁRIO, ",""))-2)&amp;".","")</f>
        <v/>
      </c>
      <c r="D16" s="229"/>
      <c r="E16" s="229"/>
      <c r="H16" s="250" t="s">
        <v>1736</v>
      </c>
      <c r="I16" s="115" t="str">
        <f>_xlfn.XLOOKUP(J16,'3043'!$D:$D,'3043'!$C:$C,0,0)</f>
        <v>144.539.618-12</v>
      </c>
      <c r="J16" s="134" t="str">
        <v>CIRO CESAR OLIVEIRA</v>
      </c>
      <c r="K16" s="135" cm="1">
        <f t="array" ref="K16">MAX(IF(J16='3043'!$D:$D,'3043'!$I:$I))</f>
        <v>46049</v>
      </c>
      <c r="L16" s="136">
        <f>IF(COUNTIFS('3043'!$D:$D,'A3043'!J16,'3043'!$I:$I,'A3043'!K16,'3043'!$F:$F,'A3043'!$L$7)&gt;=1,1,0)</f>
        <v>0</v>
      </c>
      <c r="M16" s="136">
        <f>IF(COUNTIFS('3043'!$D:$D,'A3043'!J16,'3043'!$I:$I,'A3043'!K16,'3043'!$F:$F,'A3043'!$M$7)&gt;=1,1,0)</f>
        <v>1</v>
      </c>
      <c r="N16" s="136">
        <f>IF(COUNTIFS('3043'!$D:$D,'A3043'!J16,'3043'!$I:$I,'A3043'!K16,'3043'!$F:$F,'A3043'!$N$7)&gt;=1,1,0)</f>
        <v>0</v>
      </c>
      <c r="O16" s="117"/>
      <c r="P16" s="118"/>
      <c r="Q16" s="133" t="str">
        <f t="shared" si="9"/>
        <v>Ok</v>
      </c>
      <c r="R16" s="115"/>
      <c r="S16" s="115"/>
      <c r="T16" s="66"/>
      <c r="U16" s="133" t="str">
        <f>IF(AND(R16="Sim",T16="Siim"),"Ok",IF(AND(S16="Sim")*OR(T16="Não",T16="Não se aplica",T16=""),"Verificar","Ok"))</f>
        <v>Ok</v>
      </c>
      <c r="V16" s="115"/>
      <c r="W16" s="115"/>
      <c r="X16" s="66"/>
      <c r="Y16" s="133" t="str">
        <f t="shared" si="11"/>
        <v>Ok</v>
      </c>
      <c r="Z16" s="115"/>
      <c r="AA16" s="115"/>
      <c r="AB16" s="66"/>
      <c r="AC16" s="133" t="str">
        <f t="shared" si="12"/>
        <v>Ok</v>
      </c>
      <c r="AD16" s="115"/>
      <c r="AE16" s="115"/>
      <c r="AF16" s="66"/>
      <c r="AG16" s="133" t="str">
        <f t="shared" si="13"/>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IFERROR(IF(ROW(_xlfn.XLOOKUP(B17,For_3043!D:D,For_3043!D:D))=1,"",ROW(_xlfn.XLOOKUP(B17,For_3043!D:D,For_3043!D:D))),"")</f>
        <v/>
      </c>
      <c r="B17" s="229"/>
      <c r="C17" s="230" t="str" cm="1">
        <f t="array" aca="1" ref="C17" ca="1">IFERROR(LEFT(
IF(INDIRECT("For_3043!N"&amp;A17)="verificar","6, ","")&amp;
IF(INDIRECT("For_3043!q"&amp;A17)="verificar","7, ","")&amp;
IF(INDIRECT("For_3043!t"&amp;A17)="verificar","8, ","")&amp;
IF(INDIRECT("For_3043!w"&amp;A17)="verificar","16, ","")&amp;
IF(INDIRECT("For_3043!x"&amp;A17)="não","QUESTIONÁRIO, ",""),
LEN(
IF(INDIRECT("For_3043!N"&amp;A17)="verificar","6, ","")&amp;
IF(INDIRECT("For_3043!q"&amp;A17)="verificar","7, ","")&amp;
IF(INDIRECT("For_3043!t"&amp;A17)="verificar","8, ","")&amp;
IF(INDIRECT("For_3043!w"&amp;A17)="verificar","16, ","")&amp;
IF(INDIRECT("For_3043!x"&amp;A17)="não","QUESTIONÁRIO, ",""))-2)&amp;".","")</f>
        <v/>
      </c>
      <c r="D17" s="229"/>
      <c r="E17" s="229"/>
      <c r="H17" s="250" t="s">
        <v>1736</v>
      </c>
      <c r="I17" s="115" t="str">
        <f>_xlfn.XLOOKUP(J17,'3043'!$D:$D,'3043'!$C:$C,0,0)</f>
        <v>218.674.451-15</v>
      </c>
      <c r="J17" s="134" t="str">
        <v>GILSANI NAUFEL GUIMARAES</v>
      </c>
      <c r="K17" s="135" cm="1">
        <f t="array" ref="K17">MAX(IF(J17='3043'!$D:$D,'3043'!$I:$I))</f>
        <v>46044</v>
      </c>
      <c r="L17" s="136">
        <f>IF(COUNTIFS('3043'!$D:$D,'A3043'!J17,'3043'!$I:$I,'A3043'!K17,'3043'!$F:$F,'A3043'!$L$7)&gt;=1,1,0)</f>
        <v>0</v>
      </c>
      <c r="M17" s="136">
        <f>IF(COUNTIFS('3043'!$D:$D,'A3043'!J17,'3043'!$I:$I,'A3043'!K17,'3043'!$F:$F,'A3043'!$M$7)&gt;=1,1,0)</f>
        <v>0</v>
      </c>
      <c r="N17" s="136">
        <f>IF(COUNTIFS('3043'!$D:$D,'A3043'!J17,'3043'!$I:$I,'A3043'!K17,'3043'!$F:$F,'A3043'!$N$7)&gt;=1,1,0)</f>
        <v>1</v>
      </c>
      <c r="O17" s="117"/>
      <c r="P17" s="118"/>
      <c r="Q17" s="133" t="str">
        <f t="shared" si="9"/>
        <v>Ok</v>
      </c>
      <c r="R17" s="115"/>
      <c r="S17" s="115"/>
      <c r="T17" s="66"/>
      <c r="U17" s="133" t="str">
        <f t="shared" ref="U17:U21" si="14">IF(AND(R17="Sim",T17="Siim"),"Ok",IF(AND(S17="Sim")*OR(T17="Não",T17="Não se aplica",T17=""),"Verificar","Ok"))</f>
        <v>Ok</v>
      </c>
      <c r="V17" s="115"/>
      <c r="W17" s="115"/>
      <c r="X17" s="66"/>
      <c r="Y17" s="133" t="str">
        <f t="shared" si="11"/>
        <v>Ok</v>
      </c>
      <c r="Z17" s="115"/>
      <c r="AA17" s="115"/>
      <c r="AB17" s="66"/>
      <c r="AC17" s="133" t="str">
        <f t="shared" si="12"/>
        <v>Ok</v>
      </c>
      <c r="AD17" s="115"/>
      <c r="AE17" s="115"/>
      <c r="AF17" s="66"/>
      <c r="AG17" s="133" t="str">
        <f t="shared" si="13"/>
        <v>Ok</v>
      </c>
      <c r="AH17" s="115"/>
      <c r="AI17" s="133" t="str">
        <f t="shared" si="6"/>
        <v>Ok</v>
      </c>
      <c r="AJ17" s="117" t="str">
        <f t="shared" si="7"/>
        <v>Sim, precisa de plano cadastrado na PGPC</v>
      </c>
      <c r="AK17" s="118"/>
      <c r="AL17" s="115" t="s">
        <v>1731</v>
      </c>
      <c r="AM17" s="133" t="str">
        <f>IF(OR(AL17=" ",AL17="Sim"),"Ok",IF(AJ17="Não","Ok","Verificar"))</f>
        <v>Ok</v>
      </c>
      <c r="AO17" s="65" t="str">
        <f t="shared" si="1"/>
        <v>Cooperado SEM perguntas a serem evidenciadas</v>
      </c>
    </row>
    <row r="18" spans="1:41" ht="20.100000000000001" customHeight="1">
      <c r="A18" s="65" t="str">
        <f>IFERROR(IF(ROW(_xlfn.XLOOKUP(B18,For_3043!D:D,For_3043!D:D))=1,"",ROW(_xlfn.XLOOKUP(B18,For_3043!D:D,For_3043!D:D))),"")</f>
        <v/>
      </c>
      <c r="B18" s="229"/>
      <c r="C18" s="230" t="str" cm="1">
        <f t="array" aca="1" ref="C18" ca="1">IFERROR(LEFT(
IF(INDIRECT("For_3043!N"&amp;A18)="verificar","6, ","")&amp;
IF(INDIRECT("For_3043!q"&amp;A18)="verificar","7, ","")&amp;
IF(INDIRECT("For_3043!t"&amp;A18)="verificar","8, ","")&amp;
IF(INDIRECT("For_3043!w"&amp;A18)="verificar","16, ","")&amp;
IF(INDIRECT("For_3043!x"&amp;A18)="não","QUESTIONÁRIO, ",""),
LEN(
IF(INDIRECT("For_3043!N"&amp;A18)="verificar","6, ","")&amp;
IF(INDIRECT("For_3043!q"&amp;A18)="verificar","7, ","")&amp;
IF(INDIRECT("For_3043!t"&amp;A18)="verificar","8, ","")&amp;
IF(INDIRECT("For_3043!w"&amp;A18)="verificar","16, ","")&amp;
IF(INDIRECT("For_3043!x"&amp;A18)="não","QUESTIONÁRIO, ",""))-2)&amp;".","")</f>
        <v/>
      </c>
      <c r="D18" s="229"/>
      <c r="E18" s="229"/>
      <c r="H18" s="250" t="s">
        <v>1766</v>
      </c>
      <c r="I18" s="115" t="str">
        <f>_xlfn.XLOOKUP(J18,'3043'!$D:$D,'3043'!$C:$C,0,0)</f>
        <v>26.024.634/0001-78</v>
      </c>
      <c r="J18" s="134" t="str">
        <v>NOSSA TRIBO RESTAURANTE LTDA</v>
      </c>
      <c r="K18" s="135" cm="1">
        <f t="array" ref="K18">MAX(IF(J18='3043'!$D:$D,'3043'!$I:$I))</f>
        <v>46040</v>
      </c>
      <c r="L18" s="136">
        <f>IF(COUNTIFS('3043'!$D:$D,'A3043'!J18,'3043'!$I:$I,'A3043'!K18,'3043'!$F:$F,'A3043'!$L$7)&gt;=1,1,0)</f>
        <v>1</v>
      </c>
      <c r="M18" s="136">
        <f>IF(COUNTIFS('3043'!$D:$D,'A3043'!J18,'3043'!$I:$I,'A3043'!K18,'3043'!$F:$F,'A3043'!$M$7)&gt;=1,1,0)</f>
        <v>0</v>
      </c>
      <c r="N18" s="136">
        <f>IF(COUNTIFS('3043'!$D:$D,'A3043'!J18,'3043'!$I:$I,'A3043'!K18,'3043'!$F:$F,'A3043'!$N$7)&gt;=1,1,0)</f>
        <v>0</v>
      </c>
      <c r="O18" s="117"/>
      <c r="P18" s="118"/>
      <c r="Q18" s="133" t="str">
        <f t="shared" si="9"/>
        <v>Ok</v>
      </c>
      <c r="R18" s="115"/>
      <c r="S18" s="115"/>
      <c r="T18" s="66"/>
      <c r="U18" s="133" t="str">
        <f t="shared" si="14"/>
        <v>Ok</v>
      </c>
      <c r="V18" s="115"/>
      <c r="W18" s="115"/>
      <c r="X18" s="66"/>
      <c r="Y18" s="133" t="str">
        <f t="shared" si="11"/>
        <v>Ok</v>
      </c>
      <c r="Z18" s="115"/>
      <c r="AA18" s="115"/>
      <c r="AB18" s="66"/>
      <c r="AC18" s="133" t="str">
        <f t="shared" si="12"/>
        <v>Ok</v>
      </c>
      <c r="AD18" s="115"/>
      <c r="AE18" s="115"/>
      <c r="AF18" s="66"/>
      <c r="AG18" s="133" t="str">
        <f t="shared" si="13"/>
        <v>Ok</v>
      </c>
      <c r="AH18" s="115"/>
      <c r="AI18" s="133" t="str">
        <f t="shared" si="6"/>
        <v>Ok</v>
      </c>
      <c r="AJ18" s="117" t="str">
        <f t="shared" si="7"/>
        <v>Não</v>
      </c>
      <c r="AK18" s="118"/>
      <c r="AL18" s="115"/>
      <c r="AM18" s="133" t="str">
        <f t="shared" ref="AM18:AM28" si="15">IF(OR(AL18=" ",AL18="Sim"),"Ok",IF(AJ18="Não","Ok","Verificar"))</f>
        <v>Ok</v>
      </c>
      <c r="AO18" s="65" t="str">
        <f t="shared" si="1"/>
        <v>Cooperado SEM perguntas a serem evidenciadas</v>
      </c>
    </row>
    <row r="19" spans="1:41" ht="20.100000000000001" customHeight="1">
      <c r="A19" s="65" t="str">
        <f>IFERROR(IF(ROW(_xlfn.XLOOKUP(B19,For_3043!D:D,For_3043!D:D))=1,"",ROW(_xlfn.XLOOKUP(B19,For_3043!D:D,For_3043!D:D))),"")</f>
        <v/>
      </c>
      <c r="B19" s="229"/>
      <c r="C19" s="230" t="str" cm="1">
        <f t="array" aca="1" ref="C19" ca="1">IFERROR(LEFT(
IF(INDIRECT("For_3043!N"&amp;A19)="verificar","6, ","")&amp;
IF(INDIRECT("For_3043!q"&amp;A19)="verificar","7, ","")&amp;
IF(INDIRECT("For_3043!t"&amp;A19)="verificar","8, ","")&amp;
IF(INDIRECT("For_3043!w"&amp;A19)="verificar","16, ","")&amp;
IF(INDIRECT("For_3043!x"&amp;A19)="não","QUESTIONÁRIO, ",""),
LEN(
IF(INDIRECT("For_3043!N"&amp;A19)="verificar","6, ","")&amp;
IF(INDIRECT("For_3043!q"&amp;A19)="verificar","7, ","")&amp;
IF(INDIRECT("For_3043!t"&amp;A19)="verificar","8, ","")&amp;
IF(INDIRECT("For_3043!w"&amp;A19)="verificar","16, ","")&amp;
IF(INDIRECT("For_3043!x"&amp;A19)="não","QUESTIONÁRIO, ",""))-2)&amp;".","")</f>
        <v/>
      </c>
      <c r="D19" s="229"/>
      <c r="E19" s="229"/>
      <c r="H19" s="250" t="s">
        <v>1736</v>
      </c>
      <c r="I19" s="115" t="str">
        <f>_xlfn.XLOOKUP(J19,'3043'!$D:$D,'3043'!$C:$C,0,0)</f>
        <v>268.189.678-92</v>
      </c>
      <c r="J19" s="134" t="str">
        <v>PAULA LOCATTI BORTOLATO</v>
      </c>
      <c r="K19" s="135" cm="1">
        <f t="array" ref="K19">MAX(IF(J19='3043'!$D:$D,'3043'!$I:$I))</f>
        <v>46030</v>
      </c>
      <c r="L19" s="136">
        <f>IF(COUNTIFS('3043'!$D:$D,'A3043'!J19,'3043'!$I:$I,'A3043'!K19,'3043'!$F:$F,'A3043'!$L$7)&gt;=1,1,0)</f>
        <v>0</v>
      </c>
      <c r="M19" s="136">
        <f>IF(COUNTIFS('3043'!$D:$D,'A3043'!J19,'3043'!$I:$I,'A3043'!K19,'3043'!$F:$F,'A3043'!$M$7)&gt;=1,1,0)</f>
        <v>0</v>
      </c>
      <c r="N19" s="136">
        <f>IF(COUNTIFS('3043'!$D:$D,'A3043'!J19,'3043'!$I:$I,'A3043'!K19,'3043'!$F:$F,'A3043'!$N$7)&gt;=1,1,0)</f>
        <v>1</v>
      </c>
      <c r="O19" s="117"/>
      <c r="P19" s="118"/>
      <c r="Q19" s="133" t="str">
        <f t="shared" si="9"/>
        <v>Ok</v>
      </c>
      <c r="R19" s="115"/>
      <c r="S19" s="115"/>
      <c r="T19" s="66"/>
      <c r="U19" s="133" t="str">
        <f>IF(AND(R19="Sim",T19="Siim"),"Ok",IF(AND(S19="Sim")*OR(T19="Não",T19="Não se aplica",T19=""),"Verificar","Ok"))</f>
        <v>Ok</v>
      </c>
      <c r="V19" s="115"/>
      <c r="W19" s="115"/>
      <c r="X19" s="66"/>
      <c r="Y19" s="133" t="str">
        <f t="shared" si="11"/>
        <v>Ok</v>
      </c>
      <c r="Z19" s="115"/>
      <c r="AA19" s="115"/>
      <c r="AB19" s="66"/>
      <c r="AC19" s="133" t="str">
        <f t="shared" si="12"/>
        <v>Ok</v>
      </c>
      <c r="AD19" s="115"/>
      <c r="AE19" s="115"/>
      <c r="AF19" s="66"/>
      <c r="AG19" s="133" t="str">
        <f t="shared" si="13"/>
        <v>Ok</v>
      </c>
      <c r="AH19" s="115"/>
      <c r="AI19" s="133" t="str">
        <f t="shared" si="6"/>
        <v>Ok</v>
      </c>
      <c r="AJ19" s="117" t="str">
        <f t="shared" si="7"/>
        <v>Sim, precisa de plano cadastrado na PGPC</v>
      </c>
      <c r="AK19" s="118"/>
      <c r="AL19" s="115" t="s">
        <v>1731</v>
      </c>
      <c r="AM19" s="133" t="str">
        <f t="shared" si="15"/>
        <v>Ok</v>
      </c>
      <c r="AO19" s="65" t="str">
        <f t="shared" si="1"/>
        <v>Cooperado SEM perguntas a serem evidenciadas</v>
      </c>
    </row>
    <row r="20" spans="1:41" ht="20.100000000000001" customHeight="1">
      <c r="A20" s="65" t="str">
        <f>IFERROR(IF(ROW(_xlfn.XLOOKUP(B20,For_3043!D:D,For_3043!D:D))=1,"",ROW(_xlfn.XLOOKUP(B20,For_3043!D:D,For_3043!D:D))),"")</f>
        <v/>
      </c>
      <c r="B20" s="229"/>
      <c r="C20" s="230" t="str" cm="1">
        <f t="array" aca="1" ref="C20" ca="1">IFERROR(LEFT(
IF(INDIRECT("For_3043!N"&amp;A20)="verificar","6, ","")&amp;
IF(INDIRECT("For_3043!q"&amp;A20)="verificar","7, ","")&amp;
IF(INDIRECT("For_3043!t"&amp;A20)="verificar","8, ","")&amp;
IF(INDIRECT("For_3043!w"&amp;A20)="verificar","16, ","")&amp;
IF(INDIRECT("For_3043!x"&amp;A20)="não","QUESTIONÁRIO, ",""),
LEN(
IF(INDIRECT("For_3043!N"&amp;A20)="verificar","6, ","")&amp;
IF(INDIRECT("For_3043!q"&amp;A20)="verificar","7, ","")&amp;
IF(INDIRECT("For_3043!t"&amp;A20)="verificar","8, ","")&amp;
IF(INDIRECT("For_3043!w"&amp;A20)="verificar","16, ","")&amp;
IF(INDIRECT("For_3043!x"&amp;A20)="não","QUESTIONÁRIO, ",""))-2)&amp;".","")</f>
        <v/>
      </c>
      <c r="D20" s="229"/>
      <c r="E20" s="229"/>
      <c r="H20" s="250" t="s">
        <v>1767</v>
      </c>
      <c r="I20" s="115" t="str">
        <f>_xlfn.XLOOKUP(J20,'3043'!$D:$D,'3043'!$C:$C,0,0)</f>
        <v>319.446.568-63</v>
      </c>
      <c r="J20" s="134" t="str">
        <v>FERNANDO LUIS TEIXEIRA</v>
      </c>
      <c r="K20" s="135" cm="1">
        <f t="array" ref="K20">MAX(IF(J20='3043'!$D:$D,'3043'!$I:$I))</f>
        <v>46051</v>
      </c>
      <c r="L20" s="136">
        <f>IF(COUNTIFS('3043'!$D:$D,'A3043'!J20,'3043'!$I:$I,'A3043'!K20,'3043'!$F:$F,'A3043'!$L$7)&gt;=1,1,0)</f>
        <v>0</v>
      </c>
      <c r="M20" s="136">
        <f>IF(COUNTIFS('3043'!$D:$D,'A3043'!J20,'3043'!$I:$I,'A3043'!K20,'3043'!$F:$F,'A3043'!$M$7)&gt;=1,1,0)</f>
        <v>1</v>
      </c>
      <c r="N20" s="136">
        <f>IF(COUNTIFS('3043'!$D:$D,'A3043'!J20,'3043'!$I:$I,'A3043'!K20,'3043'!$F:$F,'A3043'!$N$7)&gt;=1,1,0)</f>
        <v>0</v>
      </c>
      <c r="O20" s="117" t="s">
        <v>1731</v>
      </c>
      <c r="P20" s="118" t="s">
        <v>1735</v>
      </c>
      <c r="Q20" s="133" t="str">
        <f t="shared" si="9"/>
        <v>Verificar</v>
      </c>
      <c r="R20" s="115"/>
      <c r="S20" s="115"/>
      <c r="T20" s="66"/>
      <c r="U20" s="133" t="str">
        <f>IF(AND(R20="Sim",T20="Siim"),"Ok",IF(AND(S20="Sim")*OR(T20="Não",T20="Não se aplica",T20=""),"Verificar","Ok"))</f>
        <v>Ok</v>
      </c>
      <c r="V20" s="115"/>
      <c r="W20" s="115"/>
      <c r="X20" s="66"/>
      <c r="Y20" s="133" t="str">
        <f t="shared" si="11"/>
        <v>Ok</v>
      </c>
      <c r="Z20" s="115" t="s">
        <v>1735</v>
      </c>
      <c r="AA20" s="115" t="s">
        <v>1731</v>
      </c>
      <c r="AB20" s="66" t="s">
        <v>1735</v>
      </c>
      <c r="AC20" s="133" t="str">
        <f t="shared" si="12"/>
        <v>Verificar</v>
      </c>
      <c r="AD20" s="115"/>
      <c r="AE20" s="115"/>
      <c r="AF20" s="66"/>
      <c r="AG20" s="133" t="str">
        <f t="shared" si="13"/>
        <v>Ok</v>
      </c>
      <c r="AH20" s="115" t="s">
        <v>1735</v>
      </c>
      <c r="AI20" s="133" t="str">
        <f t="shared" si="6"/>
        <v>Verificar</v>
      </c>
      <c r="AJ20" s="117" t="str">
        <f t="shared" si="7"/>
        <v>Não</v>
      </c>
      <c r="AK20" s="118"/>
      <c r="AL20" s="115"/>
      <c r="AM20" s="133" t="str">
        <f t="shared" si="15"/>
        <v>Ok</v>
      </c>
      <c r="AO20" s="65" t="str">
        <f t="shared" si="1"/>
        <v>Cooperado COM perguntas a serem evidenciadas</v>
      </c>
    </row>
    <row r="21" spans="1:41" ht="20.100000000000001" customHeight="1">
      <c r="A21" s="65" t="str">
        <f>IFERROR(IF(ROW(_xlfn.XLOOKUP(B21,For_3043!D:D,For_3043!D:D))=1,"",ROW(_xlfn.XLOOKUP(B21,For_3043!D:D,For_3043!D:D))),"")</f>
        <v/>
      </c>
      <c r="B21" s="229"/>
      <c r="C21" s="230" t="str" cm="1">
        <f t="array" aca="1" ref="C21" ca="1">IFERROR(LEFT(
IF(INDIRECT("For_3043!N"&amp;A21)="verificar","6, ","")&amp;
IF(INDIRECT("For_3043!q"&amp;A21)="verificar","7, ","")&amp;
IF(INDIRECT("For_3043!t"&amp;A21)="verificar","8, ","")&amp;
IF(INDIRECT("For_3043!w"&amp;A21)="verificar","16, ","")&amp;
IF(INDIRECT("For_3043!x"&amp;A21)="não","QUESTIONÁRIO, ",""),
LEN(
IF(INDIRECT("For_3043!N"&amp;A21)="verificar","6, ","")&amp;
IF(INDIRECT("For_3043!q"&amp;A21)="verificar","7, ","")&amp;
IF(INDIRECT("For_3043!t"&amp;A21)="verificar","8, ","")&amp;
IF(INDIRECT("For_3043!w"&amp;A21)="verificar","16, ","")&amp;
IF(INDIRECT("For_3043!x"&amp;A21)="não","QUESTIONÁRIO, ",""))-2)&amp;".","")</f>
        <v/>
      </c>
      <c r="D21" s="229"/>
      <c r="E21" s="229"/>
      <c r="H21" s="250" t="s">
        <v>1736</v>
      </c>
      <c r="I21" s="115" t="str">
        <f>_xlfn.XLOOKUP(J21,'3043'!$D:$D,'3043'!$C:$C,0,0)</f>
        <v>478.315.611-53</v>
      </c>
      <c r="J21" s="134" t="str">
        <v>RUBENS VIEIRA DE OLIVEIRA</v>
      </c>
      <c r="K21" s="135" cm="1">
        <f t="array" ref="K21">MAX(IF(J21='3043'!$D:$D,'3043'!$I:$I))</f>
        <v>46028</v>
      </c>
      <c r="L21" s="136">
        <f>IF(COUNTIFS('3043'!$D:$D,'A3043'!J21,'3043'!$I:$I,'A3043'!K21,'3043'!$F:$F,'A3043'!$L$7)&gt;=1,1,0)</f>
        <v>0</v>
      </c>
      <c r="M21" s="136">
        <f>IF(COUNTIFS('3043'!$D:$D,'A3043'!J21,'3043'!$I:$I,'A3043'!K21,'3043'!$F:$F,'A3043'!$M$7)&gt;=1,1,0)</f>
        <v>1</v>
      </c>
      <c r="N21" s="136">
        <f>IF(COUNTIFS('3043'!$D:$D,'A3043'!J21,'3043'!$I:$I,'A3043'!K21,'3043'!$F:$F,'A3043'!$N$7)&gt;=1,1,0)</f>
        <v>0</v>
      </c>
      <c r="O21" s="117"/>
      <c r="P21" s="118"/>
      <c r="Q21" s="133" t="str">
        <f t="shared" si="9"/>
        <v>Ok</v>
      </c>
      <c r="R21" s="115"/>
      <c r="S21" s="115"/>
      <c r="T21" s="66"/>
      <c r="U21" s="133" t="str">
        <f t="shared" si="14"/>
        <v>Ok</v>
      </c>
      <c r="V21" s="115"/>
      <c r="W21" s="115"/>
      <c r="X21" s="66"/>
      <c r="Y21" s="133" t="str">
        <f t="shared" si="11"/>
        <v>Ok</v>
      </c>
      <c r="Z21" s="115"/>
      <c r="AA21" s="115"/>
      <c r="AB21" s="66"/>
      <c r="AC21" s="133" t="str">
        <f t="shared" si="12"/>
        <v>Ok</v>
      </c>
      <c r="AD21" s="115"/>
      <c r="AE21" s="115"/>
      <c r="AF21" s="66"/>
      <c r="AG21" s="133" t="str">
        <f t="shared" si="13"/>
        <v>Ok</v>
      </c>
      <c r="AH21" s="115"/>
      <c r="AI21" s="133" t="str">
        <f t="shared" si="6"/>
        <v>Ok</v>
      </c>
      <c r="AJ21" s="117" t="str">
        <f t="shared" si="7"/>
        <v>Não</v>
      </c>
      <c r="AK21" s="118"/>
      <c r="AL21" s="115"/>
      <c r="AM21" s="133" t="str">
        <f t="shared" si="15"/>
        <v>Ok</v>
      </c>
      <c r="AO21" s="65" t="str">
        <f t="shared" si="1"/>
        <v>Cooperado SEM perguntas a serem evidenciadas</v>
      </c>
    </row>
    <row r="22" spans="1:41" ht="20.100000000000001" customHeight="1">
      <c r="A22" s="65" t="str">
        <f>IFERROR(IF(ROW(_xlfn.XLOOKUP(B22,For_3043!D:D,For_3043!D:D))=1,"",ROW(_xlfn.XLOOKUP(B22,For_3043!D:D,For_3043!D:D))),"")</f>
        <v/>
      </c>
      <c r="B22" s="229"/>
      <c r="C22" s="230" t="str" cm="1">
        <f t="array" aca="1" ref="C22" ca="1">IFERROR(LEFT(
IF(INDIRECT("For_3043!N"&amp;A22)="verificar","6, ","")&amp;
IF(INDIRECT("For_3043!q"&amp;A22)="verificar","7, ","")&amp;
IF(INDIRECT("For_3043!t"&amp;A22)="verificar","8, ","")&amp;
IF(INDIRECT("For_3043!w"&amp;A22)="verificar","16, ","")&amp;
IF(INDIRECT("For_3043!x"&amp;A22)="não","QUESTIONÁRIO, ",""),
LEN(
IF(INDIRECT("For_3043!N"&amp;A22)="verificar","6, ","")&amp;
IF(INDIRECT("For_3043!q"&amp;A22)="verificar","7, ","")&amp;
IF(INDIRECT("For_3043!t"&amp;A22)="verificar","8, ","")&amp;
IF(INDIRECT("For_3043!w"&amp;A22)="verificar","16, ","")&amp;
IF(INDIRECT("For_3043!x"&amp;A22)="não","QUESTIONÁRIO, ",""))-2)&amp;".","")</f>
        <v/>
      </c>
      <c r="D22" s="229"/>
      <c r="E22" s="229"/>
      <c r="H22" s="250" t="s">
        <v>1734</v>
      </c>
      <c r="I22" s="115" t="str">
        <f>_xlfn.XLOOKUP(J22,'3043'!$D:$D,'3043'!$C:$C,0,0)</f>
        <v>600.034.211-04</v>
      </c>
      <c r="J22" s="134" t="str">
        <v>ALEXANDRE ALCIDES SARAN</v>
      </c>
      <c r="K22" s="135" cm="1">
        <f t="array" ref="K22">MAX(IF(J22='3043'!$D:$D,'3043'!$I:$I))</f>
        <v>46045</v>
      </c>
      <c r="L22" s="136">
        <f>IF(COUNTIFS('3043'!$D:$D,'A3043'!J22,'3043'!$I:$I,'A3043'!K22,'3043'!$F:$F,'A3043'!$L$7)&gt;=1,1,0)</f>
        <v>0</v>
      </c>
      <c r="M22" s="136">
        <f>IF(COUNTIFS('3043'!$D:$D,'A3043'!J22,'3043'!$I:$I,'A3043'!K22,'3043'!$F:$F,'A3043'!$M$7)&gt;=1,1,0)</f>
        <v>1</v>
      </c>
      <c r="N22" s="136">
        <f>IF(COUNTIFS('3043'!$D:$D,'A3043'!J22,'3043'!$I:$I,'A3043'!K22,'3043'!$F:$F,'A3043'!$N$7)&gt;=1,1,0)</f>
        <v>0</v>
      </c>
      <c r="O22" s="117"/>
      <c r="P22" s="118"/>
      <c r="Q22" s="133" t="str">
        <f t="shared" si="9"/>
        <v>Ok</v>
      </c>
      <c r="R22" s="115"/>
      <c r="S22" s="115"/>
      <c r="T22" s="66"/>
      <c r="U22" s="133" t="str">
        <f>IF(AND(R22="Sim",T22="Siim"),"Ok",IF(AND(S22="Sim")*OR(T22="Não",T22="Não se aplica",T22=""),"Verificar","Ok"))</f>
        <v>Ok</v>
      </c>
      <c r="V22" s="115"/>
      <c r="W22" s="115"/>
      <c r="X22" s="66"/>
      <c r="Y22" s="133" t="str">
        <f t="shared" si="11"/>
        <v>Ok</v>
      </c>
      <c r="Z22" s="115"/>
      <c r="AA22" s="115"/>
      <c r="AB22" s="66"/>
      <c r="AC22" s="133" t="str">
        <f t="shared" si="12"/>
        <v>Ok</v>
      </c>
      <c r="AD22" s="115"/>
      <c r="AE22" s="115"/>
      <c r="AF22" s="66"/>
      <c r="AG22" s="133" t="str">
        <f t="shared" si="13"/>
        <v>Ok</v>
      </c>
      <c r="AH22" s="115"/>
      <c r="AI22" s="133" t="str">
        <f t="shared" si="6"/>
        <v>Ok</v>
      </c>
      <c r="AJ22" s="117" t="str">
        <f t="shared" si="7"/>
        <v>Não</v>
      </c>
      <c r="AK22" s="118"/>
      <c r="AL22" s="115"/>
      <c r="AM22" s="133" t="str">
        <f t="shared" si="15"/>
        <v>Ok</v>
      </c>
      <c r="AO22" s="65" t="str">
        <f t="shared" si="1"/>
        <v>Cooperado SEM perguntas a serem evidenciadas</v>
      </c>
    </row>
    <row r="23" spans="1:41" ht="20.100000000000001" customHeight="1">
      <c r="A23" s="65" t="str">
        <f>IFERROR(IF(ROW(_xlfn.XLOOKUP(B23,For_3043!D:D,For_3043!D:D))=1,"",ROW(_xlfn.XLOOKUP(B23,For_3043!D:D,For_3043!D:D))),"")</f>
        <v/>
      </c>
      <c r="B23" s="229"/>
      <c r="C23" s="230" t="str" cm="1">
        <f t="array" aca="1" ref="C23" ca="1">IFERROR(LEFT(
IF(INDIRECT("For_3043!N"&amp;A23)="verificar","6, ","")&amp;
IF(INDIRECT("For_3043!q"&amp;A23)="verificar","7, ","")&amp;
IF(INDIRECT("For_3043!t"&amp;A23)="verificar","8, ","")&amp;
IF(INDIRECT("For_3043!w"&amp;A23)="verificar","16, ","")&amp;
IF(INDIRECT("For_3043!x"&amp;A23)="não","QUESTIONÁRIO, ",""),
LEN(
IF(INDIRECT("For_3043!N"&amp;A23)="verificar","6, ","")&amp;
IF(INDIRECT("For_3043!q"&amp;A23)="verificar","7, ","")&amp;
IF(INDIRECT("For_3043!t"&amp;A23)="verificar","8, ","")&amp;
IF(INDIRECT("For_3043!w"&amp;A23)="verificar","16, ","")&amp;
IF(INDIRECT("For_3043!x"&amp;A23)="não","QUESTIONÁRIO, ",""))-2)&amp;".","")</f>
        <v/>
      </c>
      <c r="D23" s="229"/>
      <c r="E23" s="229"/>
      <c r="H23" s="250" t="s">
        <v>1736</v>
      </c>
      <c r="I23" s="115" t="str">
        <f>_xlfn.XLOOKUP(J23,'3043'!$D:$D,'3043'!$C:$C,0,0)</f>
        <v>601.417.271-87</v>
      </c>
      <c r="J23" s="134" t="str">
        <v>RICARDO PEREIRA COSTA</v>
      </c>
      <c r="K23" s="135" cm="1">
        <f t="array" ref="K23">MAX(IF(J23='3043'!$D:$D,'3043'!$I:$I))</f>
        <v>46040</v>
      </c>
      <c r="L23" s="136">
        <f>IF(COUNTIFS('3043'!$D:$D,'A3043'!J23,'3043'!$I:$I,'A3043'!K23,'3043'!$F:$F,'A3043'!$L$7)&gt;=1,1,0)</f>
        <v>1</v>
      </c>
      <c r="M23" s="136">
        <f>IF(COUNTIFS('3043'!$D:$D,'A3043'!J23,'3043'!$I:$I,'A3043'!K23,'3043'!$F:$F,'A3043'!$M$7)&gt;=1,1,0)</f>
        <v>0</v>
      </c>
      <c r="N23" s="136">
        <f>IF(COUNTIFS('3043'!$D:$D,'A3043'!J23,'3043'!$I:$I,'A3043'!K23,'3043'!$F:$F,'A3043'!$N$7)&gt;=1,1,0)</f>
        <v>0</v>
      </c>
      <c r="O23" s="117"/>
      <c r="P23" s="118"/>
      <c r="Q23" s="133" t="str">
        <f t="shared" si="9"/>
        <v>Ok</v>
      </c>
      <c r="R23" s="115"/>
      <c r="S23" s="115"/>
      <c r="T23" s="66"/>
      <c r="U23" s="133" t="str">
        <f t="shared" ref="U23:U28" si="16">IF(AND(R23="Sim",T23="Siim"),"Ok",IF(AND(S23="Sim")*OR(T23="Não",T23="Não se aplica",T23=""),"Verificar","Ok"))</f>
        <v>Ok</v>
      </c>
      <c r="V23" s="115"/>
      <c r="W23" s="115"/>
      <c r="X23" s="66"/>
      <c r="Y23" s="133" t="str">
        <f t="shared" si="11"/>
        <v>Ok</v>
      </c>
      <c r="Z23" s="115"/>
      <c r="AA23" s="115"/>
      <c r="AB23" s="66"/>
      <c r="AC23" s="133" t="str">
        <f t="shared" si="12"/>
        <v>Ok</v>
      </c>
      <c r="AD23" s="115"/>
      <c r="AE23" s="115"/>
      <c r="AF23" s="66"/>
      <c r="AG23" s="133" t="str">
        <f t="shared" si="13"/>
        <v>Ok</v>
      </c>
      <c r="AH23" s="115"/>
      <c r="AI23" s="133" t="str">
        <f t="shared" si="6"/>
        <v>Ok</v>
      </c>
      <c r="AJ23" s="117" t="str">
        <f t="shared" si="7"/>
        <v>Não</v>
      </c>
      <c r="AK23" s="118"/>
      <c r="AL23" s="115"/>
      <c r="AM23" s="133" t="str">
        <f t="shared" si="15"/>
        <v>Ok</v>
      </c>
      <c r="AO23" s="65" t="str">
        <f t="shared" si="1"/>
        <v>Cooperado SEM perguntas a serem evidenciadas</v>
      </c>
    </row>
    <row r="24" spans="1:41" ht="20.100000000000001" customHeight="1">
      <c r="A24" s="65" t="str">
        <f>IFERROR(IF(ROW(_xlfn.XLOOKUP(B24,For_3043!D:D,For_3043!D:D))=1,"",ROW(_xlfn.XLOOKUP(B24,For_3043!D:D,For_3043!D:D))),"")</f>
        <v/>
      </c>
      <c r="B24" s="229"/>
      <c r="C24" s="230" t="str" cm="1">
        <f t="array" aca="1" ref="C24" ca="1">IFERROR(LEFT(
IF(INDIRECT("For_3043!N"&amp;A24)="verificar","6, ","")&amp;
IF(INDIRECT("For_3043!q"&amp;A24)="verificar","7, ","")&amp;
IF(INDIRECT("For_3043!t"&amp;A24)="verificar","8, ","")&amp;
IF(INDIRECT("For_3043!w"&amp;A24)="verificar","16, ","")&amp;
IF(INDIRECT("For_3043!x"&amp;A24)="não","QUESTIONÁRIO, ",""),
LEN(
IF(INDIRECT("For_3043!N"&amp;A24)="verificar","6, ","")&amp;
IF(INDIRECT("For_3043!q"&amp;A24)="verificar","7, ","")&amp;
IF(INDIRECT("For_3043!t"&amp;A24)="verificar","8, ","")&amp;
IF(INDIRECT("For_3043!w"&amp;A24)="verificar","16, ","")&amp;
IF(INDIRECT("For_3043!x"&amp;A24)="não","QUESTIONÁRIO, ",""))-2)&amp;".","")</f>
        <v/>
      </c>
      <c r="D24" s="229"/>
      <c r="E24" s="229"/>
      <c r="H24" s="250" t="s">
        <v>1736</v>
      </c>
      <c r="I24" s="115" t="str">
        <f>_xlfn.XLOOKUP(J24,'3043'!$D:$D,'3043'!$C:$C,0,0)</f>
        <v>601.421.891-20</v>
      </c>
      <c r="J24" s="134" t="str">
        <v>IGOR DE SOUZA CANDIDO</v>
      </c>
      <c r="K24" s="135" cm="1">
        <f t="array" ref="K24">MAX(IF(J24='3043'!$D:$D,'3043'!$I:$I))</f>
        <v>46045</v>
      </c>
      <c r="L24" s="136">
        <f>IF(COUNTIFS('3043'!$D:$D,'A3043'!J24,'3043'!$I:$I,'A3043'!K24,'3043'!$F:$F,'A3043'!$L$7)&gt;=1,1,0)</f>
        <v>1</v>
      </c>
      <c r="M24" s="136">
        <f>IF(COUNTIFS('3043'!$D:$D,'A3043'!J24,'3043'!$I:$I,'A3043'!K24,'3043'!$F:$F,'A3043'!$M$7)&gt;=1,1,0)</f>
        <v>0</v>
      </c>
      <c r="N24" s="136">
        <f>IF(COUNTIFS('3043'!$D:$D,'A3043'!J24,'3043'!$I:$I,'A3043'!K24,'3043'!$F:$F,'A3043'!$N$7)&gt;=1,1,0)</f>
        <v>0</v>
      </c>
      <c r="O24" s="117"/>
      <c r="P24" s="118"/>
      <c r="Q24" s="133" t="str">
        <f t="shared" si="9"/>
        <v>Ok</v>
      </c>
      <c r="R24" s="115"/>
      <c r="S24" s="115"/>
      <c r="T24" s="66"/>
      <c r="U24" s="133" t="str">
        <f t="shared" si="16"/>
        <v>Ok</v>
      </c>
      <c r="V24" s="115"/>
      <c r="W24" s="115"/>
      <c r="X24" s="66"/>
      <c r="Y24" s="133" t="str">
        <f t="shared" si="11"/>
        <v>Ok</v>
      </c>
      <c r="Z24" s="115"/>
      <c r="AA24" s="115"/>
      <c r="AB24" s="66"/>
      <c r="AC24" s="133" t="str">
        <f t="shared" si="12"/>
        <v>Ok</v>
      </c>
      <c r="AD24" s="115"/>
      <c r="AE24" s="115"/>
      <c r="AF24" s="66"/>
      <c r="AG24" s="133" t="str">
        <f t="shared" si="13"/>
        <v>Ok</v>
      </c>
      <c r="AH24" s="115"/>
      <c r="AI24" s="133" t="str">
        <f t="shared" si="6"/>
        <v>Ok</v>
      </c>
      <c r="AJ24" s="117" t="str">
        <f t="shared" si="7"/>
        <v>Não</v>
      </c>
      <c r="AK24" s="118"/>
      <c r="AL24" s="115"/>
      <c r="AM24" s="133" t="str">
        <f t="shared" si="15"/>
        <v>Ok</v>
      </c>
      <c r="AO24" s="65" t="str">
        <f t="shared" si="1"/>
        <v>Cooperado SEM perguntas a serem evidenciadas</v>
      </c>
    </row>
    <row r="25" spans="1:41" ht="20.100000000000001" customHeight="1">
      <c r="H25" s="250" t="s">
        <v>1736</v>
      </c>
      <c r="I25" s="115" t="str">
        <f>_xlfn.XLOOKUP(J25,'3043'!$D:$D,'3043'!$C:$C,0,0)</f>
        <v>793.350.631-34</v>
      </c>
      <c r="J25" s="134" t="str">
        <v>RODRIGO MENDONCA FERREIRA</v>
      </c>
      <c r="K25" s="135" cm="1">
        <f t="array" ref="K25">MAX(IF(J25='3043'!$D:$D,'3043'!$I:$I))</f>
        <v>46052</v>
      </c>
      <c r="L25" s="136">
        <f>IF(COUNTIFS('3043'!$D:$D,'A3043'!J25,'3043'!$I:$I,'A3043'!K25,'3043'!$F:$F,'A3043'!$L$7)&gt;=1,1,0)</f>
        <v>1</v>
      </c>
      <c r="M25" s="136">
        <f>IF(COUNTIFS('3043'!$D:$D,'A3043'!J25,'3043'!$I:$I,'A3043'!K25,'3043'!$F:$F,'A3043'!$M$7)&gt;=1,1,0)</f>
        <v>0</v>
      </c>
      <c r="N25" s="136">
        <f>IF(COUNTIFS('3043'!$D:$D,'A3043'!J25,'3043'!$I:$I,'A3043'!K25,'3043'!$F:$F,'A3043'!$N$7)&gt;=1,1,0)</f>
        <v>0</v>
      </c>
      <c r="O25" s="117"/>
      <c r="P25" s="118"/>
      <c r="Q25" s="133" t="str">
        <f t="shared" si="9"/>
        <v>Ok</v>
      </c>
      <c r="R25" s="115"/>
      <c r="S25" s="115"/>
      <c r="T25" s="66"/>
      <c r="U25" s="133" t="str">
        <f t="shared" si="16"/>
        <v>Ok</v>
      </c>
      <c r="V25" s="115"/>
      <c r="W25" s="115"/>
      <c r="X25" s="66"/>
      <c r="Y25" s="133" t="str">
        <f t="shared" si="11"/>
        <v>Ok</v>
      </c>
      <c r="Z25" s="115" t="s">
        <v>1735</v>
      </c>
      <c r="AA25" s="115" t="s">
        <v>1731</v>
      </c>
      <c r="AB25" s="66" t="s">
        <v>1735</v>
      </c>
      <c r="AC25" s="133" t="str">
        <f t="shared" si="12"/>
        <v>Verificar</v>
      </c>
      <c r="AD25" s="115"/>
      <c r="AE25" s="115"/>
      <c r="AF25" s="66"/>
      <c r="AG25" s="133" t="str">
        <f t="shared" si="13"/>
        <v>Ok</v>
      </c>
      <c r="AH25" s="115"/>
      <c r="AI25" s="133" t="str">
        <f t="shared" si="6"/>
        <v>Ok</v>
      </c>
      <c r="AJ25" s="117" t="str">
        <f t="shared" si="7"/>
        <v>Não</v>
      </c>
      <c r="AK25" s="118"/>
      <c r="AL25" s="115"/>
      <c r="AM25" s="133" t="str">
        <f t="shared" si="15"/>
        <v>Ok</v>
      </c>
      <c r="AO25" s="65" t="str">
        <f t="shared" si="1"/>
        <v>Cooperado COM perguntas a serem evidenciadas</v>
      </c>
    </row>
    <row r="26" spans="1:41" ht="20.100000000000001" customHeight="1" thickBot="1">
      <c r="B26" s="327" t="s">
        <v>716</v>
      </c>
      <c r="C26" s="327"/>
      <c r="D26" s="327"/>
      <c r="E26" s="327"/>
      <c r="H26" s="250" t="s">
        <v>1734</v>
      </c>
      <c r="I26" s="115" t="str">
        <f>_xlfn.XLOOKUP(J26,'3043'!$D:$D,'3043'!$C:$C,0,0)</f>
        <v>892.688.651-49</v>
      </c>
      <c r="J26" s="134" t="str">
        <v>ALAN LEANDRO MARTINS</v>
      </c>
      <c r="K26" s="135" cm="1">
        <f t="array" ref="K26">MAX(IF(J26='3043'!$D:$D,'3043'!$I:$I))</f>
        <v>46034</v>
      </c>
      <c r="L26" s="136">
        <f>IF(COUNTIFS('3043'!$D:$D,'A3043'!J26,'3043'!$I:$I,'A3043'!K26,'3043'!$F:$F,'A3043'!$L$7)&gt;=1,1,0)</f>
        <v>1</v>
      </c>
      <c r="M26" s="136">
        <f>IF(COUNTIFS('3043'!$D:$D,'A3043'!J26,'3043'!$I:$I,'A3043'!K26,'3043'!$F:$F,'A3043'!$M$7)&gt;=1,1,0)</f>
        <v>0</v>
      </c>
      <c r="N26" s="136">
        <f>IF(COUNTIFS('3043'!$D:$D,'A3043'!J26,'3043'!$I:$I,'A3043'!K26,'3043'!$F:$F,'A3043'!$N$7)&gt;=1,1,0)</f>
        <v>0</v>
      </c>
      <c r="O26" s="117"/>
      <c r="P26" s="118"/>
      <c r="Q26" s="133" t="str">
        <f t="shared" si="9"/>
        <v>Ok</v>
      </c>
      <c r="R26" s="115"/>
      <c r="S26" s="115"/>
      <c r="T26" s="66"/>
      <c r="U26" s="133" t="str">
        <f t="shared" si="16"/>
        <v>Ok</v>
      </c>
      <c r="V26" s="115"/>
      <c r="W26" s="115"/>
      <c r="X26" s="66"/>
      <c r="Y26" s="133" t="str">
        <f t="shared" si="11"/>
        <v>Ok</v>
      </c>
      <c r="Z26" s="115"/>
      <c r="AA26" s="115"/>
      <c r="AB26" s="66"/>
      <c r="AC26" s="133" t="str">
        <f t="shared" si="12"/>
        <v>Ok</v>
      </c>
      <c r="AD26" s="115"/>
      <c r="AE26" s="115"/>
      <c r="AF26" s="66"/>
      <c r="AG26" s="133" t="str">
        <f t="shared" si="13"/>
        <v>Ok</v>
      </c>
      <c r="AH26" s="115"/>
      <c r="AI26" s="133" t="str">
        <f t="shared" si="6"/>
        <v>Ok</v>
      </c>
      <c r="AJ26" s="117" t="str">
        <f t="shared" si="7"/>
        <v>Não</v>
      </c>
      <c r="AK26" s="118"/>
      <c r="AL26" s="115"/>
      <c r="AM26" s="133" t="str">
        <f t="shared" si="15"/>
        <v>Ok</v>
      </c>
      <c r="AO26" s="65" t="str">
        <f t="shared" si="1"/>
        <v>Cooperado SEM perguntas a serem evidenciadas</v>
      </c>
    </row>
    <row r="27" spans="1:41" ht="20.100000000000001" customHeight="1" thickTop="1">
      <c r="B27" s="231" t="s">
        <v>692</v>
      </c>
      <c r="C27" s="232" t="s">
        <v>717</v>
      </c>
      <c r="D27" s="232"/>
      <c r="E27" s="233"/>
      <c r="H27" s="250" t="s">
        <v>1736</v>
      </c>
      <c r="I27" s="115" t="str">
        <f>_xlfn.XLOOKUP(J27,'3043'!$D:$D,'3043'!$C:$C,0,0)</f>
        <v>917.752.561-20</v>
      </c>
      <c r="J27" s="134" t="str">
        <v>MICHELLY RAQUEL PONTES QUEIROZ</v>
      </c>
      <c r="K27" s="135" cm="1">
        <f t="array" ref="K27">MAX(IF(J27='3043'!$D:$D,'3043'!$I:$I))</f>
        <v>46031</v>
      </c>
      <c r="L27" s="136">
        <f>IF(COUNTIFS('3043'!$D:$D,'A3043'!J27,'3043'!$I:$I,'A3043'!K27,'3043'!$F:$F,'A3043'!$L$7)&gt;=1,1,0)</f>
        <v>0</v>
      </c>
      <c r="M27" s="136">
        <f>IF(COUNTIFS('3043'!$D:$D,'A3043'!J27,'3043'!$I:$I,'A3043'!K27,'3043'!$F:$F,'A3043'!$M$7)&gt;=1,1,0)</f>
        <v>1</v>
      </c>
      <c r="N27" s="136">
        <f>IF(COUNTIFS('3043'!$D:$D,'A3043'!J27,'3043'!$I:$I,'A3043'!K27,'3043'!$F:$F,'A3043'!$N$7)&gt;=1,1,0)</f>
        <v>0</v>
      </c>
      <c r="O27" s="117"/>
      <c r="P27" s="118"/>
      <c r="Q27" s="133" t="str">
        <f t="shared" si="9"/>
        <v>Ok</v>
      </c>
      <c r="R27" s="115"/>
      <c r="S27" s="115"/>
      <c r="T27" s="66"/>
      <c r="U27" s="133" t="str">
        <f t="shared" si="16"/>
        <v>Ok</v>
      </c>
      <c r="V27" s="115"/>
      <c r="W27" s="115"/>
      <c r="X27" s="66"/>
      <c r="Y27" s="133" t="str">
        <f t="shared" si="11"/>
        <v>Ok</v>
      </c>
      <c r="Z27" s="115"/>
      <c r="AA27" s="115"/>
      <c r="AB27" s="66"/>
      <c r="AC27" s="133" t="str">
        <f t="shared" si="12"/>
        <v>Ok</v>
      </c>
      <c r="AD27" s="115"/>
      <c r="AE27" s="115"/>
      <c r="AF27" s="66"/>
      <c r="AG27" s="133" t="str">
        <f t="shared" si="13"/>
        <v>Ok</v>
      </c>
      <c r="AH27" s="115"/>
      <c r="AI27" s="133" t="str">
        <f t="shared" si="6"/>
        <v>Ok</v>
      </c>
      <c r="AJ27" s="117" t="str">
        <f t="shared" si="7"/>
        <v>Não</v>
      </c>
      <c r="AK27" s="118"/>
      <c r="AL27" s="115"/>
      <c r="AM27" s="133" t="str">
        <f t="shared" si="15"/>
        <v>Ok</v>
      </c>
      <c r="AO27" s="65" t="str">
        <f t="shared" si="1"/>
        <v>Cooperado SEM perguntas a serem evidenciadas</v>
      </c>
    </row>
    <row r="28" spans="1:41" ht="20.100000000000001" customHeight="1">
      <c r="A28" s="120">
        <v>1</v>
      </c>
      <c r="B28" s="229" t="str" cm="1">
        <f t="array" ref="B28">_xlfn._xlws.FILTER(For_3043!D:E,For_3043!J:J="SIM","")</f>
        <v/>
      </c>
      <c r="C28" s="230"/>
      <c r="D28" s="229"/>
      <c r="E28" s="229"/>
      <c r="H28" s="250"/>
      <c r="I28" s="115">
        <f>_xlfn.XLOOKUP(J28,'3043'!$D:$D,'3043'!$C:$C,0,0)</f>
        <v>0</v>
      </c>
      <c r="J28" s="134"/>
      <c r="K28" s="135" cm="1">
        <f t="array" ref="K28">MAX(IF(J28='3043'!$D:$D,'3043'!$I:$I))</f>
        <v>0</v>
      </c>
      <c r="L28" s="136">
        <f>IF(COUNTIFS('3043'!$D:$D,'A3043'!J28,'3043'!$I:$I,'A3043'!K28,'3043'!$F:$F,'A3043'!$L$7)&gt;=1,1,0)</f>
        <v>0</v>
      </c>
      <c r="M28" s="136">
        <f>IF(COUNTIFS('3043'!$D:$D,'A3043'!J28,'3043'!$I:$I,'A3043'!K28,'3043'!$F:$F,'A3043'!$M$7)&gt;=1,1,0)</f>
        <v>0</v>
      </c>
      <c r="N28" s="136">
        <f>IF(COUNTIFS('3043'!$D:$D,'A3043'!J28,'3043'!$I:$I,'A3043'!K28,'3043'!$F:$F,'A3043'!$N$7)&gt;=1,1,0)</f>
        <v>0</v>
      </c>
      <c r="O28" s="117"/>
      <c r="P28" s="118"/>
      <c r="Q28" s="133" t="str">
        <f t="shared" si="9"/>
        <v>Ok</v>
      </c>
      <c r="R28" s="115"/>
      <c r="S28" s="115"/>
      <c r="T28" s="66"/>
      <c r="U28" s="133" t="str">
        <f t="shared" si="16"/>
        <v>Ok</v>
      </c>
      <c r="V28" s="115"/>
      <c r="W28" s="115"/>
      <c r="X28" s="66"/>
      <c r="Y28" s="133" t="str">
        <f t="shared" si="11"/>
        <v>Ok</v>
      </c>
      <c r="Z28" s="115"/>
      <c r="AA28" s="115"/>
      <c r="AB28" s="66"/>
      <c r="AC28" s="133" t="str">
        <f t="shared" si="12"/>
        <v>Ok</v>
      </c>
      <c r="AD28" s="115"/>
      <c r="AE28" s="115"/>
      <c r="AF28" s="66"/>
      <c r="AG28" s="133" t="str">
        <f t="shared" si="13"/>
        <v>Ok</v>
      </c>
      <c r="AH28" s="115"/>
      <c r="AI28" s="133" t="str">
        <f t="shared" si="6"/>
        <v>Ok</v>
      </c>
      <c r="AJ28" s="117" t="str">
        <f t="shared" si="7"/>
        <v>Não</v>
      </c>
      <c r="AK28" s="118"/>
      <c r="AL28" s="118"/>
      <c r="AM28" s="133" t="str">
        <f t="shared" si="15"/>
        <v>Ok</v>
      </c>
      <c r="AO28" s="65" t="str">
        <f t="shared" si="1"/>
        <v>Cooperado SEM perguntas a serem evidenciadas</v>
      </c>
    </row>
    <row r="29" spans="1:41" ht="20.100000000000001" customHeight="1">
      <c r="A29" s="120">
        <v>2</v>
      </c>
      <c r="B29" s="230" t="s">
        <v>769</v>
      </c>
      <c r="C29" s="230"/>
      <c r="D29" s="229"/>
      <c r="E29" s="229"/>
      <c r="H29" s="266"/>
      <c r="I29" s="115">
        <f>_xlfn.XLOOKUP(J29,'3043'!$D:$D,'3043'!$C:$C,0,0)</f>
        <v>0</v>
      </c>
      <c r="J29" s="134"/>
      <c r="K29" s="135" cm="1">
        <f t="array" ref="K29">MAX(IF(J29='3043'!$D:$D,'3043'!$I:$I))</f>
        <v>0</v>
      </c>
      <c r="L29" s="136">
        <f>IF(COUNTIFS('3043'!$D:$D,'A3043'!J29,'3043'!$I:$I,'A3043'!K29,'3043'!$F:$F,'A3043'!$L$7)&gt;=1,1,0)</f>
        <v>0</v>
      </c>
      <c r="M29" s="136">
        <f>IF(COUNTIFS('3043'!$D:$D,'A3043'!J29,'3043'!$I:$I,'A3043'!K29,'3043'!$F:$F,'A3043'!$M$7)&gt;=1,1,0)</f>
        <v>0</v>
      </c>
      <c r="N29" s="136">
        <f>IF(COUNTIFS('3043'!$D:$D,'A3043'!J29,'3043'!$I:$I,'A3043'!K29,'3043'!$F:$F,'A3043'!$N$7)&gt;=1,1,0)</f>
        <v>0</v>
      </c>
      <c r="O29" s="117"/>
      <c r="P29" s="118"/>
      <c r="Q29" s="133" t="str">
        <f t="shared" ref="Q29:Q31" si="17">IF(AND(O29="Sim")*OR(P29="Não",P29="Não se aplica",P29=""),"Verificar","Ok")</f>
        <v>Ok</v>
      </c>
      <c r="R29" s="115"/>
      <c r="S29" s="115"/>
      <c r="T29" s="66"/>
      <c r="U29" s="133" t="str">
        <f t="shared" ref="U29:U31" si="18">IF(AND(R29="Sim",T29="Siim"),"Ok",IF(AND(S29="Sim")*OR(T29="Não",T29="Não se aplica",T29=""),"Verificar","Ok"))</f>
        <v>Ok</v>
      </c>
      <c r="V29" s="115"/>
      <c r="W29" s="115"/>
      <c r="X29" s="66"/>
      <c r="Y29" s="133" t="str">
        <f t="shared" ref="Y29:Y31" si="19">IF(AND(V29="Sim",X29="Siim"),"Ok",IF(AND(W29="Sim")*OR(X29="Não",X29="Não se aplica",X29=""),"Verificar","Ok"))</f>
        <v>Ok</v>
      </c>
      <c r="Z29" s="115"/>
      <c r="AA29" s="115"/>
      <c r="AB29" s="66"/>
      <c r="AC29" s="133" t="str">
        <f t="shared" ref="AC29:AC31" si="20">IF(AND(Z29="Sim",AB29="Siim"),"Ok",IF(AND(AA29="Sim")*OR(AB29="Não",AB29="Não se aplica",AB29=""),"Verificar","Ok"))</f>
        <v>Ok</v>
      </c>
      <c r="AD29" s="115"/>
      <c r="AE29" s="115"/>
      <c r="AF29" s="66"/>
      <c r="AG29" s="133" t="str">
        <f t="shared" ref="AG29:AG31" si="21">IF(AND(AE29="sim",AF29="Não"),"Verificar","Ok")</f>
        <v>Ok</v>
      </c>
      <c r="AH29" s="115"/>
      <c r="AI29" s="133" t="str">
        <f t="shared" ref="AI29:AI31" si="22">IF(AH29="Não","Verificar","Ok")</f>
        <v>Ok</v>
      </c>
      <c r="AJ29" s="117" t="str">
        <f t="shared" ref="AJ29:AJ31" si="23">IF(N29=1,"Sim, precisa de plano cadastrado na PGPC", "Não")</f>
        <v>Não</v>
      </c>
      <c r="AK29" s="118"/>
      <c r="AL29" s="118"/>
      <c r="AM29" s="133" t="str">
        <f t="shared" ref="AM29:AM31" si="24">IF(OR(AL29=" ",AL29="Sim"),"Ok",IF(AJ29="Não","Ok","Verificar"))</f>
        <v>Ok</v>
      </c>
      <c r="AO29" s="65" t="str">
        <f t="shared" ref="AO29:AO31" si="25">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s="250"/>
      <c r="I30" s="115">
        <f>_xlfn.XLOOKUP(J30,'3043'!$D:$D,'3043'!$C:$C,0,0)</f>
        <v>0</v>
      </c>
      <c r="J30" s="134"/>
      <c r="K30" s="135" cm="1">
        <f t="array" ref="K30">MAX(IF(J30='3043'!$D:$D,'3043'!$I:$I))</f>
        <v>0</v>
      </c>
      <c r="L30" s="136">
        <f>IF(COUNTIFS('3043'!$D:$D,'A3043'!J30,'3043'!$I:$I,'A3043'!K30,'3043'!$F:$F,'A3043'!$L$7)&gt;=1,1,0)</f>
        <v>0</v>
      </c>
      <c r="M30" s="136">
        <f>IF(COUNTIFS('3043'!$D:$D,'A3043'!J30,'3043'!$I:$I,'A3043'!K30,'3043'!$F:$F,'A3043'!$M$7)&gt;=1,1,0)</f>
        <v>0</v>
      </c>
      <c r="N30" s="136">
        <f>IF(COUNTIFS('3043'!$D:$D,'A3043'!J30,'3043'!$I:$I,'A3043'!K30,'3043'!$F:$F,'A3043'!$N$7)&gt;=1,1,0)</f>
        <v>0</v>
      </c>
      <c r="O30" s="117"/>
      <c r="P30" s="118"/>
      <c r="Q30" s="133" t="str">
        <f t="shared" si="17"/>
        <v>Ok</v>
      </c>
      <c r="R30" s="115"/>
      <c r="S30" s="115"/>
      <c r="T30" s="66"/>
      <c r="U30" s="133" t="str">
        <f t="shared" si="18"/>
        <v>Ok</v>
      </c>
      <c r="V30" s="115"/>
      <c r="W30" s="115"/>
      <c r="X30" s="66"/>
      <c r="Y30" s="133" t="str">
        <f t="shared" si="19"/>
        <v>Ok</v>
      </c>
      <c r="Z30" s="115"/>
      <c r="AA30" s="115"/>
      <c r="AB30" s="66"/>
      <c r="AC30" s="133" t="str">
        <f t="shared" si="20"/>
        <v>Ok</v>
      </c>
      <c r="AD30" s="115"/>
      <c r="AE30" s="115"/>
      <c r="AF30" s="66"/>
      <c r="AG30" s="133" t="str">
        <f t="shared" si="21"/>
        <v>Ok</v>
      </c>
      <c r="AH30" s="115"/>
      <c r="AI30" s="133" t="str">
        <f t="shared" si="22"/>
        <v>Ok</v>
      </c>
      <c r="AJ30" s="117" t="str">
        <f t="shared" si="23"/>
        <v>Não</v>
      </c>
      <c r="AK30" s="118"/>
      <c r="AL30" s="118"/>
      <c r="AM30" s="133" t="str">
        <f t="shared" si="24"/>
        <v>Ok</v>
      </c>
      <c r="AO30" s="65" t="str">
        <f t="shared" si="25"/>
        <v>Cooperado SEM perguntas a serem evidenciadas</v>
      </c>
    </row>
    <row r="31" spans="1:41" ht="20.100000000000001" customHeight="1">
      <c r="A31" s="120">
        <v>4</v>
      </c>
      <c r="B31" s="229"/>
      <c r="C31" s="229"/>
      <c r="D31" s="229"/>
      <c r="E31" s="229"/>
      <c r="H31" s="266"/>
      <c r="I31" s="115">
        <f>_xlfn.XLOOKUP(J31,'3043'!$D:$D,'3043'!$C:$C,0,0)</f>
        <v>0</v>
      </c>
      <c r="J31" s="134"/>
      <c r="K31" s="135" cm="1">
        <f t="array" ref="K31">MAX(IF(J31='3043'!$D:$D,'3043'!$I:$I))</f>
        <v>0</v>
      </c>
      <c r="L31" s="136">
        <f>IF(COUNTIFS('3043'!$D:$D,'A3043'!J31,'3043'!$I:$I,'A3043'!K31,'3043'!$F:$F,'A3043'!$L$7)&gt;=1,1,0)</f>
        <v>0</v>
      </c>
      <c r="M31" s="136">
        <f>IF(COUNTIFS('3043'!$D:$D,'A3043'!J31,'3043'!$I:$I,'A3043'!K31,'3043'!$F:$F,'A3043'!$M$7)&gt;=1,1,0)</f>
        <v>0</v>
      </c>
      <c r="N31" s="136">
        <f>IF(COUNTIFS('3043'!$D:$D,'A3043'!J31,'3043'!$I:$I,'A3043'!K31,'3043'!$F:$F,'A3043'!$N$7)&gt;=1,1,0)</f>
        <v>0</v>
      </c>
      <c r="O31" s="117"/>
      <c r="P31" s="118"/>
      <c r="Q31" s="133" t="str">
        <f t="shared" si="17"/>
        <v>Ok</v>
      </c>
      <c r="R31" s="115"/>
      <c r="S31" s="115"/>
      <c r="T31" s="66"/>
      <c r="U31" s="133" t="str">
        <f t="shared" si="18"/>
        <v>Ok</v>
      </c>
      <c r="V31" s="115"/>
      <c r="W31" s="115"/>
      <c r="X31" s="66"/>
      <c r="Y31" s="133" t="str">
        <f t="shared" si="19"/>
        <v>Ok</v>
      </c>
      <c r="Z31" s="115"/>
      <c r="AA31" s="115"/>
      <c r="AB31" s="66"/>
      <c r="AC31" s="133" t="str">
        <f t="shared" si="20"/>
        <v>Ok</v>
      </c>
      <c r="AD31" s="115"/>
      <c r="AE31" s="115"/>
      <c r="AF31" s="66"/>
      <c r="AG31" s="133" t="str">
        <f t="shared" si="21"/>
        <v>Ok</v>
      </c>
      <c r="AH31" s="115"/>
      <c r="AI31" s="133" t="str">
        <f t="shared" si="22"/>
        <v>Ok</v>
      </c>
      <c r="AJ31" s="117" t="str">
        <f t="shared" si="23"/>
        <v>Não</v>
      </c>
      <c r="AK31" s="118"/>
      <c r="AL31" s="118"/>
      <c r="AM31" s="133" t="str">
        <f t="shared" si="24"/>
        <v>Ok</v>
      </c>
      <c r="AO31" s="65" t="str">
        <f t="shared" si="25"/>
        <v>Cooperado SEM perguntas a serem evidenciadas</v>
      </c>
    </row>
    <row r="32" spans="1:41" ht="15.75" customHeight="1">
      <c r="A32" s="120">
        <v>5</v>
      </c>
      <c r="B32" s="229"/>
      <c r="C32" s="229"/>
      <c r="D32" s="229"/>
      <c r="E32" s="229"/>
      <c r="G32" s="152"/>
      <c r="J32" s="134"/>
      <c r="K32" s="135" cm="1">
        <f t="array" ref="K32">MAX(IF(J32='3043'!$D:$D,'3043'!$I:$I))</f>
        <v>0</v>
      </c>
      <c r="L32" s="136">
        <f>IF(COUNTIFS('3043'!$D:$D,'A3043'!J32,'3043'!$I:$I,'A3043'!K32,'3043'!$F:$F,'A3043'!$L$7)&gt;=1,1,0)</f>
        <v>0</v>
      </c>
      <c r="M32" s="136">
        <f>IF(COUNTIFS('3043'!$D:$D,'A3043'!J32,'3043'!$I:$I,'A3043'!K32,'3043'!$F:$F,'A3043'!$M$7)&gt;=1,1,0)</f>
        <v>0</v>
      </c>
      <c r="N32" s="136">
        <f>IF(COUNTIFS('3043'!$D:$D,'A3043'!J32,'3043'!$I:$I,'A3043'!K32,'3043'!$F:$F,'A3043'!$N$7)&gt;=1,1,0)</f>
        <v>0</v>
      </c>
    </row>
    <row r="33" spans="1:11" ht="15.75" customHeight="1">
      <c r="A33" s="120">
        <v>6</v>
      </c>
      <c r="B33" s="229"/>
      <c r="C33" s="229"/>
      <c r="D33" s="229"/>
      <c r="E33" s="229"/>
      <c r="J33" s="134"/>
      <c r="K33" s="138"/>
    </row>
    <row r="34" spans="1:11" ht="15.75" customHeight="1">
      <c r="A34" s="120">
        <v>7</v>
      </c>
      <c r="B34" s="229"/>
      <c r="C34" s="229"/>
      <c r="D34" s="229"/>
      <c r="E34" s="229"/>
      <c r="J34" s="134"/>
      <c r="K34" s="138"/>
    </row>
    <row r="35" spans="1:11" ht="15.75" customHeight="1">
      <c r="A35" s="120">
        <v>8</v>
      </c>
      <c r="B35" s="229"/>
      <c r="C35" s="229"/>
      <c r="D35" s="229"/>
      <c r="E35" s="229"/>
      <c r="H35"/>
      <c r="J35" s="134"/>
      <c r="K35" s="138"/>
    </row>
    <row r="36" spans="1:11" ht="15.75" customHeight="1">
      <c r="A36" s="120">
        <v>9</v>
      </c>
      <c r="B36" s="229"/>
      <c r="C36" s="229"/>
      <c r="D36" s="229"/>
      <c r="E36" s="229"/>
      <c r="H36"/>
      <c r="J36" s="134"/>
      <c r="K36" s="138"/>
    </row>
    <row r="37" spans="1:11" ht="15.75" customHeight="1">
      <c r="A37" s="120">
        <v>10</v>
      </c>
      <c r="B37" s="229"/>
      <c r="C37" s="229"/>
      <c r="D37" s="229"/>
      <c r="E37" s="229"/>
      <c r="H37"/>
      <c r="J37" s="134"/>
      <c r="K37" s="138"/>
    </row>
    <row r="38" spans="1:11" ht="15.75" customHeight="1">
      <c r="A38" s="120">
        <v>11</v>
      </c>
      <c r="B38" s="229"/>
      <c r="C38" s="229"/>
      <c r="D38" s="229"/>
      <c r="E38" s="229"/>
      <c r="H38"/>
      <c r="J38" s="134"/>
      <c r="K38" s="138"/>
    </row>
    <row r="39" spans="1:11" ht="15.75" customHeight="1">
      <c r="A39" s="120">
        <v>12</v>
      </c>
      <c r="B39" s="229"/>
      <c r="C39" s="229"/>
      <c r="D39" s="229"/>
      <c r="E39" s="229"/>
      <c r="J39" s="134"/>
      <c r="K39" s="138"/>
    </row>
    <row r="40" spans="1:11" ht="15.75" customHeight="1">
      <c r="A40" s="120">
        <v>13</v>
      </c>
      <c r="B40" s="229"/>
      <c r="C40" s="229"/>
      <c r="D40" s="229"/>
      <c r="E40" s="229"/>
      <c r="J40" s="134"/>
      <c r="K40" s="138"/>
    </row>
    <row r="41" spans="1:11" ht="15.75" customHeight="1">
      <c r="A41" s="120">
        <v>14</v>
      </c>
      <c r="B41" s="229"/>
      <c r="C41" s="229"/>
      <c r="D41" s="229"/>
      <c r="E41" s="229"/>
      <c r="J41" s="134"/>
      <c r="K41" s="138"/>
    </row>
    <row r="42" spans="1:11" ht="15.75" customHeight="1">
      <c r="A42" s="120">
        <v>15</v>
      </c>
      <c r="B42" s="229"/>
      <c r="C42" s="229"/>
      <c r="D42" s="229"/>
      <c r="E42" s="229"/>
      <c r="J42" s="134"/>
      <c r="K42" s="138"/>
    </row>
    <row r="43" spans="1:11" ht="15.75" customHeight="1">
      <c r="A43" s="120">
        <v>16</v>
      </c>
      <c r="B43" s="229"/>
      <c r="C43" s="229"/>
      <c r="D43" s="229"/>
      <c r="E43" s="229"/>
      <c r="J43" s="137"/>
      <c r="K43" s="138"/>
    </row>
    <row r="44" spans="1:11" ht="15.75" customHeight="1">
      <c r="A44" s="120">
        <v>17</v>
      </c>
      <c r="B44" s="229"/>
      <c r="C44" s="229"/>
      <c r="D44" s="229"/>
      <c r="E44" s="229"/>
      <c r="J44" s="137"/>
      <c r="K44" s="138"/>
    </row>
    <row r="45" spans="1:11" ht="15.75" customHeight="1">
      <c r="A45" s="120">
        <v>18</v>
      </c>
      <c r="B45" s="229"/>
      <c r="C45" s="229"/>
      <c r="D45" s="229"/>
      <c r="E45" s="229"/>
      <c r="J45" s="137"/>
      <c r="K45" s="138"/>
    </row>
    <row r="46" spans="1:11" ht="20.100000000000001" customHeight="1">
      <c r="A46" s="120">
        <v>19</v>
      </c>
      <c r="B46" s="229"/>
      <c r="C46" s="229"/>
      <c r="D46" s="229"/>
      <c r="E46" s="229"/>
      <c r="J46" s="137"/>
      <c r="K46" s="138"/>
    </row>
    <row r="47" spans="1:11" ht="20.100000000000001" customHeight="1">
      <c r="A47" s="120"/>
      <c r="B47" s="118"/>
      <c r="C47" s="118"/>
      <c r="D47" s="118"/>
      <c r="E47" s="118"/>
      <c r="J47" s="137"/>
      <c r="K47" s="138"/>
    </row>
    <row r="48" spans="1:11" ht="20.100000000000001" customHeight="1" thickBot="1">
      <c r="B48" s="324" t="s">
        <v>719</v>
      </c>
      <c r="C48" s="324"/>
      <c r="D48" s="324"/>
      <c r="E48" s="324"/>
      <c r="J48" s="137"/>
      <c r="K48" s="138"/>
    </row>
    <row r="49" spans="1:11" ht="20.100000000000001" customHeight="1" thickTop="1">
      <c r="A49" s="119" t="s">
        <v>720</v>
      </c>
      <c r="B49" s="150" t="s">
        <v>721</v>
      </c>
      <c r="C49" s="151" t="s">
        <v>715</v>
      </c>
      <c r="D49" s="328"/>
      <c r="E49" s="329"/>
      <c r="J49" s="137"/>
      <c r="K49" s="138"/>
    </row>
    <row r="50" spans="1:11" ht="20.100000000000001" customHeight="1">
      <c r="A50" s="119">
        <f>IFERROR(IF(ROW(_xlfn.XLOOKUP(B50,I:I,I:I))=1,"",ROW(_xlfn.XLOOKUP(B50,I:I,I:I))),"")</f>
        <v>10</v>
      </c>
      <c r="B50" s="157" t="str" cm="1">
        <f t="array" ref="B50:B54">IF(_xlfn._xlws.FILTER(I:I,AO:AO="Cooperado COM perguntas a serem evidenciadas","")="","",_xlfn._xlws.FILTER(I:I,AO:AO="Cooperado COM perguntas a serem evidenciadas",""))</f>
        <v>000.858.951-80</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4, 6.</v>
      </c>
      <c r="E50" s="158"/>
      <c r="J50" s="137"/>
      <c r="K50" s="138"/>
    </row>
    <row r="51" spans="1:11" ht="20.100000000000001" customHeight="1">
      <c r="A51" s="119">
        <f t="shared" ref="A51:A82" si="26">IFERROR(IF(ROW(_xlfn.XLOOKUP(B51,I:I,I:I))=1,"",ROW(_xlfn.XLOOKUP(B51,I:I,I:I))),"")</f>
        <v>12</v>
      </c>
      <c r="B51" s="159" t="str">
        <v>01.638.832/0001-09</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1, 4, 6.</v>
      </c>
      <c r="E51" s="158"/>
      <c r="J51" s="137"/>
      <c r="K51" s="138"/>
    </row>
    <row r="52" spans="1:11" ht="20.100000000000001" customHeight="1">
      <c r="A52" s="119">
        <f t="shared" si="26"/>
        <v>15</v>
      </c>
      <c r="B52" s="159" t="str">
        <v>12.377.868/0001-94</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4, 6.</v>
      </c>
      <c r="E52" s="158"/>
      <c r="J52" s="137"/>
      <c r="K52" s="138"/>
    </row>
    <row r="53" spans="1:11" ht="20.100000000000001" customHeight="1">
      <c r="A53" s="119">
        <f t="shared" si="26"/>
        <v>20</v>
      </c>
      <c r="B53" s="159" t="str">
        <v>319.446.568-63</v>
      </c>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1, 4, 6.</v>
      </c>
      <c r="E53" s="158"/>
      <c r="J53" s="137"/>
      <c r="K53" s="138"/>
    </row>
    <row r="54" spans="1:11" ht="20.100000000000001" customHeight="1">
      <c r="A54" s="119">
        <f t="shared" si="26"/>
        <v>25</v>
      </c>
      <c r="B54" s="159" t="str">
        <v>793.350.631-34</v>
      </c>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4.</v>
      </c>
      <c r="D54" s="120"/>
      <c r="E54" s="158"/>
      <c r="J54" s="137"/>
      <c r="K54" s="138"/>
    </row>
    <row r="55" spans="1:11" ht="20.100000000000001" customHeight="1">
      <c r="A55" s="119" t="str">
        <f t="shared" si="26"/>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J55" s="137"/>
      <c r="K55" s="138"/>
    </row>
    <row r="56" spans="1:11" ht="20.100000000000001" customHeight="1">
      <c r="A56" s="119" t="str">
        <f t="shared" si="26"/>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J56" s="137"/>
      <c r="K56" s="138"/>
    </row>
    <row r="57" spans="1:11" ht="20.100000000000001" customHeight="1">
      <c r="A57" s="119" t="str">
        <f t="shared" si="26"/>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J57" s="137"/>
      <c r="K57" s="138"/>
    </row>
    <row r="58" spans="1:11" ht="20.100000000000001" customHeight="1">
      <c r="A58" s="119" t="str">
        <f t="shared" si="26"/>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11" ht="20.100000000000001" customHeight="1">
      <c r="A59" s="119" t="str">
        <f t="shared" si="26"/>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11" ht="20.100000000000001" customHeight="1">
      <c r="A60" s="119" t="str">
        <f t="shared" si="26"/>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11" ht="20.100000000000001" customHeight="1">
      <c r="A61" s="119" t="str">
        <f t="shared" si="26"/>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11" ht="20.100000000000001" customHeight="1">
      <c r="A62" s="119" t="str">
        <f t="shared" si="26"/>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11" ht="20.100000000000001" customHeight="1">
      <c r="A63" s="119" t="str">
        <f t="shared" si="26"/>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11" ht="20.100000000000001" customHeight="1">
      <c r="A64" s="119" t="str">
        <f t="shared" si="26"/>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26"/>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26"/>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26"/>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26"/>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26"/>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26"/>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26"/>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26"/>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26"/>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26"/>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26"/>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26"/>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26"/>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26"/>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26"/>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26"/>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26"/>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26"/>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D12:E12"/>
    <mergeCell ref="B26:E26"/>
    <mergeCell ref="B48:E48"/>
    <mergeCell ref="D49:E49"/>
    <mergeCell ref="AJ3:AM8"/>
    <mergeCell ref="B11:E11"/>
    <mergeCell ref="AO9:AR9"/>
    <mergeCell ref="AH3:AI8"/>
    <mergeCell ref="B5:E5"/>
    <mergeCell ref="D6:E6"/>
    <mergeCell ref="D7:E7"/>
    <mergeCell ref="H7:K7"/>
    <mergeCell ref="B8:E8"/>
    <mergeCell ref="L8:L9"/>
    <mergeCell ref="M8:M9"/>
    <mergeCell ref="N8:N9"/>
    <mergeCell ref="AD3:AG8"/>
    <mergeCell ref="B2:E2"/>
    <mergeCell ref="O3:Q8"/>
    <mergeCell ref="R3:U8"/>
    <mergeCell ref="V3:Y8"/>
    <mergeCell ref="Z3:AC8"/>
  </mergeCells>
  <conditionalFormatting sqref="L1:L1048576">
    <cfRule type="cellIs" dxfId="130" priority="4" operator="equal">
      <formula>1</formula>
    </cfRule>
  </conditionalFormatting>
  <conditionalFormatting sqref="L1:N1048576">
    <cfRule type="cellIs" dxfId="129" priority="1" operator="equal">
      <formula>0</formula>
    </cfRule>
  </conditionalFormatting>
  <conditionalFormatting sqref="M3:M6 M8:M1048576">
    <cfRule type="cellIs" dxfId="128" priority="3" operator="equal">
      <formula>1</formula>
    </cfRule>
  </conditionalFormatting>
  <conditionalFormatting sqref="N3:N6 N8:N1048576">
    <cfRule type="cellIs" dxfId="127" priority="2" operator="equal">
      <formula>1</formula>
    </cfRule>
  </conditionalFormatting>
  <dataValidations count="3">
    <dataValidation type="list" allowBlank="1" showInputMessage="1" showErrorMessage="1" sqref="AD10:AD31" xr:uid="{288307E6-3E82-4021-A552-A4E979838EFF}">
      <formula1>"Foi firmado um TAC, Não foi firmado um TAC, Não se aplica"</formula1>
    </dataValidation>
    <dataValidation type="list" allowBlank="1" showInputMessage="1" showErrorMessage="1" sqref="V10:V31 R10:R31 Z10:Z31" xr:uid="{33D17B70-9EB7-491C-A104-FE8C8F8F80E3}">
      <formula1>"Sim, Não, Não se aplica"</formula1>
    </dataValidation>
    <dataValidation type="list" allowBlank="1" showInputMessage="1" showErrorMessage="1" sqref="O10:P31 AH10:AH31 S10:T31 AL10:AL27 AE10:AF31 W10:X31 AA10:AB31" xr:uid="{255EB46F-C6F2-4FC5-B233-B58016BE1B4C}">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FFB1458-9832-4C6D-9190-AB9C4D3DA917}">
          <x14:formula1>
            <xm:f>'Cooperados Alto Risco'!$N$20:$N$27</xm:f>
          </x14:formula1>
          <xm:sqref>AK10:AK31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A293B-2AEF-49FD-822D-A7D481844FAB}">
  <sheetPr codeName="Planilha10">
    <tabColor theme="9" tint="-0.499984740745262"/>
  </sheetPr>
  <dimension ref="A1:K31"/>
  <sheetViews>
    <sheetView workbookViewId="0">
      <selection activeCell="I7" sqref="I7:I31"/>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903</v>
      </c>
      <c r="C4" s="352"/>
      <c r="D4" s="352"/>
      <c r="E4" s="352"/>
      <c r="F4" s="352"/>
      <c r="G4" s="352"/>
      <c r="H4" s="352"/>
      <c r="I4" s="352"/>
      <c r="J4" s="352"/>
      <c r="K4" s="352"/>
    </row>
    <row r="5" spans="1:11" ht="15.95" customHeight="1">
      <c r="A5" s="1" t="s">
        <v>840</v>
      </c>
      <c r="B5" s="351" t="s">
        <v>904</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773</v>
      </c>
      <c r="C7" s="4" t="s">
        <v>905</v>
      </c>
      <c r="D7" s="4" t="s">
        <v>906</v>
      </c>
      <c r="E7" s="5" t="s">
        <v>854</v>
      </c>
      <c r="F7" s="5" t="s">
        <v>83</v>
      </c>
      <c r="G7" s="5" t="s">
        <v>855</v>
      </c>
      <c r="H7" s="5" t="s">
        <v>861</v>
      </c>
      <c r="I7" s="9">
        <v>46052</v>
      </c>
      <c r="J7" s="5" t="s">
        <v>857</v>
      </c>
      <c r="K7" s="4" t="s">
        <v>907</v>
      </c>
    </row>
    <row r="8" spans="1:11" ht="26.1" customHeight="1">
      <c r="A8" s="6" t="s">
        <v>766</v>
      </c>
      <c r="B8" s="6" t="s">
        <v>773</v>
      </c>
      <c r="C8" s="6" t="s">
        <v>905</v>
      </c>
      <c r="D8" s="6" t="s">
        <v>906</v>
      </c>
      <c r="E8" s="7" t="s">
        <v>854</v>
      </c>
      <c r="F8" s="7" t="s">
        <v>83</v>
      </c>
      <c r="G8" s="7" t="s">
        <v>855</v>
      </c>
      <c r="H8" s="7" t="s">
        <v>856</v>
      </c>
      <c r="I8" s="8">
        <v>46052</v>
      </c>
      <c r="J8" s="7" t="s">
        <v>857</v>
      </c>
      <c r="K8" s="6" t="s">
        <v>858</v>
      </c>
    </row>
    <row r="9" spans="1:11" ht="26.1" customHeight="1">
      <c r="A9" s="4" t="s">
        <v>766</v>
      </c>
      <c r="B9" s="4" t="s">
        <v>773</v>
      </c>
      <c r="C9" s="4" t="s">
        <v>908</v>
      </c>
      <c r="D9" s="4" t="s">
        <v>909</v>
      </c>
      <c r="E9" s="5" t="s">
        <v>854</v>
      </c>
      <c r="F9" s="5" t="s">
        <v>83</v>
      </c>
      <c r="G9" s="5" t="s">
        <v>855</v>
      </c>
      <c r="H9" s="5" t="s">
        <v>856</v>
      </c>
      <c r="I9" s="9">
        <v>46052</v>
      </c>
      <c r="J9" s="5" t="s">
        <v>857</v>
      </c>
      <c r="K9" s="4" t="s">
        <v>858</v>
      </c>
    </row>
    <row r="10" spans="1:11" ht="26.1" customHeight="1">
      <c r="A10" s="6" t="s">
        <v>766</v>
      </c>
      <c r="B10" s="6" t="s">
        <v>773</v>
      </c>
      <c r="C10" s="6" t="s">
        <v>910</v>
      </c>
      <c r="D10" s="6" t="s">
        <v>911</v>
      </c>
      <c r="E10" s="7" t="s">
        <v>854</v>
      </c>
      <c r="F10" s="7" t="s">
        <v>83</v>
      </c>
      <c r="G10" s="7" t="s">
        <v>855</v>
      </c>
      <c r="H10" s="7" t="s">
        <v>856</v>
      </c>
      <c r="I10" s="8">
        <v>46032</v>
      </c>
      <c r="J10" s="7" t="s">
        <v>857</v>
      </c>
      <c r="K10" s="6" t="s">
        <v>858</v>
      </c>
    </row>
    <row r="11" spans="1:11" ht="26.1" customHeight="1">
      <c r="A11" s="4" t="s">
        <v>766</v>
      </c>
      <c r="B11" s="4" t="s">
        <v>773</v>
      </c>
      <c r="C11" s="4" t="s">
        <v>910</v>
      </c>
      <c r="D11" s="4" t="s">
        <v>911</v>
      </c>
      <c r="E11" s="5" t="s">
        <v>854</v>
      </c>
      <c r="F11" s="5" t="s">
        <v>83</v>
      </c>
      <c r="G11" s="5" t="s">
        <v>855</v>
      </c>
      <c r="H11" s="5" t="s">
        <v>861</v>
      </c>
      <c r="I11" s="9">
        <v>46036</v>
      </c>
      <c r="J11" s="5" t="s">
        <v>857</v>
      </c>
      <c r="K11" s="4" t="s">
        <v>912</v>
      </c>
    </row>
    <row r="12" spans="1:11" ht="26.1" customHeight="1">
      <c r="A12" s="6" t="s">
        <v>766</v>
      </c>
      <c r="B12" s="6" t="s">
        <v>773</v>
      </c>
      <c r="C12" s="6" t="s">
        <v>913</v>
      </c>
      <c r="D12" s="6" t="s">
        <v>914</v>
      </c>
      <c r="E12" s="7" t="s">
        <v>854</v>
      </c>
      <c r="F12" s="7" t="s">
        <v>84</v>
      </c>
      <c r="G12" s="7" t="s">
        <v>855</v>
      </c>
      <c r="H12" s="7" t="s">
        <v>856</v>
      </c>
      <c r="I12" s="8">
        <v>46049</v>
      </c>
      <c r="J12" s="7" t="s">
        <v>857</v>
      </c>
      <c r="K12" s="6" t="s">
        <v>858</v>
      </c>
    </row>
    <row r="13" spans="1:11" ht="26.1" customHeight="1">
      <c r="A13" s="4" t="s">
        <v>766</v>
      </c>
      <c r="B13" s="4" t="s">
        <v>773</v>
      </c>
      <c r="C13" s="4" t="s">
        <v>915</v>
      </c>
      <c r="D13" s="4" t="s">
        <v>916</v>
      </c>
      <c r="E13" s="5" t="s">
        <v>854</v>
      </c>
      <c r="F13" s="5" t="s">
        <v>83</v>
      </c>
      <c r="G13" s="5" t="s">
        <v>855</v>
      </c>
      <c r="H13" s="5" t="s">
        <v>856</v>
      </c>
      <c r="I13" s="9">
        <v>46029</v>
      </c>
      <c r="J13" s="5" t="s">
        <v>857</v>
      </c>
      <c r="K13" s="4" t="s">
        <v>858</v>
      </c>
    </row>
    <row r="14" spans="1:11" ht="26.1" customHeight="1">
      <c r="A14" s="6" t="s">
        <v>766</v>
      </c>
      <c r="B14" s="6" t="s">
        <v>773</v>
      </c>
      <c r="C14" s="6" t="s">
        <v>917</v>
      </c>
      <c r="D14" s="6" t="s">
        <v>918</v>
      </c>
      <c r="E14" s="7" t="s">
        <v>854</v>
      </c>
      <c r="F14" s="7" t="s">
        <v>83</v>
      </c>
      <c r="G14" s="7" t="s">
        <v>855</v>
      </c>
      <c r="H14" s="7" t="s">
        <v>856</v>
      </c>
      <c r="I14" s="8">
        <v>46024</v>
      </c>
      <c r="J14" s="7" t="s">
        <v>857</v>
      </c>
      <c r="K14" s="6" t="s">
        <v>858</v>
      </c>
    </row>
    <row r="15" spans="1:11" ht="26.1" customHeight="1">
      <c r="A15" s="4" t="s">
        <v>766</v>
      </c>
      <c r="B15" s="4" t="s">
        <v>773</v>
      </c>
      <c r="C15" s="4" t="s">
        <v>917</v>
      </c>
      <c r="D15" s="4" t="s">
        <v>918</v>
      </c>
      <c r="E15" s="5" t="s">
        <v>854</v>
      </c>
      <c r="F15" s="5" t="s">
        <v>83</v>
      </c>
      <c r="G15" s="5" t="s">
        <v>855</v>
      </c>
      <c r="H15" s="5" t="s">
        <v>861</v>
      </c>
      <c r="I15" s="9">
        <v>46024</v>
      </c>
      <c r="J15" s="5" t="s">
        <v>857</v>
      </c>
      <c r="K15" s="4" t="s">
        <v>919</v>
      </c>
    </row>
    <row r="16" spans="1:11" ht="26.1" customHeight="1">
      <c r="A16" s="6" t="s">
        <v>766</v>
      </c>
      <c r="B16" s="6" t="s">
        <v>773</v>
      </c>
      <c r="C16" s="6" t="s">
        <v>920</v>
      </c>
      <c r="D16" s="6" t="s">
        <v>921</v>
      </c>
      <c r="E16" s="7" t="s">
        <v>854</v>
      </c>
      <c r="F16" s="7" t="s">
        <v>84</v>
      </c>
      <c r="G16" s="7" t="s">
        <v>855</v>
      </c>
      <c r="H16" s="7" t="s">
        <v>856</v>
      </c>
      <c r="I16" s="8">
        <v>46049</v>
      </c>
      <c r="J16" s="7" t="s">
        <v>857</v>
      </c>
      <c r="K16" s="6" t="s">
        <v>858</v>
      </c>
    </row>
    <row r="17" spans="1:11" ht="26.1" customHeight="1">
      <c r="A17" s="4" t="s">
        <v>766</v>
      </c>
      <c r="B17" s="4" t="s">
        <v>773</v>
      </c>
      <c r="C17" s="4" t="s">
        <v>922</v>
      </c>
      <c r="D17" s="4" t="s">
        <v>923</v>
      </c>
      <c r="E17" s="5" t="s">
        <v>854</v>
      </c>
      <c r="F17" s="5" t="s">
        <v>85</v>
      </c>
      <c r="G17" s="5" t="s">
        <v>893</v>
      </c>
      <c r="H17" s="5" t="s">
        <v>856</v>
      </c>
      <c r="I17" s="9">
        <v>46044</v>
      </c>
      <c r="J17" s="5" t="s">
        <v>857</v>
      </c>
      <c r="K17" s="4" t="s">
        <v>858</v>
      </c>
    </row>
    <row r="18" spans="1:11" ht="26.1" customHeight="1">
      <c r="A18" s="6" t="s">
        <v>766</v>
      </c>
      <c r="B18" s="6" t="s">
        <v>773</v>
      </c>
      <c r="C18" s="6" t="s">
        <v>924</v>
      </c>
      <c r="D18" s="6" t="s">
        <v>925</v>
      </c>
      <c r="E18" s="7" t="s">
        <v>854</v>
      </c>
      <c r="F18" s="7" t="s">
        <v>83</v>
      </c>
      <c r="G18" s="7" t="s">
        <v>855</v>
      </c>
      <c r="H18" s="7" t="s">
        <v>856</v>
      </c>
      <c r="I18" s="8">
        <v>46040</v>
      </c>
      <c r="J18" s="7" t="s">
        <v>857</v>
      </c>
      <c r="K18" s="6" t="s">
        <v>858</v>
      </c>
    </row>
    <row r="19" spans="1:11" ht="26.1" customHeight="1">
      <c r="A19" s="4" t="s">
        <v>766</v>
      </c>
      <c r="B19" s="4" t="s">
        <v>773</v>
      </c>
      <c r="C19" s="4" t="s">
        <v>926</v>
      </c>
      <c r="D19" s="4" t="s">
        <v>927</v>
      </c>
      <c r="E19" s="5" t="s">
        <v>854</v>
      </c>
      <c r="F19" s="5" t="s">
        <v>85</v>
      </c>
      <c r="G19" s="5" t="s">
        <v>855</v>
      </c>
      <c r="H19" s="5" t="s">
        <v>856</v>
      </c>
      <c r="I19" s="9">
        <v>46030</v>
      </c>
      <c r="J19" s="5" t="s">
        <v>857</v>
      </c>
      <c r="K19" s="4" t="s">
        <v>858</v>
      </c>
    </row>
    <row r="20" spans="1:11" ht="26.1" customHeight="1">
      <c r="A20" s="6" t="s">
        <v>766</v>
      </c>
      <c r="B20" s="6" t="s">
        <v>773</v>
      </c>
      <c r="C20" s="6" t="s">
        <v>928</v>
      </c>
      <c r="D20" s="6" t="s">
        <v>929</v>
      </c>
      <c r="E20" s="7" t="s">
        <v>854</v>
      </c>
      <c r="F20" s="7" t="s">
        <v>84</v>
      </c>
      <c r="G20" s="7" t="s">
        <v>855</v>
      </c>
      <c r="H20" s="7" t="s">
        <v>856</v>
      </c>
      <c r="I20" s="8">
        <v>46037</v>
      </c>
      <c r="J20" s="7" t="s">
        <v>857</v>
      </c>
      <c r="K20" s="6" t="s">
        <v>858</v>
      </c>
    </row>
    <row r="21" spans="1:11" ht="26.1" customHeight="1">
      <c r="A21" s="4" t="s">
        <v>766</v>
      </c>
      <c r="B21" s="4" t="s">
        <v>773</v>
      </c>
      <c r="C21" s="4" t="s">
        <v>928</v>
      </c>
      <c r="D21" s="4" t="s">
        <v>929</v>
      </c>
      <c r="E21" s="5" t="s">
        <v>854</v>
      </c>
      <c r="F21" s="5" t="s">
        <v>84</v>
      </c>
      <c r="G21" s="5" t="s">
        <v>930</v>
      </c>
      <c r="H21" s="5" t="s">
        <v>861</v>
      </c>
      <c r="I21" s="9">
        <v>46051</v>
      </c>
      <c r="J21" s="5" t="s">
        <v>857</v>
      </c>
      <c r="K21" s="4" t="s">
        <v>931</v>
      </c>
    </row>
    <row r="22" spans="1:11" ht="24">
      <c r="A22" s="6" t="s">
        <v>766</v>
      </c>
      <c r="B22" s="6" t="s">
        <v>773</v>
      </c>
      <c r="C22" s="6" t="s">
        <v>932</v>
      </c>
      <c r="D22" s="6" t="s">
        <v>933</v>
      </c>
      <c r="E22" s="7" t="s">
        <v>854</v>
      </c>
      <c r="F22" s="7" t="s">
        <v>84</v>
      </c>
      <c r="G22" s="7" t="s">
        <v>893</v>
      </c>
      <c r="H22" s="7" t="s">
        <v>856</v>
      </c>
      <c r="I22" s="8">
        <v>46028</v>
      </c>
      <c r="J22" s="7" t="s">
        <v>857</v>
      </c>
      <c r="K22" s="6" t="s">
        <v>858</v>
      </c>
    </row>
    <row r="23" spans="1:11" ht="24">
      <c r="A23" s="4" t="s">
        <v>766</v>
      </c>
      <c r="B23" s="4" t="s">
        <v>773</v>
      </c>
      <c r="C23" s="4" t="s">
        <v>934</v>
      </c>
      <c r="D23" s="4" t="s">
        <v>935</v>
      </c>
      <c r="E23" s="5" t="s">
        <v>854</v>
      </c>
      <c r="F23" s="5" t="s">
        <v>84</v>
      </c>
      <c r="G23" s="5" t="s">
        <v>930</v>
      </c>
      <c r="H23" s="5" t="s">
        <v>861</v>
      </c>
      <c r="I23" s="9">
        <v>46045</v>
      </c>
      <c r="J23" s="5" t="s">
        <v>857</v>
      </c>
      <c r="K23" s="4" t="s">
        <v>936</v>
      </c>
    </row>
    <row r="24" spans="1:11" ht="24">
      <c r="A24" s="6" t="s">
        <v>766</v>
      </c>
      <c r="B24" s="6" t="s">
        <v>773</v>
      </c>
      <c r="C24" s="6" t="s">
        <v>934</v>
      </c>
      <c r="D24" s="6" t="s">
        <v>935</v>
      </c>
      <c r="E24" s="7" t="s">
        <v>854</v>
      </c>
      <c r="F24" s="7" t="s">
        <v>84</v>
      </c>
      <c r="G24" s="7" t="s">
        <v>855</v>
      </c>
      <c r="H24" s="7" t="s">
        <v>856</v>
      </c>
      <c r="I24" s="8">
        <v>46045</v>
      </c>
      <c r="J24" s="7" t="s">
        <v>857</v>
      </c>
      <c r="K24" s="6" t="s">
        <v>858</v>
      </c>
    </row>
    <row r="25" spans="1:11" ht="24">
      <c r="A25" s="4" t="s">
        <v>766</v>
      </c>
      <c r="B25" s="4" t="s">
        <v>773</v>
      </c>
      <c r="C25" s="4" t="s">
        <v>937</v>
      </c>
      <c r="D25" s="4" t="s">
        <v>938</v>
      </c>
      <c r="E25" s="5" t="s">
        <v>854</v>
      </c>
      <c r="F25" s="5" t="s">
        <v>83</v>
      </c>
      <c r="G25" s="5" t="s">
        <v>855</v>
      </c>
      <c r="H25" s="5" t="s">
        <v>856</v>
      </c>
      <c r="I25" s="9">
        <v>46040</v>
      </c>
      <c r="J25" s="5" t="s">
        <v>857</v>
      </c>
      <c r="K25" s="4" t="s">
        <v>858</v>
      </c>
    </row>
    <row r="26" spans="1:11" ht="24">
      <c r="A26" s="6" t="s">
        <v>766</v>
      </c>
      <c r="B26" s="6" t="s">
        <v>773</v>
      </c>
      <c r="C26" s="6" t="s">
        <v>939</v>
      </c>
      <c r="D26" s="6" t="s">
        <v>940</v>
      </c>
      <c r="E26" s="7" t="s">
        <v>854</v>
      </c>
      <c r="F26" s="7" t="s">
        <v>83</v>
      </c>
      <c r="G26" s="7" t="s">
        <v>855</v>
      </c>
      <c r="H26" s="7" t="s">
        <v>861</v>
      </c>
      <c r="I26" s="8">
        <v>46045</v>
      </c>
      <c r="J26" s="7" t="s">
        <v>857</v>
      </c>
      <c r="K26" s="6" t="s">
        <v>941</v>
      </c>
    </row>
    <row r="27" spans="1:11" ht="24">
      <c r="A27" s="4" t="s">
        <v>766</v>
      </c>
      <c r="B27" s="4" t="s">
        <v>773</v>
      </c>
      <c r="C27" s="4" t="s">
        <v>939</v>
      </c>
      <c r="D27" s="4" t="s">
        <v>940</v>
      </c>
      <c r="E27" s="5" t="s">
        <v>854</v>
      </c>
      <c r="F27" s="5" t="s">
        <v>83</v>
      </c>
      <c r="G27" s="5" t="s">
        <v>855</v>
      </c>
      <c r="H27" s="5" t="s">
        <v>856</v>
      </c>
      <c r="I27" s="9">
        <v>46045</v>
      </c>
      <c r="J27" s="5" t="s">
        <v>857</v>
      </c>
      <c r="K27" s="4" t="s">
        <v>858</v>
      </c>
    </row>
    <row r="28" spans="1:11" ht="24">
      <c r="A28" s="6" t="s">
        <v>766</v>
      </c>
      <c r="B28" s="6" t="s">
        <v>773</v>
      </c>
      <c r="C28" s="6" t="s">
        <v>942</v>
      </c>
      <c r="D28" s="6" t="s">
        <v>943</v>
      </c>
      <c r="E28" s="7" t="s">
        <v>854</v>
      </c>
      <c r="F28" s="7" t="s">
        <v>83</v>
      </c>
      <c r="G28" s="7" t="s">
        <v>855</v>
      </c>
      <c r="H28" s="7" t="s">
        <v>861</v>
      </c>
      <c r="I28" s="8">
        <v>46052</v>
      </c>
      <c r="J28" s="7" t="s">
        <v>857</v>
      </c>
      <c r="K28" s="6" t="s">
        <v>941</v>
      </c>
    </row>
    <row r="29" spans="1:11" ht="24">
      <c r="A29" s="4" t="s">
        <v>766</v>
      </c>
      <c r="B29" s="4" t="s">
        <v>773</v>
      </c>
      <c r="C29" s="4" t="s">
        <v>944</v>
      </c>
      <c r="D29" s="4" t="s">
        <v>945</v>
      </c>
      <c r="E29" s="5" t="s">
        <v>854</v>
      </c>
      <c r="F29" s="5" t="s">
        <v>83</v>
      </c>
      <c r="G29" s="5" t="s">
        <v>855</v>
      </c>
      <c r="H29" s="5" t="s">
        <v>856</v>
      </c>
      <c r="I29" s="9">
        <v>46034</v>
      </c>
      <c r="J29" s="5" t="s">
        <v>857</v>
      </c>
      <c r="K29" s="4" t="s">
        <v>858</v>
      </c>
    </row>
    <row r="30" spans="1:11" ht="24">
      <c r="A30" s="6" t="s">
        <v>766</v>
      </c>
      <c r="B30" s="6" t="s">
        <v>773</v>
      </c>
      <c r="C30" s="6" t="s">
        <v>946</v>
      </c>
      <c r="D30" s="6" t="s">
        <v>947</v>
      </c>
      <c r="E30" s="7" t="s">
        <v>854</v>
      </c>
      <c r="F30" s="7" t="s">
        <v>84</v>
      </c>
      <c r="G30" s="7" t="s">
        <v>930</v>
      </c>
      <c r="H30" s="7" t="s">
        <v>861</v>
      </c>
      <c r="I30" s="8">
        <v>46031</v>
      </c>
      <c r="J30" s="7" t="s">
        <v>857</v>
      </c>
      <c r="K30" s="6" t="s">
        <v>936</v>
      </c>
    </row>
    <row r="31" spans="1:11" ht="24">
      <c r="A31" s="4" t="s">
        <v>766</v>
      </c>
      <c r="B31" s="4" t="s">
        <v>773</v>
      </c>
      <c r="C31" s="4" t="s">
        <v>946</v>
      </c>
      <c r="D31" s="4" t="s">
        <v>947</v>
      </c>
      <c r="E31" s="5" t="s">
        <v>854</v>
      </c>
      <c r="F31" s="5" t="s">
        <v>84</v>
      </c>
      <c r="G31" s="5" t="s">
        <v>855</v>
      </c>
      <c r="H31" s="5" t="s">
        <v>856</v>
      </c>
      <c r="I31" s="9">
        <v>46031</v>
      </c>
      <c r="J31" s="5" t="s">
        <v>857</v>
      </c>
      <c r="K31" s="4"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F660-FB8B-44E4-9A58-F5A423D99DEE}">
  <sheetPr codeName="Planilha12">
    <tabColor theme="9" tint="-0.499984740745262"/>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27.7109375" bestFit="1" customWidth="1"/>
    <col min="4" max="4" width="58" bestFit="1" customWidth="1"/>
    <col min="5" max="5" width="51.7109375" bestFit="1" customWidth="1"/>
    <col min="6" max="6" width="20.140625" bestFit="1" customWidth="1"/>
    <col min="7" max="7" width="37.85546875" bestFit="1" customWidth="1"/>
    <col min="8" max="8" width="68.140625" bestFit="1" customWidth="1"/>
    <col min="9" max="9" width="23.85546875" bestFit="1" customWidth="1"/>
    <col min="10" max="10" width="25.140625" bestFit="1" customWidth="1"/>
    <col min="11" max="12" width="22.5703125" bestFit="1" customWidth="1"/>
    <col min="13" max="13" width="23.42578125" customWidth="1"/>
    <col min="14" max="14" width="26.42578125" bestFit="1" customWidth="1"/>
    <col min="15" max="15" width="25.140625" bestFit="1" customWidth="1"/>
  </cols>
  <sheetData>
    <row r="1" spans="1:15" ht="15.75" thickBot="1">
      <c r="A1" s="67"/>
      <c r="B1" s="68"/>
      <c r="C1" s="68"/>
      <c r="D1" s="68"/>
      <c r="E1" s="68"/>
      <c r="F1" s="68"/>
      <c r="G1" s="68"/>
      <c r="H1" s="68"/>
      <c r="I1" s="68"/>
      <c r="J1" s="68"/>
      <c r="K1" s="68"/>
      <c r="L1" s="69"/>
      <c r="M1" s="68"/>
      <c r="N1" s="68"/>
      <c r="O1" s="70"/>
    </row>
    <row r="2" spans="1:15" ht="15.75" thickBot="1">
      <c r="A2" s="71"/>
      <c r="B2" s="72"/>
      <c r="C2" s="72"/>
      <c r="D2" s="72"/>
      <c r="E2" s="72"/>
      <c r="F2" s="73"/>
      <c r="G2" s="73"/>
      <c r="H2" s="73"/>
      <c r="I2" s="73"/>
      <c r="J2" s="74"/>
      <c r="K2" s="74"/>
      <c r="L2" s="75"/>
      <c r="M2" s="74"/>
      <c r="N2" s="74"/>
      <c r="O2" s="76"/>
    </row>
    <row r="3" spans="1:15" ht="15.75" thickBot="1">
      <c r="A3" s="71"/>
      <c r="B3" s="72"/>
      <c r="C3" s="72"/>
      <c r="D3" s="72"/>
      <c r="E3" s="72"/>
      <c r="F3" s="73"/>
      <c r="G3" s="73"/>
      <c r="H3" s="73"/>
      <c r="I3" s="73"/>
      <c r="J3" s="74"/>
      <c r="K3" s="74"/>
      <c r="L3" s="75"/>
      <c r="M3" s="74"/>
      <c r="N3" s="74"/>
      <c r="O3" s="76"/>
    </row>
    <row r="4" spans="1:15" ht="15.75" thickBot="1">
      <c r="A4" s="71"/>
      <c r="B4" s="72"/>
      <c r="C4" s="72"/>
      <c r="D4" s="72"/>
      <c r="E4" s="72"/>
      <c r="F4" s="73"/>
      <c r="G4" s="73"/>
      <c r="H4" s="73"/>
      <c r="I4" s="73"/>
      <c r="J4" s="74"/>
      <c r="K4" s="74"/>
      <c r="L4" s="75"/>
      <c r="M4" s="74"/>
      <c r="N4" s="74"/>
      <c r="O4" s="76"/>
    </row>
    <row r="5" spans="1:15" ht="15.75" thickBot="1">
      <c r="A5" s="71"/>
      <c r="B5" s="72"/>
      <c r="C5" s="72"/>
      <c r="D5" s="72"/>
      <c r="E5" s="72"/>
      <c r="F5" s="73"/>
      <c r="G5" s="73"/>
      <c r="H5" s="73"/>
      <c r="I5" s="73"/>
      <c r="J5" s="74"/>
      <c r="K5" s="74"/>
      <c r="L5" s="75"/>
      <c r="M5" s="74"/>
      <c r="N5" s="74"/>
      <c r="O5" s="76"/>
    </row>
    <row r="6" spans="1:15" ht="15.75" thickBot="1">
      <c r="A6" s="71"/>
      <c r="B6" s="72"/>
      <c r="C6" s="72"/>
      <c r="D6" s="72"/>
      <c r="E6" s="72"/>
      <c r="F6" s="73"/>
      <c r="G6" s="73"/>
      <c r="H6" s="73"/>
      <c r="I6" s="73"/>
      <c r="J6" s="74"/>
      <c r="K6" s="74"/>
      <c r="L6" s="75"/>
      <c r="M6" s="74"/>
      <c r="N6" s="74"/>
      <c r="O6" s="76"/>
    </row>
    <row r="7" spans="1:15" ht="15.75" thickBot="1">
      <c r="A7" s="71"/>
      <c r="B7" s="72"/>
      <c r="C7" s="72"/>
      <c r="D7" s="72"/>
      <c r="E7" s="72"/>
      <c r="F7" s="73"/>
      <c r="G7" s="73"/>
      <c r="H7" s="73"/>
      <c r="I7" s="73"/>
      <c r="J7" s="74"/>
      <c r="K7" s="74"/>
      <c r="L7" s="75"/>
      <c r="M7" s="74"/>
      <c r="N7" s="74"/>
      <c r="O7" s="76"/>
    </row>
    <row r="8" spans="1:15" ht="15.75" thickBot="1">
      <c r="A8" s="71"/>
      <c r="B8" s="72"/>
      <c r="C8" s="72"/>
      <c r="D8" s="72"/>
      <c r="E8" s="72"/>
      <c r="F8" s="73"/>
      <c r="G8" s="73"/>
      <c r="H8" s="73"/>
      <c r="I8" s="73"/>
      <c r="J8" s="74"/>
      <c r="K8" s="74"/>
      <c r="L8" s="75"/>
      <c r="M8" s="74"/>
      <c r="N8" s="74"/>
      <c r="O8" s="76"/>
    </row>
    <row r="9" spans="1:15" ht="15.75" thickBot="1">
      <c r="A9" s="71"/>
      <c r="B9" s="72"/>
      <c r="C9" s="72"/>
      <c r="D9" s="72"/>
      <c r="E9" s="72"/>
      <c r="F9" s="73"/>
      <c r="G9" s="73"/>
      <c r="H9" s="73"/>
      <c r="I9" s="73"/>
      <c r="J9" s="74"/>
      <c r="K9" s="74"/>
      <c r="L9" s="75"/>
      <c r="M9" s="74"/>
      <c r="N9" s="74"/>
      <c r="O9" s="76"/>
    </row>
    <row r="10" spans="1:15" ht="15.75" thickBot="1">
      <c r="A10" s="77"/>
      <c r="B10" s="78"/>
      <c r="C10" s="78"/>
      <c r="D10" s="78"/>
      <c r="E10" s="78"/>
      <c r="F10" s="79"/>
      <c r="G10" s="79"/>
      <c r="H10" s="79"/>
      <c r="I10" s="79"/>
      <c r="J10" s="80"/>
      <c r="K10" s="80"/>
      <c r="L10" s="81"/>
      <c r="M10" s="80"/>
      <c r="N10" s="80"/>
      <c r="O10" s="82"/>
    </row>
  </sheetData>
  <pageMargins left="0.511811024" right="0.511811024" top="0.78740157499999996" bottom="0.78740157499999996" header="0.31496062000000002" footer="0.3149606200000000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57674-3AC8-4876-A299-0FAA71FC7A12}">
  <sheetPr codeName="Planilha13">
    <tabColor theme="9" tint="-0.499984740745262"/>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773</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fornecedores'!E:E=For_3043!F2)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126" priority="3"/>
  </conditionalFormatting>
  <conditionalFormatting sqref="I3">
    <cfRule type="cellIs" dxfId="125" priority="1" operator="equal">
      <formula>0</formula>
    </cfRule>
    <cfRule type="cellIs" dxfId="124" priority="2" operator="equal">
      <formula>1</formula>
    </cfRule>
  </conditionalFormatting>
  <dataValidations count="1">
    <dataValidation type="list" allowBlank="1" showInputMessage="1" showErrorMessage="1" sqref="J4:K33 O4:P24 L4:M24 U4:V24 R4:S24 X4:X24" xr:uid="{E65AF6DA-8010-4CC8-B238-9D345D7F17F4}">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D28D9-48F4-41FC-8CE3-A6150F40679E}">
  <sheetPr>
    <tabColor rgb="FFFFFF99"/>
  </sheetPr>
  <dimension ref="A1:AT21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7.140625" style="65" customWidth="1"/>
    <col min="8" max="8" width="45" style="65" customWidth="1"/>
    <col min="9" max="9" width="19.7109375" style="65" bestFit="1" customWidth="1"/>
    <col min="10" max="10" width="54.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774</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88 Cooperados avaliados ao RSAC</v>
      </c>
      <c r="C4" s="154">
        <f>SUM(L:L)</f>
        <v>70</v>
      </c>
      <c r="D4" s="154">
        <f>SUM(M:M)</f>
        <v>9</v>
      </c>
      <c r="E4" s="154">
        <f>SUM(N:N)</f>
        <v>9</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3054'!L:L)</f>
        <v>9.3732831442046056E-4</v>
      </c>
      <c r="C7" s="122">
        <v>0.15</v>
      </c>
      <c r="D7" s="340" t="str">
        <f>IF(B7&lt;C7,"ENQUADRADO","DESENQUADRADO")</f>
        <v>ENQUADRADO</v>
      </c>
      <c r="E7" s="340"/>
      <c r="H7" s="341" t="s">
        <v>775</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97">_xlfn.XLOOKUP(_xlfn.UNIQUE('3054'!$C:$C),'3054'!C:C,'3054'!D:D,"")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3</v>
      </c>
      <c r="C10" s="118">
        <f>'Análise Fornecedores'!G24</f>
        <v>3</v>
      </c>
      <c r="D10" s="118">
        <f>'Análise Fornecedores'!H24</f>
        <v>0</v>
      </c>
      <c r="E10" s="118">
        <f>'Análise Fornecedores'!I24</f>
        <v>0</v>
      </c>
      <c r="H10" s="250" t="s">
        <v>1734</v>
      </c>
      <c r="I10" s="142" t="str">
        <f>_xlfn.XLOOKUP(J10,'3054'!$D:$D,'3054'!$C:$C,0,0)</f>
        <v>007.055.211-84</v>
      </c>
      <c r="J10" s="143" t="str">
        <v>WANDERSON RIBEIRO TIZZO</v>
      </c>
      <c r="K10" s="144" cm="1">
        <f t="array" ref="K10">MAX(IF(J10='3054'!$D:$D,'3054'!$I:$I))</f>
        <v>46028</v>
      </c>
      <c r="L10" s="145">
        <f>IF(COUNTIFS('3054'!$D:$D,'A3054'!J10,'3054'!$I:$I,'A3054'!K10,'3054'!$F:$F,'A3054'!$L$7)&gt;=1,1,0)</f>
        <v>1</v>
      </c>
      <c r="M10" s="145">
        <f>IF(COUNTIFS('3054'!$D:$D,'A3054'!J10,'3054'!$I:$I,'A3054'!K10,'3054'!$F:$F,'A3054'!$M$7)&gt;=1,1,0)</f>
        <v>0</v>
      </c>
      <c r="N10" s="146">
        <f>IF(COUNTIFS('3054'!$D:$D,'A3054'!J10,'3054'!$I:$I,'A3054'!K10,'3054'!$F:$F,'A3054'!$N$7)&gt;=1,1,0)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0" t="s">
        <v>1736</v>
      </c>
      <c r="I11" s="115" t="str">
        <f>_xlfn.XLOOKUP(J11,'3054'!$D:$D,'3054'!$C:$C,0,0)</f>
        <v>008.167.161-02</v>
      </c>
      <c r="J11" s="134" t="str">
        <v>RENI SOUZA BRAGA JUNIOR</v>
      </c>
      <c r="K11" s="144" cm="1">
        <f t="array" ref="K11">MAX(IF(J11='3054'!$D:$D,'3054'!$I:$I))</f>
        <v>46026</v>
      </c>
      <c r="L11" s="145">
        <f>IF(COUNTIFS('3054'!$D:$D,'A3054'!J11,'3054'!$I:$I,'A3054'!K11,'3054'!$F:$F,'A3054'!$L$7)&gt;=1,1,0)</f>
        <v>1</v>
      </c>
      <c r="M11" s="145">
        <f>IF(COUNTIFS('3054'!$D:$D,'A3054'!J11,'3054'!$I:$I,'A3054'!K11,'3054'!$F:$F,'A3054'!$M$7)&gt;=1,1,0)</f>
        <v>0</v>
      </c>
      <c r="N11" s="146">
        <f>IF(COUNTIFS('3054'!$D:$D,'A3054'!J11,'3054'!$I:$I,'A3054'!K11,'3054'!$F:$F,'A3054'!$N$7)&gt;=1,1,0)</f>
        <v>0</v>
      </c>
      <c r="O11" s="117"/>
      <c r="P11" s="118"/>
      <c r="Q11" s="133" t="str">
        <f t="shared" ref="Q11:Q27"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7" si="4">IF(AND(Z11="Sim",AB11="Siim"),"Ok",IF(AND(AA11="Sim")*OR(AB11="Não",AB11="Não se aplica",AB11=""),"Verificar","Ok"))</f>
        <v>Ok</v>
      </c>
      <c r="AD11" s="115"/>
      <c r="AE11" s="115"/>
      <c r="AF11" s="66"/>
      <c r="AG11" s="133" t="str">
        <f t="shared" ref="AG11:AG27" si="5">IF(AND(AE11="sim",AF11="Não"),"Verificar","Ok")</f>
        <v>Ok</v>
      </c>
      <c r="AH11" s="115"/>
      <c r="AI11" s="133" t="str">
        <f t="shared" ref="AI11:AI74"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0" t="s">
        <v>1736</v>
      </c>
      <c r="I12" s="115" t="str">
        <f>_xlfn.XLOOKUP(J12,'3054'!$D:$D,'3054'!$C:$C,0,0)</f>
        <v>010.009.231-42</v>
      </c>
      <c r="J12" s="134" t="str">
        <v>MAXIMILIANO GOMES DA ROCHA</v>
      </c>
      <c r="K12" s="144" cm="1">
        <f t="array" ref="K12">MAX(IF(J12='3054'!$D:$D,'3054'!$I:$I))</f>
        <v>46043</v>
      </c>
      <c r="L12" s="145">
        <f>IF(COUNTIFS('3054'!$D:$D,'A3054'!J12,'3054'!$I:$I,'A3054'!K12,'3054'!$F:$F,'A3054'!$L$7)&gt;=1,1,0)</f>
        <v>0</v>
      </c>
      <c r="M12" s="145">
        <f>IF(COUNTIFS('3054'!$D:$D,'A3054'!J12,'3054'!$I:$I,'A3054'!K12,'3054'!$F:$F,'A3054'!$M$7)&gt;=1,1,0)</f>
        <v>1</v>
      </c>
      <c r="N12" s="146">
        <f>IF(COUNTIFS('3054'!$D:$D,'A3054'!J12,'3054'!$I:$I,'A3054'!K12,'3054'!$F:$F,'A3054'!$N$7)&gt;=1,1,0)</f>
        <v>0</v>
      </c>
      <c r="O12" s="117"/>
      <c r="P12" s="118"/>
      <c r="Q12" s="133" t="str">
        <f t="shared" si="2"/>
        <v>Ok</v>
      </c>
      <c r="R12" s="115"/>
      <c r="S12" s="115"/>
      <c r="T12" s="66"/>
      <c r="U12" s="133" t="str">
        <f t="shared" si="3"/>
        <v>Ok</v>
      </c>
      <c r="V12" s="115"/>
      <c r="W12" s="115"/>
      <c r="X12" s="66"/>
      <c r="Y12" s="133" t="str">
        <f t="shared" ref="Y12:Y27" si="8">IF(AND(V12="Sim",X12="Siim"),"Ok",IF(AND(W12="Sim")*OR(X12="Não",X12="Não se aplica",X12=""),"Verificar","Ok"))</f>
        <v>Ok</v>
      </c>
      <c r="Z12" s="115" t="s">
        <v>1735</v>
      </c>
      <c r="AA12" s="115" t="s">
        <v>1731</v>
      </c>
      <c r="AB12" s="66" t="s">
        <v>1735</v>
      </c>
      <c r="AC12" s="133" t="str">
        <f t="shared" si="4"/>
        <v>Verificar</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COM perguntas a serem evidenciadas</v>
      </c>
      <c r="AP12"/>
      <c r="AQ12"/>
      <c r="AR12"/>
      <c r="AT12"/>
    </row>
    <row r="13" spans="1:46" ht="20.100000000000001" customHeight="1">
      <c r="A13" s="65" t="str">
        <f>IFERROR(IF(ROW(_xlfn.XLOOKUP(B13,For_3054!D:D,For_3054!D:D))=1,"",ROW(_xlfn.XLOOKUP(B13,For_3054!D:D,For_3054!D:D))),"")</f>
        <v/>
      </c>
      <c r="B13" s="229" t="str" cm="1">
        <f t="array" ref="B13">_xlfn.UNIQUE(IF(_xlfn._xlws.FILTER(For_3054!D:D,For_3054!Z:Z="Fornecedor COM perguntas a serem evidenciadas","")="","",_xlfn._xlws.FILTER(For_3054!D:D,For_3054!Z:Z:'For_3054'!Z:Z="Fornecedor COM perguntas a serem evidenciadas","")))</f>
        <v/>
      </c>
      <c r="C13" s="230" t="str" cm="1">
        <f t="array" aca="1" ref="C13" ca="1">IFERROR(LEFT(
IF(INDIRECT("For_3054!N"&amp;A13)="verificar","6, ","")&amp;
IF(INDIRECT("For_3054!q"&amp;A13)="verificar","7, ","")&amp;
IF(INDIRECT("For_3054!t"&amp;A13)="verificar","8, ","")&amp;
IF(INDIRECT("For_3054!w"&amp;A13)="verificar","16, ","")&amp;
IF(INDIRECT("For_3054!x"&amp;A13)="não","QUESTIONÁRIO, ",""),
LEN(
IF(INDIRECT("For_3054!N"&amp;A13)="verificar","6, ","")&amp;
IF(INDIRECT("For_3054!q"&amp;A13)="verificar","7, ","")&amp;
IF(INDIRECT("For_3054!t"&amp;A13)="verificar","8, ","")&amp;
IF(INDIRECT("For_3054!w"&amp;A13)="verificar","16, ","")&amp;
IF(INDIRECT("For_3054!x"&amp;A13)="não","QUESTIONÁRIO, ",""))-2)&amp;".","")</f>
        <v/>
      </c>
      <c r="D13" s="229"/>
      <c r="E13" s="229"/>
      <c r="H13" s="250" t="s">
        <v>1768</v>
      </c>
      <c r="I13" s="115" t="str">
        <f>_xlfn.XLOOKUP(J13,'3054'!$D:$D,'3054'!$C:$C,0,0)</f>
        <v>011.971.321-71</v>
      </c>
      <c r="J13" s="134" t="str">
        <v>FABIANA CRUVINEL BORGES RODRIGUES</v>
      </c>
      <c r="K13" s="144" cm="1">
        <f t="array" ref="K13">MAX(IF(J13='3054'!$D:$D,'3054'!$I:$I))</f>
        <v>46027</v>
      </c>
      <c r="L13" s="145">
        <f>IF(COUNTIFS('3054'!$D:$D,'A3054'!J13,'3054'!$I:$I,'A3054'!K13,'3054'!$F:$F,'A3054'!$L$7)&gt;=1,1,0)</f>
        <v>1</v>
      </c>
      <c r="M13" s="145">
        <f>IF(COUNTIFS('3054'!$D:$D,'A3054'!J13,'3054'!$I:$I,'A3054'!K13,'3054'!$F:$F,'A3054'!$M$7)&gt;=1,1,0)</f>
        <v>0</v>
      </c>
      <c r="N13" s="146">
        <f>IF(COUNTIFS('3054'!$D:$D,'A3054'!J13,'3054'!$I:$I,'A3054'!K13,'3054'!$F:$F,'A3054'!$N$7)&gt;=1,1,0)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IFERROR(IF(ROW(_xlfn.XLOOKUP(B14,For_3054!D:D,For_3054!D:D))=1,"",ROW(_xlfn.XLOOKUP(B14,For_3054!D:D,For_3054!D:D))),"")</f>
        <v/>
      </c>
      <c r="B14" s="229"/>
      <c r="C14" s="230" t="str" cm="1">
        <f t="array" aca="1" ref="C14" ca="1">IFERROR(LEFT(
IF(INDIRECT("For_3054!N"&amp;A14)="verificar","6, ","")&amp;
IF(INDIRECT("For_3054!q"&amp;A14)="verificar","7, ","")&amp;
IF(INDIRECT("For_3054!t"&amp;A14)="verificar","8, ","")&amp;
IF(INDIRECT("For_3054!w"&amp;A14)="verificar","16, ","")&amp;
IF(INDIRECT("For_3054!x"&amp;A14)="não","QUESTIONÁRIO, ",""),
LEN(
IF(INDIRECT("For_3054!N"&amp;A14)="verificar","6, ","")&amp;
IF(INDIRECT("For_3054!q"&amp;A14)="verificar","7, ","")&amp;
IF(INDIRECT("For_3054!t"&amp;A14)="verificar","8, ","")&amp;
IF(INDIRECT("For_3054!w"&amp;A14)="verificar","16, ","")&amp;
IF(INDIRECT("For_3054!x"&amp;A14)="não","QUESTIONÁRIO, ",""))-2)&amp;".","")</f>
        <v/>
      </c>
      <c r="D14" s="229"/>
      <c r="E14" s="229"/>
      <c r="H14" s="250" t="s">
        <v>1734</v>
      </c>
      <c r="I14" s="115" t="str">
        <f>_xlfn.XLOOKUP(J14,'3054'!$D:$D,'3054'!$C:$C,0,0)</f>
        <v>012.706.661-69</v>
      </c>
      <c r="J14" s="134" t="str">
        <v>ANDRIA DE OLIVEIRA SILVA</v>
      </c>
      <c r="K14" s="144" cm="1">
        <f t="array" ref="K14">MAX(IF(J14='3054'!$D:$D,'3054'!$I:$I))</f>
        <v>46039</v>
      </c>
      <c r="L14" s="145">
        <f>IF(COUNTIFS('3054'!$D:$D,'A3054'!J14,'3054'!$I:$I,'A3054'!K14,'3054'!$F:$F,'A3054'!$L$7)&gt;=1,1,0)</f>
        <v>1</v>
      </c>
      <c r="M14" s="145">
        <f>IF(COUNTIFS('3054'!$D:$D,'A3054'!J14,'3054'!$I:$I,'A3054'!K14,'3054'!$F:$F,'A3054'!$M$7)&gt;=1,1,0)</f>
        <v>0</v>
      </c>
      <c r="N14" s="146">
        <f>IF(COUNTIFS('3054'!$D:$D,'A3054'!J14,'3054'!$I:$I,'A3054'!K14,'3054'!$F:$F,'A3054'!$N$7)&gt;=1,1,0)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IFERROR(IF(ROW(_xlfn.XLOOKUP(B15,For_3054!D:D,For_3054!D:D))=1,"",ROW(_xlfn.XLOOKUP(B15,For_3054!D:D,For_3054!D:D))),"")</f>
        <v/>
      </c>
      <c r="B15" s="229"/>
      <c r="C15" s="230" t="str" cm="1">
        <f t="array" aca="1" ref="C15" ca="1">IFERROR(LEFT(
IF(INDIRECT("For_3054!N"&amp;A15)="verificar","6, ","")&amp;
IF(INDIRECT("For_3054!q"&amp;A15)="verificar","7, ","")&amp;
IF(INDIRECT("For_3054!t"&amp;A15)="verificar","8, ","")&amp;
IF(INDIRECT("For_3054!w"&amp;A15)="verificar","16, ","")&amp;
IF(INDIRECT("For_3054!x"&amp;A15)="não","QUESTIONÁRIO, ",""),
LEN(
IF(INDIRECT("For_3054!N"&amp;A15)="verificar","6, ","")&amp;
IF(INDIRECT("For_3054!q"&amp;A15)="verificar","7, ","")&amp;
IF(INDIRECT("For_3054!t"&amp;A15)="verificar","8, ","")&amp;
IF(INDIRECT("For_3054!w"&amp;A15)="verificar","16, ","")&amp;
IF(INDIRECT("For_3054!x"&amp;A15)="não","QUESTIONÁRIO, ",""))-2)&amp;".","")</f>
        <v/>
      </c>
      <c r="D15" s="229"/>
      <c r="E15" s="229"/>
      <c r="H15" s="250" t="s">
        <v>1736</v>
      </c>
      <c r="I15" s="115" t="str">
        <f>_xlfn.XLOOKUP(J15,'3054'!$D:$D,'3054'!$C:$C,0,0)</f>
        <v>013.191.221-67</v>
      </c>
      <c r="J15" s="134" t="str">
        <v>AFONSO BALBINO VILELA DE SOUSA NETO</v>
      </c>
      <c r="K15" s="144" cm="1">
        <f t="array" ref="K15">MAX(IF(J15='3054'!$D:$D,'3054'!$I:$I))</f>
        <v>46040</v>
      </c>
      <c r="L15" s="145">
        <f>IF(COUNTIFS('3054'!$D:$D,'A3054'!J15,'3054'!$I:$I,'A3054'!K15,'3054'!$F:$F,'A3054'!$L$7)&gt;=1,1,0)</f>
        <v>1</v>
      </c>
      <c r="M15" s="145">
        <f>IF(COUNTIFS('3054'!$D:$D,'A3054'!J15,'3054'!$I:$I,'A3054'!K15,'3054'!$F:$F,'A3054'!$M$7)&gt;=1,1,0)</f>
        <v>0</v>
      </c>
      <c r="N15" s="146">
        <f>IF(COUNTIFS('3054'!$D:$D,'A3054'!J15,'3054'!$I:$I,'A3054'!K15,'3054'!$F:$F,'A3054'!$N$7)&gt;=1,1,0)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IFERROR(IF(ROW(_xlfn.XLOOKUP(B16,For_3054!D:D,For_3054!D:D))=1,"",ROW(_xlfn.XLOOKUP(B16,For_3054!D:D,For_3054!D:D))),"")</f>
        <v/>
      </c>
      <c r="B16" s="229"/>
      <c r="C16" s="230" t="str" cm="1">
        <f t="array" aca="1" ref="C16" ca="1">IFERROR(LEFT(
IF(INDIRECT("For_3054!N"&amp;A16)="verificar","6, ","")&amp;
IF(INDIRECT("For_3054!q"&amp;A16)="verificar","7, ","")&amp;
IF(INDIRECT("For_3054!t"&amp;A16)="verificar","8, ","")&amp;
IF(INDIRECT("For_3054!w"&amp;A16)="verificar","16, ","")&amp;
IF(INDIRECT("For_3054!x"&amp;A16)="não","QUESTIONÁRIO, ",""),
LEN(
IF(INDIRECT("For_3054!N"&amp;A16)="verificar","6, ","")&amp;
IF(INDIRECT("For_3054!q"&amp;A16)="verificar","7, ","")&amp;
IF(INDIRECT("For_3054!t"&amp;A16)="verificar","8, ","")&amp;
IF(INDIRECT("For_3054!w"&amp;A16)="verificar","16, ","")&amp;
IF(INDIRECT("For_3054!x"&amp;A16)="não","QUESTIONÁRIO, ",""))-2)&amp;".","")</f>
        <v/>
      </c>
      <c r="D16" s="229"/>
      <c r="E16" s="229"/>
      <c r="H16" s="250" t="s">
        <v>1742</v>
      </c>
      <c r="I16" s="115" t="str">
        <f>_xlfn.XLOOKUP(J16,'3054'!$D:$D,'3054'!$C:$C,0,0)</f>
        <v>014.510.811-20</v>
      </c>
      <c r="J16" s="134" t="str">
        <v>SEBASTIAO FERRO DE MORAES</v>
      </c>
      <c r="K16" s="144" cm="1">
        <f t="array" ref="K16">MAX(IF(J16='3054'!$D:$D,'3054'!$I:$I))</f>
        <v>46052</v>
      </c>
      <c r="L16" s="145">
        <f>IF(COUNTIFS('3054'!$D:$D,'A3054'!J16,'3054'!$I:$I,'A3054'!K16,'3054'!$F:$F,'A3054'!$L$7)&gt;=1,1,0)</f>
        <v>1</v>
      </c>
      <c r="M16" s="145">
        <f>IF(COUNTIFS('3054'!$D:$D,'A3054'!J16,'3054'!$I:$I,'A3054'!K16,'3054'!$F:$F,'A3054'!$M$7)&gt;=1,1,0)</f>
        <v>0</v>
      </c>
      <c r="N16" s="146">
        <f>IF(COUNTIFS('3054'!$D:$D,'A3054'!J16,'3054'!$I:$I,'A3054'!K16,'3054'!$F:$F,'A3054'!$N$7)&gt;=1,1,0)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IFERROR(IF(ROW(_xlfn.XLOOKUP(B17,For_3054!D:D,For_3054!D:D))=1,"",ROW(_xlfn.XLOOKUP(B17,For_3054!D:D,For_3054!D:D))),"")</f>
        <v/>
      </c>
      <c r="B17" s="229"/>
      <c r="C17" s="230" t="str" cm="1">
        <f t="array" aca="1" ref="C17" ca="1">IFERROR(LEFT(
IF(INDIRECT("For_3054!N"&amp;A17)="verificar","6, ","")&amp;
IF(INDIRECT("For_3054!q"&amp;A17)="verificar","7, ","")&amp;
IF(INDIRECT("For_3054!t"&amp;A17)="verificar","8, ","")&amp;
IF(INDIRECT("For_3054!w"&amp;A17)="verificar","16, ","")&amp;
IF(INDIRECT("For_3054!x"&amp;A17)="não","QUESTIONÁRIO, ",""),
LEN(
IF(INDIRECT("For_3054!N"&amp;A17)="verificar","6, ","")&amp;
IF(INDIRECT("For_3054!q"&amp;A17)="verificar","7, ","")&amp;
IF(INDIRECT("For_3054!t"&amp;A17)="verificar","8, ","")&amp;
IF(INDIRECT("For_3054!w"&amp;A17)="verificar","16, ","")&amp;
IF(INDIRECT("For_3054!x"&amp;A17)="não","QUESTIONÁRIO, ",""))-2)&amp;".","")</f>
        <v/>
      </c>
      <c r="D17" s="229"/>
      <c r="E17" s="229"/>
      <c r="H17" s="250" t="s">
        <v>1736</v>
      </c>
      <c r="I17" s="115" t="str">
        <f>_xlfn.XLOOKUP(J17,'3054'!$D:$D,'3054'!$C:$C,0,0)</f>
        <v>016.304.821-53</v>
      </c>
      <c r="J17" s="134" t="str">
        <v>FRANCELINO MILHOMENS VILELA</v>
      </c>
      <c r="K17" s="144" cm="1">
        <f t="array" ref="K17">MAX(IF(J17='3054'!$D:$D,'3054'!$I:$I))</f>
        <v>46036</v>
      </c>
      <c r="L17" s="145">
        <f>IF(COUNTIFS('3054'!$D:$D,'A3054'!J17,'3054'!$I:$I,'A3054'!K17,'3054'!$F:$F,'A3054'!$L$7)&gt;=1,1,0)</f>
        <v>1</v>
      </c>
      <c r="M17" s="145">
        <f>IF(COUNTIFS('3054'!$D:$D,'A3054'!J17,'3054'!$I:$I,'A3054'!K17,'3054'!$F:$F,'A3054'!$M$7)&gt;=1,1,0)</f>
        <v>0</v>
      </c>
      <c r="N17" s="146">
        <f>IF(COUNTIFS('3054'!$D:$D,'A3054'!J17,'3054'!$I:$I,'A3054'!K17,'3054'!$F:$F,'A3054'!$N$7)&gt;=1,1,0)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IFERROR(IF(ROW(_xlfn.XLOOKUP(B18,For_3054!D:D,For_3054!D:D))=1,"",ROW(_xlfn.XLOOKUP(B18,For_3054!D:D,For_3054!D:D))),"")</f>
        <v/>
      </c>
      <c r="B18" s="229"/>
      <c r="C18" s="230" t="str" cm="1">
        <f t="array" aca="1" ref="C18" ca="1">IFERROR(LEFT(
IF(INDIRECT("For_3054!N"&amp;A18)="verificar","6, ","")&amp;
IF(INDIRECT("For_3054!q"&amp;A18)="verificar","7, ","")&amp;
IF(INDIRECT("For_3054!t"&amp;A18)="verificar","8, ","")&amp;
IF(INDIRECT("For_3054!w"&amp;A18)="verificar","16, ","")&amp;
IF(INDIRECT("For_3054!x"&amp;A18)="não","QUESTIONÁRIO, ",""),
LEN(
IF(INDIRECT("For_3054!N"&amp;A18)="verificar","6, ","")&amp;
IF(INDIRECT("For_3054!q"&amp;A18)="verificar","7, ","")&amp;
IF(INDIRECT("For_3054!t"&amp;A18)="verificar","8, ","")&amp;
IF(INDIRECT("For_3054!w"&amp;A18)="verificar","16, ","")&amp;
IF(INDIRECT("For_3054!x"&amp;A18)="não","QUESTIONÁRIO, ",""))-2)&amp;".","")</f>
        <v/>
      </c>
      <c r="D18" s="229"/>
      <c r="E18" s="229"/>
      <c r="H18" s="250" t="s">
        <v>1736</v>
      </c>
      <c r="I18" s="115" t="str">
        <f>_xlfn.XLOOKUP(J18,'3054'!$D:$D,'3054'!$C:$C,0,0)</f>
        <v>017.086.271-20</v>
      </c>
      <c r="J18" s="134" t="str">
        <v>ELIAS FERREIRA FERNANDES</v>
      </c>
      <c r="K18" s="144" cm="1">
        <f t="array" ref="K18">MAX(IF(J18='3054'!$D:$D,'3054'!$I:$I))</f>
        <v>46036</v>
      </c>
      <c r="L18" s="145">
        <f>IF(COUNTIFS('3054'!$D:$D,'A3054'!J18,'3054'!$I:$I,'A3054'!K18,'3054'!$F:$F,'A3054'!$L$7)&gt;=1,1,0)</f>
        <v>1</v>
      </c>
      <c r="M18" s="145">
        <f>IF(COUNTIFS('3054'!$D:$D,'A3054'!J18,'3054'!$I:$I,'A3054'!K18,'3054'!$F:$F,'A3054'!$M$7)&gt;=1,1,0)</f>
        <v>0</v>
      </c>
      <c r="N18" s="146">
        <f>IF(COUNTIFS('3054'!$D:$D,'A3054'!J18,'3054'!$I:$I,'A3054'!K18,'3054'!$F:$F,'A3054'!$N$7)&gt;=1,1,0)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IFERROR(IF(ROW(_xlfn.XLOOKUP(B19,For_3054!D:D,For_3054!D:D))=1,"",ROW(_xlfn.XLOOKUP(B19,For_3054!D:D,For_3054!D:D))),"")</f>
        <v/>
      </c>
      <c r="B19" s="229"/>
      <c r="C19" s="230" t="str" cm="1">
        <f t="array" aca="1" ref="C19" ca="1">IFERROR(LEFT(
IF(INDIRECT("For_3054!N"&amp;A19)="verificar","6, ","")&amp;
IF(INDIRECT("For_3054!q"&amp;A19)="verificar","7, ","")&amp;
IF(INDIRECT("For_3054!t"&amp;A19)="verificar","8, ","")&amp;
IF(INDIRECT("For_3054!w"&amp;A19)="verificar","16, ","")&amp;
IF(INDIRECT("For_3054!x"&amp;A19)="não","QUESTIONÁRIO, ",""),
LEN(
IF(INDIRECT("For_3054!N"&amp;A19)="verificar","6, ","")&amp;
IF(INDIRECT("For_3054!q"&amp;A19)="verificar","7, ","")&amp;
IF(INDIRECT("For_3054!t"&amp;A19)="verificar","8, ","")&amp;
IF(INDIRECT("For_3054!w"&amp;A19)="verificar","16, ","")&amp;
IF(INDIRECT("For_3054!x"&amp;A19)="não","QUESTIONÁRIO, ",""))-2)&amp;".","")</f>
        <v/>
      </c>
      <c r="D19" s="229"/>
      <c r="E19" s="229"/>
      <c r="H19" s="250" t="s">
        <v>1734</v>
      </c>
      <c r="I19" s="115" t="str">
        <f>_xlfn.XLOOKUP(J19,'3054'!$D:$D,'3054'!$C:$C,0,0)</f>
        <v>018.333.831-68</v>
      </c>
      <c r="J19" s="134" t="str">
        <v>AILTON DE AZEVEDO MELO</v>
      </c>
      <c r="K19" s="144" cm="1">
        <f t="array" ref="K19">MAX(IF(J19='3054'!$D:$D,'3054'!$I:$I))</f>
        <v>46050</v>
      </c>
      <c r="L19" s="145">
        <f>IF(COUNTIFS('3054'!$D:$D,'A3054'!J19,'3054'!$I:$I,'A3054'!K19,'3054'!$F:$F,'A3054'!$L$7)&gt;=1,1,0)</f>
        <v>1</v>
      </c>
      <c r="M19" s="145">
        <f>IF(COUNTIFS('3054'!$D:$D,'A3054'!J19,'3054'!$I:$I,'A3054'!K19,'3054'!$F:$F,'A3054'!$M$7)&gt;=1,1,0)</f>
        <v>0</v>
      </c>
      <c r="N19" s="146">
        <f>IF(COUNTIFS('3054'!$D:$D,'A3054'!J19,'3054'!$I:$I,'A3054'!K19,'3054'!$F:$F,'A3054'!$N$7)&gt;=1,1,0)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IFERROR(IF(ROW(_xlfn.XLOOKUP(B20,For_3054!D:D,For_3054!D:D))=1,"",ROW(_xlfn.XLOOKUP(B20,For_3054!D:D,For_3054!D:D))),"")</f>
        <v/>
      </c>
      <c r="B20" s="229"/>
      <c r="C20" s="230" t="str" cm="1">
        <f t="array" aca="1" ref="C20" ca="1">IFERROR(LEFT(
IF(INDIRECT("For_3054!N"&amp;A20)="verificar","6, ","")&amp;
IF(INDIRECT("For_3054!q"&amp;A20)="verificar","7, ","")&amp;
IF(INDIRECT("For_3054!t"&amp;A20)="verificar","8, ","")&amp;
IF(INDIRECT("For_3054!w"&amp;A20)="verificar","16, ","")&amp;
IF(INDIRECT("For_3054!x"&amp;A20)="não","QUESTIONÁRIO, ",""),
LEN(
IF(INDIRECT("For_3054!N"&amp;A20)="verificar","6, ","")&amp;
IF(INDIRECT("For_3054!q"&amp;A20)="verificar","7, ","")&amp;
IF(INDIRECT("For_3054!t"&amp;A20)="verificar","8, ","")&amp;
IF(INDIRECT("For_3054!w"&amp;A20)="verificar","16, ","")&amp;
IF(INDIRECT("For_3054!x"&amp;A20)="não","QUESTIONÁRIO, ",""))-2)&amp;".","")</f>
        <v/>
      </c>
      <c r="D20" s="229"/>
      <c r="E20" s="229"/>
      <c r="H20" s="250" t="s">
        <v>1734</v>
      </c>
      <c r="I20" s="115" t="str">
        <f>_xlfn.XLOOKUP(J20,'3054'!$D:$D,'3054'!$C:$C,0,0)</f>
        <v>023.867.341-37</v>
      </c>
      <c r="J20" s="134" t="str">
        <v>ARYELLE CRUVINEL GUIMARAES RIBEIRO</v>
      </c>
      <c r="K20" s="144" cm="1">
        <f t="array" ref="K20">MAX(IF(J20='3054'!$D:$D,'3054'!$I:$I))</f>
        <v>46028</v>
      </c>
      <c r="L20" s="145">
        <f>IF(COUNTIFS('3054'!$D:$D,'A3054'!J20,'3054'!$I:$I,'A3054'!K20,'3054'!$F:$F,'A3054'!$L$7)&gt;=1,1,0)</f>
        <v>1</v>
      </c>
      <c r="M20" s="145">
        <f>IF(COUNTIFS('3054'!$D:$D,'A3054'!J20,'3054'!$I:$I,'A3054'!K20,'3054'!$F:$F,'A3054'!$M$7)&gt;=1,1,0)</f>
        <v>0</v>
      </c>
      <c r="N20" s="146">
        <f>IF(COUNTIFS('3054'!$D:$D,'A3054'!J20,'3054'!$I:$I,'A3054'!K20,'3054'!$F:$F,'A3054'!$N$7)&gt;=1,1,0)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IFERROR(IF(ROW(_xlfn.XLOOKUP(B21,For_3054!D:D,For_3054!D:D))=1,"",ROW(_xlfn.XLOOKUP(B21,For_3054!D:D,For_3054!D:D))),"")</f>
        <v/>
      </c>
      <c r="B21" s="229"/>
      <c r="C21" s="230" t="str" cm="1">
        <f t="array" aca="1" ref="C21" ca="1">IFERROR(LEFT(
IF(INDIRECT("For_3054!N"&amp;A21)="verificar","6, ","")&amp;
IF(INDIRECT("For_3054!q"&amp;A21)="verificar","7, ","")&amp;
IF(INDIRECT("For_3054!t"&amp;A21)="verificar","8, ","")&amp;
IF(INDIRECT("For_3054!w"&amp;A21)="verificar","16, ","")&amp;
IF(INDIRECT("For_3054!x"&amp;A21)="não","QUESTIONÁRIO, ",""),
LEN(
IF(INDIRECT("For_3054!N"&amp;A21)="verificar","6, ","")&amp;
IF(INDIRECT("For_3054!q"&amp;A21)="verificar","7, ","")&amp;
IF(INDIRECT("For_3054!t"&amp;A21)="verificar","8, ","")&amp;
IF(INDIRECT("For_3054!w"&amp;A21)="verificar","16, ","")&amp;
IF(INDIRECT("For_3054!x"&amp;A21)="não","QUESTIONÁRIO, ",""))-2)&amp;".","")</f>
        <v/>
      </c>
      <c r="D21" s="229"/>
      <c r="E21" s="229"/>
      <c r="H21" s="250" t="s">
        <v>1734</v>
      </c>
      <c r="I21" s="115" t="str">
        <f>_xlfn.XLOOKUP(J21,'3054'!$D:$D,'3054'!$C:$C,0,0)</f>
        <v>025.683.301-04</v>
      </c>
      <c r="J21" s="134" t="str">
        <v>JOSE GERALDO OLIVEIRA DE SOUSA</v>
      </c>
      <c r="K21" s="144" cm="1">
        <f t="array" ref="K21">MAX(IF(J21='3054'!$D:$D,'3054'!$I:$I))</f>
        <v>46041</v>
      </c>
      <c r="L21" s="145">
        <f>IF(COUNTIFS('3054'!$D:$D,'A3054'!J21,'3054'!$I:$I,'A3054'!K21,'3054'!$F:$F,'A3054'!$L$7)&gt;=1,1,0)</f>
        <v>1</v>
      </c>
      <c r="M21" s="145">
        <f>IF(COUNTIFS('3054'!$D:$D,'A3054'!J21,'3054'!$I:$I,'A3054'!K21,'3054'!$F:$F,'A3054'!$M$7)&gt;=1,1,0)</f>
        <v>0</v>
      </c>
      <c r="N21" s="146">
        <f>IF(COUNTIFS('3054'!$D:$D,'A3054'!J21,'3054'!$I:$I,'A3054'!K21,'3054'!$F:$F,'A3054'!$N$7)&gt;=1,1,0)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IFERROR(IF(ROW(_xlfn.XLOOKUP(B22,For_3054!D:D,For_3054!D:D))=1,"",ROW(_xlfn.XLOOKUP(B22,For_3054!D:D,For_3054!D:D))),"")</f>
        <v/>
      </c>
      <c r="B22" s="229"/>
      <c r="C22" s="230" t="str" cm="1">
        <f t="array" aca="1" ref="C22" ca="1">IFERROR(LEFT(
IF(INDIRECT("For_3054!N"&amp;A22)="verificar","6, ","")&amp;
IF(INDIRECT("For_3054!q"&amp;A22)="verificar","7, ","")&amp;
IF(INDIRECT("For_3054!t"&amp;A22)="verificar","8, ","")&amp;
IF(INDIRECT("For_3054!w"&amp;A22)="verificar","16, ","")&amp;
IF(INDIRECT("For_3054!x"&amp;A22)="não","QUESTIONÁRIO, ",""),
LEN(
IF(INDIRECT("For_3054!N"&amp;A22)="verificar","6, ","")&amp;
IF(INDIRECT("For_3054!q"&amp;A22)="verificar","7, ","")&amp;
IF(INDIRECT("For_3054!t"&amp;A22)="verificar","8, ","")&amp;
IF(INDIRECT("For_3054!w"&amp;A22)="verificar","16, ","")&amp;
IF(INDIRECT("For_3054!x"&amp;A22)="não","QUESTIONÁRIO, ",""))-2)&amp;".","")</f>
        <v/>
      </c>
      <c r="D22" s="229"/>
      <c r="E22" s="229"/>
      <c r="H22" s="250" t="s">
        <v>1734</v>
      </c>
      <c r="I22" s="115" t="str">
        <f>_xlfn.XLOOKUP(J22,'3054'!$D:$D,'3054'!$C:$C,0,0)</f>
        <v>026.326.218-95</v>
      </c>
      <c r="J22" s="134" t="str">
        <v>LUIZ FLAVIO ROCHA SACCARDO</v>
      </c>
      <c r="K22" s="144" cm="1">
        <f t="array" ref="K22">MAX(IF(J22='3054'!$D:$D,'3054'!$I:$I))</f>
        <v>46045</v>
      </c>
      <c r="L22" s="145">
        <f>IF(COUNTIFS('3054'!$D:$D,'A3054'!J22,'3054'!$I:$I,'A3054'!K22,'3054'!$F:$F,'A3054'!$L$7)&gt;=1,1,0)</f>
        <v>1</v>
      </c>
      <c r="M22" s="145">
        <f>IF(COUNTIFS('3054'!$D:$D,'A3054'!J22,'3054'!$I:$I,'A3054'!K22,'3054'!$F:$F,'A3054'!$M$7)&gt;=1,1,0)</f>
        <v>0</v>
      </c>
      <c r="N22" s="146">
        <f>IF(COUNTIFS('3054'!$D:$D,'A3054'!J22,'3054'!$I:$I,'A3054'!K22,'3054'!$F:$F,'A3054'!$N$7)&gt;=1,1,0)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IFERROR(IF(ROW(_xlfn.XLOOKUP(B23,For_3054!D:D,For_3054!D:D))=1,"",ROW(_xlfn.XLOOKUP(B23,For_3054!D:D,For_3054!D:D))),"")</f>
        <v/>
      </c>
      <c r="B23" s="229"/>
      <c r="C23" s="230" t="str" cm="1">
        <f t="array" aca="1" ref="C23" ca="1">IFERROR(LEFT(
IF(INDIRECT("For_3054!N"&amp;A23)="verificar","6, ","")&amp;
IF(INDIRECT("For_3054!q"&amp;A23)="verificar","7, ","")&amp;
IF(INDIRECT("For_3054!t"&amp;A23)="verificar","8, ","")&amp;
IF(INDIRECT("For_3054!w"&amp;A23)="verificar","16, ","")&amp;
IF(INDIRECT("For_3054!x"&amp;A23)="não","QUESTIONÁRIO, ",""),
LEN(
IF(INDIRECT("For_3054!N"&amp;A23)="verificar","6, ","")&amp;
IF(INDIRECT("For_3054!q"&amp;A23)="verificar","7, ","")&amp;
IF(INDIRECT("For_3054!t"&amp;A23)="verificar","8, ","")&amp;
IF(INDIRECT("For_3054!w"&amp;A23)="verificar","16, ","")&amp;
IF(INDIRECT("For_3054!x"&amp;A23)="não","QUESTIONÁRIO, ",""))-2)&amp;".","")</f>
        <v/>
      </c>
      <c r="D23" s="229"/>
      <c r="E23" s="229"/>
      <c r="H23" s="250" t="s">
        <v>1734</v>
      </c>
      <c r="I23" s="115" t="str">
        <f>_xlfn.XLOOKUP(J23,'3054'!$D:$D,'3054'!$C:$C,0,0)</f>
        <v>030.308.911-35</v>
      </c>
      <c r="J23" s="134" t="str">
        <v>MONATA CAROLINE GORGEN BARROS</v>
      </c>
      <c r="K23" s="144" cm="1">
        <f t="array" ref="K23">MAX(IF(J23='3054'!$D:$D,'3054'!$I:$I))</f>
        <v>46039</v>
      </c>
      <c r="L23" s="145">
        <f>IF(COUNTIFS('3054'!$D:$D,'A3054'!J23,'3054'!$I:$I,'A3054'!K23,'3054'!$F:$F,'A3054'!$L$7)&gt;=1,1,0)</f>
        <v>1</v>
      </c>
      <c r="M23" s="145">
        <f>IF(COUNTIFS('3054'!$D:$D,'A3054'!J23,'3054'!$I:$I,'A3054'!K23,'3054'!$F:$F,'A3054'!$M$7)&gt;=1,1,0)</f>
        <v>0</v>
      </c>
      <c r="N23" s="146">
        <f>IF(COUNTIFS('3054'!$D:$D,'A3054'!J23,'3054'!$I:$I,'A3054'!K23,'3054'!$F:$F,'A3054'!$N$7)&gt;=1,1,0)</f>
        <v>0</v>
      </c>
      <c r="O23" s="117"/>
      <c r="P23" s="118"/>
      <c r="Q23" s="133" t="str">
        <f t="shared" si="2"/>
        <v>Ok</v>
      </c>
      <c r="R23" s="115"/>
      <c r="S23" s="115"/>
      <c r="T23" s="66"/>
      <c r="U23" s="133" t="str">
        <f t="shared" ref="U23:U27"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IFERROR(IF(ROW(_xlfn.XLOOKUP(B24,For_3054!D:D,For_3054!D:D))=1,"",ROW(_xlfn.XLOOKUP(B24,For_3054!D:D,For_3054!D:D))),"")</f>
        <v/>
      </c>
      <c r="B24" s="229"/>
      <c r="C24" s="230" t="str" cm="1">
        <f t="array" aca="1" ref="C24" ca="1">IFERROR(LEFT(
IF(INDIRECT("For_3054!N"&amp;A24)="verificar","6, ","")&amp;
IF(INDIRECT("For_3054!q"&amp;A24)="verificar","7, ","")&amp;
IF(INDIRECT("For_3054!t"&amp;A24)="verificar","8, ","")&amp;
IF(INDIRECT("For_3054!w"&amp;A24)="verificar","16, ","")&amp;
IF(INDIRECT("For_3054!x"&amp;A24)="não","QUESTIONÁRIO, ",""),
LEN(
IF(INDIRECT("For_3054!N"&amp;A24)="verificar","6, ","")&amp;
IF(INDIRECT("For_3054!q"&amp;A24)="verificar","7, ","")&amp;
IF(INDIRECT("For_3054!t"&amp;A24)="verificar","8, ","")&amp;
IF(INDIRECT("For_3054!w"&amp;A24)="verificar","16, ","")&amp;
IF(INDIRECT("For_3054!x"&amp;A24)="não","QUESTIONÁRIO, ",""))-2)&amp;".","")</f>
        <v/>
      </c>
      <c r="D24" s="229"/>
      <c r="E24" s="229"/>
      <c r="H24" s="250" t="s">
        <v>1736</v>
      </c>
      <c r="I24" s="115" t="str">
        <f>_xlfn.XLOOKUP(J24,'3054'!$D:$D,'3054'!$C:$C,0,0)</f>
        <v>032.902.451-52</v>
      </c>
      <c r="J24" s="134" t="str">
        <v>LEANDRO SARDINHA DE MORAIS</v>
      </c>
      <c r="K24" s="144" cm="1">
        <f t="array" ref="K24">MAX(IF(J24='3054'!$D:$D,'3054'!$I:$I))</f>
        <v>46052</v>
      </c>
      <c r="L24" s="145">
        <f>IF(COUNTIFS('3054'!$D:$D,'A3054'!J24,'3054'!$I:$I,'A3054'!K24,'3054'!$F:$F,'A3054'!$L$7)&gt;=1,1,0)</f>
        <v>1</v>
      </c>
      <c r="M24" s="145">
        <f>IF(COUNTIFS('3054'!$D:$D,'A3054'!J24,'3054'!$I:$I,'A3054'!K24,'3054'!$F:$F,'A3054'!$M$7)&gt;=1,1,0)</f>
        <v>0</v>
      </c>
      <c r="N24" s="146">
        <f>IF(COUNTIFS('3054'!$D:$D,'A3054'!J24,'3054'!$I:$I,'A3054'!K24,'3054'!$F:$F,'A3054'!$N$7)&gt;=1,1,0)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250" t="s">
        <v>1734</v>
      </c>
      <c r="I25" s="115" t="str">
        <f>_xlfn.XLOOKUP(J25,'3054'!$D:$D,'3054'!$C:$C,0,0)</f>
        <v>036.888.261-67</v>
      </c>
      <c r="J25" s="134" t="str">
        <v>EDMUNDO CARVALHO DE OLIVEIRA</v>
      </c>
      <c r="K25" s="144" cm="1">
        <f t="array" ref="K25">MAX(IF(J25='3054'!$D:$D,'3054'!$I:$I))</f>
        <v>46045</v>
      </c>
      <c r="L25" s="145">
        <f>IF(COUNTIFS('3054'!$D:$D,'A3054'!J25,'3054'!$I:$I,'A3054'!K25,'3054'!$F:$F,'A3054'!$L$7)&gt;=1,1,0)</f>
        <v>1</v>
      </c>
      <c r="M25" s="145">
        <f>IF(COUNTIFS('3054'!$D:$D,'A3054'!J25,'3054'!$I:$I,'A3054'!K25,'3054'!$F:$F,'A3054'!$M$7)&gt;=1,1,0)</f>
        <v>0</v>
      </c>
      <c r="N25" s="146">
        <f>IF(COUNTIFS('3054'!$D:$D,'A3054'!J25,'3054'!$I:$I,'A3054'!K25,'3054'!$F:$F,'A3054'!$N$7)&gt;=1,1,0)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250" t="s">
        <v>1734</v>
      </c>
      <c r="I26" s="115" t="str">
        <f>_xlfn.XLOOKUP(J26,'3054'!$D:$D,'3054'!$C:$C,0,0)</f>
        <v>037.022.021-88</v>
      </c>
      <c r="J26" s="134" t="str">
        <v>TIAGO CADORE</v>
      </c>
      <c r="K26" s="144" cm="1">
        <f t="array" ref="K26">MAX(IF(J26='3054'!$D:$D,'3054'!$I:$I))</f>
        <v>46049</v>
      </c>
      <c r="L26" s="145">
        <f>IF(COUNTIFS('3054'!$D:$D,'A3054'!J26,'3054'!$I:$I,'A3054'!K26,'3054'!$F:$F,'A3054'!$L$7)&gt;=1,1,0)</f>
        <v>1</v>
      </c>
      <c r="M26" s="145">
        <f>IF(COUNTIFS('3054'!$D:$D,'A3054'!J26,'3054'!$I:$I,'A3054'!K26,'3054'!$F:$F,'A3054'!$M$7)&gt;=1,1,0)</f>
        <v>0</v>
      </c>
      <c r="N26" s="146">
        <f>IF(COUNTIFS('3054'!$D:$D,'A3054'!J26,'3054'!$I:$I,'A3054'!K26,'3054'!$F:$F,'A3054'!$N$7)&gt;=1,1,0)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250" t="s">
        <v>1736</v>
      </c>
      <c r="I27" s="115" t="str">
        <f>_xlfn.XLOOKUP(J27,'3054'!$D:$D,'3054'!$C:$C,0,0)</f>
        <v>039.061.461-03</v>
      </c>
      <c r="J27" s="134" t="str">
        <v>ARIOVALDO CARVALHO VILELA</v>
      </c>
      <c r="K27" s="144" cm="1">
        <f t="array" ref="K27">MAX(IF(J27='3054'!$D:$D,'3054'!$I:$I))</f>
        <v>46041</v>
      </c>
      <c r="L27" s="145">
        <f>IF(COUNTIFS('3054'!$D:$D,'A3054'!J27,'3054'!$I:$I,'A3054'!K27,'3054'!$F:$F,'A3054'!$L$7)&gt;=1,1,0)</f>
        <v>1</v>
      </c>
      <c r="M27" s="145">
        <f>IF(COUNTIFS('3054'!$D:$D,'A3054'!J27,'3054'!$I:$I,'A3054'!K27,'3054'!$F:$F,'A3054'!$M$7)&gt;=1,1,0)</f>
        <v>0</v>
      </c>
      <c r="N27" s="146">
        <f>IF(COUNTIFS('3054'!$D:$D,'A3054'!J27,'3054'!$I:$I,'A3054'!K27,'3054'!$F:$F,'A3054'!$N$7)&gt;=1,1,0)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_xlfn._xlws.FILTER(For_3054!D:E,For_3054!J:J="SIM","")</f>
        <v/>
      </c>
      <c r="C28" s="230"/>
      <c r="D28" s="229"/>
      <c r="E28" s="229"/>
      <c r="H28" s="250" t="s">
        <v>1736</v>
      </c>
      <c r="I28" s="115" t="str">
        <f>_xlfn.XLOOKUP(J28,'3054'!$D:$D,'3054'!$C:$C,0,0)</f>
        <v>041.814.411-72</v>
      </c>
      <c r="J28" s="134" t="str">
        <v>VALDIVINO PEREIRA DA COSTA</v>
      </c>
      <c r="K28" s="144" cm="1">
        <f t="array" ref="K28">MAX(IF(J28='3054'!$D:$D,'3054'!$I:$I))</f>
        <v>46040</v>
      </c>
      <c r="L28" s="145">
        <f>IF(COUNTIFS('3054'!$D:$D,'A3054'!J28,'3054'!$I:$I,'A3054'!K28,'3054'!$F:$F,'A3054'!$L$7)&gt;=1,1,0)</f>
        <v>0</v>
      </c>
      <c r="M28" s="145">
        <f>IF(COUNTIFS('3054'!$D:$D,'A3054'!J28,'3054'!$I:$I,'A3054'!K28,'3054'!$F:$F,'A3054'!$M$7)&gt;=1,1,0)</f>
        <v>0</v>
      </c>
      <c r="N28" s="146">
        <f>IF(COUNTIFS('3054'!$D:$D,'A3054'!J28,'3054'!$I:$I,'A3054'!K28,'3054'!$F:$F,'A3054'!$N$7)&gt;=1,1,0)</f>
        <v>1</v>
      </c>
      <c r="O28" s="117"/>
      <c r="P28" s="118"/>
      <c r="Q28" s="133" t="str">
        <f t="shared" ref="Q28" si="12">IF(AND(O28="Sim")*OR(P28="Não",P28="Não se aplica",P28=""),"Verificar","Ok")</f>
        <v>Ok</v>
      </c>
      <c r="R28" s="115"/>
      <c r="S28" s="115"/>
      <c r="T28" s="66"/>
      <c r="U28" s="133" t="str">
        <f t="shared" ref="U28" si="13">IF(AND(R28="Sim",T28="Siim"),"Ok",IF(AND(S28="Sim")*OR(T28="Não",T28="Não se aplica",T28=""),"Verificar","Ok"))</f>
        <v>Ok</v>
      </c>
      <c r="V28" s="115"/>
      <c r="W28" s="115"/>
      <c r="X28" s="66"/>
      <c r="Y28" s="133" t="str">
        <f t="shared" ref="Y28" si="14">IF(AND(V28="Sim",X28="Siim"),"Ok",IF(AND(W28="Sim")*OR(X28="Não",X28="Não se aplica",X28=""),"Verificar","Ok"))</f>
        <v>Ok</v>
      </c>
      <c r="Z28" s="115"/>
      <c r="AA28" s="115"/>
      <c r="AB28" s="66"/>
      <c r="AC28" s="133" t="str">
        <f t="shared" ref="AC28" si="15">IF(AND(Z28="Sim",AB28="Siim"),"Ok",IF(AND(AA28="Sim")*OR(AB28="Não",AB28="Não se aplica",AB28=""),"Verificar","Ok"))</f>
        <v>Ok</v>
      </c>
      <c r="AD28" s="115"/>
      <c r="AE28" s="115"/>
      <c r="AF28" s="66"/>
      <c r="AG28" s="133" t="str">
        <f t="shared" ref="AG28" si="16">IF(AND(AE28="sim",AF28="Não"),"Verificar","Ok")</f>
        <v>Ok</v>
      </c>
      <c r="AH28" s="115"/>
      <c r="AI28" s="133" t="str">
        <f t="shared" si="6"/>
        <v>Ok</v>
      </c>
      <c r="AJ28" s="117" t="str">
        <f t="shared" si="7"/>
        <v>Sim, precisa de plano cadastrado na PGPC</v>
      </c>
      <c r="AK28" s="118"/>
      <c r="AL28" s="115" t="s">
        <v>1731</v>
      </c>
      <c r="AM28" s="133" t="str">
        <f t="shared" si="10"/>
        <v>Ok</v>
      </c>
      <c r="AO28" s="65" t="str">
        <f t="shared" si="1"/>
        <v>Cooperado SEM perguntas a serem evidenciadas</v>
      </c>
    </row>
    <row r="29" spans="1:41" ht="20.100000000000001" customHeight="1">
      <c r="A29" s="120">
        <v>2</v>
      </c>
      <c r="B29" s="230" t="s">
        <v>769</v>
      </c>
      <c r="C29" s="230"/>
      <c r="D29" s="229"/>
      <c r="E29" s="229"/>
      <c r="H29" s="250" t="s">
        <v>1736</v>
      </c>
      <c r="I29" s="115" t="str">
        <f>_xlfn.XLOOKUP(J29,'3054'!$D:$D,'3054'!$C:$C,0,0)</f>
        <v>043.423.721-34</v>
      </c>
      <c r="J29" s="134" t="str">
        <v>ANTONIO GONCALVES MENDONCA</v>
      </c>
      <c r="K29" s="144" cm="1">
        <f t="array" ref="K29">MAX(IF(J29='3054'!$D:$D,'3054'!$I:$I))</f>
        <v>46050</v>
      </c>
      <c r="L29" s="145">
        <f>IF(COUNTIFS('3054'!$D:$D,'A3054'!J29,'3054'!$I:$I,'A3054'!K29,'3054'!$F:$F,'A3054'!$L$7)&gt;=1,1,0)</f>
        <v>1</v>
      </c>
      <c r="M29" s="145">
        <f>IF(COUNTIFS('3054'!$D:$D,'A3054'!J29,'3054'!$I:$I,'A3054'!K29,'3054'!$F:$F,'A3054'!$M$7)&gt;=1,1,0)</f>
        <v>0</v>
      </c>
      <c r="N29" s="146">
        <f>IF(COUNTIFS('3054'!$D:$D,'A3054'!J29,'3054'!$I:$I,'A3054'!K29,'3054'!$F:$F,'A3054'!$N$7)&gt;=1,1,0)</f>
        <v>0</v>
      </c>
      <c r="O29" s="117"/>
      <c r="P29" s="118"/>
      <c r="Q29" s="133" t="str">
        <f t="shared" ref="Q29:Q66" si="17">IF(AND(O29="Sim")*OR(P29="Não",P29="Não se aplica",P29=""),"Verificar","Ok")</f>
        <v>Ok</v>
      </c>
      <c r="R29" s="115"/>
      <c r="S29" s="115"/>
      <c r="T29" s="66"/>
      <c r="U29" s="133" t="str">
        <f t="shared" ref="U29:U66" si="18">IF(AND(R29="Sim",T29="Siim"),"Ok",IF(AND(S29="Sim")*OR(T29="Não",T29="Não se aplica",T29=""),"Verificar","Ok"))</f>
        <v>Ok</v>
      </c>
      <c r="V29" s="115"/>
      <c r="W29" s="115"/>
      <c r="X29" s="66"/>
      <c r="Y29" s="133" t="str">
        <f t="shared" ref="Y29:Y66" si="19">IF(AND(V29="Sim",X29="Siim"),"Ok",IF(AND(W29="Sim")*OR(X29="Não",X29="Não se aplica",X29=""),"Verificar","Ok"))</f>
        <v>Ok</v>
      </c>
      <c r="Z29" s="115"/>
      <c r="AA29" s="115"/>
      <c r="AB29" s="66"/>
      <c r="AC29" s="133" t="str">
        <f t="shared" ref="AC29:AC66" si="20">IF(AND(Z29="Sim",AB29="Siim"),"Ok",IF(AND(AA29="Sim")*OR(AB29="Não",AB29="Não se aplica",AB29=""),"Verificar","Ok"))</f>
        <v>Ok</v>
      </c>
      <c r="AD29" s="115"/>
      <c r="AE29" s="115"/>
      <c r="AF29" s="66"/>
      <c r="AG29" s="133" t="str">
        <f t="shared" ref="AG29:AG66" si="21">IF(AND(AE29="sim",AF29="Não"),"Verificar","Ok")</f>
        <v>Ok</v>
      </c>
      <c r="AH29" s="115"/>
      <c r="AI29" s="133" t="str">
        <f t="shared" si="6"/>
        <v>Ok</v>
      </c>
      <c r="AJ29" s="117" t="str">
        <f t="shared" ref="AJ29:AJ92" si="22">IF(N29=1,"Sim, precisa de plano cadastrado na PGPC", "Não")</f>
        <v>Não</v>
      </c>
      <c r="AK29" s="118"/>
      <c r="AL29" s="115"/>
      <c r="AM29" s="133" t="str">
        <f t="shared" ref="AM29:AM92" si="23">IF(OR(AL29=" ",AL29="Sim"),"Ok",IF(AJ29="Não","Ok","Verificar"))</f>
        <v>Ok</v>
      </c>
      <c r="AO29" s="65" t="str">
        <f t="shared" ref="AO29:AO92" si="2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s="250" t="s">
        <v>1734</v>
      </c>
      <c r="I30" s="115" t="str">
        <f>_xlfn.XLOOKUP(J30,'3054'!$D:$D,'3054'!$C:$C,0,0)</f>
        <v>044.205.941-87</v>
      </c>
      <c r="J30" s="134" t="str">
        <v>SEBASTIÃO MARQUES DOS SANTOS</v>
      </c>
      <c r="K30" s="144" cm="1">
        <f t="array" ref="K30">MAX(IF(J30='3054'!$D:$D,'3054'!$I:$I))</f>
        <v>46027</v>
      </c>
      <c r="L30" s="145">
        <f>IF(COUNTIFS('3054'!$D:$D,'A3054'!J30,'3054'!$I:$I,'A3054'!K30,'3054'!$F:$F,'A3054'!$L$7)&gt;=1,1,0)</f>
        <v>0</v>
      </c>
      <c r="M30" s="145">
        <f>IF(COUNTIFS('3054'!$D:$D,'A3054'!J30,'3054'!$I:$I,'A3054'!K30,'3054'!$F:$F,'A3054'!$M$7)&gt;=1,1,0)</f>
        <v>0</v>
      </c>
      <c r="N30" s="146">
        <f>IF(COUNTIFS('3054'!$D:$D,'A3054'!J30,'3054'!$I:$I,'A3054'!K30,'3054'!$F:$F,'A3054'!$N$7)&gt;=1,1,0)</f>
        <v>1</v>
      </c>
      <c r="O30" s="117"/>
      <c r="P30" s="118"/>
      <c r="Q30" s="133" t="str">
        <f t="shared" si="17"/>
        <v>Ok</v>
      </c>
      <c r="R30" s="115"/>
      <c r="S30" s="115"/>
      <c r="T30" s="66"/>
      <c r="U30" s="133" t="str">
        <f t="shared" si="18"/>
        <v>Ok</v>
      </c>
      <c r="V30" s="115"/>
      <c r="W30" s="115"/>
      <c r="X30" s="66"/>
      <c r="Y30" s="133" t="str">
        <f t="shared" si="19"/>
        <v>Ok</v>
      </c>
      <c r="Z30" s="115"/>
      <c r="AA30" s="115"/>
      <c r="AB30" s="66"/>
      <c r="AC30" s="133" t="str">
        <f t="shared" si="20"/>
        <v>Ok</v>
      </c>
      <c r="AD30" s="115"/>
      <c r="AE30" s="115"/>
      <c r="AF30" s="66"/>
      <c r="AG30" s="133" t="str">
        <f t="shared" si="21"/>
        <v>Ok</v>
      </c>
      <c r="AH30" s="115"/>
      <c r="AI30" s="133" t="str">
        <f t="shared" si="6"/>
        <v>Ok</v>
      </c>
      <c r="AJ30" s="117" t="str">
        <f t="shared" si="22"/>
        <v>Sim, precisa de plano cadastrado na PGPC</v>
      </c>
      <c r="AK30" s="118"/>
      <c r="AL30" s="115" t="s">
        <v>1731</v>
      </c>
      <c r="AM30" s="133" t="str">
        <f t="shared" si="23"/>
        <v>Ok</v>
      </c>
      <c r="AO30" s="65" t="str">
        <f t="shared" si="24"/>
        <v>Cooperado SEM perguntas a serem evidenciadas</v>
      </c>
    </row>
    <row r="31" spans="1:41" ht="20.100000000000001" customHeight="1">
      <c r="A31" s="120">
        <v>4</v>
      </c>
      <c r="B31" s="229"/>
      <c r="C31" s="229"/>
      <c r="D31" s="229"/>
      <c r="E31" s="229"/>
      <c r="H31" s="250" t="s">
        <v>1734</v>
      </c>
      <c r="I31" s="115" t="str">
        <f>_xlfn.XLOOKUP(J31,'3054'!$D:$D,'3054'!$C:$C,0,0)</f>
        <v>044.541.141-45</v>
      </c>
      <c r="J31" s="134" t="str">
        <v>ADILSON SILVERIO TEODORO JUNIOR</v>
      </c>
      <c r="K31" s="144" cm="1">
        <f t="array" ref="K31">MAX(IF(J31='3054'!$D:$D,'3054'!$I:$I))</f>
        <v>46048</v>
      </c>
      <c r="L31" s="145">
        <f>IF(COUNTIFS('3054'!$D:$D,'A3054'!J31,'3054'!$I:$I,'A3054'!K31,'3054'!$F:$F,'A3054'!$L$7)&gt;=1,1,0)</f>
        <v>1</v>
      </c>
      <c r="M31" s="145">
        <f>IF(COUNTIFS('3054'!$D:$D,'A3054'!J31,'3054'!$I:$I,'A3054'!K31,'3054'!$F:$F,'A3054'!$M$7)&gt;=1,1,0)</f>
        <v>0</v>
      </c>
      <c r="N31" s="146">
        <f>IF(COUNTIFS('3054'!$D:$D,'A3054'!J31,'3054'!$I:$I,'A3054'!K31,'3054'!$F:$F,'A3054'!$N$7)&gt;=1,1,0)</f>
        <v>0</v>
      </c>
      <c r="O31" s="117"/>
      <c r="P31" s="118"/>
      <c r="Q31" s="133" t="str">
        <f t="shared" si="17"/>
        <v>Ok</v>
      </c>
      <c r="R31" s="115"/>
      <c r="S31" s="115"/>
      <c r="T31" s="66"/>
      <c r="U31" s="133" t="str">
        <f t="shared" si="18"/>
        <v>Ok</v>
      </c>
      <c r="V31" s="115"/>
      <c r="W31" s="115"/>
      <c r="X31" s="66"/>
      <c r="Y31" s="133" t="str">
        <f t="shared" si="19"/>
        <v>Ok</v>
      </c>
      <c r="Z31" s="115"/>
      <c r="AA31" s="115"/>
      <c r="AB31" s="66"/>
      <c r="AC31" s="133" t="str">
        <f t="shared" si="20"/>
        <v>Ok</v>
      </c>
      <c r="AD31" s="115"/>
      <c r="AE31" s="115"/>
      <c r="AF31" s="66"/>
      <c r="AG31" s="133" t="str">
        <f t="shared" si="21"/>
        <v>Ok</v>
      </c>
      <c r="AH31" s="115"/>
      <c r="AI31" s="133" t="str">
        <f t="shared" si="6"/>
        <v>Ok</v>
      </c>
      <c r="AJ31" s="117" t="str">
        <f t="shared" si="22"/>
        <v>Não</v>
      </c>
      <c r="AK31" s="118"/>
      <c r="AL31" s="115"/>
      <c r="AM31" s="133" t="str">
        <f t="shared" si="23"/>
        <v>Ok</v>
      </c>
      <c r="AO31" s="65" t="str">
        <f t="shared" si="24"/>
        <v>Cooperado SEM perguntas a serem evidenciadas</v>
      </c>
    </row>
    <row r="32" spans="1:41" ht="20.100000000000001" customHeight="1">
      <c r="A32" s="120">
        <v>5</v>
      </c>
      <c r="B32" s="229"/>
      <c r="C32" s="229"/>
      <c r="D32" s="229"/>
      <c r="E32" s="229"/>
      <c r="G32" s="152"/>
      <c r="H32" s="250" t="s">
        <v>1769</v>
      </c>
      <c r="I32" s="115" t="str">
        <f>_xlfn.XLOOKUP(J32,'3054'!$D:$D,'3054'!$C:$C,0,0)</f>
        <v>046.386.181-70</v>
      </c>
      <c r="J32" s="134" t="str">
        <v>JOAO PAULO MOREIRA RIBEIRO</v>
      </c>
      <c r="K32" s="144" cm="1">
        <f t="array" ref="K32">MAX(IF(J32='3054'!$D:$D,'3054'!$I:$I))</f>
        <v>46034</v>
      </c>
      <c r="L32" s="145">
        <f>IF(COUNTIFS('3054'!$D:$D,'A3054'!J32,'3054'!$I:$I,'A3054'!K32,'3054'!$F:$F,'A3054'!$L$7)&gt;=1,1,0)</f>
        <v>1</v>
      </c>
      <c r="M32" s="145">
        <f>IF(COUNTIFS('3054'!$D:$D,'A3054'!J32,'3054'!$I:$I,'A3054'!K32,'3054'!$F:$F,'A3054'!$M$7)&gt;=1,1,0)</f>
        <v>0</v>
      </c>
      <c r="N32" s="146">
        <f>IF(COUNTIFS('3054'!$D:$D,'A3054'!J32,'3054'!$I:$I,'A3054'!K32,'3054'!$F:$F,'A3054'!$N$7)&gt;=1,1,0)</f>
        <v>0</v>
      </c>
      <c r="O32" s="117"/>
      <c r="P32" s="118"/>
      <c r="Q32" s="133" t="str">
        <f t="shared" si="17"/>
        <v>Ok</v>
      </c>
      <c r="R32" s="115"/>
      <c r="S32" s="115"/>
      <c r="T32" s="66"/>
      <c r="U32" s="133" t="str">
        <f t="shared" si="18"/>
        <v>Ok</v>
      </c>
      <c r="V32" s="115"/>
      <c r="W32" s="115"/>
      <c r="X32" s="66"/>
      <c r="Y32" s="133" t="str">
        <f t="shared" si="19"/>
        <v>Ok</v>
      </c>
      <c r="Z32" s="115"/>
      <c r="AA32" s="115"/>
      <c r="AB32" s="66"/>
      <c r="AC32" s="133" t="str">
        <f t="shared" si="20"/>
        <v>Ok</v>
      </c>
      <c r="AD32" s="115"/>
      <c r="AE32" s="115"/>
      <c r="AF32" s="66"/>
      <c r="AG32" s="133" t="str">
        <f t="shared" si="21"/>
        <v>Ok</v>
      </c>
      <c r="AH32" s="115"/>
      <c r="AI32" s="133" t="str">
        <f t="shared" si="6"/>
        <v>Ok</v>
      </c>
      <c r="AJ32" s="117" t="str">
        <f t="shared" si="22"/>
        <v>Não</v>
      </c>
      <c r="AK32" s="118"/>
      <c r="AL32" s="115"/>
      <c r="AM32" s="133" t="str">
        <f t="shared" si="23"/>
        <v>Ok</v>
      </c>
      <c r="AO32" s="65" t="str">
        <f t="shared" si="24"/>
        <v>Cooperado SEM perguntas a serem evidenciadas</v>
      </c>
    </row>
    <row r="33" spans="1:41" ht="20.100000000000001" customHeight="1">
      <c r="A33" s="120">
        <v>6</v>
      </c>
      <c r="B33" s="229"/>
      <c r="C33" s="229"/>
      <c r="D33" s="229"/>
      <c r="E33" s="229"/>
      <c r="H33" s="250" t="s">
        <v>1734</v>
      </c>
      <c r="I33" s="115" t="str">
        <f>_xlfn.XLOOKUP(J33,'3054'!$D:$D,'3054'!$C:$C,0,0)</f>
        <v>101.328.131-49</v>
      </c>
      <c r="J33" s="134" t="str">
        <v>ARMANDO CHAVES DE MORAIS</v>
      </c>
      <c r="K33" s="144" cm="1">
        <f t="array" ref="K33">MAX(IF(J33='3054'!$D:$D,'3054'!$I:$I))</f>
        <v>46036</v>
      </c>
      <c r="L33" s="145">
        <f>IF(COUNTIFS('3054'!$D:$D,'A3054'!J33,'3054'!$I:$I,'A3054'!K33,'3054'!$F:$F,'A3054'!$L$7)&gt;=1,1,0)</f>
        <v>1</v>
      </c>
      <c r="M33" s="145">
        <f>IF(COUNTIFS('3054'!$D:$D,'A3054'!J33,'3054'!$I:$I,'A3054'!K33,'3054'!$F:$F,'A3054'!$M$7)&gt;=1,1,0)</f>
        <v>0</v>
      </c>
      <c r="N33" s="146">
        <f>IF(COUNTIFS('3054'!$D:$D,'A3054'!J33,'3054'!$I:$I,'A3054'!K33,'3054'!$F:$F,'A3054'!$N$7)&gt;=1,1,0)</f>
        <v>0</v>
      </c>
      <c r="O33" s="117"/>
      <c r="P33" s="118"/>
      <c r="Q33" s="133" t="str">
        <f t="shared" si="17"/>
        <v>Ok</v>
      </c>
      <c r="R33" s="115"/>
      <c r="S33" s="115"/>
      <c r="T33" s="66"/>
      <c r="U33" s="133" t="str">
        <f t="shared" si="18"/>
        <v>Ok</v>
      </c>
      <c r="V33" s="115"/>
      <c r="W33" s="115"/>
      <c r="X33" s="66"/>
      <c r="Y33" s="133" t="str">
        <f t="shared" si="19"/>
        <v>Ok</v>
      </c>
      <c r="Z33" s="115"/>
      <c r="AA33" s="115"/>
      <c r="AB33" s="66"/>
      <c r="AC33" s="133" t="str">
        <f t="shared" si="20"/>
        <v>Ok</v>
      </c>
      <c r="AD33" s="115"/>
      <c r="AE33" s="115"/>
      <c r="AF33" s="66"/>
      <c r="AG33" s="133" t="str">
        <f t="shared" si="21"/>
        <v>Ok</v>
      </c>
      <c r="AH33" s="115"/>
      <c r="AI33" s="133" t="str">
        <f t="shared" si="6"/>
        <v>Ok</v>
      </c>
      <c r="AJ33" s="117" t="str">
        <f t="shared" si="22"/>
        <v>Não</v>
      </c>
      <c r="AK33" s="118"/>
      <c r="AL33" s="115"/>
      <c r="AM33" s="133" t="str">
        <f t="shared" si="23"/>
        <v>Ok</v>
      </c>
      <c r="AO33" s="65" t="str">
        <f t="shared" si="24"/>
        <v>Cooperado SEM perguntas a serem evidenciadas</v>
      </c>
    </row>
    <row r="34" spans="1:41" ht="20.100000000000001" customHeight="1">
      <c r="A34" s="120">
        <v>7</v>
      </c>
      <c r="B34" s="229"/>
      <c r="C34" s="229"/>
      <c r="D34" s="229"/>
      <c r="E34" s="229"/>
      <c r="H34" s="250" t="s">
        <v>1770</v>
      </c>
      <c r="I34" s="115" t="str">
        <f>_xlfn.XLOOKUP(J34,'3054'!$D:$D,'3054'!$C:$C,0,0)</f>
        <v>10.481.105/0001-63</v>
      </c>
      <c r="J34" s="134" t="str">
        <v>TRATAR AMBIENTAL CUNHA DA CAMARA SANEAMENTO LTDA</v>
      </c>
      <c r="K34" s="144" cm="1">
        <f t="array" ref="K34">MAX(IF(J34='3054'!$D:$D,'3054'!$I:$I))</f>
        <v>46036</v>
      </c>
      <c r="L34" s="145">
        <f>IF(COUNTIFS('3054'!$D:$D,'A3054'!J34,'3054'!$I:$I,'A3054'!K34,'3054'!$F:$F,'A3054'!$L$7)&gt;=1,1,0)</f>
        <v>1</v>
      </c>
      <c r="M34" s="145">
        <f>IF(COUNTIFS('3054'!$D:$D,'A3054'!J34,'3054'!$I:$I,'A3054'!K34,'3054'!$F:$F,'A3054'!$M$7)&gt;=1,1,0)</f>
        <v>0</v>
      </c>
      <c r="N34" s="146">
        <f>IF(COUNTIFS('3054'!$D:$D,'A3054'!J34,'3054'!$I:$I,'A3054'!K34,'3054'!$F:$F,'A3054'!$N$7)&gt;=1,1,0)</f>
        <v>0</v>
      </c>
      <c r="O34" s="117"/>
      <c r="P34" s="118"/>
      <c r="Q34" s="133" t="str">
        <f t="shared" si="17"/>
        <v>Ok</v>
      </c>
      <c r="R34" s="115"/>
      <c r="S34" s="115"/>
      <c r="T34" s="66"/>
      <c r="U34" s="133" t="str">
        <f t="shared" si="18"/>
        <v>Ok</v>
      </c>
      <c r="V34" s="115"/>
      <c r="W34" s="115"/>
      <c r="X34" s="66"/>
      <c r="Y34" s="133" t="str">
        <f t="shared" si="19"/>
        <v>Ok</v>
      </c>
      <c r="Z34" s="115"/>
      <c r="AA34" s="115"/>
      <c r="AB34" s="66"/>
      <c r="AC34" s="133" t="str">
        <f t="shared" si="20"/>
        <v>Ok</v>
      </c>
      <c r="AD34" s="115"/>
      <c r="AE34" s="115"/>
      <c r="AF34" s="66"/>
      <c r="AG34" s="133" t="str">
        <f t="shared" si="21"/>
        <v>Ok</v>
      </c>
      <c r="AH34" s="115"/>
      <c r="AI34" s="133" t="str">
        <f t="shared" si="6"/>
        <v>Ok</v>
      </c>
      <c r="AJ34" s="117" t="str">
        <f t="shared" si="22"/>
        <v>Não</v>
      </c>
      <c r="AK34" s="118"/>
      <c r="AL34" s="115"/>
      <c r="AM34" s="133" t="str">
        <f t="shared" si="23"/>
        <v>Ok</v>
      </c>
      <c r="AO34" s="65" t="str">
        <f t="shared" si="24"/>
        <v>Cooperado SEM perguntas a serem evidenciadas</v>
      </c>
    </row>
    <row r="35" spans="1:41" ht="20.100000000000001" customHeight="1">
      <c r="A35" s="120">
        <v>8</v>
      </c>
      <c r="B35" s="229"/>
      <c r="C35" s="229"/>
      <c r="D35" s="229"/>
      <c r="E35" s="229"/>
      <c r="G35" s="65" t="s">
        <v>1771</v>
      </c>
      <c r="H35" s="250" t="s">
        <v>1770</v>
      </c>
      <c r="I35" s="115" t="str">
        <f>_xlfn.XLOOKUP(J35,'3054'!$D:$D,'3054'!$C:$C,0,0)</f>
        <v>10.481.105/0001-63</v>
      </c>
      <c r="J35" s="134" t="str">
        <v>TRATAR AMBIENTAL CUNHA DA CAMARA SANEAMENTO LTDA</v>
      </c>
      <c r="K35" s="144" cm="1">
        <f t="array" ref="K35">MAX(IF(J35='3054'!$D:$D,'3054'!$I:$I))</f>
        <v>46036</v>
      </c>
      <c r="L35" s="145">
        <f>IF(COUNTIFS('3054'!$D:$D,'A3054'!J35,'3054'!$I:$I,'A3054'!K35,'3054'!$F:$F,'A3054'!$L$7)&gt;=1,1,0)</f>
        <v>1</v>
      </c>
      <c r="M35" s="145">
        <f>IF(COUNTIFS('3054'!$D:$D,'A3054'!J35,'3054'!$I:$I,'A3054'!K35,'3054'!$F:$F,'A3054'!$M$7)&gt;=1,1,0)</f>
        <v>0</v>
      </c>
      <c r="N35" s="146">
        <f>IF(COUNTIFS('3054'!$D:$D,'A3054'!J35,'3054'!$I:$I,'A3054'!K35,'3054'!$F:$F,'A3054'!$N$7)&gt;=1,1,0)</f>
        <v>0</v>
      </c>
      <c r="O35" s="117"/>
      <c r="P35" s="118"/>
      <c r="Q35" s="133" t="str">
        <f t="shared" si="17"/>
        <v>Ok</v>
      </c>
      <c r="R35" s="115"/>
      <c r="S35" s="115"/>
      <c r="T35" s="66"/>
      <c r="U35" s="133" t="str">
        <f t="shared" si="18"/>
        <v>Ok</v>
      </c>
      <c r="V35" s="115"/>
      <c r="W35" s="115"/>
      <c r="X35" s="66"/>
      <c r="Y35" s="133" t="str">
        <f t="shared" si="19"/>
        <v>Ok</v>
      </c>
      <c r="Z35" s="115"/>
      <c r="AA35" s="115"/>
      <c r="AB35" s="66"/>
      <c r="AC35" s="133" t="str">
        <f t="shared" si="20"/>
        <v>Ok</v>
      </c>
      <c r="AD35" s="115"/>
      <c r="AE35" s="115"/>
      <c r="AF35" s="66"/>
      <c r="AG35" s="133" t="str">
        <f t="shared" si="21"/>
        <v>Ok</v>
      </c>
      <c r="AH35" s="115"/>
      <c r="AI35" s="133" t="str">
        <f t="shared" si="6"/>
        <v>Ok</v>
      </c>
      <c r="AJ35" s="117" t="str">
        <f t="shared" si="22"/>
        <v>Não</v>
      </c>
      <c r="AK35" s="118"/>
      <c r="AL35" s="115"/>
      <c r="AM35" s="133" t="str">
        <f t="shared" si="23"/>
        <v>Ok</v>
      </c>
      <c r="AO35" s="65" t="str">
        <f t="shared" si="24"/>
        <v>Cooperado SEM perguntas a serem evidenciadas</v>
      </c>
    </row>
    <row r="36" spans="1:41" ht="20.100000000000001" customHeight="1">
      <c r="A36" s="120">
        <v>9</v>
      </c>
      <c r="B36" s="229"/>
      <c r="C36" s="229"/>
      <c r="D36" s="229"/>
      <c r="E36" s="229"/>
      <c r="H36" s="250" t="s">
        <v>1736</v>
      </c>
      <c r="I36" s="115" t="str">
        <f>_xlfn.XLOOKUP(J36,'3054'!$D:$D,'3054'!$C:$C,0,0)</f>
        <v>130.984.028-81</v>
      </c>
      <c r="J36" s="134" t="str">
        <v>ANDRE LUIS BEOZZO JUNQUEIRA DE ANDRADE</v>
      </c>
      <c r="K36" s="144" cm="1">
        <f t="array" ref="K36">MAX(IF(J36='3054'!$D:$D,'3054'!$I:$I))</f>
        <v>46044</v>
      </c>
      <c r="L36" s="145">
        <f>IF(COUNTIFS('3054'!$D:$D,'A3054'!J36,'3054'!$I:$I,'A3054'!K36,'3054'!$F:$F,'A3054'!$L$7)&gt;=1,1,0)</f>
        <v>0</v>
      </c>
      <c r="M36" s="145">
        <f>IF(COUNTIFS('3054'!$D:$D,'A3054'!J36,'3054'!$I:$I,'A3054'!K36,'3054'!$F:$F,'A3054'!$M$7)&gt;=1,1,0)</f>
        <v>0</v>
      </c>
      <c r="N36" s="146">
        <f>IF(COUNTIFS('3054'!$D:$D,'A3054'!J36,'3054'!$I:$I,'A3054'!K36,'3054'!$F:$F,'A3054'!$N$7)&gt;=1,1,0)</f>
        <v>1</v>
      </c>
      <c r="O36" s="117"/>
      <c r="P36" s="118"/>
      <c r="Q36" s="133" t="str">
        <f t="shared" si="17"/>
        <v>Ok</v>
      </c>
      <c r="R36" s="115"/>
      <c r="S36" s="115"/>
      <c r="T36" s="66"/>
      <c r="U36" s="133" t="str">
        <f t="shared" si="18"/>
        <v>Ok</v>
      </c>
      <c r="V36" s="115"/>
      <c r="W36" s="115"/>
      <c r="X36" s="66"/>
      <c r="Y36" s="133" t="str">
        <f t="shared" si="19"/>
        <v>Ok</v>
      </c>
      <c r="Z36" s="115"/>
      <c r="AA36" s="115"/>
      <c r="AB36" s="66"/>
      <c r="AC36" s="133" t="str">
        <f t="shared" si="20"/>
        <v>Ok</v>
      </c>
      <c r="AD36" s="115"/>
      <c r="AE36" s="115"/>
      <c r="AF36" s="66"/>
      <c r="AG36" s="133" t="str">
        <f t="shared" si="21"/>
        <v>Ok</v>
      </c>
      <c r="AH36" s="115"/>
      <c r="AI36" s="133" t="str">
        <f t="shared" si="6"/>
        <v>Ok</v>
      </c>
      <c r="AJ36" s="117" t="str">
        <f t="shared" si="22"/>
        <v>Sim, precisa de plano cadastrado na PGPC</v>
      </c>
      <c r="AK36" s="118"/>
      <c r="AL36" s="115"/>
      <c r="AM36" s="133" t="str">
        <f t="shared" si="23"/>
        <v>Verificar</v>
      </c>
      <c r="AO36" s="65" t="str">
        <f t="shared" si="24"/>
        <v>Cooperado COM perguntas a serem evidenciadas</v>
      </c>
    </row>
    <row r="37" spans="1:41" ht="20.100000000000001" customHeight="1">
      <c r="A37" s="120">
        <v>10</v>
      </c>
      <c r="B37" s="229"/>
      <c r="C37" s="229"/>
      <c r="D37" s="229"/>
      <c r="E37" s="229"/>
      <c r="H37" s="250" t="s">
        <v>1772</v>
      </c>
      <c r="I37" s="115" t="str">
        <f>_xlfn.XLOOKUP(J37,'3054'!$D:$D,'3054'!$C:$C,0,0)</f>
        <v>149.628.148-93</v>
      </c>
      <c r="J37" s="134" t="str">
        <v>RICARDO DA ROCHA REZENDE</v>
      </c>
      <c r="K37" s="144" cm="1">
        <f t="array" ref="K37">MAX(IF(J37='3054'!$D:$D,'3054'!$I:$I))</f>
        <v>46037</v>
      </c>
      <c r="L37" s="145">
        <f>IF(COUNTIFS('3054'!$D:$D,'A3054'!J37,'3054'!$I:$I,'A3054'!K37,'3054'!$F:$F,'A3054'!$L$7)&gt;=1,1,0)</f>
        <v>1</v>
      </c>
      <c r="M37" s="145">
        <f>IF(COUNTIFS('3054'!$D:$D,'A3054'!J37,'3054'!$I:$I,'A3054'!K37,'3054'!$F:$F,'A3054'!$M$7)&gt;=1,1,0)</f>
        <v>0</v>
      </c>
      <c r="N37" s="146">
        <f>IF(COUNTIFS('3054'!$D:$D,'A3054'!J37,'3054'!$I:$I,'A3054'!K37,'3054'!$F:$F,'A3054'!$N$7)&gt;=1,1,0)</f>
        <v>0</v>
      </c>
      <c r="O37" s="117"/>
      <c r="P37" s="118"/>
      <c r="Q37" s="133" t="str">
        <f t="shared" si="17"/>
        <v>Ok</v>
      </c>
      <c r="R37" s="115"/>
      <c r="S37" s="115"/>
      <c r="T37" s="66"/>
      <c r="U37" s="133" t="str">
        <f t="shared" si="18"/>
        <v>Ok</v>
      </c>
      <c r="V37" s="115"/>
      <c r="W37" s="115"/>
      <c r="X37" s="66"/>
      <c r="Y37" s="133" t="str">
        <f t="shared" si="19"/>
        <v>Ok</v>
      </c>
      <c r="Z37" s="115"/>
      <c r="AA37" s="115"/>
      <c r="AB37" s="66"/>
      <c r="AC37" s="133" t="str">
        <f t="shared" si="20"/>
        <v>Ok</v>
      </c>
      <c r="AD37" s="115"/>
      <c r="AE37" s="115"/>
      <c r="AF37" s="66"/>
      <c r="AG37" s="133" t="str">
        <f t="shared" si="21"/>
        <v>Ok</v>
      </c>
      <c r="AH37" s="115"/>
      <c r="AI37" s="133" t="str">
        <f t="shared" si="6"/>
        <v>Ok</v>
      </c>
      <c r="AJ37" s="117" t="str">
        <f t="shared" si="22"/>
        <v>Não</v>
      </c>
      <c r="AK37" s="118"/>
      <c r="AL37" s="115"/>
      <c r="AM37" s="133" t="str">
        <f t="shared" si="23"/>
        <v>Ok</v>
      </c>
      <c r="AO37" s="65" t="str">
        <f t="shared" si="24"/>
        <v>Cooperado SEM perguntas a serem evidenciadas</v>
      </c>
    </row>
    <row r="38" spans="1:41" ht="20.100000000000001" customHeight="1">
      <c r="A38" s="120">
        <v>11</v>
      </c>
      <c r="B38" s="229"/>
      <c r="C38" s="229"/>
      <c r="D38" s="229"/>
      <c r="E38" s="229"/>
      <c r="H38" s="250" t="s">
        <v>1742</v>
      </c>
      <c r="I38" s="115" t="str">
        <f>_xlfn.XLOOKUP(J38,'3054'!$D:$D,'3054'!$C:$C,0,0)</f>
        <v>159.060.519-53</v>
      </c>
      <c r="J38" s="134" t="str">
        <v>UBIRACI PEDRO LOPES</v>
      </c>
      <c r="K38" s="144" cm="1">
        <f t="array" ref="K38">MAX(IF(J38='3054'!$D:$D,'3054'!$I:$I))</f>
        <v>46050</v>
      </c>
      <c r="L38" s="145">
        <f>IF(COUNTIFS('3054'!$D:$D,'A3054'!J38,'3054'!$I:$I,'A3054'!K38,'3054'!$F:$F,'A3054'!$L$7)&gt;=1,1,0)</f>
        <v>1</v>
      </c>
      <c r="M38" s="145">
        <f>IF(COUNTIFS('3054'!$D:$D,'A3054'!J38,'3054'!$I:$I,'A3054'!K38,'3054'!$F:$F,'A3054'!$M$7)&gt;=1,1,0)</f>
        <v>0</v>
      </c>
      <c r="N38" s="146">
        <f>IF(COUNTIFS('3054'!$D:$D,'A3054'!J38,'3054'!$I:$I,'A3054'!K38,'3054'!$F:$F,'A3054'!$N$7)&gt;=1,1,0)</f>
        <v>0</v>
      </c>
      <c r="O38" s="117"/>
      <c r="P38" s="118"/>
      <c r="Q38" s="133" t="str">
        <f t="shared" si="17"/>
        <v>Ok</v>
      </c>
      <c r="R38" s="115"/>
      <c r="S38" s="115"/>
      <c r="T38" s="66"/>
      <c r="U38" s="133" t="str">
        <f t="shared" si="18"/>
        <v>Ok</v>
      </c>
      <c r="V38" s="115"/>
      <c r="W38" s="115"/>
      <c r="X38" s="66"/>
      <c r="Y38" s="133" t="str">
        <f t="shared" si="19"/>
        <v>Ok</v>
      </c>
      <c r="Z38" s="115"/>
      <c r="AA38" s="115"/>
      <c r="AB38" s="66"/>
      <c r="AC38" s="133" t="str">
        <f t="shared" si="20"/>
        <v>Ok</v>
      </c>
      <c r="AD38" s="115"/>
      <c r="AE38" s="115"/>
      <c r="AF38" s="66"/>
      <c r="AG38" s="133" t="str">
        <f t="shared" si="21"/>
        <v>Ok</v>
      </c>
      <c r="AH38" s="115"/>
      <c r="AI38" s="133" t="str">
        <f t="shared" si="6"/>
        <v>Ok</v>
      </c>
      <c r="AJ38" s="117" t="str">
        <f t="shared" si="22"/>
        <v>Não</v>
      </c>
      <c r="AK38" s="118"/>
      <c r="AL38" s="115"/>
      <c r="AM38" s="133" t="str">
        <f t="shared" si="23"/>
        <v>Ok</v>
      </c>
      <c r="AO38" s="65" t="str">
        <f t="shared" si="24"/>
        <v>Cooperado SEM perguntas a serem evidenciadas</v>
      </c>
    </row>
    <row r="39" spans="1:41" ht="20.100000000000001" customHeight="1">
      <c r="A39" s="120">
        <v>12</v>
      </c>
      <c r="B39" s="229"/>
      <c r="C39" s="229"/>
      <c r="D39" s="229"/>
      <c r="E39" s="229"/>
      <c r="H39" s="250" t="s">
        <v>1729</v>
      </c>
      <c r="I39" s="115" t="str">
        <f>_xlfn.XLOOKUP(J39,'3054'!$D:$D,'3054'!$C:$C,0,0)</f>
        <v>17.209.329/0001-60</v>
      </c>
      <c r="J39" s="134" t="str">
        <v>SOLOARTE CONSTRUTORA E INCORPORADORA LTDA</v>
      </c>
      <c r="K39" s="144" cm="1">
        <f t="array" ref="K39">MAX(IF(J39='3054'!$D:$D,'3054'!$I:$I))</f>
        <v>46036</v>
      </c>
      <c r="L39" s="145">
        <f>IF(COUNTIFS('3054'!$D:$D,'A3054'!J39,'3054'!$I:$I,'A3054'!K39,'3054'!$F:$F,'A3054'!$L$7)&gt;=1,1,0)</f>
        <v>1</v>
      </c>
      <c r="M39" s="145">
        <f>IF(COUNTIFS('3054'!$D:$D,'A3054'!J39,'3054'!$I:$I,'A3054'!K39,'3054'!$F:$F,'A3054'!$M$7)&gt;=1,1,0)</f>
        <v>0</v>
      </c>
      <c r="N39" s="146">
        <f>IF(COUNTIFS('3054'!$D:$D,'A3054'!J39,'3054'!$I:$I,'A3054'!K39,'3054'!$F:$F,'A3054'!$N$7)&gt;=1,1,0)</f>
        <v>0</v>
      </c>
      <c r="O39" s="117"/>
      <c r="P39" s="118"/>
      <c r="Q39" s="133" t="str">
        <f t="shared" si="17"/>
        <v>Ok</v>
      </c>
      <c r="R39" s="115"/>
      <c r="S39" s="115"/>
      <c r="T39" s="66"/>
      <c r="U39" s="133" t="str">
        <f t="shared" si="18"/>
        <v>Ok</v>
      </c>
      <c r="V39" s="115"/>
      <c r="W39" s="115"/>
      <c r="X39" s="66"/>
      <c r="Y39" s="133" t="str">
        <f t="shared" si="19"/>
        <v>Ok</v>
      </c>
      <c r="Z39" s="115"/>
      <c r="AA39" s="115"/>
      <c r="AB39" s="66"/>
      <c r="AC39" s="133" t="str">
        <f t="shared" si="20"/>
        <v>Ok</v>
      </c>
      <c r="AD39" s="115"/>
      <c r="AE39" s="115"/>
      <c r="AF39" s="66"/>
      <c r="AG39" s="133" t="str">
        <f t="shared" si="21"/>
        <v>Ok</v>
      </c>
      <c r="AH39" s="115"/>
      <c r="AI39" s="133" t="str">
        <f t="shared" si="6"/>
        <v>Ok</v>
      </c>
      <c r="AJ39" s="117" t="str">
        <f t="shared" si="22"/>
        <v>Não</v>
      </c>
      <c r="AK39" s="118"/>
      <c r="AL39" s="115"/>
      <c r="AM39" s="133" t="str">
        <f t="shared" si="23"/>
        <v>Ok</v>
      </c>
      <c r="AO39" s="65" t="str">
        <f t="shared" si="24"/>
        <v>Cooperado SEM perguntas a serem evidenciadas</v>
      </c>
    </row>
    <row r="40" spans="1:41" ht="20.100000000000001" customHeight="1">
      <c r="A40" s="120">
        <v>13</v>
      </c>
      <c r="B40" s="229"/>
      <c r="C40" s="229"/>
      <c r="D40" s="229"/>
      <c r="E40" s="229"/>
      <c r="H40" s="250" t="s">
        <v>1734</v>
      </c>
      <c r="I40" s="115" t="str">
        <f>_xlfn.XLOOKUP(J40,'3054'!$D:$D,'3054'!$C:$C,0,0)</f>
        <v>175.368.308-40</v>
      </c>
      <c r="J40" s="134" t="str">
        <v>RAFAEL ALVES SALOMAO ANTONELLI</v>
      </c>
      <c r="K40" s="144" cm="1">
        <f t="array" ref="K40">MAX(IF(J40='3054'!$D:$D,'3054'!$I:$I))</f>
        <v>46041</v>
      </c>
      <c r="L40" s="145">
        <f>IF(COUNTIFS('3054'!$D:$D,'A3054'!J40,'3054'!$I:$I,'A3054'!K40,'3054'!$F:$F,'A3054'!$L$7)&gt;=1,1,0)</f>
        <v>1</v>
      </c>
      <c r="M40" s="145">
        <f>IF(COUNTIFS('3054'!$D:$D,'A3054'!J40,'3054'!$I:$I,'A3054'!K40,'3054'!$F:$F,'A3054'!$M$7)&gt;=1,1,0)</f>
        <v>0</v>
      </c>
      <c r="N40" s="146">
        <f>IF(COUNTIFS('3054'!$D:$D,'A3054'!J40,'3054'!$I:$I,'A3054'!K40,'3054'!$F:$F,'A3054'!$N$7)&gt;=1,1,0)</f>
        <v>0</v>
      </c>
      <c r="O40" s="117"/>
      <c r="P40" s="118"/>
      <c r="Q40" s="133" t="str">
        <f t="shared" si="17"/>
        <v>Ok</v>
      </c>
      <c r="R40" s="115"/>
      <c r="S40" s="115"/>
      <c r="T40" s="66"/>
      <c r="U40" s="133" t="str">
        <f t="shared" si="18"/>
        <v>Ok</v>
      </c>
      <c r="V40" s="115"/>
      <c r="W40" s="115"/>
      <c r="X40" s="66"/>
      <c r="Y40" s="133" t="str">
        <f t="shared" si="19"/>
        <v>Ok</v>
      </c>
      <c r="Z40" s="115"/>
      <c r="AA40" s="115"/>
      <c r="AB40" s="66"/>
      <c r="AC40" s="133" t="str">
        <f t="shared" si="20"/>
        <v>Ok</v>
      </c>
      <c r="AD40" s="115"/>
      <c r="AE40" s="115"/>
      <c r="AF40" s="66"/>
      <c r="AG40" s="133" t="str">
        <f t="shared" si="21"/>
        <v>Ok</v>
      </c>
      <c r="AH40" s="115"/>
      <c r="AI40" s="133" t="str">
        <f t="shared" si="6"/>
        <v>Ok</v>
      </c>
      <c r="AJ40" s="117" t="str">
        <f t="shared" si="22"/>
        <v>Não</v>
      </c>
      <c r="AK40" s="118"/>
      <c r="AL40" s="115"/>
      <c r="AM40" s="133" t="str">
        <f t="shared" si="23"/>
        <v>Ok</v>
      </c>
      <c r="AO40" s="65" t="str">
        <f t="shared" si="24"/>
        <v>Cooperado SEM perguntas a serem evidenciadas</v>
      </c>
    </row>
    <row r="41" spans="1:41" ht="20.100000000000001" customHeight="1">
      <c r="A41" s="120">
        <v>14</v>
      </c>
      <c r="B41" s="229"/>
      <c r="C41" s="229"/>
      <c r="D41" s="229"/>
      <c r="E41" s="229"/>
      <c r="H41" s="250" t="s">
        <v>1773</v>
      </c>
      <c r="I41" s="115" t="str">
        <f>_xlfn.XLOOKUP(J41,'3054'!$D:$D,'3054'!$C:$C,0,0)</f>
        <v>18.370.832/0001-65</v>
      </c>
      <c r="J41" s="134" t="str">
        <v>SUMMER IND E COMERCIO  DE CALCADOS E ACESSORIOS LTDA</v>
      </c>
      <c r="K41" s="144" cm="1">
        <f t="array" ref="K41">MAX(IF(J41='3054'!$D:$D,'3054'!$I:$I))</f>
        <v>46034</v>
      </c>
      <c r="L41" s="145">
        <f>IF(COUNTIFS('3054'!$D:$D,'A3054'!J41,'3054'!$I:$I,'A3054'!K41,'3054'!$F:$F,'A3054'!$L$7)&gt;=1,1,0)</f>
        <v>1</v>
      </c>
      <c r="M41" s="145">
        <f>IF(COUNTIFS('3054'!$D:$D,'A3054'!J41,'3054'!$I:$I,'A3054'!K41,'3054'!$F:$F,'A3054'!$M$7)&gt;=1,1,0)</f>
        <v>0</v>
      </c>
      <c r="N41" s="146">
        <f>IF(COUNTIFS('3054'!$D:$D,'A3054'!J41,'3054'!$I:$I,'A3054'!K41,'3054'!$F:$F,'A3054'!$N$7)&gt;=1,1,0)</f>
        <v>0</v>
      </c>
      <c r="O41" s="117"/>
      <c r="P41" s="118"/>
      <c r="Q41" s="133" t="str">
        <f t="shared" si="17"/>
        <v>Ok</v>
      </c>
      <c r="R41" s="115"/>
      <c r="S41" s="115"/>
      <c r="T41" s="66"/>
      <c r="U41" s="133" t="str">
        <f t="shared" si="18"/>
        <v>Ok</v>
      </c>
      <c r="V41" s="115"/>
      <c r="W41" s="115"/>
      <c r="X41" s="66"/>
      <c r="Y41" s="133" t="str">
        <f t="shared" si="19"/>
        <v>Ok</v>
      </c>
      <c r="Z41" s="115"/>
      <c r="AA41" s="115"/>
      <c r="AB41" s="66"/>
      <c r="AC41" s="133" t="str">
        <f t="shared" si="20"/>
        <v>Ok</v>
      </c>
      <c r="AD41" s="115"/>
      <c r="AE41" s="115"/>
      <c r="AF41" s="66"/>
      <c r="AG41" s="133" t="str">
        <f t="shared" si="21"/>
        <v>Ok</v>
      </c>
      <c r="AH41" s="115"/>
      <c r="AI41" s="133" t="str">
        <f t="shared" si="6"/>
        <v>Ok</v>
      </c>
      <c r="AJ41" s="117" t="str">
        <f t="shared" si="22"/>
        <v>Não</v>
      </c>
      <c r="AK41" s="118"/>
      <c r="AL41" s="115"/>
      <c r="AM41" s="133" t="str">
        <f t="shared" si="23"/>
        <v>Ok</v>
      </c>
      <c r="AO41" s="65" t="str">
        <f t="shared" si="24"/>
        <v>Cooperado SEM perguntas a serem evidenciadas</v>
      </c>
    </row>
    <row r="42" spans="1:41" ht="20.100000000000001" customHeight="1">
      <c r="A42" s="120">
        <v>15</v>
      </c>
      <c r="B42" s="229"/>
      <c r="C42" s="229"/>
      <c r="D42" s="229"/>
      <c r="E42" s="229"/>
      <c r="H42" s="250" t="s">
        <v>1736</v>
      </c>
      <c r="I42" s="115" t="str">
        <f>_xlfn.XLOOKUP(J42,'3054'!$D:$D,'3054'!$C:$C,0,0)</f>
        <v>196.608.981-34</v>
      </c>
      <c r="J42" s="134" t="str">
        <v>ALTAIR PEREIRA ROSA</v>
      </c>
      <c r="K42" s="144" cm="1">
        <f t="array" ref="K42">MAX(IF(J42='3054'!$D:$D,'3054'!$I:$I))</f>
        <v>46043</v>
      </c>
      <c r="L42" s="145">
        <f>IF(COUNTIFS('3054'!$D:$D,'A3054'!J42,'3054'!$I:$I,'A3054'!K42,'3054'!$F:$F,'A3054'!$L$7)&gt;=1,1,0)</f>
        <v>1</v>
      </c>
      <c r="M42" s="145">
        <f>IF(COUNTIFS('3054'!$D:$D,'A3054'!J42,'3054'!$I:$I,'A3054'!K42,'3054'!$F:$F,'A3054'!$M$7)&gt;=1,1,0)</f>
        <v>0</v>
      </c>
      <c r="N42" s="146">
        <f>IF(COUNTIFS('3054'!$D:$D,'A3054'!J42,'3054'!$I:$I,'A3054'!K42,'3054'!$F:$F,'A3054'!$N$7)&gt;=1,1,0)</f>
        <v>0</v>
      </c>
      <c r="O42" s="117"/>
      <c r="P42" s="118"/>
      <c r="Q42" s="133" t="str">
        <f t="shared" si="17"/>
        <v>Ok</v>
      </c>
      <c r="R42" s="115"/>
      <c r="S42" s="115"/>
      <c r="T42" s="66"/>
      <c r="U42" s="133" t="str">
        <f t="shared" si="18"/>
        <v>Ok</v>
      </c>
      <c r="V42" s="115"/>
      <c r="W42" s="115"/>
      <c r="X42" s="66"/>
      <c r="Y42" s="133" t="str">
        <f t="shared" si="19"/>
        <v>Ok</v>
      </c>
      <c r="Z42" s="115"/>
      <c r="AA42" s="115"/>
      <c r="AB42" s="66"/>
      <c r="AC42" s="133" t="str">
        <f t="shared" si="20"/>
        <v>Ok</v>
      </c>
      <c r="AD42" s="115"/>
      <c r="AE42" s="115"/>
      <c r="AF42" s="66"/>
      <c r="AG42" s="133" t="str">
        <f t="shared" si="21"/>
        <v>Ok</v>
      </c>
      <c r="AH42" s="115"/>
      <c r="AI42" s="133" t="str">
        <f t="shared" si="6"/>
        <v>Ok</v>
      </c>
      <c r="AJ42" s="117" t="str">
        <f t="shared" si="22"/>
        <v>Não</v>
      </c>
      <c r="AK42" s="118"/>
      <c r="AL42" s="115"/>
      <c r="AM42" s="133" t="str">
        <f t="shared" si="23"/>
        <v>Ok</v>
      </c>
      <c r="AO42" s="65" t="str">
        <f t="shared" si="24"/>
        <v>Cooperado SEM perguntas a serem evidenciadas</v>
      </c>
    </row>
    <row r="43" spans="1:41" ht="20.100000000000001" customHeight="1">
      <c r="A43" s="120">
        <v>16</v>
      </c>
      <c r="B43" s="229"/>
      <c r="C43" s="229"/>
      <c r="D43" s="229"/>
      <c r="E43" s="229"/>
      <c r="H43" s="250" t="s">
        <v>1736</v>
      </c>
      <c r="I43" s="115" t="str">
        <f>_xlfn.XLOOKUP(J43,'3054'!$D:$D,'3054'!$C:$C,0,0)</f>
        <v>197.167.961-53</v>
      </c>
      <c r="J43" s="134" t="str">
        <v>TONINHO DE MOURA BRANQUINHO</v>
      </c>
      <c r="K43" s="144" cm="1">
        <f t="array" ref="K43">MAX(IF(J43='3054'!$D:$D,'3054'!$I:$I))</f>
        <v>46027</v>
      </c>
      <c r="L43" s="145">
        <f>IF(COUNTIFS('3054'!$D:$D,'A3054'!J43,'3054'!$I:$I,'A3054'!K43,'3054'!$F:$F,'A3054'!$L$7)&gt;=1,1,0)</f>
        <v>0</v>
      </c>
      <c r="M43" s="145">
        <f>IF(COUNTIFS('3054'!$D:$D,'A3054'!J43,'3054'!$I:$I,'A3054'!K43,'3054'!$F:$F,'A3054'!$M$7)&gt;=1,1,0)</f>
        <v>0</v>
      </c>
      <c r="N43" s="146">
        <f>IF(COUNTIFS('3054'!$D:$D,'A3054'!J43,'3054'!$I:$I,'A3054'!K43,'3054'!$F:$F,'A3054'!$N$7)&gt;=1,1,0)</f>
        <v>1</v>
      </c>
      <c r="O43" s="117"/>
      <c r="P43" s="118"/>
      <c r="Q43" s="133" t="str">
        <f t="shared" si="17"/>
        <v>Ok</v>
      </c>
      <c r="R43" s="115"/>
      <c r="S43" s="115"/>
      <c r="T43" s="66"/>
      <c r="U43" s="133" t="str">
        <f t="shared" si="18"/>
        <v>Ok</v>
      </c>
      <c r="V43" s="115"/>
      <c r="W43" s="115"/>
      <c r="X43" s="66"/>
      <c r="Y43" s="133" t="str">
        <f t="shared" si="19"/>
        <v>Ok</v>
      </c>
      <c r="Z43" s="115"/>
      <c r="AA43" s="115"/>
      <c r="AB43" s="66"/>
      <c r="AC43" s="133" t="str">
        <f t="shared" si="20"/>
        <v>Ok</v>
      </c>
      <c r="AD43" s="115"/>
      <c r="AE43" s="115"/>
      <c r="AF43" s="66"/>
      <c r="AG43" s="133" t="str">
        <f t="shared" si="21"/>
        <v>Ok</v>
      </c>
      <c r="AH43" s="115"/>
      <c r="AI43" s="133" t="str">
        <f t="shared" si="6"/>
        <v>Ok</v>
      </c>
      <c r="AJ43" s="117" t="str">
        <f t="shared" si="22"/>
        <v>Sim, precisa de plano cadastrado na PGPC</v>
      </c>
      <c r="AK43" s="118"/>
      <c r="AL43" s="115" t="s">
        <v>1731</v>
      </c>
      <c r="AM43" s="133" t="str">
        <f t="shared" si="23"/>
        <v>Ok</v>
      </c>
      <c r="AO43" s="65" t="str">
        <f t="shared" si="24"/>
        <v>Cooperado SEM perguntas a serem evidenciadas</v>
      </c>
    </row>
    <row r="44" spans="1:41" ht="20.100000000000001" customHeight="1">
      <c r="A44" s="120">
        <v>17</v>
      </c>
      <c r="B44" s="229"/>
      <c r="C44" s="229"/>
      <c r="D44" s="229"/>
      <c r="E44" s="229"/>
      <c r="H44" s="250" t="s">
        <v>1774</v>
      </c>
      <c r="I44" s="115" t="str">
        <f>_xlfn.XLOOKUP(J44,'3054'!$D:$D,'3054'!$C:$C,0,0)</f>
        <v>21.331.961/0001-59</v>
      </c>
      <c r="J44" s="134" t="str">
        <v>DANIELLE B VITRO ATELIE DA CONSTRUCAO LTDA</v>
      </c>
      <c r="K44" s="144" cm="1">
        <f t="array" ref="K44">MAX(IF(J44='3054'!$D:$D,'3054'!$I:$I))</f>
        <v>46039</v>
      </c>
      <c r="L44" s="145">
        <f>IF(COUNTIFS('3054'!$D:$D,'A3054'!J44,'3054'!$I:$I,'A3054'!K44,'3054'!$F:$F,'A3054'!$L$7)&gt;=1,1,0)</f>
        <v>1</v>
      </c>
      <c r="M44" s="145">
        <f>IF(COUNTIFS('3054'!$D:$D,'A3054'!J44,'3054'!$I:$I,'A3054'!K44,'3054'!$F:$F,'A3054'!$M$7)&gt;=1,1,0)</f>
        <v>0</v>
      </c>
      <c r="N44" s="146">
        <f>IF(COUNTIFS('3054'!$D:$D,'A3054'!J44,'3054'!$I:$I,'A3054'!K44,'3054'!$F:$F,'A3054'!$N$7)&gt;=1,1,0)</f>
        <v>0</v>
      </c>
      <c r="O44" s="117"/>
      <c r="P44" s="118"/>
      <c r="Q44" s="133" t="str">
        <f t="shared" si="17"/>
        <v>Ok</v>
      </c>
      <c r="R44" s="115"/>
      <c r="S44" s="115"/>
      <c r="T44" s="66"/>
      <c r="U44" s="133" t="str">
        <f t="shared" si="18"/>
        <v>Ok</v>
      </c>
      <c r="V44" s="115"/>
      <c r="W44" s="115"/>
      <c r="X44" s="66"/>
      <c r="Y44" s="133" t="str">
        <f t="shared" si="19"/>
        <v>Ok</v>
      </c>
      <c r="Z44" s="115"/>
      <c r="AA44" s="115"/>
      <c r="AB44" s="66"/>
      <c r="AC44" s="133" t="str">
        <f t="shared" si="20"/>
        <v>Ok</v>
      </c>
      <c r="AD44" s="115"/>
      <c r="AE44" s="115"/>
      <c r="AF44" s="66"/>
      <c r="AG44" s="133" t="str">
        <f t="shared" si="21"/>
        <v>Ok</v>
      </c>
      <c r="AH44" s="115"/>
      <c r="AI44" s="133" t="str">
        <f t="shared" si="6"/>
        <v>Ok</v>
      </c>
      <c r="AJ44" s="117" t="str">
        <f t="shared" si="22"/>
        <v>Não</v>
      </c>
      <c r="AK44" s="118"/>
      <c r="AL44" s="115"/>
      <c r="AM44" s="133" t="str">
        <f t="shared" si="23"/>
        <v>Ok</v>
      </c>
      <c r="AO44" s="65" t="str">
        <f t="shared" si="24"/>
        <v>Cooperado SEM perguntas a serem evidenciadas</v>
      </c>
    </row>
    <row r="45" spans="1:41" ht="20.100000000000001" customHeight="1">
      <c r="A45" s="120">
        <v>18</v>
      </c>
      <c r="B45" s="229"/>
      <c r="C45" s="229"/>
      <c r="D45" s="229"/>
      <c r="E45" s="229"/>
      <c r="H45" s="250" t="s">
        <v>1734</v>
      </c>
      <c r="I45" s="115" t="str">
        <f>_xlfn.XLOOKUP(J45,'3054'!$D:$D,'3054'!$C:$C,0,0)</f>
        <v>231.030.940-00</v>
      </c>
      <c r="J45" s="134" t="str">
        <v>LIRIO BRIGNONI</v>
      </c>
      <c r="K45" s="144" cm="1">
        <f t="array" ref="K45">MAX(IF(J45='3054'!$D:$D,'3054'!$I:$I))</f>
        <v>46040</v>
      </c>
      <c r="L45" s="145">
        <f>IF(COUNTIFS('3054'!$D:$D,'A3054'!J45,'3054'!$I:$I,'A3054'!K45,'3054'!$F:$F,'A3054'!$L$7)&gt;=1,1,0)</f>
        <v>1</v>
      </c>
      <c r="M45" s="145">
        <f>IF(COUNTIFS('3054'!$D:$D,'A3054'!J45,'3054'!$I:$I,'A3054'!K45,'3054'!$F:$F,'A3054'!$M$7)&gt;=1,1,0)</f>
        <v>0</v>
      </c>
      <c r="N45" s="146">
        <f>IF(COUNTIFS('3054'!$D:$D,'A3054'!J45,'3054'!$I:$I,'A3054'!K45,'3054'!$F:$F,'A3054'!$N$7)&gt;=1,1,0)</f>
        <v>0</v>
      </c>
      <c r="O45" s="117"/>
      <c r="P45" s="118"/>
      <c r="Q45" s="133" t="str">
        <f t="shared" si="17"/>
        <v>Ok</v>
      </c>
      <c r="R45" s="115"/>
      <c r="S45" s="115"/>
      <c r="T45" s="66"/>
      <c r="U45" s="133" t="str">
        <f t="shared" si="18"/>
        <v>Ok</v>
      </c>
      <c r="V45" s="115"/>
      <c r="W45" s="115"/>
      <c r="X45" s="66"/>
      <c r="Y45" s="133" t="str">
        <f t="shared" si="19"/>
        <v>Ok</v>
      </c>
      <c r="Z45" s="115"/>
      <c r="AA45" s="115"/>
      <c r="AB45" s="66"/>
      <c r="AC45" s="133" t="str">
        <f t="shared" si="20"/>
        <v>Ok</v>
      </c>
      <c r="AD45" s="115"/>
      <c r="AE45" s="115"/>
      <c r="AF45" s="66"/>
      <c r="AG45" s="133" t="str">
        <f t="shared" si="21"/>
        <v>Ok</v>
      </c>
      <c r="AH45" s="115"/>
      <c r="AI45" s="133" t="str">
        <f t="shared" si="6"/>
        <v>Ok</v>
      </c>
      <c r="AJ45" s="117" t="str">
        <f t="shared" si="22"/>
        <v>Não</v>
      </c>
      <c r="AK45" s="118"/>
      <c r="AL45" s="115"/>
      <c r="AM45" s="133" t="str">
        <f t="shared" si="23"/>
        <v>Ok</v>
      </c>
      <c r="AO45" s="65" t="str">
        <f t="shared" si="24"/>
        <v>Cooperado SEM perguntas a serem evidenciadas</v>
      </c>
    </row>
    <row r="46" spans="1:41" ht="20.100000000000001" customHeight="1">
      <c r="A46" s="120">
        <v>19</v>
      </c>
      <c r="B46" s="229"/>
      <c r="C46" s="229"/>
      <c r="D46" s="229"/>
      <c r="E46" s="229"/>
      <c r="H46" s="250" t="s">
        <v>1734</v>
      </c>
      <c r="I46" s="115" t="str">
        <f>_xlfn.XLOOKUP(J46,'3054'!$D:$D,'3054'!$C:$C,0,0)</f>
        <v>236.247.601-49</v>
      </c>
      <c r="J46" s="134" t="str">
        <v>DANILO AIMI</v>
      </c>
      <c r="K46" s="144" cm="1">
        <f t="array" ref="K46">MAX(IF(J46='3054'!$D:$D,'3054'!$I:$I))</f>
        <v>46048</v>
      </c>
      <c r="L46" s="145">
        <f>IF(COUNTIFS('3054'!$D:$D,'A3054'!J46,'3054'!$I:$I,'A3054'!K46,'3054'!$F:$F,'A3054'!$L$7)&gt;=1,1,0)</f>
        <v>0</v>
      </c>
      <c r="M46" s="145">
        <f>IF(COUNTIFS('3054'!$D:$D,'A3054'!J46,'3054'!$I:$I,'A3054'!K46,'3054'!$F:$F,'A3054'!$M$7)&gt;=1,1,0)</f>
        <v>0</v>
      </c>
      <c r="N46" s="146">
        <f>IF(COUNTIFS('3054'!$D:$D,'A3054'!J46,'3054'!$I:$I,'A3054'!K46,'3054'!$F:$F,'A3054'!$N$7)&gt;=1,1,0)</f>
        <v>1</v>
      </c>
      <c r="O46" s="117"/>
      <c r="P46" s="118"/>
      <c r="Q46" s="133" t="str">
        <f t="shared" si="17"/>
        <v>Ok</v>
      </c>
      <c r="R46" s="115"/>
      <c r="S46" s="115"/>
      <c r="T46" s="66"/>
      <c r="U46" s="133" t="str">
        <f t="shared" si="18"/>
        <v>Ok</v>
      </c>
      <c r="V46" s="115"/>
      <c r="W46" s="115"/>
      <c r="X46" s="66"/>
      <c r="Y46" s="133" t="str">
        <f t="shared" si="19"/>
        <v>Ok</v>
      </c>
      <c r="Z46" s="115"/>
      <c r="AA46" s="115"/>
      <c r="AB46" s="66"/>
      <c r="AC46" s="133" t="str">
        <f t="shared" si="20"/>
        <v>Ok</v>
      </c>
      <c r="AD46" s="115"/>
      <c r="AE46" s="115"/>
      <c r="AF46" s="66"/>
      <c r="AG46" s="133" t="str">
        <f t="shared" si="21"/>
        <v>Ok</v>
      </c>
      <c r="AH46" s="115"/>
      <c r="AI46" s="133" t="str">
        <f t="shared" si="6"/>
        <v>Ok</v>
      </c>
      <c r="AJ46" s="117" t="str">
        <f t="shared" si="22"/>
        <v>Sim, precisa de plano cadastrado na PGPC</v>
      </c>
      <c r="AK46" s="118"/>
      <c r="AL46" s="115" t="s">
        <v>1731</v>
      </c>
      <c r="AM46" s="133" t="str">
        <f t="shared" si="23"/>
        <v>Ok</v>
      </c>
      <c r="AO46" s="65" t="str">
        <f t="shared" si="24"/>
        <v>Cooperado SEM perguntas a serem evidenciadas</v>
      </c>
    </row>
    <row r="47" spans="1:41" ht="20.100000000000001" customHeight="1">
      <c r="A47" s="120"/>
      <c r="B47" s="118"/>
      <c r="C47" s="118"/>
      <c r="D47" s="118"/>
      <c r="E47" s="118"/>
      <c r="H47" s="250" t="s">
        <v>1775</v>
      </c>
      <c r="I47" s="115" t="str">
        <f>_xlfn.XLOOKUP(J47,'3054'!$D:$D,'3054'!$C:$C,0,0)</f>
        <v>26.621.050/0001-80</v>
      </c>
      <c r="J47" s="134" t="str">
        <v>EVOLUCAO TRANSPORTES E TURISMO LTDA</v>
      </c>
      <c r="K47" s="144" cm="1">
        <f t="array" ref="K47">MAX(IF(J47='3054'!$D:$D,'3054'!$I:$I))</f>
        <v>46030</v>
      </c>
      <c r="L47" s="145">
        <f>IF(COUNTIFS('3054'!$D:$D,'A3054'!J47,'3054'!$I:$I,'A3054'!K47,'3054'!$F:$F,'A3054'!$L$7)&gt;=1,1,0)</f>
        <v>1</v>
      </c>
      <c r="M47" s="145">
        <f>IF(COUNTIFS('3054'!$D:$D,'A3054'!J47,'3054'!$I:$I,'A3054'!K47,'3054'!$F:$F,'A3054'!$M$7)&gt;=1,1,0)</f>
        <v>0</v>
      </c>
      <c r="N47" s="146">
        <f>IF(COUNTIFS('3054'!$D:$D,'A3054'!J47,'3054'!$I:$I,'A3054'!K47,'3054'!$F:$F,'A3054'!$N$7)&gt;=1,1,0)</f>
        <v>0</v>
      </c>
      <c r="O47" s="117"/>
      <c r="P47" s="118"/>
      <c r="Q47" s="133" t="str">
        <f t="shared" si="17"/>
        <v>Ok</v>
      </c>
      <c r="R47" s="115"/>
      <c r="S47" s="115"/>
      <c r="T47" s="66"/>
      <c r="U47" s="133" t="str">
        <f t="shared" si="18"/>
        <v>Ok</v>
      </c>
      <c r="V47" s="115"/>
      <c r="W47" s="115"/>
      <c r="X47" s="66"/>
      <c r="Y47" s="133" t="str">
        <f t="shared" si="19"/>
        <v>Ok</v>
      </c>
      <c r="Z47" s="115" t="s">
        <v>1735</v>
      </c>
      <c r="AA47" s="115" t="s">
        <v>1731</v>
      </c>
      <c r="AB47" s="66" t="s">
        <v>1735</v>
      </c>
      <c r="AC47" s="133" t="str">
        <f t="shared" si="20"/>
        <v>Verificar</v>
      </c>
      <c r="AD47" s="115"/>
      <c r="AE47" s="115"/>
      <c r="AF47" s="66"/>
      <c r="AG47" s="133" t="str">
        <f t="shared" si="21"/>
        <v>Ok</v>
      </c>
      <c r="AH47" s="115" t="s">
        <v>1735</v>
      </c>
      <c r="AI47" s="133" t="str">
        <f t="shared" si="6"/>
        <v>Verificar</v>
      </c>
      <c r="AJ47" s="117" t="str">
        <f t="shared" si="22"/>
        <v>Não</v>
      </c>
      <c r="AK47" s="118"/>
      <c r="AL47" s="115"/>
      <c r="AM47" s="133" t="str">
        <f t="shared" si="23"/>
        <v>Ok</v>
      </c>
      <c r="AO47" s="65" t="str">
        <f t="shared" si="24"/>
        <v>Cooperado COM perguntas a serem evidenciadas</v>
      </c>
    </row>
    <row r="48" spans="1:41" ht="20.100000000000001" customHeight="1" thickBot="1">
      <c r="B48" s="324" t="s">
        <v>719</v>
      </c>
      <c r="C48" s="324"/>
      <c r="D48" s="324"/>
      <c r="E48" s="324"/>
      <c r="H48" s="250" t="s">
        <v>1737</v>
      </c>
      <c r="I48" s="115" t="str">
        <f>_xlfn.XLOOKUP(J48,'3054'!$D:$D,'3054'!$C:$C,0,0)</f>
        <v>27.025.233/0001-03</v>
      </c>
      <c r="J48" s="134" t="str">
        <v>HYDRORGEN BRASIL LTDA</v>
      </c>
      <c r="K48" s="144" cm="1">
        <f t="array" ref="K48">MAX(IF(J48='3054'!$D:$D,'3054'!$I:$I))</f>
        <v>46052</v>
      </c>
      <c r="L48" s="145">
        <f>IF(COUNTIFS('3054'!$D:$D,'A3054'!J48,'3054'!$I:$I,'A3054'!K48,'3054'!$F:$F,'A3054'!$L$7)&gt;=1,1,0)</f>
        <v>1</v>
      </c>
      <c r="M48" s="145">
        <f>IF(COUNTIFS('3054'!$D:$D,'A3054'!J48,'3054'!$I:$I,'A3054'!K48,'3054'!$F:$F,'A3054'!$M$7)&gt;=1,1,0)</f>
        <v>0</v>
      </c>
      <c r="N48" s="146">
        <f>IF(COUNTIFS('3054'!$D:$D,'A3054'!J48,'3054'!$I:$I,'A3054'!K48,'3054'!$F:$F,'A3054'!$N$7)&gt;=1,1,0)</f>
        <v>0</v>
      </c>
      <c r="O48" s="117"/>
      <c r="P48" s="118"/>
      <c r="Q48" s="133" t="str">
        <f t="shared" si="17"/>
        <v>Ok</v>
      </c>
      <c r="R48" s="115"/>
      <c r="S48" s="115"/>
      <c r="T48" s="66"/>
      <c r="U48" s="133" t="str">
        <f t="shared" si="18"/>
        <v>Ok</v>
      </c>
      <c r="V48" s="115"/>
      <c r="W48" s="115"/>
      <c r="X48" s="66"/>
      <c r="Y48" s="133" t="str">
        <f t="shared" si="19"/>
        <v>Ok</v>
      </c>
      <c r="Z48" s="115"/>
      <c r="AA48" s="115"/>
      <c r="AB48" s="66"/>
      <c r="AC48" s="133" t="str">
        <f t="shared" si="20"/>
        <v>Ok</v>
      </c>
      <c r="AD48" s="115"/>
      <c r="AE48" s="115"/>
      <c r="AF48" s="66"/>
      <c r="AG48" s="133" t="str">
        <f t="shared" si="21"/>
        <v>Ok</v>
      </c>
      <c r="AH48" s="115"/>
      <c r="AI48" s="133" t="str">
        <f t="shared" si="6"/>
        <v>Ok</v>
      </c>
      <c r="AJ48" s="117" t="str">
        <f t="shared" si="22"/>
        <v>Não</v>
      </c>
      <c r="AK48" s="118"/>
      <c r="AL48" s="115"/>
      <c r="AM48" s="133" t="str">
        <f t="shared" si="23"/>
        <v>Ok</v>
      </c>
      <c r="AO48" s="65" t="str">
        <f t="shared" si="24"/>
        <v>Cooperado SEM perguntas a serem evidenciadas</v>
      </c>
    </row>
    <row r="49" spans="1:41" ht="20.100000000000001" customHeight="1" thickTop="1">
      <c r="A49" s="119" t="s">
        <v>720</v>
      </c>
      <c r="B49" s="150" t="s">
        <v>721</v>
      </c>
      <c r="C49" s="151" t="s">
        <v>715</v>
      </c>
      <c r="D49" s="328"/>
      <c r="E49" s="329"/>
      <c r="H49" s="250" t="s">
        <v>1736</v>
      </c>
      <c r="I49" s="115" t="str">
        <f>_xlfn.XLOOKUP(J49,'3054'!$D:$D,'3054'!$C:$C,0,0)</f>
        <v>276.066.601-82</v>
      </c>
      <c r="J49" s="134" t="str">
        <v>FRANCISCO SIJAVAN CUNHA</v>
      </c>
      <c r="K49" s="144" cm="1">
        <f t="array" ref="K49">MAX(IF(J49='3054'!$D:$D,'3054'!$I:$I))</f>
        <v>46031</v>
      </c>
      <c r="L49" s="145">
        <f>IF(COUNTIFS('3054'!$D:$D,'A3054'!J49,'3054'!$I:$I,'A3054'!K49,'3054'!$F:$F,'A3054'!$L$7)&gt;=1,1,0)</f>
        <v>1</v>
      </c>
      <c r="M49" s="145">
        <f>IF(COUNTIFS('3054'!$D:$D,'A3054'!J49,'3054'!$I:$I,'A3054'!K49,'3054'!$F:$F,'A3054'!$M$7)&gt;=1,1,0)</f>
        <v>0</v>
      </c>
      <c r="N49" s="146">
        <f>IF(COUNTIFS('3054'!$D:$D,'A3054'!J49,'3054'!$I:$I,'A3054'!K49,'3054'!$F:$F,'A3054'!$N$7)&gt;=1,1,0)</f>
        <v>0</v>
      </c>
      <c r="O49" s="117"/>
      <c r="P49" s="118"/>
      <c r="Q49" s="133" t="str">
        <f t="shared" si="17"/>
        <v>Ok</v>
      </c>
      <c r="R49" s="115"/>
      <c r="S49" s="115"/>
      <c r="T49" s="66"/>
      <c r="U49" s="133" t="str">
        <f t="shared" si="18"/>
        <v>Ok</v>
      </c>
      <c r="V49" s="115"/>
      <c r="W49" s="115"/>
      <c r="X49" s="66"/>
      <c r="Y49" s="133" t="str">
        <f t="shared" si="19"/>
        <v>Ok</v>
      </c>
      <c r="Z49" s="115" t="s">
        <v>1735</v>
      </c>
      <c r="AA49" s="115" t="s">
        <v>1731</v>
      </c>
      <c r="AB49" s="66" t="s">
        <v>1735</v>
      </c>
      <c r="AC49" s="133" t="str">
        <f t="shared" si="20"/>
        <v>Verificar</v>
      </c>
      <c r="AD49" s="115"/>
      <c r="AE49" s="115"/>
      <c r="AF49" s="66"/>
      <c r="AG49" s="133" t="str">
        <f t="shared" si="21"/>
        <v>Ok</v>
      </c>
      <c r="AH49" s="115" t="s">
        <v>1735</v>
      </c>
      <c r="AI49" s="133" t="str">
        <f t="shared" si="6"/>
        <v>Verificar</v>
      </c>
      <c r="AJ49" s="117" t="str">
        <f t="shared" si="22"/>
        <v>Não</v>
      </c>
      <c r="AK49" s="118"/>
      <c r="AL49" s="115"/>
      <c r="AM49" s="133" t="str">
        <f t="shared" si="23"/>
        <v>Ok</v>
      </c>
      <c r="AO49" s="65" t="str">
        <f t="shared" si="24"/>
        <v>Cooperado COM perguntas a serem evidenciadas</v>
      </c>
    </row>
    <row r="50" spans="1:41" ht="20.100000000000001" customHeight="1">
      <c r="A50" s="119">
        <f>IFERROR(IF(ROW(_xlfn.XLOOKUP(B50,I:I,I:I))=1,"",ROW(_xlfn.XLOOKUP(B50,I:I,I:I))),"")</f>
        <v>12</v>
      </c>
      <c r="B50" s="157" t="str" cm="1">
        <f t="array" ref="B50:B54">IF(_xlfn._xlws.FILTER(I:I,AO:AO="Cooperado COM perguntas a serem evidenciadas","")="","",_xlfn._xlws.FILTER(I:I,AO:AO="Cooperado COM perguntas a serem evidenciadas",""))</f>
        <v>010.009.231-42</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v>
      </c>
      <c r="D50" s="120"/>
      <c r="E50" s="158"/>
      <c r="H50" s="250" t="s">
        <v>1736</v>
      </c>
      <c r="I50" s="115" t="str">
        <f>_xlfn.XLOOKUP(J50,'3054'!$D:$D,'3054'!$C:$C,0,0)</f>
        <v>283.099.601-15</v>
      </c>
      <c r="J50" s="134" t="str">
        <v>PAULO MESSIAS NOGUEIRA DA CUNHA</v>
      </c>
      <c r="K50" s="144" cm="1">
        <f t="array" ref="K50">MAX(IF(J50='3054'!$D:$D,'3054'!$I:$I))</f>
        <v>46050</v>
      </c>
      <c r="L50" s="145">
        <f>IF(COUNTIFS('3054'!$D:$D,'A3054'!J50,'3054'!$I:$I,'A3054'!K50,'3054'!$F:$F,'A3054'!$L$7)&gt;=1,1,0)</f>
        <v>1</v>
      </c>
      <c r="M50" s="145">
        <f>IF(COUNTIFS('3054'!$D:$D,'A3054'!J50,'3054'!$I:$I,'A3054'!K50,'3054'!$F:$F,'A3054'!$M$7)&gt;=1,1,0)</f>
        <v>0</v>
      </c>
      <c r="N50" s="146">
        <f>IF(COUNTIFS('3054'!$D:$D,'A3054'!J50,'3054'!$I:$I,'A3054'!K50,'3054'!$F:$F,'A3054'!$N$7)&gt;=1,1,0)</f>
        <v>0</v>
      </c>
      <c r="O50" s="117"/>
      <c r="P50" s="118"/>
      <c r="Q50" s="133" t="str">
        <f t="shared" si="17"/>
        <v>Ok</v>
      </c>
      <c r="R50" s="115"/>
      <c r="S50" s="115"/>
      <c r="T50" s="66"/>
      <c r="U50" s="133" t="str">
        <f t="shared" si="18"/>
        <v>Ok</v>
      </c>
      <c r="V50" s="115"/>
      <c r="W50" s="115"/>
      <c r="X50" s="66"/>
      <c r="Y50" s="133" t="str">
        <f t="shared" si="19"/>
        <v>Ok</v>
      </c>
      <c r="Z50" s="115"/>
      <c r="AA50" s="115"/>
      <c r="AB50" s="66"/>
      <c r="AC50" s="133" t="str">
        <f t="shared" si="20"/>
        <v>Ok</v>
      </c>
      <c r="AD50" s="115"/>
      <c r="AE50" s="115"/>
      <c r="AF50" s="66"/>
      <c r="AG50" s="133" t="str">
        <f t="shared" si="21"/>
        <v>Ok</v>
      </c>
      <c r="AH50" s="115"/>
      <c r="AI50" s="133" t="str">
        <f t="shared" si="6"/>
        <v>Ok</v>
      </c>
      <c r="AJ50" s="117" t="str">
        <f t="shared" si="22"/>
        <v>Não</v>
      </c>
      <c r="AK50" s="118"/>
      <c r="AL50" s="115"/>
      <c r="AM50" s="133" t="str">
        <f t="shared" si="23"/>
        <v>Ok</v>
      </c>
      <c r="AO50" s="65" t="str">
        <f t="shared" si="24"/>
        <v>Cooperado SEM perguntas a serem evidenciadas</v>
      </c>
    </row>
    <row r="51" spans="1:41" ht="20.100000000000001" customHeight="1">
      <c r="A51" s="119">
        <f t="shared" ref="A51:A82" si="25">IFERROR(IF(ROW(_xlfn.XLOOKUP(B51,I:I,I:I))=1,"",ROW(_xlfn.XLOOKUP(B51,I:I,I:I))),"")</f>
        <v>36</v>
      </c>
      <c r="B51" s="159" t="str">
        <v>130.984.028-81</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7.</v>
      </c>
      <c r="D51" s="120"/>
      <c r="E51" s="158"/>
      <c r="H51" s="250" t="s">
        <v>1776</v>
      </c>
      <c r="I51" s="115" t="str">
        <f>_xlfn.XLOOKUP(J51,'3054'!$D:$D,'3054'!$C:$C,0,0)</f>
        <v>29.662.466/0001-34</v>
      </c>
      <c r="J51" s="134" t="str">
        <v>NAIR DA SILVA FERNANDES 60750294191</v>
      </c>
      <c r="K51" s="144" cm="1">
        <f t="array" ref="K51">MAX(IF(J51='3054'!$D:$D,'3054'!$I:$I))</f>
        <v>46036</v>
      </c>
      <c r="L51" s="145">
        <f>IF(COUNTIFS('3054'!$D:$D,'A3054'!J51,'3054'!$I:$I,'A3054'!K51,'3054'!$F:$F,'A3054'!$L$7)&gt;=1,1,0)</f>
        <v>1</v>
      </c>
      <c r="M51" s="145">
        <f>IF(COUNTIFS('3054'!$D:$D,'A3054'!J51,'3054'!$I:$I,'A3054'!K51,'3054'!$F:$F,'A3054'!$M$7)&gt;=1,1,0)</f>
        <v>0</v>
      </c>
      <c r="N51" s="146">
        <f>IF(COUNTIFS('3054'!$D:$D,'A3054'!J51,'3054'!$I:$I,'A3054'!K51,'3054'!$F:$F,'A3054'!$N$7)&gt;=1,1,0)</f>
        <v>0</v>
      </c>
      <c r="O51" s="117"/>
      <c r="P51" s="118"/>
      <c r="Q51" s="133" t="str">
        <f t="shared" si="17"/>
        <v>Ok</v>
      </c>
      <c r="R51" s="115"/>
      <c r="S51" s="115"/>
      <c r="T51" s="66"/>
      <c r="U51" s="133" t="str">
        <f t="shared" si="18"/>
        <v>Ok</v>
      </c>
      <c r="V51" s="115"/>
      <c r="W51" s="115"/>
      <c r="X51" s="66"/>
      <c r="Y51" s="133" t="str">
        <f t="shared" si="19"/>
        <v>Ok</v>
      </c>
      <c r="Z51" s="115"/>
      <c r="AA51" s="115"/>
      <c r="AB51" s="66"/>
      <c r="AC51" s="133" t="str">
        <f t="shared" si="20"/>
        <v>Ok</v>
      </c>
      <c r="AD51" s="115"/>
      <c r="AE51" s="115"/>
      <c r="AF51" s="66"/>
      <c r="AG51" s="133" t="str">
        <f t="shared" si="21"/>
        <v>Ok</v>
      </c>
      <c r="AH51" s="115"/>
      <c r="AI51" s="133" t="str">
        <f t="shared" si="6"/>
        <v>Ok</v>
      </c>
      <c r="AJ51" s="117" t="str">
        <f t="shared" si="22"/>
        <v>Não</v>
      </c>
      <c r="AK51" s="118"/>
      <c r="AL51" s="115"/>
      <c r="AM51" s="133" t="str">
        <f t="shared" si="23"/>
        <v>Ok</v>
      </c>
      <c r="AO51" s="65" t="str">
        <f t="shared" si="24"/>
        <v>Cooperado SEM perguntas a serem evidenciadas</v>
      </c>
    </row>
    <row r="52" spans="1:41" ht="20.100000000000001" customHeight="1">
      <c r="A52" s="119">
        <f t="shared" si="25"/>
        <v>47</v>
      </c>
      <c r="B52" s="159" t="str">
        <v>26.621.050/0001-80</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4, 6.</v>
      </c>
      <c r="E52" s="158"/>
      <c r="H52" s="250" t="s">
        <v>1732</v>
      </c>
      <c r="I52" s="115" t="str">
        <f>_xlfn.XLOOKUP(J52,'3054'!$D:$D,'3054'!$C:$C,0,0)</f>
        <v>30.116.716/0001-10</v>
      </c>
      <c r="J52" s="134" t="str">
        <v>POSTO ROMARIA LTDA</v>
      </c>
      <c r="K52" s="144" cm="1">
        <f t="array" ref="K52">MAX(IF(J52='3054'!$D:$D,'3054'!$I:$I))</f>
        <v>46052</v>
      </c>
      <c r="L52" s="145">
        <f>IF(COUNTIFS('3054'!$D:$D,'A3054'!J52,'3054'!$I:$I,'A3054'!K52,'3054'!$F:$F,'A3054'!$L$7)&gt;=1,1,0)</f>
        <v>1</v>
      </c>
      <c r="M52" s="145">
        <f>IF(COUNTIFS('3054'!$D:$D,'A3054'!J52,'3054'!$I:$I,'A3054'!K52,'3054'!$F:$F,'A3054'!$M$7)&gt;=1,1,0)</f>
        <v>0</v>
      </c>
      <c r="N52" s="146">
        <f>IF(COUNTIFS('3054'!$D:$D,'A3054'!J52,'3054'!$I:$I,'A3054'!K52,'3054'!$F:$F,'A3054'!$N$7)&gt;=1,1,0)</f>
        <v>0</v>
      </c>
      <c r="O52" s="117"/>
      <c r="P52" s="118"/>
      <c r="Q52" s="133" t="str">
        <f t="shared" si="17"/>
        <v>Ok</v>
      </c>
      <c r="R52" s="115"/>
      <c r="S52" s="115"/>
      <c r="T52" s="66"/>
      <c r="U52" s="133" t="str">
        <f t="shared" si="18"/>
        <v>Ok</v>
      </c>
      <c r="V52" s="115"/>
      <c r="W52" s="115"/>
      <c r="X52" s="66"/>
      <c r="Y52" s="133" t="str">
        <f t="shared" si="19"/>
        <v>Ok</v>
      </c>
      <c r="Z52" s="115"/>
      <c r="AA52" s="115"/>
      <c r="AB52" s="66"/>
      <c r="AC52" s="133" t="str">
        <f t="shared" si="20"/>
        <v>Ok</v>
      </c>
      <c r="AD52" s="115"/>
      <c r="AE52" s="115"/>
      <c r="AF52" s="66"/>
      <c r="AG52" s="133" t="str">
        <f t="shared" si="21"/>
        <v>Ok</v>
      </c>
      <c r="AH52" s="115"/>
      <c r="AI52" s="133" t="str">
        <f t="shared" si="6"/>
        <v>Ok</v>
      </c>
      <c r="AJ52" s="117" t="str">
        <f t="shared" si="22"/>
        <v>Não</v>
      </c>
      <c r="AK52" s="118"/>
      <c r="AL52" s="115"/>
      <c r="AM52" s="133" t="str">
        <f t="shared" si="23"/>
        <v>Ok</v>
      </c>
      <c r="AO52" s="65" t="str">
        <f t="shared" si="24"/>
        <v>Cooperado SEM perguntas a serem evidenciadas</v>
      </c>
    </row>
    <row r="53" spans="1:41" ht="20.100000000000001" customHeight="1">
      <c r="A53" s="119">
        <f t="shared" si="25"/>
        <v>49</v>
      </c>
      <c r="B53" s="159" t="str">
        <v>276.066.601-82</v>
      </c>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4, 6.</v>
      </c>
      <c r="E53" s="158"/>
      <c r="H53" s="250" t="s">
        <v>1734</v>
      </c>
      <c r="I53" s="115" t="str">
        <f>_xlfn.XLOOKUP(J53,'3054'!$D:$D,'3054'!$C:$C,0,0)</f>
        <v>309.539.101-30</v>
      </c>
      <c r="J53" s="134" t="str">
        <v>JOAO BATISTA MACHADO NETO</v>
      </c>
      <c r="K53" s="144" cm="1">
        <f t="array" ref="K53">MAX(IF(J53='3054'!$D:$D,'3054'!$I:$I))</f>
        <v>46027</v>
      </c>
      <c r="L53" s="145">
        <f>IF(COUNTIFS('3054'!$D:$D,'A3054'!J53,'3054'!$I:$I,'A3054'!K53,'3054'!$F:$F,'A3054'!$L$7)&gt;=1,1,0)</f>
        <v>1</v>
      </c>
      <c r="M53" s="145">
        <f>IF(COUNTIFS('3054'!$D:$D,'A3054'!J53,'3054'!$I:$I,'A3054'!K53,'3054'!$F:$F,'A3054'!$M$7)&gt;=1,1,0)</f>
        <v>0</v>
      </c>
      <c r="N53" s="146">
        <f>IF(COUNTIFS('3054'!$D:$D,'A3054'!J53,'3054'!$I:$I,'A3054'!K53,'3054'!$F:$F,'A3054'!$N$7)&gt;=1,1,0)</f>
        <v>0</v>
      </c>
      <c r="O53" s="117"/>
      <c r="P53" s="118"/>
      <c r="Q53" s="133" t="str">
        <f t="shared" si="17"/>
        <v>Ok</v>
      </c>
      <c r="R53" s="115"/>
      <c r="S53" s="115"/>
      <c r="T53" s="66"/>
      <c r="U53" s="133" t="str">
        <f t="shared" si="18"/>
        <v>Ok</v>
      </c>
      <c r="V53" s="115"/>
      <c r="W53" s="115"/>
      <c r="X53" s="66"/>
      <c r="Y53" s="133" t="str">
        <f t="shared" si="19"/>
        <v>Ok</v>
      </c>
      <c r="Z53" s="115"/>
      <c r="AA53" s="115"/>
      <c r="AB53" s="66"/>
      <c r="AC53" s="133" t="str">
        <f t="shared" si="20"/>
        <v>Ok</v>
      </c>
      <c r="AD53" s="115"/>
      <c r="AE53" s="115"/>
      <c r="AF53" s="66"/>
      <c r="AG53" s="133" t="str">
        <f t="shared" si="21"/>
        <v>Ok</v>
      </c>
      <c r="AH53" s="115"/>
      <c r="AI53" s="133" t="str">
        <f t="shared" si="6"/>
        <v>Ok</v>
      </c>
      <c r="AJ53" s="117" t="str">
        <f t="shared" si="22"/>
        <v>Não</v>
      </c>
      <c r="AK53" s="118"/>
      <c r="AL53" s="115"/>
      <c r="AM53" s="133" t="str">
        <f t="shared" si="23"/>
        <v>Ok</v>
      </c>
      <c r="AO53" s="65" t="str">
        <f t="shared" si="24"/>
        <v>Cooperado SEM perguntas a serem evidenciadas</v>
      </c>
    </row>
    <row r="54" spans="1:41" ht="20.100000000000001" customHeight="1">
      <c r="A54" s="119">
        <f t="shared" si="25"/>
        <v>76</v>
      </c>
      <c r="B54" s="159" t="str">
        <v>597.861.081-91</v>
      </c>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4, 6.</v>
      </c>
      <c r="D54" s="120"/>
      <c r="E54" s="158"/>
      <c r="H54" s="250" t="s">
        <v>1734</v>
      </c>
      <c r="I54" s="115" t="str">
        <f>_xlfn.XLOOKUP(J54,'3054'!$D:$D,'3054'!$C:$C,0,0)</f>
        <v>310.502.711-49</v>
      </c>
      <c r="J54" s="134" t="str">
        <v>CELSO SOUZA E SILVA</v>
      </c>
      <c r="K54" s="144" cm="1">
        <f t="array" ref="K54">MAX(IF(J54='3054'!$D:$D,'3054'!$I:$I))</f>
        <v>46028</v>
      </c>
      <c r="L54" s="145">
        <f>IF(COUNTIFS('3054'!$D:$D,'A3054'!J54,'3054'!$I:$I,'A3054'!K54,'3054'!$F:$F,'A3054'!$L$7)&gt;=1,1,0)</f>
        <v>0</v>
      </c>
      <c r="M54" s="145">
        <f>IF(COUNTIFS('3054'!$D:$D,'A3054'!J54,'3054'!$I:$I,'A3054'!K54,'3054'!$F:$F,'A3054'!$M$7)&gt;=1,1,0)</f>
        <v>1</v>
      </c>
      <c r="N54" s="146">
        <f>IF(COUNTIFS('3054'!$D:$D,'A3054'!J54,'3054'!$I:$I,'A3054'!K54,'3054'!$F:$F,'A3054'!$N$7)&gt;=1,1,0)</f>
        <v>0</v>
      </c>
      <c r="O54" s="117"/>
      <c r="P54" s="118"/>
      <c r="Q54" s="133" t="str">
        <f t="shared" si="17"/>
        <v>Ok</v>
      </c>
      <c r="R54" s="115"/>
      <c r="S54" s="115"/>
      <c r="T54" s="66"/>
      <c r="U54" s="133" t="str">
        <f t="shared" si="18"/>
        <v>Ok</v>
      </c>
      <c r="V54" s="115"/>
      <c r="W54" s="115"/>
      <c r="X54" s="66"/>
      <c r="Y54" s="133" t="str">
        <f t="shared" si="19"/>
        <v>Ok</v>
      </c>
      <c r="Z54" s="115"/>
      <c r="AA54" s="115"/>
      <c r="AB54" s="66"/>
      <c r="AC54" s="133" t="str">
        <f t="shared" si="20"/>
        <v>Ok</v>
      </c>
      <c r="AD54" s="115"/>
      <c r="AE54" s="115"/>
      <c r="AF54" s="66"/>
      <c r="AG54" s="133" t="str">
        <f t="shared" si="21"/>
        <v>Ok</v>
      </c>
      <c r="AH54" s="115"/>
      <c r="AI54" s="133" t="str">
        <f t="shared" si="6"/>
        <v>Ok</v>
      </c>
      <c r="AJ54" s="117" t="str">
        <f t="shared" si="22"/>
        <v>Não</v>
      </c>
      <c r="AK54" s="118"/>
      <c r="AL54" s="115"/>
      <c r="AM54" s="133" t="str">
        <f t="shared" si="23"/>
        <v>Ok</v>
      </c>
      <c r="AO54" s="65" t="str">
        <f t="shared" si="24"/>
        <v>Cooperado SEM perguntas a serem evidenciadas</v>
      </c>
    </row>
    <row r="55" spans="1:41" ht="20.100000000000001" customHeight="1">
      <c r="A55" s="255" t="str">
        <f t="shared" si="2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s="250" t="s">
        <v>1777</v>
      </c>
      <c r="I55" s="115" t="str">
        <f>_xlfn.XLOOKUP(J55,'3054'!$D:$D,'3054'!$C:$C,0,0)</f>
        <v>32.754.827/0001-87</v>
      </c>
      <c r="J55" s="134" t="str">
        <v>PROFILME INDUSTRIA DE EMBALAGENS LTDA</v>
      </c>
      <c r="K55" s="144" cm="1">
        <f t="array" ref="K55">MAX(IF(J55='3054'!$D:$D,'3054'!$I:$I))</f>
        <v>46029</v>
      </c>
      <c r="L55" s="145">
        <f>IF(COUNTIFS('3054'!$D:$D,'A3054'!J55,'3054'!$I:$I,'A3054'!K55,'3054'!$F:$F,'A3054'!$L$7)&gt;=1,1,0)</f>
        <v>0</v>
      </c>
      <c r="M55" s="145">
        <f>IF(COUNTIFS('3054'!$D:$D,'A3054'!J55,'3054'!$I:$I,'A3054'!K55,'3054'!$F:$F,'A3054'!$M$7)&gt;=1,1,0)</f>
        <v>0</v>
      </c>
      <c r="N55" s="146">
        <f>IF(COUNTIFS('3054'!$D:$D,'A3054'!J55,'3054'!$I:$I,'A3054'!K55,'3054'!$F:$F,'A3054'!$N$7)&gt;=1,1,0)</f>
        <v>1</v>
      </c>
      <c r="O55" s="117"/>
      <c r="P55" s="118"/>
      <c r="Q55" s="133" t="str">
        <f t="shared" si="17"/>
        <v>Ok</v>
      </c>
      <c r="R55" s="115"/>
      <c r="S55" s="115"/>
      <c r="T55" s="66"/>
      <c r="U55" s="133" t="str">
        <f t="shared" si="18"/>
        <v>Ok</v>
      </c>
      <c r="V55" s="115"/>
      <c r="W55" s="115"/>
      <c r="X55" s="66"/>
      <c r="Y55" s="133" t="str">
        <f t="shared" si="19"/>
        <v>Ok</v>
      </c>
      <c r="Z55" s="115"/>
      <c r="AA55" s="115"/>
      <c r="AB55" s="66"/>
      <c r="AC55" s="133" t="str">
        <f t="shared" si="20"/>
        <v>Ok</v>
      </c>
      <c r="AD55" s="115"/>
      <c r="AE55" s="115"/>
      <c r="AF55" s="66"/>
      <c r="AG55" s="133" t="str">
        <f t="shared" si="21"/>
        <v>Ok</v>
      </c>
      <c r="AH55" s="115"/>
      <c r="AI55" s="133" t="str">
        <f t="shared" si="6"/>
        <v>Ok</v>
      </c>
      <c r="AJ55" s="117" t="str">
        <f t="shared" si="22"/>
        <v>Sim, precisa de plano cadastrado na PGPC</v>
      </c>
      <c r="AK55" s="118"/>
      <c r="AL55" s="115" t="s">
        <v>1731</v>
      </c>
      <c r="AM55" s="133" t="str">
        <f t="shared" si="23"/>
        <v>Ok</v>
      </c>
      <c r="AO55" s="65" t="str">
        <f t="shared" si="24"/>
        <v>Cooperado SEM perguntas a serem evidenciadas</v>
      </c>
    </row>
    <row r="56" spans="1:41" ht="20.100000000000001" customHeight="1">
      <c r="A56" s="119" t="str">
        <f t="shared" si="2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s="250" t="s">
        <v>1734</v>
      </c>
      <c r="I56" s="115" t="str">
        <f>_xlfn.XLOOKUP(J56,'3054'!$D:$D,'3054'!$C:$C,0,0)</f>
        <v>336.109.750-91</v>
      </c>
      <c r="J56" s="134" t="str">
        <v>JOAO LUIZ GIRALDI</v>
      </c>
      <c r="K56" s="144" cm="1">
        <f t="array" ref="K56">MAX(IF(J56='3054'!$D:$D,'3054'!$I:$I))</f>
        <v>46043</v>
      </c>
      <c r="L56" s="145">
        <f>IF(COUNTIFS('3054'!$D:$D,'A3054'!J56,'3054'!$I:$I,'A3054'!K56,'3054'!$F:$F,'A3054'!$L$7)&gt;=1,1,0)</f>
        <v>0</v>
      </c>
      <c r="M56" s="145">
        <f>IF(COUNTIFS('3054'!$D:$D,'A3054'!J56,'3054'!$I:$I,'A3054'!K56,'3054'!$F:$F,'A3054'!$M$7)&gt;=1,1,0)</f>
        <v>1</v>
      </c>
      <c r="N56" s="146">
        <f>IF(COUNTIFS('3054'!$D:$D,'A3054'!J56,'3054'!$I:$I,'A3054'!K56,'3054'!$F:$F,'A3054'!$N$7)&gt;=1,1,0)</f>
        <v>0</v>
      </c>
      <c r="O56" s="117"/>
      <c r="P56" s="118"/>
      <c r="Q56" s="133" t="str">
        <f t="shared" ref="Q56" si="26">IF(AND(O56="Sim")*OR(P56="Não",P56="Não se aplica",P56=""),"Verificar","Ok")</f>
        <v>Ok</v>
      </c>
      <c r="R56" s="115"/>
      <c r="S56" s="115"/>
      <c r="T56" s="66"/>
      <c r="U56" s="133" t="str">
        <f t="shared" ref="U56" si="27">IF(AND(R56="Sim",T56="Siim"),"Ok",IF(AND(S56="Sim")*OR(T56="Não",T56="Não se aplica",T56=""),"Verificar","Ok"))</f>
        <v>Ok</v>
      </c>
      <c r="V56" s="115"/>
      <c r="W56" s="115"/>
      <c r="X56" s="66"/>
      <c r="Y56" s="133" t="str">
        <f t="shared" ref="Y56" si="28">IF(AND(V56="Sim",X56="Siim"),"Ok",IF(AND(W56="Sim")*OR(X56="Não",X56="Não se aplica",X56=""),"Verificar","Ok"))</f>
        <v>Ok</v>
      </c>
      <c r="Z56" s="115"/>
      <c r="AA56" s="115"/>
      <c r="AB56" s="66"/>
      <c r="AC56" s="133" t="str">
        <f t="shared" ref="AC56" si="29">IF(AND(Z56="Sim",AB56="Siim"),"Ok",IF(AND(AA56="Sim")*OR(AB56="Não",AB56="Não se aplica",AB56=""),"Verificar","Ok"))</f>
        <v>Ok</v>
      </c>
      <c r="AD56" s="115"/>
      <c r="AE56" s="115"/>
      <c r="AF56" s="66"/>
      <c r="AG56" s="133" t="str">
        <f t="shared" ref="AG56" si="30">IF(AND(AE56="sim",AF56="Não"),"Verificar","Ok")</f>
        <v>Ok</v>
      </c>
      <c r="AH56" s="115"/>
      <c r="AI56" s="133" t="str">
        <f t="shared" si="6"/>
        <v>Ok</v>
      </c>
      <c r="AJ56" s="117" t="str">
        <f t="shared" si="22"/>
        <v>Não</v>
      </c>
      <c r="AK56" s="118"/>
      <c r="AL56" s="115"/>
      <c r="AM56" s="133" t="str">
        <f t="shared" si="23"/>
        <v>Ok</v>
      </c>
      <c r="AO56" s="65" t="str">
        <f t="shared" si="24"/>
        <v>Cooperado SEM perguntas a serem evidenciadas</v>
      </c>
    </row>
    <row r="57" spans="1:41" ht="20.100000000000001" customHeight="1">
      <c r="A57" s="119" t="str">
        <f t="shared" si="2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s="250" t="s">
        <v>1734</v>
      </c>
      <c r="I57" s="115" t="str">
        <f>_xlfn.XLOOKUP(J57,'3054'!$D:$D,'3054'!$C:$C,0,0)</f>
        <v>371.216.851-91</v>
      </c>
      <c r="J57" s="134" t="str">
        <v>JOSE ROSA DOS SANTOS</v>
      </c>
      <c r="K57" s="144" cm="1">
        <f t="array" ref="K57">MAX(IF(J57='3054'!$D:$D,'3054'!$I:$I))</f>
        <v>46042</v>
      </c>
      <c r="L57" s="145">
        <f>IF(COUNTIFS('3054'!$D:$D,'A3054'!J57,'3054'!$I:$I,'A3054'!K57,'3054'!$F:$F,'A3054'!$L$7)&gt;=1,1,0)</f>
        <v>0</v>
      </c>
      <c r="M57" s="145">
        <f>IF(COUNTIFS('3054'!$D:$D,'A3054'!J57,'3054'!$I:$I,'A3054'!K57,'3054'!$F:$F,'A3054'!$M$7)&gt;=1,1,0)</f>
        <v>1</v>
      </c>
      <c r="N57" s="146">
        <f>IF(COUNTIFS('3054'!$D:$D,'A3054'!J57,'3054'!$I:$I,'A3054'!K57,'3054'!$F:$F,'A3054'!$N$7)&gt;=1,1,0)</f>
        <v>0</v>
      </c>
      <c r="O57" s="117"/>
      <c r="P57" s="118"/>
      <c r="Q57" s="133" t="str">
        <f t="shared" ref="Q57" si="31">IF(AND(O57="Sim")*OR(P57="Não",P57="Não se aplica",P57=""),"Verificar","Ok")</f>
        <v>Ok</v>
      </c>
      <c r="R57" s="115"/>
      <c r="S57" s="115"/>
      <c r="T57" s="66"/>
      <c r="U57" s="133" t="str">
        <f t="shared" ref="U57" si="32">IF(AND(R57="Sim",T57="Siim"),"Ok",IF(AND(S57="Sim")*OR(T57="Não",T57="Não se aplica",T57=""),"Verificar","Ok"))</f>
        <v>Ok</v>
      </c>
      <c r="V57" s="115"/>
      <c r="W57" s="115"/>
      <c r="X57" s="66"/>
      <c r="Y57" s="133" t="str">
        <f t="shared" ref="Y57" si="33">IF(AND(V57="Sim",X57="Siim"),"Ok",IF(AND(W57="Sim")*OR(X57="Não",X57="Não se aplica",X57=""),"Verificar","Ok"))</f>
        <v>Ok</v>
      </c>
      <c r="Z57" s="115"/>
      <c r="AA57" s="115"/>
      <c r="AB57" s="66"/>
      <c r="AC57" s="133" t="str">
        <f t="shared" ref="AC57" si="34">IF(AND(Z57="Sim",AB57="Siim"),"Ok",IF(AND(AA57="Sim")*OR(AB57="Não",AB57="Não se aplica",AB57=""),"Verificar","Ok"))</f>
        <v>Ok</v>
      </c>
      <c r="AD57" s="115"/>
      <c r="AE57" s="115"/>
      <c r="AF57" s="66"/>
      <c r="AG57" s="133" t="str">
        <f t="shared" ref="AG57" si="35">IF(AND(AE57="sim",AF57="Não"),"Verificar","Ok")</f>
        <v>Ok</v>
      </c>
      <c r="AH57" s="115"/>
      <c r="AI57" s="133" t="str">
        <f t="shared" si="6"/>
        <v>Ok</v>
      </c>
      <c r="AJ57" s="117" t="str">
        <f t="shared" si="22"/>
        <v>Não</v>
      </c>
      <c r="AK57" s="118"/>
      <c r="AL57" s="115"/>
      <c r="AM57" s="133" t="str">
        <f t="shared" si="23"/>
        <v>Ok</v>
      </c>
      <c r="AO57" s="65" t="str">
        <f t="shared" si="24"/>
        <v>Cooperado SEM perguntas a serem evidenciadas</v>
      </c>
    </row>
    <row r="58" spans="1:41" ht="20.100000000000001" customHeight="1">
      <c r="A58" s="119" t="str">
        <f t="shared" si="2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H58" s="250" t="s">
        <v>1773</v>
      </c>
      <c r="I58" s="115" t="str">
        <f>_xlfn.XLOOKUP(J58,'3054'!$D:$D,'3054'!$C:$C,0,0)</f>
        <v>38.823.263/0001-73</v>
      </c>
      <c r="J58" s="134" t="str">
        <v>GLOBAL INDUSTRIA E COMERCIOS DE ACESSORIOS LTDA</v>
      </c>
      <c r="K58" s="144" cm="1">
        <f t="array" ref="K58">MAX(IF(J58='3054'!$D:$D,'3054'!$I:$I))</f>
        <v>46034</v>
      </c>
      <c r="L58" s="145">
        <f>IF(COUNTIFS('3054'!$D:$D,'A3054'!J58,'3054'!$I:$I,'A3054'!K58,'3054'!$F:$F,'A3054'!$L$7)&gt;=1,1,0)</f>
        <v>1</v>
      </c>
      <c r="M58" s="145">
        <f>IF(COUNTIFS('3054'!$D:$D,'A3054'!J58,'3054'!$I:$I,'A3054'!K58,'3054'!$F:$F,'A3054'!$M$7)&gt;=1,1,0)</f>
        <v>0</v>
      </c>
      <c r="N58" s="146">
        <f>IF(COUNTIFS('3054'!$D:$D,'A3054'!J58,'3054'!$I:$I,'A3054'!K58,'3054'!$F:$F,'A3054'!$N$7)&gt;=1,1,0)</f>
        <v>0</v>
      </c>
      <c r="O58" s="117"/>
      <c r="P58" s="118"/>
      <c r="Q58" s="133" t="str">
        <f t="shared" ref="Q58" si="36">IF(AND(O58="Sim")*OR(P58="Não",P58="Não se aplica",P58=""),"Verificar","Ok")</f>
        <v>Ok</v>
      </c>
      <c r="R58" s="115"/>
      <c r="S58" s="115"/>
      <c r="T58" s="66"/>
      <c r="U58" s="133" t="str">
        <f t="shared" ref="U58" si="37">IF(AND(R58="Sim",T58="Siim"),"Ok",IF(AND(S58="Sim")*OR(T58="Não",T58="Não se aplica",T58=""),"Verificar","Ok"))</f>
        <v>Ok</v>
      </c>
      <c r="V58" s="115"/>
      <c r="W58" s="115"/>
      <c r="X58" s="66"/>
      <c r="Y58" s="133" t="str">
        <f t="shared" ref="Y58" si="38">IF(AND(V58="Sim",X58="Siim"),"Ok",IF(AND(W58="Sim")*OR(X58="Não",X58="Não se aplica",X58=""),"Verificar","Ok"))</f>
        <v>Ok</v>
      </c>
      <c r="Z58" s="115"/>
      <c r="AA58" s="115"/>
      <c r="AB58" s="66"/>
      <c r="AC58" s="133" t="str">
        <f t="shared" ref="AC58" si="39">IF(AND(Z58="Sim",AB58="Siim"),"Ok",IF(AND(AA58="Sim")*OR(AB58="Não",AB58="Não se aplica",AB58=""),"Verificar","Ok"))</f>
        <v>Ok</v>
      </c>
      <c r="AD58" s="115"/>
      <c r="AE58" s="115"/>
      <c r="AF58" s="66"/>
      <c r="AG58" s="133" t="str">
        <f t="shared" ref="AG58" si="40">IF(AND(AE58="sim",AF58="Não"),"Verificar","Ok")</f>
        <v>Ok</v>
      </c>
      <c r="AH58" s="115"/>
      <c r="AI58" s="133" t="str">
        <f t="shared" ref="AI58" si="41">IF(AH58="Não","Verificar","Ok")</f>
        <v>Ok</v>
      </c>
      <c r="AJ58" s="117" t="str">
        <f t="shared" si="22"/>
        <v>Não</v>
      </c>
      <c r="AK58" s="118"/>
      <c r="AL58" s="115"/>
      <c r="AM58" s="133" t="str">
        <f t="shared" si="23"/>
        <v>Ok</v>
      </c>
      <c r="AO58" s="65" t="str">
        <f t="shared" si="24"/>
        <v>Cooperado SEM perguntas a serem evidenciadas</v>
      </c>
    </row>
    <row r="59" spans="1:41" ht="20.100000000000001" customHeight="1">
      <c r="A59" s="119" t="str">
        <f t="shared" si="2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H59" s="250" t="s">
        <v>1734</v>
      </c>
      <c r="I59" s="115" t="str">
        <f>_xlfn.XLOOKUP(J59,'3054'!$D:$D,'3054'!$C:$C,0,0)</f>
        <v>397.734.001-82</v>
      </c>
      <c r="J59" s="134" t="str">
        <v>REINALDO DA SILVA ALVES</v>
      </c>
      <c r="K59" s="144" cm="1">
        <f t="array" ref="K59">MAX(IF(J59='3054'!$D:$D,'3054'!$I:$I))</f>
        <v>46050</v>
      </c>
      <c r="L59" s="145">
        <f>IF(COUNTIFS('3054'!$D:$D,'A3054'!J59,'3054'!$I:$I,'A3054'!K59,'3054'!$F:$F,'A3054'!$L$7)&gt;=1,1,0)</f>
        <v>1</v>
      </c>
      <c r="M59" s="145">
        <f>IF(COUNTIFS('3054'!$D:$D,'A3054'!J59,'3054'!$I:$I,'A3054'!K59,'3054'!$F:$F,'A3054'!$M$7)&gt;=1,1,0)</f>
        <v>0</v>
      </c>
      <c r="N59" s="146">
        <f>IF(COUNTIFS('3054'!$D:$D,'A3054'!J59,'3054'!$I:$I,'A3054'!K59,'3054'!$F:$F,'A3054'!$N$7)&gt;=1,1,0)</f>
        <v>0</v>
      </c>
      <c r="O59" s="117"/>
      <c r="P59" s="118"/>
      <c r="Q59" s="133" t="str">
        <f t="shared" si="17"/>
        <v>Ok</v>
      </c>
      <c r="R59" s="115"/>
      <c r="S59" s="115"/>
      <c r="T59" s="66"/>
      <c r="U59" s="133" t="str">
        <f t="shared" si="18"/>
        <v>Ok</v>
      </c>
      <c r="V59" s="115"/>
      <c r="W59" s="115"/>
      <c r="X59" s="66"/>
      <c r="Y59" s="133" t="str">
        <f t="shared" si="19"/>
        <v>Ok</v>
      </c>
      <c r="Z59" s="115"/>
      <c r="AA59" s="115"/>
      <c r="AB59" s="66"/>
      <c r="AC59" s="133" t="str">
        <f t="shared" si="20"/>
        <v>Ok</v>
      </c>
      <c r="AD59" s="115"/>
      <c r="AE59" s="115"/>
      <c r="AF59" s="66"/>
      <c r="AG59" s="133" t="str">
        <f t="shared" si="21"/>
        <v>Ok</v>
      </c>
      <c r="AH59" s="115"/>
      <c r="AI59" s="133" t="str">
        <f t="shared" si="6"/>
        <v>Ok</v>
      </c>
      <c r="AJ59" s="117" t="str">
        <f t="shared" si="22"/>
        <v>Não</v>
      </c>
      <c r="AK59" s="118"/>
      <c r="AL59" s="115"/>
      <c r="AM59" s="133" t="str">
        <f t="shared" si="23"/>
        <v>Ok</v>
      </c>
      <c r="AO59" s="65" t="str">
        <f t="shared" si="24"/>
        <v>Cooperado SEM perguntas a serem evidenciadas</v>
      </c>
    </row>
    <row r="60" spans="1:41" ht="20.100000000000001" customHeight="1">
      <c r="A60" s="119" t="str">
        <f t="shared" si="2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H60" s="250" t="s">
        <v>1734</v>
      </c>
      <c r="I60" s="115" t="str">
        <f>_xlfn.XLOOKUP(J60,'3054'!$D:$D,'3054'!$C:$C,0,0)</f>
        <v>410.321.508-90</v>
      </c>
      <c r="J60" s="134" t="str">
        <v>HUGO HENRIQUE DE PAULA CUNHA</v>
      </c>
      <c r="K60" s="144" cm="1">
        <f t="array" ref="K60">MAX(IF(J60='3054'!$D:$D,'3054'!$I:$I))</f>
        <v>46042</v>
      </c>
      <c r="L60" s="145">
        <f>IF(COUNTIFS('3054'!$D:$D,'A3054'!J60,'3054'!$I:$I,'A3054'!K60,'3054'!$F:$F,'A3054'!$L$7)&gt;=1,1,0)</f>
        <v>0</v>
      </c>
      <c r="M60" s="145">
        <f>IF(COUNTIFS('3054'!$D:$D,'A3054'!J60,'3054'!$I:$I,'A3054'!K60,'3054'!$F:$F,'A3054'!$M$7)&gt;=1,1,0)</f>
        <v>1</v>
      </c>
      <c r="N60" s="146">
        <f>IF(COUNTIFS('3054'!$D:$D,'A3054'!J60,'3054'!$I:$I,'A3054'!K60,'3054'!$F:$F,'A3054'!$N$7)&gt;=1,1,0)</f>
        <v>0</v>
      </c>
      <c r="O60" s="117"/>
      <c r="P60" s="118"/>
      <c r="Q60" s="133" t="str">
        <f t="shared" si="17"/>
        <v>Ok</v>
      </c>
      <c r="R60" s="115"/>
      <c r="S60" s="115"/>
      <c r="T60" s="66"/>
      <c r="U60" s="133" t="str">
        <f t="shared" si="18"/>
        <v>Ok</v>
      </c>
      <c r="V60" s="115"/>
      <c r="W60" s="115"/>
      <c r="X60" s="66"/>
      <c r="Y60" s="133" t="str">
        <f t="shared" si="19"/>
        <v>Ok</v>
      </c>
      <c r="Z60" s="115"/>
      <c r="AA60" s="115"/>
      <c r="AB60" s="66"/>
      <c r="AC60" s="133" t="str">
        <f t="shared" si="20"/>
        <v>Ok</v>
      </c>
      <c r="AD60" s="115"/>
      <c r="AE60" s="115"/>
      <c r="AF60" s="66"/>
      <c r="AG60" s="133" t="str">
        <f t="shared" si="21"/>
        <v>Ok</v>
      </c>
      <c r="AH60" s="115"/>
      <c r="AI60" s="133" t="str">
        <f t="shared" si="6"/>
        <v>Ok</v>
      </c>
      <c r="AJ60" s="117" t="str">
        <f t="shared" si="22"/>
        <v>Não</v>
      </c>
      <c r="AK60" s="118"/>
      <c r="AL60" s="115"/>
      <c r="AM60" s="133" t="str">
        <f t="shared" si="23"/>
        <v>Ok</v>
      </c>
      <c r="AO60" s="65" t="str">
        <f t="shared" si="24"/>
        <v>Cooperado SEM perguntas a serem evidenciadas</v>
      </c>
    </row>
    <row r="61" spans="1:41" ht="20.100000000000001" customHeight="1">
      <c r="A61" s="119" t="str">
        <f t="shared" si="2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H61" s="250" t="s">
        <v>1778</v>
      </c>
      <c r="I61" s="115" t="str">
        <f>_xlfn.XLOOKUP(J61,'3054'!$D:$D,'3054'!$C:$C,0,0)</f>
        <v>41.069.548/0001-75</v>
      </c>
      <c r="J61" s="134" t="str">
        <v>ALLIANCE SERVICES LTDA</v>
      </c>
      <c r="K61" s="144" cm="1">
        <f t="array" ref="K61">MAX(IF(J61='3054'!$D:$D,'3054'!$I:$I))</f>
        <v>46052</v>
      </c>
      <c r="L61" s="145">
        <f>IF(COUNTIFS('3054'!$D:$D,'A3054'!J61,'3054'!$I:$I,'A3054'!K61,'3054'!$F:$F,'A3054'!$L$7)&gt;=1,1,0)</f>
        <v>1</v>
      </c>
      <c r="M61" s="145">
        <f>IF(COUNTIFS('3054'!$D:$D,'A3054'!J61,'3054'!$I:$I,'A3054'!K61,'3054'!$F:$F,'A3054'!$M$7)&gt;=1,1,0)</f>
        <v>0</v>
      </c>
      <c r="N61" s="146">
        <f>IF(COUNTIFS('3054'!$D:$D,'A3054'!J61,'3054'!$I:$I,'A3054'!K61,'3054'!$F:$F,'A3054'!$N$7)&gt;=1,1,0)</f>
        <v>0</v>
      </c>
      <c r="O61" s="117"/>
      <c r="P61" s="118"/>
      <c r="Q61" s="133" t="str">
        <f t="shared" si="17"/>
        <v>Ok</v>
      </c>
      <c r="R61" s="115"/>
      <c r="S61" s="115"/>
      <c r="T61" s="66"/>
      <c r="U61" s="133" t="str">
        <f t="shared" si="18"/>
        <v>Ok</v>
      </c>
      <c r="V61" s="115"/>
      <c r="W61" s="115"/>
      <c r="X61" s="66"/>
      <c r="Y61" s="133" t="str">
        <f t="shared" si="19"/>
        <v>Ok</v>
      </c>
      <c r="Z61" s="115"/>
      <c r="AA61" s="115"/>
      <c r="AB61" s="66"/>
      <c r="AC61" s="133" t="str">
        <f t="shared" si="20"/>
        <v>Ok</v>
      </c>
      <c r="AD61" s="115"/>
      <c r="AE61" s="115"/>
      <c r="AF61" s="66"/>
      <c r="AG61" s="133" t="str">
        <f t="shared" si="21"/>
        <v>Ok</v>
      </c>
      <c r="AH61" s="115"/>
      <c r="AI61" s="133" t="str">
        <f t="shared" si="6"/>
        <v>Ok</v>
      </c>
      <c r="AJ61" s="117" t="str">
        <f t="shared" si="22"/>
        <v>Não</v>
      </c>
      <c r="AK61" s="118"/>
      <c r="AL61" s="115"/>
      <c r="AM61" s="133" t="str">
        <f t="shared" si="23"/>
        <v>Ok</v>
      </c>
      <c r="AO61" s="65" t="str">
        <f t="shared" si="24"/>
        <v>Cooperado SEM perguntas a serem evidenciadas</v>
      </c>
    </row>
    <row r="62" spans="1:41" ht="20.100000000000001" customHeight="1">
      <c r="A62" s="119" t="str">
        <f t="shared" si="2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H62" s="250" t="s">
        <v>1736</v>
      </c>
      <c r="I62" s="115" t="str">
        <f>_xlfn.XLOOKUP(J62,'3054'!$D:$D,'3054'!$C:$C,0,0)</f>
        <v>425.717.581-87</v>
      </c>
      <c r="J62" s="134" t="str">
        <v>JOAO PEREIRA MATOS</v>
      </c>
      <c r="K62" s="144" cm="1">
        <f t="array" ref="K62">MAX(IF(J62='3054'!$D:$D,'3054'!$I:$I))</f>
        <v>46031</v>
      </c>
      <c r="L62" s="145">
        <f>IF(COUNTIFS('3054'!$D:$D,'A3054'!J62,'3054'!$I:$I,'A3054'!K62,'3054'!$F:$F,'A3054'!$L$7)&gt;=1,1,0)</f>
        <v>1</v>
      </c>
      <c r="M62" s="145">
        <f>IF(COUNTIFS('3054'!$D:$D,'A3054'!J62,'3054'!$I:$I,'A3054'!K62,'3054'!$F:$F,'A3054'!$M$7)&gt;=1,1,0)</f>
        <v>0</v>
      </c>
      <c r="N62" s="146">
        <f>IF(COUNTIFS('3054'!$D:$D,'A3054'!J62,'3054'!$I:$I,'A3054'!K62,'3054'!$F:$F,'A3054'!$N$7)&gt;=1,1,0)</f>
        <v>0</v>
      </c>
      <c r="O62" s="117"/>
      <c r="P62" s="118"/>
      <c r="Q62" s="133" t="str">
        <f t="shared" si="17"/>
        <v>Ok</v>
      </c>
      <c r="R62" s="115"/>
      <c r="S62" s="115"/>
      <c r="T62" s="66"/>
      <c r="U62" s="133" t="str">
        <f t="shared" si="18"/>
        <v>Ok</v>
      </c>
      <c r="V62" s="115"/>
      <c r="W62" s="115"/>
      <c r="X62" s="66"/>
      <c r="Y62" s="133" t="str">
        <f t="shared" si="19"/>
        <v>Ok</v>
      </c>
      <c r="Z62" s="115"/>
      <c r="AA62" s="115"/>
      <c r="AB62" s="66"/>
      <c r="AC62" s="133" t="str">
        <f t="shared" si="20"/>
        <v>Ok</v>
      </c>
      <c r="AD62" s="115"/>
      <c r="AE62" s="115"/>
      <c r="AF62" s="66"/>
      <c r="AG62" s="133" t="str">
        <f t="shared" si="21"/>
        <v>Ok</v>
      </c>
      <c r="AH62" s="115"/>
      <c r="AI62" s="133" t="str">
        <f t="shared" si="6"/>
        <v>Ok</v>
      </c>
      <c r="AJ62" s="117" t="str">
        <f t="shared" si="22"/>
        <v>Não</v>
      </c>
      <c r="AK62" s="118"/>
      <c r="AL62" s="115"/>
      <c r="AM62" s="133" t="str">
        <f t="shared" si="23"/>
        <v>Ok</v>
      </c>
      <c r="AO62" s="65" t="str">
        <f t="shared" si="24"/>
        <v>Cooperado SEM perguntas a serem evidenciadas</v>
      </c>
    </row>
    <row r="63" spans="1:41" ht="20.100000000000001" customHeight="1">
      <c r="A63" s="119" t="str">
        <f t="shared" si="2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H63" s="250" t="s">
        <v>1736</v>
      </c>
      <c r="I63" s="115" t="str">
        <f>_xlfn.XLOOKUP(J63,'3054'!$D:$D,'3054'!$C:$C,0,0)</f>
        <v>426.478.781-53</v>
      </c>
      <c r="J63" s="134" t="str">
        <v>DIVINO DE ALMEIDA</v>
      </c>
      <c r="K63" s="144" cm="1">
        <f t="array" ref="K63">MAX(IF(J63='3054'!$D:$D,'3054'!$I:$I))</f>
        <v>46032</v>
      </c>
      <c r="L63" s="145">
        <f>IF(COUNTIFS('3054'!$D:$D,'A3054'!J63,'3054'!$I:$I,'A3054'!K63,'3054'!$F:$F,'A3054'!$L$7)&gt;=1,1,0)</f>
        <v>1</v>
      </c>
      <c r="M63" s="145">
        <f>IF(COUNTIFS('3054'!$D:$D,'A3054'!J63,'3054'!$I:$I,'A3054'!K63,'3054'!$F:$F,'A3054'!$M$7)&gt;=1,1,0)</f>
        <v>0</v>
      </c>
      <c r="N63" s="146">
        <f>IF(COUNTIFS('3054'!$D:$D,'A3054'!J63,'3054'!$I:$I,'A3054'!K63,'3054'!$F:$F,'A3054'!$N$7)&gt;=1,1,0)</f>
        <v>0</v>
      </c>
      <c r="O63" s="117"/>
      <c r="P63" s="118"/>
      <c r="Q63" s="133" t="str">
        <f t="shared" si="17"/>
        <v>Ok</v>
      </c>
      <c r="R63" s="115"/>
      <c r="S63" s="115"/>
      <c r="T63" s="66"/>
      <c r="U63" s="133" t="str">
        <f t="shared" si="18"/>
        <v>Ok</v>
      </c>
      <c r="V63" s="115"/>
      <c r="W63" s="115"/>
      <c r="X63" s="66"/>
      <c r="Y63" s="133" t="str">
        <f t="shared" si="19"/>
        <v>Ok</v>
      </c>
      <c r="Z63" s="115"/>
      <c r="AA63" s="115"/>
      <c r="AB63" s="66"/>
      <c r="AC63" s="133" t="str">
        <f t="shared" si="20"/>
        <v>Ok</v>
      </c>
      <c r="AD63" s="115"/>
      <c r="AE63" s="115"/>
      <c r="AF63" s="66"/>
      <c r="AG63" s="133" t="str">
        <f t="shared" si="21"/>
        <v>Ok</v>
      </c>
      <c r="AH63" s="115"/>
      <c r="AI63" s="133" t="str">
        <f t="shared" si="6"/>
        <v>Ok</v>
      </c>
      <c r="AJ63" s="117" t="str">
        <f t="shared" si="22"/>
        <v>Não</v>
      </c>
      <c r="AK63" s="118"/>
      <c r="AL63" s="115"/>
      <c r="AM63" s="133" t="str">
        <f t="shared" si="23"/>
        <v>Ok</v>
      </c>
      <c r="AO63" s="65" t="str">
        <f t="shared" si="24"/>
        <v>Cooperado SEM perguntas a serem evidenciadas</v>
      </c>
    </row>
    <row r="64" spans="1:41" ht="20.100000000000001" customHeight="1">
      <c r="A64" s="119" t="str">
        <f t="shared" si="25"/>
        <v/>
      </c>
      <c r="B64" s="159"/>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H64" s="250" t="s">
        <v>1734</v>
      </c>
      <c r="I64" s="115" t="str">
        <f>_xlfn.XLOOKUP(J64,'3054'!$D:$D,'3054'!$C:$C,0,0)</f>
        <v>435.521.291-20</v>
      </c>
      <c r="J64" s="134" t="str">
        <v>JAINA GOMES SANTIAGO</v>
      </c>
      <c r="K64" s="144" cm="1">
        <f t="array" ref="K64">MAX(IF(J64='3054'!$D:$D,'3054'!$I:$I))</f>
        <v>46046</v>
      </c>
      <c r="L64" s="145">
        <f>IF(COUNTIFS('3054'!$D:$D,'A3054'!J64,'3054'!$I:$I,'A3054'!K64,'3054'!$F:$F,'A3054'!$L$7)&gt;=1,1,0)</f>
        <v>0</v>
      </c>
      <c r="M64" s="145">
        <f>IF(COUNTIFS('3054'!$D:$D,'A3054'!J64,'3054'!$I:$I,'A3054'!K64,'3054'!$F:$F,'A3054'!$M$7)&gt;=1,1,0)</f>
        <v>1</v>
      </c>
      <c r="N64" s="146">
        <f>IF(COUNTIFS('3054'!$D:$D,'A3054'!J64,'3054'!$I:$I,'A3054'!K64,'3054'!$F:$F,'A3054'!$N$7)&gt;=1,1,0)</f>
        <v>0</v>
      </c>
      <c r="O64" s="117"/>
      <c r="P64" s="118"/>
      <c r="Q64" s="133" t="str">
        <f t="shared" si="17"/>
        <v>Ok</v>
      </c>
      <c r="R64" s="115"/>
      <c r="S64" s="115"/>
      <c r="T64" s="66"/>
      <c r="U64" s="133" t="str">
        <f t="shared" si="18"/>
        <v>Ok</v>
      </c>
      <c r="V64" s="115"/>
      <c r="W64" s="115"/>
      <c r="X64" s="66"/>
      <c r="Y64" s="133" t="str">
        <f t="shared" si="19"/>
        <v>Ok</v>
      </c>
      <c r="Z64" s="115"/>
      <c r="AA64" s="115"/>
      <c r="AB64" s="66"/>
      <c r="AC64" s="133" t="str">
        <f t="shared" si="20"/>
        <v>Ok</v>
      </c>
      <c r="AD64" s="115"/>
      <c r="AE64" s="115"/>
      <c r="AF64" s="66"/>
      <c r="AG64" s="133" t="str">
        <f t="shared" si="21"/>
        <v>Ok</v>
      </c>
      <c r="AH64" s="115"/>
      <c r="AI64" s="133" t="str">
        <f t="shared" si="6"/>
        <v>Ok</v>
      </c>
      <c r="AJ64" s="117" t="str">
        <f t="shared" si="22"/>
        <v>Não</v>
      </c>
      <c r="AK64" s="118"/>
      <c r="AL64" s="115"/>
      <c r="AM64" s="133" t="str">
        <f t="shared" si="23"/>
        <v>Ok</v>
      </c>
      <c r="AO64" s="65" t="str">
        <f t="shared" si="24"/>
        <v>Cooperado SEM perguntas a serem evidenciadas</v>
      </c>
    </row>
    <row r="65" spans="1:41" ht="20.100000000000001" customHeight="1">
      <c r="A65" s="119" t="str">
        <f t="shared" si="25"/>
        <v/>
      </c>
      <c r="B65" s="159"/>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H65" s="250" t="s">
        <v>1734</v>
      </c>
      <c r="I65" s="115" t="str">
        <f>_xlfn.XLOOKUP(J65,'3054'!$D:$D,'3054'!$C:$C,0,0)</f>
        <v>440.709.261-00</v>
      </c>
      <c r="J65" s="134" t="str">
        <v>WESLEY GONCALVES DE OLIVEIRA RODRIGUES</v>
      </c>
      <c r="K65" s="144" cm="1">
        <f t="array" ref="K65">MAX(IF(J65='3054'!$D:$D,'3054'!$I:$I))</f>
        <v>46041</v>
      </c>
      <c r="L65" s="145">
        <f>IF(COUNTIFS('3054'!$D:$D,'A3054'!J65,'3054'!$I:$I,'A3054'!K65,'3054'!$F:$F,'A3054'!$L$7)&gt;=1,1,0)</f>
        <v>1</v>
      </c>
      <c r="M65" s="145">
        <f>IF(COUNTIFS('3054'!$D:$D,'A3054'!J65,'3054'!$I:$I,'A3054'!K65,'3054'!$F:$F,'A3054'!$M$7)&gt;=1,1,0)</f>
        <v>0</v>
      </c>
      <c r="N65" s="146">
        <f>IF(COUNTIFS('3054'!$D:$D,'A3054'!J65,'3054'!$I:$I,'A3054'!K65,'3054'!$F:$F,'A3054'!$N$7)&gt;=1,1,0)</f>
        <v>0</v>
      </c>
      <c r="O65" s="117"/>
      <c r="P65" s="118"/>
      <c r="Q65" s="133" t="str">
        <f t="shared" si="17"/>
        <v>Ok</v>
      </c>
      <c r="R65" s="115"/>
      <c r="S65" s="115"/>
      <c r="T65" s="66"/>
      <c r="U65" s="133" t="str">
        <f t="shared" si="18"/>
        <v>Ok</v>
      </c>
      <c r="V65" s="115"/>
      <c r="W65" s="115"/>
      <c r="X65" s="66"/>
      <c r="Y65" s="133" t="str">
        <f t="shared" si="19"/>
        <v>Ok</v>
      </c>
      <c r="Z65" s="115"/>
      <c r="AA65" s="115"/>
      <c r="AB65" s="66"/>
      <c r="AC65" s="133" t="str">
        <f t="shared" si="20"/>
        <v>Ok</v>
      </c>
      <c r="AD65" s="115"/>
      <c r="AE65" s="115"/>
      <c r="AF65" s="66"/>
      <c r="AG65" s="133" t="str">
        <f t="shared" si="21"/>
        <v>Ok</v>
      </c>
      <c r="AH65" s="115"/>
      <c r="AI65" s="133" t="str">
        <f t="shared" si="6"/>
        <v>Ok</v>
      </c>
      <c r="AJ65" s="117" t="str">
        <f t="shared" si="22"/>
        <v>Não</v>
      </c>
      <c r="AK65" s="118"/>
      <c r="AL65" s="115"/>
      <c r="AM65" s="133" t="str">
        <f t="shared" si="23"/>
        <v>Ok</v>
      </c>
      <c r="AO65" s="65" t="str">
        <f t="shared" si="24"/>
        <v>Cooperado SEM perguntas a serem evidenciadas</v>
      </c>
    </row>
    <row r="66" spans="1:41" ht="20.100000000000001" customHeight="1">
      <c r="A66" s="119" t="str">
        <f t="shared" si="2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H66" s="250" t="s">
        <v>1779</v>
      </c>
      <c r="I66" s="115" t="str">
        <f>_xlfn.XLOOKUP(J66,'3054'!$D:$D,'3054'!$C:$C,0,0)</f>
        <v>451.613.641-49</v>
      </c>
      <c r="J66" s="134" t="str">
        <v>SARA CUNHA DA CAMARA</v>
      </c>
      <c r="K66" s="144" cm="1">
        <f t="array" ref="K66">MAX(IF(J66='3054'!$D:$D,'3054'!$I:$I))</f>
        <v>46036</v>
      </c>
      <c r="L66" s="145">
        <f>IF(COUNTIFS('3054'!$D:$D,'A3054'!J66,'3054'!$I:$I,'A3054'!K66,'3054'!$F:$F,'A3054'!$L$7)&gt;=1,1,0)</f>
        <v>1</v>
      </c>
      <c r="M66" s="145">
        <f>IF(COUNTIFS('3054'!$D:$D,'A3054'!J66,'3054'!$I:$I,'A3054'!K66,'3054'!$F:$F,'A3054'!$M$7)&gt;=1,1,0)</f>
        <v>0</v>
      </c>
      <c r="N66" s="146">
        <f>IF(COUNTIFS('3054'!$D:$D,'A3054'!J66,'3054'!$I:$I,'A3054'!K66,'3054'!$F:$F,'A3054'!$N$7)&gt;=1,1,0)</f>
        <v>0</v>
      </c>
      <c r="O66" s="117"/>
      <c r="P66" s="118"/>
      <c r="Q66" s="133" t="str">
        <f t="shared" si="17"/>
        <v>Ok</v>
      </c>
      <c r="R66" s="115"/>
      <c r="S66" s="115"/>
      <c r="T66" s="66"/>
      <c r="U66" s="133" t="str">
        <f t="shared" si="18"/>
        <v>Ok</v>
      </c>
      <c r="V66" s="115"/>
      <c r="W66" s="115"/>
      <c r="X66" s="66"/>
      <c r="Y66" s="133" t="str">
        <f t="shared" si="19"/>
        <v>Ok</v>
      </c>
      <c r="Z66" s="115"/>
      <c r="AA66" s="115"/>
      <c r="AB66" s="66"/>
      <c r="AC66" s="133" t="str">
        <f t="shared" si="20"/>
        <v>Ok</v>
      </c>
      <c r="AD66" s="115"/>
      <c r="AE66" s="115"/>
      <c r="AF66" s="66"/>
      <c r="AG66" s="133" t="str">
        <f t="shared" si="21"/>
        <v>Ok</v>
      </c>
      <c r="AH66" s="115"/>
      <c r="AI66" s="133" t="str">
        <f t="shared" si="6"/>
        <v>Ok</v>
      </c>
      <c r="AJ66" s="117" t="str">
        <f t="shared" si="22"/>
        <v>Não</v>
      </c>
      <c r="AK66" s="118"/>
      <c r="AL66" s="115"/>
      <c r="AM66" s="133" t="str">
        <f t="shared" si="23"/>
        <v>Ok</v>
      </c>
      <c r="AO66" s="65" t="str">
        <f t="shared" si="24"/>
        <v>Cooperado SEM perguntas a serem evidenciadas</v>
      </c>
    </row>
    <row r="67" spans="1:41" ht="20.100000000000001" customHeight="1">
      <c r="A67" s="119" t="str">
        <f t="shared" si="2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H67" s="250" t="s">
        <v>1780</v>
      </c>
      <c r="I67" s="115" t="str">
        <f>_xlfn.XLOOKUP(J67,'3054'!$D:$D,'3054'!$C:$C,0,0)</f>
        <v>457.180.671-04</v>
      </c>
      <c r="J67" s="134" t="str">
        <v>ALVACIR ALVES DE LIMA</v>
      </c>
      <c r="K67" s="144" cm="1">
        <f t="array" ref="K67">MAX(IF(J67='3054'!$D:$D,'3054'!$I:$I))</f>
        <v>46048</v>
      </c>
      <c r="L67" s="145">
        <f>IF(COUNTIFS('3054'!$D:$D,'A3054'!J67,'3054'!$I:$I,'A3054'!K67,'3054'!$F:$F,'A3054'!$L$7)&gt;=1,1,0)</f>
        <v>0</v>
      </c>
      <c r="M67" s="145">
        <f>IF(COUNTIFS('3054'!$D:$D,'A3054'!J67,'3054'!$I:$I,'A3054'!K67,'3054'!$F:$F,'A3054'!$M$7)&gt;=1,1,0)</f>
        <v>1</v>
      </c>
      <c r="N67" s="146">
        <f>IF(COUNTIFS('3054'!$D:$D,'A3054'!J67,'3054'!$I:$I,'A3054'!K67,'3054'!$F:$F,'A3054'!$N$7)&gt;=1,1,0)</f>
        <v>0</v>
      </c>
      <c r="O67" s="117"/>
      <c r="P67" s="118"/>
      <c r="Q67" s="133" t="str">
        <f t="shared" ref="Q67:Q80" si="42">IF(AND(O67="Sim")*OR(P67="Não",P67="Não se aplica",P67=""),"Verificar","Ok")</f>
        <v>Ok</v>
      </c>
      <c r="R67" s="115"/>
      <c r="S67" s="115"/>
      <c r="T67" s="66"/>
      <c r="U67" s="133" t="str">
        <f t="shared" ref="U67:U80" si="43">IF(AND(R67="Sim",T67="Siim"),"Ok",IF(AND(S67="Sim")*OR(T67="Não",T67="Não se aplica",T67=""),"Verificar","Ok"))</f>
        <v>Ok</v>
      </c>
      <c r="V67" s="115"/>
      <c r="W67" s="115"/>
      <c r="X67" s="66"/>
      <c r="Y67" s="133" t="str">
        <f t="shared" ref="Y67:Y80" si="44">IF(AND(V67="Sim",X67="Siim"),"Ok",IF(AND(W67="Sim")*OR(X67="Não",X67="Não se aplica",X67=""),"Verificar","Ok"))</f>
        <v>Ok</v>
      </c>
      <c r="Z67" s="115"/>
      <c r="AA67" s="115"/>
      <c r="AB67" s="66"/>
      <c r="AC67" s="133" t="str">
        <f t="shared" ref="AC67:AC80" si="45">IF(AND(Z67="Sim",AB67="Siim"),"Ok",IF(AND(AA67="Sim")*OR(AB67="Não",AB67="Não se aplica",AB67=""),"Verificar","Ok"))</f>
        <v>Ok</v>
      </c>
      <c r="AD67" s="115"/>
      <c r="AE67" s="115"/>
      <c r="AF67" s="66"/>
      <c r="AG67" s="133" t="str">
        <f t="shared" ref="AG67:AG80" si="46">IF(AND(AE67="sim",AF67="Não"),"Verificar","Ok")</f>
        <v>Ok</v>
      </c>
      <c r="AH67" s="115"/>
      <c r="AI67" s="133" t="str">
        <f t="shared" si="6"/>
        <v>Ok</v>
      </c>
      <c r="AJ67" s="117" t="str">
        <f t="shared" si="22"/>
        <v>Não</v>
      </c>
      <c r="AK67" s="118"/>
      <c r="AL67" s="115"/>
      <c r="AM67" s="133" t="str">
        <f t="shared" si="23"/>
        <v>Ok</v>
      </c>
      <c r="AO67" s="65" t="str">
        <f t="shared" si="24"/>
        <v>Cooperado SEM perguntas a serem evidenciadas</v>
      </c>
    </row>
    <row r="68" spans="1:41" ht="20.100000000000001" customHeight="1">
      <c r="A68" s="119" t="str">
        <f t="shared" si="2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H68" s="250" t="s">
        <v>1734</v>
      </c>
      <c r="I68" s="115" t="str">
        <f>_xlfn.XLOOKUP(J68,'3054'!$D:$D,'3054'!$C:$C,0,0)</f>
        <v>493.648.121-15</v>
      </c>
      <c r="J68" s="134" t="str">
        <v>CARLOS ALBERTO GOMES ROCHA</v>
      </c>
      <c r="K68" s="144" cm="1">
        <f t="array" ref="K68">MAX(IF(J68='3054'!$D:$D,'3054'!$I:$I))</f>
        <v>46045</v>
      </c>
      <c r="L68" s="145">
        <f>IF(COUNTIFS('3054'!$D:$D,'A3054'!J68,'3054'!$I:$I,'A3054'!K68,'3054'!$F:$F,'A3054'!$L$7)&gt;=1,1,0)</f>
        <v>1</v>
      </c>
      <c r="M68" s="145">
        <f>IF(COUNTIFS('3054'!$D:$D,'A3054'!J68,'3054'!$I:$I,'A3054'!K68,'3054'!$F:$F,'A3054'!$M$7)&gt;=1,1,0)</f>
        <v>0</v>
      </c>
      <c r="N68" s="146">
        <f>IF(COUNTIFS('3054'!$D:$D,'A3054'!J68,'3054'!$I:$I,'A3054'!K68,'3054'!$F:$F,'A3054'!$N$7)&gt;=1,1,0)</f>
        <v>0</v>
      </c>
      <c r="O68" s="117"/>
      <c r="P68" s="118"/>
      <c r="Q68" s="133" t="str">
        <f t="shared" si="42"/>
        <v>Ok</v>
      </c>
      <c r="R68" s="115"/>
      <c r="S68" s="115"/>
      <c r="T68" s="66"/>
      <c r="U68" s="133" t="str">
        <f t="shared" si="43"/>
        <v>Ok</v>
      </c>
      <c r="V68" s="115"/>
      <c r="W68" s="115"/>
      <c r="X68" s="66"/>
      <c r="Y68" s="133" t="str">
        <f t="shared" si="44"/>
        <v>Ok</v>
      </c>
      <c r="Z68" s="115"/>
      <c r="AA68" s="115"/>
      <c r="AB68" s="66"/>
      <c r="AC68" s="133" t="str">
        <f t="shared" si="45"/>
        <v>Ok</v>
      </c>
      <c r="AD68" s="115"/>
      <c r="AE68" s="115"/>
      <c r="AF68" s="66"/>
      <c r="AG68" s="133" t="str">
        <f t="shared" si="46"/>
        <v>Ok</v>
      </c>
      <c r="AH68" s="115"/>
      <c r="AI68" s="133" t="str">
        <f t="shared" si="6"/>
        <v>Ok</v>
      </c>
      <c r="AJ68" s="117" t="str">
        <f t="shared" si="22"/>
        <v>Não</v>
      </c>
      <c r="AK68" s="118"/>
      <c r="AL68" s="115"/>
      <c r="AM68" s="133" t="str">
        <f t="shared" si="23"/>
        <v>Ok</v>
      </c>
      <c r="AO68" s="65" t="str">
        <f t="shared" si="24"/>
        <v>Cooperado SEM perguntas a serem evidenciadas</v>
      </c>
    </row>
    <row r="69" spans="1:41" ht="20.100000000000001" customHeight="1">
      <c r="A69" s="119" t="str">
        <f t="shared" si="2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H69" s="250" t="s">
        <v>1734</v>
      </c>
      <c r="I69" s="115" t="str">
        <f>_xlfn.XLOOKUP(J69,'3054'!$D:$D,'3054'!$C:$C,0,0)</f>
        <v>494.328.501-53</v>
      </c>
      <c r="J69" s="134" t="str">
        <v>ERLI AIMI</v>
      </c>
      <c r="K69" s="144" cm="1">
        <f t="array" ref="K69">MAX(IF(J69='3054'!$D:$D,'3054'!$I:$I))</f>
        <v>46048</v>
      </c>
      <c r="L69" s="145">
        <f>IF(COUNTIFS('3054'!$D:$D,'A3054'!J69,'3054'!$I:$I,'A3054'!K69,'3054'!$F:$F,'A3054'!$L$7)&gt;=1,1,0)</f>
        <v>0</v>
      </c>
      <c r="M69" s="145">
        <f>IF(COUNTIFS('3054'!$D:$D,'A3054'!J69,'3054'!$I:$I,'A3054'!K69,'3054'!$F:$F,'A3054'!$M$7)&gt;=1,1,0)</f>
        <v>0</v>
      </c>
      <c r="N69" s="146">
        <f>IF(COUNTIFS('3054'!$D:$D,'A3054'!J69,'3054'!$I:$I,'A3054'!K69,'3054'!$F:$F,'A3054'!$N$7)&gt;=1,1,0)</f>
        <v>1</v>
      </c>
      <c r="O69" s="117"/>
      <c r="P69" s="118"/>
      <c r="Q69" s="133" t="str">
        <f t="shared" si="42"/>
        <v>Ok</v>
      </c>
      <c r="R69" s="115"/>
      <c r="S69" s="115"/>
      <c r="T69" s="66"/>
      <c r="U69" s="133" t="str">
        <f t="shared" si="43"/>
        <v>Ok</v>
      </c>
      <c r="V69" s="115"/>
      <c r="W69" s="115"/>
      <c r="X69" s="66"/>
      <c r="Y69" s="133" t="str">
        <f t="shared" si="44"/>
        <v>Ok</v>
      </c>
      <c r="Z69" s="115"/>
      <c r="AA69" s="115"/>
      <c r="AB69" s="66"/>
      <c r="AC69" s="133" t="str">
        <f t="shared" si="45"/>
        <v>Ok</v>
      </c>
      <c r="AD69" s="115"/>
      <c r="AE69" s="115"/>
      <c r="AF69" s="66"/>
      <c r="AG69" s="133" t="str">
        <f t="shared" si="46"/>
        <v>Ok</v>
      </c>
      <c r="AH69" s="115"/>
      <c r="AI69" s="133" t="str">
        <f t="shared" si="6"/>
        <v>Ok</v>
      </c>
      <c r="AJ69" s="117" t="str">
        <f t="shared" si="22"/>
        <v>Sim, precisa de plano cadastrado na PGPC</v>
      </c>
      <c r="AK69" s="118"/>
      <c r="AL69" s="115" t="s">
        <v>1731</v>
      </c>
      <c r="AM69" s="133" t="str">
        <f t="shared" si="23"/>
        <v>Ok</v>
      </c>
      <c r="AO69" s="65" t="str">
        <f t="shared" si="24"/>
        <v>Cooperado SEM perguntas a serem evidenciadas</v>
      </c>
    </row>
    <row r="70" spans="1:41" ht="20.100000000000001" customHeight="1">
      <c r="A70" s="119" t="str">
        <f t="shared" si="2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H70" s="250" t="s">
        <v>1780</v>
      </c>
      <c r="I70" s="115" t="str">
        <f>_xlfn.XLOOKUP(J70,'3054'!$D:$D,'3054'!$C:$C,0,0)</f>
        <v>500.234.201-97</v>
      </c>
      <c r="J70" s="134" t="str">
        <v>JAIBAS CARLOS ARANTES</v>
      </c>
      <c r="K70" s="144" cm="1">
        <f t="array" ref="K70">MAX(IF(J70='3054'!$D:$D,'3054'!$I:$I))</f>
        <v>46034</v>
      </c>
      <c r="L70" s="145">
        <f>IF(COUNTIFS('3054'!$D:$D,'A3054'!J70,'3054'!$I:$I,'A3054'!K70,'3054'!$F:$F,'A3054'!$L$7)&gt;=1,1,0)</f>
        <v>1</v>
      </c>
      <c r="M70" s="145">
        <f>IF(COUNTIFS('3054'!$D:$D,'A3054'!J70,'3054'!$I:$I,'A3054'!K70,'3054'!$F:$F,'A3054'!$M$7)&gt;=1,1,0)</f>
        <v>0</v>
      </c>
      <c r="N70" s="146">
        <f>IF(COUNTIFS('3054'!$D:$D,'A3054'!J70,'3054'!$I:$I,'A3054'!K70,'3054'!$F:$F,'A3054'!$N$7)&gt;=1,1,0)</f>
        <v>0</v>
      </c>
      <c r="O70" s="117"/>
      <c r="P70" s="118"/>
      <c r="Q70" s="133" t="str">
        <f t="shared" si="42"/>
        <v>Ok</v>
      </c>
      <c r="R70" s="115"/>
      <c r="S70" s="115"/>
      <c r="T70" s="66"/>
      <c r="U70" s="133" t="str">
        <f t="shared" si="43"/>
        <v>Ok</v>
      </c>
      <c r="V70" s="115"/>
      <c r="W70" s="115"/>
      <c r="X70" s="66"/>
      <c r="Y70" s="133" t="str">
        <f t="shared" si="44"/>
        <v>Ok</v>
      </c>
      <c r="Z70" s="115"/>
      <c r="AA70" s="115"/>
      <c r="AB70" s="66"/>
      <c r="AC70" s="133" t="str">
        <f t="shared" si="45"/>
        <v>Ok</v>
      </c>
      <c r="AD70" s="115"/>
      <c r="AE70" s="115"/>
      <c r="AF70" s="66"/>
      <c r="AG70" s="133" t="str">
        <f t="shared" si="46"/>
        <v>Ok</v>
      </c>
      <c r="AH70" s="115"/>
      <c r="AI70" s="133" t="str">
        <f t="shared" si="6"/>
        <v>Ok</v>
      </c>
      <c r="AJ70" s="117" t="str">
        <f t="shared" si="22"/>
        <v>Não</v>
      </c>
      <c r="AK70" s="118"/>
      <c r="AL70" s="115"/>
      <c r="AM70" s="133" t="str">
        <f t="shared" si="23"/>
        <v>Ok</v>
      </c>
      <c r="AO70" s="65" t="str">
        <f t="shared" si="24"/>
        <v>Cooperado SEM perguntas a serem evidenciadas</v>
      </c>
    </row>
    <row r="71" spans="1:41" ht="20.100000000000001" customHeight="1">
      <c r="A71" s="119" t="str">
        <f t="shared" si="2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H71" s="250" t="s">
        <v>1734</v>
      </c>
      <c r="I71" s="115" t="str">
        <f>_xlfn.XLOOKUP(J71,'3054'!$D:$D,'3054'!$C:$C,0,0)</f>
        <v>529.713.501-00</v>
      </c>
      <c r="J71" s="134" t="str">
        <v>EDER ARANTES DA SILVA</v>
      </c>
      <c r="K71" s="144" cm="1">
        <f t="array" ref="K71">MAX(IF(J71='3054'!$D:$D,'3054'!$I:$I))</f>
        <v>46026</v>
      </c>
      <c r="L71" s="145">
        <f>IF(COUNTIFS('3054'!$D:$D,'A3054'!J71,'3054'!$I:$I,'A3054'!K71,'3054'!$F:$F,'A3054'!$L$7)&gt;=1,1,0)</f>
        <v>1</v>
      </c>
      <c r="M71" s="145">
        <f>IF(COUNTIFS('3054'!$D:$D,'A3054'!J71,'3054'!$I:$I,'A3054'!K71,'3054'!$F:$F,'A3054'!$M$7)&gt;=1,1,0)</f>
        <v>0</v>
      </c>
      <c r="N71" s="146">
        <f>IF(COUNTIFS('3054'!$D:$D,'A3054'!J71,'3054'!$I:$I,'A3054'!K71,'3054'!$F:$F,'A3054'!$N$7)&gt;=1,1,0)</f>
        <v>0</v>
      </c>
      <c r="O71" s="117"/>
      <c r="P71" s="118"/>
      <c r="Q71" s="133" t="str">
        <f t="shared" si="42"/>
        <v>Ok</v>
      </c>
      <c r="R71" s="115"/>
      <c r="S71" s="115"/>
      <c r="T71" s="66"/>
      <c r="U71" s="133" t="str">
        <f t="shared" si="43"/>
        <v>Ok</v>
      </c>
      <c r="V71" s="115"/>
      <c r="W71" s="115"/>
      <c r="X71" s="66"/>
      <c r="Y71" s="133" t="str">
        <f t="shared" si="44"/>
        <v>Ok</v>
      </c>
      <c r="Z71" s="115"/>
      <c r="AA71" s="115"/>
      <c r="AB71" s="66"/>
      <c r="AC71" s="133" t="str">
        <f t="shared" si="45"/>
        <v>Ok</v>
      </c>
      <c r="AD71" s="115"/>
      <c r="AE71" s="115"/>
      <c r="AF71" s="66"/>
      <c r="AG71" s="133" t="str">
        <f t="shared" si="46"/>
        <v>Ok</v>
      </c>
      <c r="AH71" s="115"/>
      <c r="AI71" s="133" t="str">
        <f t="shared" si="6"/>
        <v>Ok</v>
      </c>
      <c r="AJ71" s="117" t="str">
        <f t="shared" si="22"/>
        <v>Não</v>
      </c>
      <c r="AK71" s="118"/>
      <c r="AL71" s="115"/>
      <c r="AM71" s="133" t="str">
        <f t="shared" si="23"/>
        <v>Ok</v>
      </c>
      <c r="AO71" s="65" t="str">
        <f t="shared" si="24"/>
        <v>Cooperado SEM perguntas a serem evidenciadas</v>
      </c>
    </row>
    <row r="72" spans="1:41" ht="20.100000000000001" customHeight="1">
      <c r="A72" s="119" t="str">
        <f t="shared" si="2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H72" s="250" t="s">
        <v>1734</v>
      </c>
      <c r="I72" s="115" t="str">
        <f>_xlfn.XLOOKUP(J72,'3054'!$D:$D,'3054'!$C:$C,0,0)</f>
        <v>547.142.221-04</v>
      </c>
      <c r="J72" s="134" t="str">
        <v>JONNY CHAPARINI</v>
      </c>
      <c r="K72" s="144" cm="1">
        <f t="array" ref="K72">MAX(IF(J72='3054'!$D:$D,'3054'!$I:$I))</f>
        <v>46033</v>
      </c>
      <c r="L72" s="145">
        <f>IF(COUNTIFS('3054'!$D:$D,'A3054'!J72,'3054'!$I:$I,'A3054'!K72,'3054'!$F:$F,'A3054'!$L$7)&gt;=1,1,0)</f>
        <v>1</v>
      </c>
      <c r="M72" s="145">
        <f>IF(COUNTIFS('3054'!$D:$D,'A3054'!J72,'3054'!$I:$I,'A3054'!K72,'3054'!$F:$F,'A3054'!$M$7)&gt;=1,1,0)</f>
        <v>0</v>
      </c>
      <c r="N72" s="146">
        <f>IF(COUNTIFS('3054'!$D:$D,'A3054'!J72,'3054'!$I:$I,'A3054'!K72,'3054'!$F:$F,'A3054'!$N$7)&gt;=1,1,0)</f>
        <v>0</v>
      </c>
      <c r="O72" s="117"/>
      <c r="P72" s="118"/>
      <c r="Q72" s="133" t="str">
        <f t="shared" si="42"/>
        <v>Ok</v>
      </c>
      <c r="R72" s="115"/>
      <c r="S72" s="115"/>
      <c r="T72" s="66"/>
      <c r="U72" s="133" t="str">
        <f t="shared" si="43"/>
        <v>Ok</v>
      </c>
      <c r="V72" s="115"/>
      <c r="W72" s="115"/>
      <c r="X72" s="66"/>
      <c r="Y72" s="133" t="str">
        <f t="shared" si="44"/>
        <v>Ok</v>
      </c>
      <c r="Z72" s="115"/>
      <c r="AA72" s="115"/>
      <c r="AB72" s="66"/>
      <c r="AC72" s="133" t="str">
        <f t="shared" si="45"/>
        <v>Ok</v>
      </c>
      <c r="AD72" s="115"/>
      <c r="AE72" s="115"/>
      <c r="AF72" s="66"/>
      <c r="AG72" s="133" t="str">
        <f t="shared" si="46"/>
        <v>Ok</v>
      </c>
      <c r="AH72" s="115"/>
      <c r="AI72" s="133" t="str">
        <f t="shared" si="6"/>
        <v>Ok</v>
      </c>
      <c r="AJ72" s="117" t="str">
        <f t="shared" si="22"/>
        <v>Não</v>
      </c>
      <c r="AK72" s="118"/>
      <c r="AL72" s="115"/>
      <c r="AM72" s="133" t="str">
        <f t="shared" si="23"/>
        <v>Ok</v>
      </c>
      <c r="AO72" s="65" t="str">
        <f t="shared" si="24"/>
        <v>Cooperado SEM perguntas a serem evidenciadas</v>
      </c>
    </row>
    <row r="73" spans="1:41" ht="20.100000000000001" customHeight="1">
      <c r="A73" s="119" t="str">
        <f t="shared" si="2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H73" s="250" t="s">
        <v>1736</v>
      </c>
      <c r="I73" s="115" t="str">
        <f>_xlfn.XLOOKUP(J73,'3054'!$D:$D,'3054'!$C:$C,0,0)</f>
        <v>547.340.451-00</v>
      </c>
      <c r="J73" s="134" t="str">
        <v>RAMIRO PEDRO DE ALMEIDA FILHO</v>
      </c>
      <c r="K73" s="144" cm="1">
        <f t="array" ref="K73">MAX(IF(J73='3054'!$D:$D,'3054'!$I:$I))</f>
        <v>46032</v>
      </c>
      <c r="L73" s="145">
        <f>IF(COUNTIFS('3054'!$D:$D,'A3054'!J73,'3054'!$I:$I,'A3054'!K73,'3054'!$F:$F,'A3054'!$L$7)&gt;=1,1,0)</f>
        <v>1</v>
      </c>
      <c r="M73" s="145">
        <f>IF(COUNTIFS('3054'!$D:$D,'A3054'!J73,'3054'!$I:$I,'A3054'!K73,'3054'!$F:$F,'A3054'!$M$7)&gt;=1,1,0)</f>
        <v>0</v>
      </c>
      <c r="N73" s="146">
        <f>IF(COUNTIFS('3054'!$D:$D,'A3054'!J73,'3054'!$I:$I,'A3054'!K73,'3054'!$F:$F,'A3054'!$N$7)&gt;=1,1,0)</f>
        <v>0</v>
      </c>
      <c r="O73" s="117"/>
      <c r="P73" s="118"/>
      <c r="Q73" s="133" t="str">
        <f t="shared" si="42"/>
        <v>Ok</v>
      </c>
      <c r="R73" s="115"/>
      <c r="S73" s="115"/>
      <c r="T73" s="66"/>
      <c r="U73" s="133" t="str">
        <f t="shared" si="43"/>
        <v>Ok</v>
      </c>
      <c r="V73" s="115"/>
      <c r="W73" s="115"/>
      <c r="X73" s="66"/>
      <c r="Y73" s="133" t="str">
        <f t="shared" si="44"/>
        <v>Ok</v>
      </c>
      <c r="Z73" s="115"/>
      <c r="AA73" s="115"/>
      <c r="AB73" s="66"/>
      <c r="AC73" s="133" t="str">
        <f t="shared" si="45"/>
        <v>Ok</v>
      </c>
      <c r="AD73" s="115"/>
      <c r="AE73" s="115"/>
      <c r="AF73" s="66"/>
      <c r="AG73" s="133" t="str">
        <f t="shared" si="46"/>
        <v>Ok</v>
      </c>
      <c r="AH73" s="115"/>
      <c r="AI73" s="133" t="str">
        <f t="shared" si="6"/>
        <v>Ok</v>
      </c>
      <c r="AJ73" s="117" t="str">
        <f t="shared" si="22"/>
        <v>Não</v>
      </c>
      <c r="AK73" s="118"/>
      <c r="AL73" s="115"/>
      <c r="AM73" s="133" t="str">
        <f t="shared" si="23"/>
        <v>Ok</v>
      </c>
      <c r="AO73" s="65" t="str">
        <f t="shared" si="24"/>
        <v>Cooperado SEM perguntas a serem evidenciadas</v>
      </c>
    </row>
    <row r="74" spans="1:41" ht="20.100000000000001" customHeight="1">
      <c r="A74" s="119" t="str">
        <f t="shared" si="2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H74" s="250" t="s">
        <v>1734</v>
      </c>
      <c r="I74" s="115" t="str">
        <f>_xlfn.XLOOKUP(J74,'3054'!$D:$D,'3054'!$C:$C,0,0)</f>
        <v>587.552.091-49</v>
      </c>
      <c r="J74" s="134" t="str">
        <v>ALEXANDRE SILVA OLIVEIRA</v>
      </c>
      <c r="K74" s="144" cm="1">
        <f t="array" ref="K74">MAX(IF(J74='3054'!$D:$D,'3054'!$I:$I))</f>
        <v>46041</v>
      </c>
      <c r="L74" s="145">
        <f>IF(COUNTIFS('3054'!$D:$D,'A3054'!J74,'3054'!$I:$I,'A3054'!K74,'3054'!$F:$F,'A3054'!$L$7)&gt;=1,1,0)</f>
        <v>1</v>
      </c>
      <c r="M74" s="145">
        <f>IF(COUNTIFS('3054'!$D:$D,'A3054'!J74,'3054'!$I:$I,'A3054'!K74,'3054'!$F:$F,'A3054'!$M$7)&gt;=1,1,0)</f>
        <v>0</v>
      </c>
      <c r="N74" s="146">
        <f>IF(COUNTIFS('3054'!$D:$D,'A3054'!J74,'3054'!$I:$I,'A3054'!K74,'3054'!$F:$F,'A3054'!$N$7)&gt;=1,1,0)</f>
        <v>0</v>
      </c>
      <c r="O74" s="117"/>
      <c r="P74" s="118"/>
      <c r="Q74" s="133" t="str">
        <f t="shared" si="42"/>
        <v>Ok</v>
      </c>
      <c r="R74" s="115"/>
      <c r="S74" s="115"/>
      <c r="T74" s="66"/>
      <c r="U74" s="133" t="str">
        <f t="shared" si="43"/>
        <v>Ok</v>
      </c>
      <c r="V74" s="115"/>
      <c r="W74" s="115"/>
      <c r="X74" s="66"/>
      <c r="Y74" s="133" t="str">
        <f t="shared" si="44"/>
        <v>Ok</v>
      </c>
      <c r="Z74" s="115"/>
      <c r="AA74" s="115"/>
      <c r="AB74" s="66"/>
      <c r="AC74" s="133" t="str">
        <f t="shared" si="45"/>
        <v>Ok</v>
      </c>
      <c r="AD74" s="115"/>
      <c r="AE74" s="115"/>
      <c r="AF74" s="66"/>
      <c r="AG74" s="133" t="str">
        <f t="shared" si="46"/>
        <v>Ok</v>
      </c>
      <c r="AH74" s="115"/>
      <c r="AI74" s="133" t="str">
        <f t="shared" si="6"/>
        <v>Ok</v>
      </c>
      <c r="AJ74" s="117" t="str">
        <f t="shared" si="22"/>
        <v>Não</v>
      </c>
      <c r="AK74" s="118"/>
      <c r="AL74" s="115"/>
      <c r="AM74" s="133" t="str">
        <f t="shared" si="23"/>
        <v>Ok</v>
      </c>
      <c r="AO74" s="65" t="str">
        <f t="shared" si="24"/>
        <v>Cooperado SEM perguntas a serem evidenciadas</v>
      </c>
    </row>
    <row r="75" spans="1:41" ht="20.100000000000001" customHeight="1">
      <c r="A75" s="119" t="str">
        <f t="shared" si="2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H75" s="250" t="s">
        <v>1781</v>
      </c>
      <c r="I75" s="115" t="str">
        <f>_xlfn.XLOOKUP(J75,'3054'!$D:$D,'3054'!$C:$C,0,0)</f>
        <v>588.962.951-49</v>
      </c>
      <c r="J75" s="134" t="str">
        <v>ADELSON NASSER SOUSA MARTINS</v>
      </c>
      <c r="K75" s="144" cm="1">
        <f t="array" ref="K75">MAX(IF(J75='3054'!$D:$D,'3054'!$I:$I))</f>
        <v>46039</v>
      </c>
      <c r="L75" s="145">
        <f>IF(COUNTIFS('3054'!$D:$D,'A3054'!J75,'3054'!$I:$I,'A3054'!K75,'3054'!$F:$F,'A3054'!$L$7)&gt;=1,1,0)</f>
        <v>0</v>
      </c>
      <c r="M75" s="145">
        <f>IF(COUNTIFS('3054'!$D:$D,'A3054'!J75,'3054'!$I:$I,'A3054'!K75,'3054'!$F:$F,'A3054'!$M$7)&gt;=1,1,0)</f>
        <v>1</v>
      </c>
      <c r="N75" s="146">
        <f>IF(COUNTIFS('3054'!$D:$D,'A3054'!J75,'3054'!$I:$I,'A3054'!K75,'3054'!$F:$F,'A3054'!$N$7)&gt;=1,1,0)</f>
        <v>0</v>
      </c>
      <c r="O75" s="117"/>
      <c r="P75" s="118"/>
      <c r="Q75" s="133" t="str">
        <f t="shared" si="42"/>
        <v>Ok</v>
      </c>
      <c r="R75" s="115"/>
      <c r="S75" s="115"/>
      <c r="T75" s="66"/>
      <c r="U75" s="133" t="str">
        <f t="shared" si="43"/>
        <v>Ok</v>
      </c>
      <c r="V75" s="115"/>
      <c r="W75" s="115"/>
      <c r="X75" s="66"/>
      <c r="Y75" s="133" t="str">
        <f t="shared" si="44"/>
        <v>Ok</v>
      </c>
      <c r="Z75" s="115"/>
      <c r="AA75" s="115"/>
      <c r="AB75" s="66"/>
      <c r="AC75" s="133" t="str">
        <f t="shared" si="45"/>
        <v>Ok</v>
      </c>
      <c r="AD75" s="115"/>
      <c r="AE75" s="115"/>
      <c r="AF75" s="66"/>
      <c r="AG75" s="133" t="str">
        <f t="shared" si="46"/>
        <v>Ok</v>
      </c>
      <c r="AH75" s="115"/>
      <c r="AI75" s="133" t="str">
        <f t="shared" ref="AI75:AI80" si="47">IF(AH75="Não","Verificar","Ok")</f>
        <v>Ok</v>
      </c>
      <c r="AJ75" s="117" t="str">
        <f t="shared" si="22"/>
        <v>Não</v>
      </c>
      <c r="AK75" s="118"/>
      <c r="AL75" s="115"/>
      <c r="AM75" s="133" t="str">
        <f t="shared" si="23"/>
        <v>Ok</v>
      </c>
      <c r="AO75" s="65" t="str">
        <f t="shared" si="24"/>
        <v>Cooperado SEM perguntas a serem evidenciadas</v>
      </c>
    </row>
    <row r="76" spans="1:41" ht="20.100000000000001" customHeight="1">
      <c r="A76" s="119" t="str">
        <f t="shared" si="2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H76" s="250" t="s">
        <v>1781</v>
      </c>
      <c r="I76" s="115" t="str">
        <f>_xlfn.XLOOKUP(J76,'3054'!$D:$D,'3054'!$C:$C,0,0)</f>
        <v>597.861.081-91</v>
      </c>
      <c r="J76" s="134" t="str">
        <v>JOSE FERREIRA FILHO</v>
      </c>
      <c r="K76" s="144" cm="1">
        <f t="array" ref="K76">MAX(IF(J76='3054'!$D:$D,'3054'!$I:$I))</f>
        <v>46041</v>
      </c>
      <c r="L76" s="145">
        <f>IF(COUNTIFS('3054'!$D:$D,'A3054'!J76,'3054'!$I:$I,'A3054'!K76,'3054'!$F:$F,'A3054'!$L$7)&gt;=1,1,0)</f>
        <v>1</v>
      </c>
      <c r="M76" s="145">
        <f>IF(COUNTIFS('3054'!$D:$D,'A3054'!J76,'3054'!$I:$I,'A3054'!K76,'3054'!$F:$F,'A3054'!$M$7)&gt;=1,1,0)</f>
        <v>0</v>
      </c>
      <c r="N76" s="146">
        <f>IF(COUNTIFS('3054'!$D:$D,'A3054'!J76,'3054'!$I:$I,'A3054'!K76,'3054'!$F:$F,'A3054'!$N$7)&gt;=1,1,0)</f>
        <v>0</v>
      </c>
      <c r="O76" s="117"/>
      <c r="P76" s="118"/>
      <c r="Q76" s="133" t="str">
        <f t="shared" si="42"/>
        <v>Ok</v>
      </c>
      <c r="R76" s="115"/>
      <c r="S76" s="115"/>
      <c r="T76" s="66"/>
      <c r="U76" s="133" t="str">
        <f t="shared" si="43"/>
        <v>Ok</v>
      </c>
      <c r="V76" s="115"/>
      <c r="W76" s="115"/>
      <c r="X76" s="66"/>
      <c r="Y76" s="133" t="str">
        <f t="shared" si="44"/>
        <v>Ok</v>
      </c>
      <c r="Z76" s="115" t="s">
        <v>1735</v>
      </c>
      <c r="AA76" s="115" t="s">
        <v>1731</v>
      </c>
      <c r="AB76" s="66" t="s">
        <v>1735</v>
      </c>
      <c r="AC76" s="133" t="str">
        <f t="shared" si="45"/>
        <v>Verificar</v>
      </c>
      <c r="AD76" s="115"/>
      <c r="AE76" s="115"/>
      <c r="AF76" s="66"/>
      <c r="AG76" s="133" t="str">
        <f t="shared" si="46"/>
        <v>Ok</v>
      </c>
      <c r="AH76" s="115" t="s">
        <v>1735</v>
      </c>
      <c r="AI76" s="133" t="str">
        <f t="shared" si="47"/>
        <v>Verificar</v>
      </c>
      <c r="AJ76" s="117" t="str">
        <f t="shared" si="22"/>
        <v>Não</v>
      </c>
      <c r="AK76" s="118"/>
      <c r="AL76" s="115"/>
      <c r="AM76" s="133" t="str">
        <f t="shared" si="23"/>
        <v>Ok</v>
      </c>
      <c r="AO76" s="65" t="str">
        <f t="shared" si="24"/>
        <v>Cooperado COM perguntas a serem evidenciadas</v>
      </c>
    </row>
    <row r="77" spans="1:41" ht="20.100000000000001" customHeight="1">
      <c r="A77" s="119" t="str">
        <f t="shared" si="2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H77" s="250" t="s">
        <v>1749</v>
      </c>
      <c r="I77" s="115" t="str">
        <f>_xlfn.XLOOKUP(J77,'3054'!$D:$D,'3054'!$C:$C,0,0)</f>
        <v>634.490.991-91</v>
      </c>
      <c r="J77" s="134" t="str">
        <v>ALAOR PROCOPIO DE AVILA FILHO</v>
      </c>
      <c r="K77" s="144" cm="1">
        <f t="array" ref="K77">MAX(IF(J77='3054'!$D:$D,'3054'!$I:$I))</f>
        <v>46031</v>
      </c>
      <c r="L77" s="145">
        <f>IF(COUNTIFS('3054'!$D:$D,'A3054'!J77,'3054'!$I:$I,'A3054'!K77,'3054'!$F:$F,'A3054'!$L$7)&gt;=1,1,0)</f>
        <v>0</v>
      </c>
      <c r="M77" s="145">
        <f>IF(COUNTIFS('3054'!$D:$D,'A3054'!J77,'3054'!$I:$I,'A3054'!K77,'3054'!$F:$F,'A3054'!$M$7)&gt;=1,1,0)</f>
        <v>1</v>
      </c>
      <c r="N77" s="146">
        <f>IF(COUNTIFS('3054'!$D:$D,'A3054'!J77,'3054'!$I:$I,'A3054'!K77,'3054'!$F:$F,'A3054'!$N$7)&gt;=1,1,0)</f>
        <v>0</v>
      </c>
      <c r="O77" s="117"/>
      <c r="P77" s="118"/>
      <c r="Q77" s="133" t="str">
        <f t="shared" si="42"/>
        <v>Ok</v>
      </c>
      <c r="R77" s="115"/>
      <c r="S77" s="115"/>
      <c r="T77" s="66"/>
      <c r="U77" s="133" t="str">
        <f t="shared" si="43"/>
        <v>Ok</v>
      </c>
      <c r="V77" s="115"/>
      <c r="W77" s="115"/>
      <c r="X77" s="66"/>
      <c r="Y77" s="133" t="str">
        <f t="shared" si="44"/>
        <v>Ok</v>
      </c>
      <c r="Z77" s="115"/>
      <c r="AA77" s="115"/>
      <c r="AB77" s="66"/>
      <c r="AC77" s="133" t="str">
        <f t="shared" si="45"/>
        <v>Ok</v>
      </c>
      <c r="AD77" s="115"/>
      <c r="AE77" s="115"/>
      <c r="AF77" s="66"/>
      <c r="AG77" s="133" t="str">
        <f t="shared" si="46"/>
        <v>Ok</v>
      </c>
      <c r="AH77" s="115"/>
      <c r="AI77" s="133" t="str">
        <f t="shared" si="47"/>
        <v>Ok</v>
      </c>
      <c r="AJ77" s="117" t="str">
        <f t="shared" si="22"/>
        <v>Não</v>
      </c>
      <c r="AK77" s="118"/>
      <c r="AL77" s="115"/>
      <c r="AM77" s="133" t="str">
        <f t="shared" si="23"/>
        <v>Ok</v>
      </c>
      <c r="AO77" s="65" t="str">
        <f t="shared" si="24"/>
        <v>Cooperado SEM perguntas a serem evidenciadas</v>
      </c>
    </row>
    <row r="78" spans="1:41" ht="20.100000000000001" customHeight="1">
      <c r="A78" s="119" t="str">
        <f t="shared" si="2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H78" s="250" t="s">
        <v>1736</v>
      </c>
      <c r="I78" s="115" t="str">
        <f>_xlfn.XLOOKUP(J78,'3054'!$D:$D,'3054'!$C:$C,0,0)</f>
        <v>642.322.986-49</v>
      </c>
      <c r="J78" s="134" t="str">
        <v>CARLOS EDUARDO FERREIRA</v>
      </c>
      <c r="K78" s="144" cm="1">
        <f t="array" ref="K78">MAX(IF(J78='3054'!$D:$D,'3054'!$I:$I))</f>
        <v>46051</v>
      </c>
      <c r="L78" s="145">
        <f>IF(COUNTIFS('3054'!$D:$D,'A3054'!J78,'3054'!$I:$I,'A3054'!K78,'3054'!$F:$F,'A3054'!$L$7)&gt;=1,1,0)</f>
        <v>0</v>
      </c>
      <c r="M78" s="145">
        <f>IF(COUNTIFS('3054'!$D:$D,'A3054'!J78,'3054'!$I:$I,'A3054'!K78,'3054'!$F:$F,'A3054'!$M$7)&gt;=1,1,0)</f>
        <v>0</v>
      </c>
      <c r="N78" s="146">
        <f>IF(COUNTIFS('3054'!$D:$D,'A3054'!J78,'3054'!$I:$I,'A3054'!K78,'3054'!$F:$F,'A3054'!$N$7)&gt;=1,1,0)</f>
        <v>1</v>
      </c>
      <c r="O78" s="117"/>
      <c r="P78" s="118"/>
      <c r="Q78" s="133" t="str">
        <f t="shared" ref="Q78" si="48">IF(AND(O78="Sim")*OR(P78="Não",P78="Não se aplica",P78=""),"Verificar","Ok")</f>
        <v>Ok</v>
      </c>
      <c r="R78" s="115"/>
      <c r="S78" s="115"/>
      <c r="T78" s="66"/>
      <c r="U78" s="133" t="str">
        <f t="shared" ref="U78" si="49">IF(AND(R78="Sim",T78="Siim"),"Ok",IF(AND(S78="Sim")*OR(T78="Não",T78="Não se aplica",T78=""),"Verificar","Ok"))</f>
        <v>Ok</v>
      </c>
      <c r="V78" s="115"/>
      <c r="W78" s="115"/>
      <c r="X78" s="66"/>
      <c r="Y78" s="133" t="str">
        <f t="shared" ref="Y78" si="50">IF(AND(V78="Sim",X78="Siim"),"Ok",IF(AND(W78="Sim")*OR(X78="Não",X78="Não se aplica",X78=""),"Verificar","Ok"))</f>
        <v>Ok</v>
      </c>
      <c r="Z78" s="115"/>
      <c r="AA78" s="115"/>
      <c r="AB78" s="66"/>
      <c r="AC78" s="133" t="str">
        <f t="shared" ref="AC78" si="51">IF(AND(Z78="Sim",AB78="Siim"),"Ok",IF(AND(AA78="Sim")*OR(AB78="Não",AB78="Não se aplica",AB78=""),"Verificar","Ok"))</f>
        <v>Ok</v>
      </c>
      <c r="AD78" s="115"/>
      <c r="AE78" s="115"/>
      <c r="AF78" s="66"/>
      <c r="AG78" s="133" t="str">
        <f t="shared" ref="AG78" si="52">IF(AND(AE78="sim",AF78="Não"),"Verificar","Ok")</f>
        <v>Ok</v>
      </c>
      <c r="AH78" s="115"/>
      <c r="AI78" s="133" t="str">
        <f>IF(AH78="Não","Verificar","Ok")</f>
        <v>Ok</v>
      </c>
      <c r="AJ78" s="117" t="str">
        <f t="shared" si="22"/>
        <v>Sim, precisa de plano cadastrado na PGPC</v>
      </c>
      <c r="AK78" s="118"/>
      <c r="AL78" s="115" t="s">
        <v>1731</v>
      </c>
      <c r="AM78" s="133" t="str">
        <f t="shared" si="23"/>
        <v>Ok</v>
      </c>
      <c r="AO78" s="65" t="str">
        <f t="shared" si="24"/>
        <v>Cooperado SEM perguntas a serem evidenciadas</v>
      </c>
    </row>
    <row r="79" spans="1:41" ht="20.100000000000001" customHeight="1">
      <c r="A79" s="119" t="str">
        <f t="shared" si="2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H79" s="250" t="s">
        <v>1736</v>
      </c>
      <c r="I79" s="115" t="str">
        <f>_xlfn.XLOOKUP(J79,'3054'!$D:$D,'3054'!$C:$C,0,0)</f>
        <v>689.838.671-91</v>
      </c>
      <c r="J79" s="134" t="str">
        <v>ORLANDO BATISTA VILELA FILHO</v>
      </c>
      <c r="K79" s="144" cm="1">
        <f t="array" ref="K79">MAX(IF(J79='3054'!$D:$D,'3054'!$I:$I))</f>
        <v>46027</v>
      </c>
      <c r="L79" s="145">
        <f>IF(COUNTIFS('3054'!$D:$D,'A3054'!J79,'3054'!$I:$I,'A3054'!K79,'3054'!$F:$F,'A3054'!$L$7)&gt;=1,1,0)</f>
        <v>1</v>
      </c>
      <c r="M79" s="145">
        <f>IF(COUNTIFS('3054'!$D:$D,'A3054'!J79,'3054'!$I:$I,'A3054'!K79,'3054'!$F:$F,'A3054'!$M$7)&gt;=1,1,0)</f>
        <v>0</v>
      </c>
      <c r="N79" s="146">
        <f>IF(COUNTIFS('3054'!$D:$D,'A3054'!J79,'3054'!$I:$I,'A3054'!K79,'3054'!$F:$F,'A3054'!$N$7)&gt;=1,1,0)</f>
        <v>0</v>
      </c>
      <c r="O79" s="117"/>
      <c r="P79" s="118"/>
      <c r="Q79" s="133" t="str">
        <f t="shared" si="42"/>
        <v>Ok</v>
      </c>
      <c r="R79" s="115"/>
      <c r="S79" s="115"/>
      <c r="T79" s="66"/>
      <c r="U79" s="133" t="str">
        <f t="shared" si="43"/>
        <v>Ok</v>
      </c>
      <c r="V79" s="115"/>
      <c r="W79" s="115"/>
      <c r="X79" s="66"/>
      <c r="Y79" s="133" t="str">
        <f t="shared" si="44"/>
        <v>Ok</v>
      </c>
      <c r="Z79" s="115"/>
      <c r="AA79" s="115"/>
      <c r="AB79" s="66"/>
      <c r="AC79" s="133" t="str">
        <f t="shared" si="45"/>
        <v>Ok</v>
      </c>
      <c r="AD79" s="115"/>
      <c r="AE79" s="115"/>
      <c r="AF79" s="66"/>
      <c r="AG79" s="133" t="str">
        <f t="shared" si="46"/>
        <v>Ok</v>
      </c>
      <c r="AH79" s="115"/>
      <c r="AI79" s="133" t="str">
        <f t="shared" si="47"/>
        <v>Ok</v>
      </c>
      <c r="AJ79" s="117" t="str">
        <f t="shared" si="22"/>
        <v>Não</v>
      </c>
      <c r="AK79" s="118"/>
      <c r="AL79" s="115"/>
      <c r="AM79" s="133" t="str">
        <f t="shared" si="23"/>
        <v>Ok</v>
      </c>
      <c r="AO79" s="65" t="str">
        <f t="shared" si="24"/>
        <v>Cooperado SEM perguntas a serem evidenciadas</v>
      </c>
    </row>
    <row r="80" spans="1:41" ht="20.100000000000001" customHeight="1">
      <c r="A80" s="119" t="str">
        <f t="shared" si="2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H80" s="250" t="s">
        <v>1734</v>
      </c>
      <c r="I80" s="115" t="str">
        <f>_xlfn.XLOOKUP(J80,'3054'!$D:$D,'3054'!$C:$C,0,0)</f>
        <v>703.668.431-33</v>
      </c>
      <c r="J80" s="134" t="str">
        <v>CAIO FELLIPE MARTINS PRADO</v>
      </c>
      <c r="K80" s="144" cm="1">
        <f t="array" ref="K80">MAX(IF(J80='3054'!$D:$D,'3054'!$I:$I))</f>
        <v>46036</v>
      </c>
      <c r="L80" s="145">
        <f>IF(COUNTIFS('3054'!$D:$D,'A3054'!J80,'3054'!$I:$I,'A3054'!K80,'3054'!$F:$F,'A3054'!$L$7)&gt;=1,1,0)</f>
        <v>1</v>
      </c>
      <c r="M80" s="145">
        <f>IF(COUNTIFS('3054'!$D:$D,'A3054'!J80,'3054'!$I:$I,'A3054'!K80,'3054'!$F:$F,'A3054'!$M$7)&gt;=1,1,0)</f>
        <v>0</v>
      </c>
      <c r="N80" s="146">
        <f>IF(COUNTIFS('3054'!$D:$D,'A3054'!J80,'3054'!$I:$I,'A3054'!K80,'3054'!$F:$F,'A3054'!$N$7)&gt;=1,1,0)</f>
        <v>0</v>
      </c>
      <c r="O80" s="117"/>
      <c r="P80" s="118"/>
      <c r="Q80" s="133" t="str">
        <f t="shared" si="42"/>
        <v>Ok</v>
      </c>
      <c r="R80" s="115"/>
      <c r="S80" s="115"/>
      <c r="T80" s="66"/>
      <c r="U80" s="133" t="str">
        <f t="shared" si="43"/>
        <v>Ok</v>
      </c>
      <c r="V80" s="115"/>
      <c r="W80" s="115"/>
      <c r="X80" s="66"/>
      <c r="Y80" s="133" t="str">
        <f t="shared" si="44"/>
        <v>Ok</v>
      </c>
      <c r="Z80" s="115"/>
      <c r="AA80" s="115"/>
      <c r="AB80" s="66"/>
      <c r="AC80" s="133" t="str">
        <f t="shared" si="45"/>
        <v>Ok</v>
      </c>
      <c r="AD80" s="115"/>
      <c r="AE80" s="115"/>
      <c r="AF80" s="66"/>
      <c r="AG80" s="133" t="str">
        <f t="shared" si="46"/>
        <v>Ok</v>
      </c>
      <c r="AH80" s="115"/>
      <c r="AI80" s="133" t="str">
        <f t="shared" si="47"/>
        <v>Ok</v>
      </c>
      <c r="AJ80" s="117" t="str">
        <f t="shared" si="22"/>
        <v>Não</v>
      </c>
      <c r="AK80" s="118"/>
      <c r="AL80" s="115"/>
      <c r="AM80" s="133" t="str">
        <f t="shared" si="23"/>
        <v>Ok</v>
      </c>
      <c r="AO80" s="65" t="str">
        <f t="shared" si="24"/>
        <v>Cooperado SEM perguntas a serem evidenciadas</v>
      </c>
    </row>
    <row r="81" spans="1:41">
      <c r="A81" s="119" t="str">
        <f t="shared" si="2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H81" s="250" t="s">
        <v>1736</v>
      </c>
      <c r="I81" s="115" t="str">
        <f>_xlfn.XLOOKUP(J81,'3054'!$D:$D,'3054'!$C:$C,0,0)</f>
        <v>710.597.331-53</v>
      </c>
      <c r="J81" s="134" t="str">
        <v>HEULER ABREU CRUVINEL</v>
      </c>
      <c r="K81" s="144" cm="1">
        <f t="array" ref="K81">MAX(IF(J81='3054'!$D:$D,'3054'!$I:$I))</f>
        <v>46027</v>
      </c>
      <c r="L81" s="145">
        <f>IF(COUNTIFS('3054'!$D:$D,'A3054'!J81,'3054'!$I:$I,'A3054'!K81,'3054'!$F:$F,'A3054'!$L$7)&gt;=1,1,0)</f>
        <v>1</v>
      </c>
      <c r="M81" s="145">
        <f>IF(COUNTIFS('3054'!$D:$D,'A3054'!J81,'3054'!$I:$I,'A3054'!K81,'3054'!$F:$F,'A3054'!$M$7)&gt;=1,1,0)</f>
        <v>0</v>
      </c>
      <c r="N81" s="146">
        <f>IF(COUNTIFS('3054'!$D:$D,'A3054'!J81,'3054'!$I:$I,'A3054'!K81,'3054'!$F:$F,'A3054'!$N$7)&gt;=1,1,0)</f>
        <v>0</v>
      </c>
      <c r="O81" s="117"/>
      <c r="P81" s="118"/>
      <c r="Q81" s="133" t="str">
        <f t="shared" ref="Q81:Q144" si="53">IF(AND(O81="Sim")*OR(P81="Não",P81="Não se aplica",P81=""),"Verificar","Ok")</f>
        <v>Ok</v>
      </c>
      <c r="R81" s="115"/>
      <c r="S81" s="115"/>
      <c r="T81" s="66"/>
      <c r="U81" s="133" t="str">
        <f t="shared" ref="U81:U144" si="54">IF(AND(R81="Sim",T81="Siim"),"Ok",IF(AND(S81="Sim")*OR(T81="Não",T81="Não se aplica",T81=""),"Verificar","Ok"))</f>
        <v>Ok</v>
      </c>
      <c r="V81" s="115"/>
      <c r="W81" s="115"/>
      <c r="X81" s="66"/>
      <c r="Y81" s="133" t="str">
        <f t="shared" ref="Y81:Y144" si="55">IF(AND(V81="Sim",X81="Siim"),"Ok",IF(AND(W81="Sim")*OR(X81="Não",X81="Não se aplica",X81=""),"Verificar","Ok"))</f>
        <v>Ok</v>
      </c>
      <c r="Z81" s="115"/>
      <c r="AA81" s="115"/>
      <c r="AB81" s="66"/>
      <c r="AC81" s="133" t="str">
        <f t="shared" ref="AC81:AC144" si="56">IF(AND(Z81="Sim",AB81="Siim"),"Ok",IF(AND(AA81="Sim")*OR(AB81="Não",AB81="Não se aplica",AB81=""),"Verificar","Ok"))</f>
        <v>Ok</v>
      </c>
      <c r="AD81" s="115"/>
      <c r="AE81" s="115"/>
      <c r="AF81" s="66"/>
      <c r="AG81" s="133" t="str">
        <f t="shared" ref="AG81:AG144" si="57">IF(AND(AE81="sim",AF81="Não"),"Verificar","Ok")</f>
        <v>Ok</v>
      </c>
      <c r="AH81" s="115"/>
      <c r="AI81" s="133" t="str">
        <f t="shared" ref="AI81:AI144" si="58">IF(AH81="Não","Verificar","Ok")</f>
        <v>Ok</v>
      </c>
      <c r="AJ81" s="117" t="str">
        <f t="shared" si="22"/>
        <v>Não</v>
      </c>
      <c r="AK81" s="118"/>
      <c r="AL81" s="115"/>
      <c r="AM81" s="133" t="str">
        <f t="shared" si="23"/>
        <v>Ok</v>
      </c>
      <c r="AO81" s="65" t="str">
        <f t="shared" si="24"/>
        <v>Cooperado SEM perguntas a serem evidenciadas</v>
      </c>
    </row>
    <row r="82" spans="1:41" ht="15.75" thickBot="1">
      <c r="A82" s="119" t="str">
        <f t="shared" si="2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H82" s="250" t="s">
        <v>1782</v>
      </c>
      <c r="I82" s="115" t="str">
        <f>_xlfn.XLOOKUP(J82,'3054'!$D:$D,'3054'!$C:$C,0,0)</f>
        <v>729.260.071-91</v>
      </c>
      <c r="J82" s="134" t="str">
        <v>JORDANA PEDROSO CABRAL ROSA</v>
      </c>
      <c r="K82" s="144" cm="1">
        <f t="array" ref="K82">MAX(IF(J82='3054'!$D:$D,'3054'!$I:$I))</f>
        <v>46037</v>
      </c>
      <c r="L82" s="145">
        <f>IF(COUNTIFS('3054'!$D:$D,'A3054'!J82,'3054'!$I:$I,'A3054'!K82,'3054'!$F:$F,'A3054'!$L$7)&gt;=1,1,0)</f>
        <v>1</v>
      </c>
      <c r="M82" s="145">
        <f>IF(COUNTIFS('3054'!$D:$D,'A3054'!J82,'3054'!$I:$I,'A3054'!K82,'3054'!$F:$F,'A3054'!$M$7)&gt;=1,1,0)</f>
        <v>0</v>
      </c>
      <c r="N82" s="146">
        <f>IF(COUNTIFS('3054'!$D:$D,'A3054'!J82,'3054'!$I:$I,'A3054'!K82,'3054'!$F:$F,'A3054'!$N$7)&gt;=1,1,0)</f>
        <v>0</v>
      </c>
      <c r="O82" s="117"/>
      <c r="P82" s="118"/>
      <c r="Q82" s="133" t="str">
        <f t="shared" si="53"/>
        <v>Ok</v>
      </c>
      <c r="R82" s="115"/>
      <c r="S82" s="115"/>
      <c r="T82" s="66"/>
      <c r="U82" s="133" t="str">
        <f t="shared" si="54"/>
        <v>Ok</v>
      </c>
      <c r="V82" s="115"/>
      <c r="W82" s="115"/>
      <c r="X82" s="66"/>
      <c r="Y82" s="133" t="str">
        <f t="shared" si="55"/>
        <v>Ok</v>
      </c>
      <c r="Z82" s="115"/>
      <c r="AA82" s="115"/>
      <c r="AB82" s="66"/>
      <c r="AC82" s="133" t="str">
        <f t="shared" si="56"/>
        <v>Ok</v>
      </c>
      <c r="AD82" s="115"/>
      <c r="AE82" s="115"/>
      <c r="AF82" s="66"/>
      <c r="AG82" s="133" t="str">
        <f t="shared" si="57"/>
        <v>Ok</v>
      </c>
      <c r="AH82" s="115"/>
      <c r="AI82" s="133" t="str">
        <f t="shared" si="58"/>
        <v>Ok</v>
      </c>
      <c r="AJ82" s="117" t="str">
        <f t="shared" si="22"/>
        <v>Não</v>
      </c>
      <c r="AK82" s="118"/>
      <c r="AL82" s="115"/>
      <c r="AM82" s="133" t="str">
        <f t="shared" si="23"/>
        <v>Ok</v>
      </c>
      <c r="AO82" s="65" t="str">
        <f t="shared" si="24"/>
        <v>Cooperado SEM perguntas a serem evidenciadas</v>
      </c>
    </row>
    <row r="83" spans="1:41" ht="15.75" thickTop="1">
      <c r="H83" s="250" t="s">
        <v>1783</v>
      </c>
      <c r="I83" s="115" t="str">
        <f>_xlfn.XLOOKUP(J83,'3054'!$D:$D,'3054'!$C:$C,0,0)</f>
        <v>774.913.001-20</v>
      </c>
      <c r="J83" s="134" t="str">
        <v>TANIA NEVES CARVALHO DE ALMEIDA</v>
      </c>
      <c r="K83" s="144" cm="1">
        <f t="array" ref="K83">MAX(IF(J83='3054'!$D:$D,'3054'!$I:$I))</f>
        <v>46026</v>
      </c>
      <c r="L83" s="145">
        <f>IF(COUNTIFS('3054'!$D:$D,'A3054'!J83,'3054'!$I:$I,'A3054'!K83,'3054'!$F:$F,'A3054'!$L$7)&gt;=1,1,0)</f>
        <v>1</v>
      </c>
      <c r="M83" s="145">
        <f>IF(COUNTIFS('3054'!$D:$D,'A3054'!J83,'3054'!$I:$I,'A3054'!K83,'3054'!$F:$F,'A3054'!$M$7)&gt;=1,1,0)</f>
        <v>0</v>
      </c>
      <c r="N83" s="146">
        <f>IF(COUNTIFS('3054'!$D:$D,'A3054'!J83,'3054'!$I:$I,'A3054'!K83,'3054'!$F:$F,'A3054'!$N$7)&gt;=1,1,0)</f>
        <v>0</v>
      </c>
      <c r="O83" s="117"/>
      <c r="P83" s="118"/>
      <c r="Q83" s="133" t="str">
        <f t="shared" si="53"/>
        <v>Ok</v>
      </c>
      <c r="R83" s="115"/>
      <c r="S83" s="115"/>
      <c r="T83" s="66"/>
      <c r="U83" s="133" t="str">
        <f t="shared" si="54"/>
        <v>Ok</v>
      </c>
      <c r="V83" s="115"/>
      <c r="W83" s="115"/>
      <c r="X83" s="66"/>
      <c r="Y83" s="133" t="str">
        <f t="shared" si="55"/>
        <v>Ok</v>
      </c>
      <c r="Z83" s="115"/>
      <c r="AA83" s="115"/>
      <c r="AB83" s="66"/>
      <c r="AC83" s="133" t="str">
        <f t="shared" si="56"/>
        <v>Ok</v>
      </c>
      <c r="AD83" s="115"/>
      <c r="AE83" s="115"/>
      <c r="AF83" s="66"/>
      <c r="AG83" s="133" t="str">
        <f t="shared" si="57"/>
        <v>Ok</v>
      </c>
      <c r="AH83" s="115"/>
      <c r="AI83" s="133" t="str">
        <f t="shared" si="58"/>
        <v>Ok</v>
      </c>
      <c r="AJ83" s="117" t="str">
        <f t="shared" si="22"/>
        <v>Não</v>
      </c>
      <c r="AK83" s="118"/>
      <c r="AL83" s="115"/>
      <c r="AM83" s="133" t="str">
        <f t="shared" si="23"/>
        <v>Ok</v>
      </c>
      <c r="AO83" s="65" t="str">
        <f t="shared" si="24"/>
        <v>Cooperado SEM perguntas a serem evidenciadas</v>
      </c>
    </row>
    <row r="84" spans="1:41">
      <c r="H84" s="250" t="s">
        <v>1734</v>
      </c>
      <c r="I84" s="115" t="str">
        <f>_xlfn.XLOOKUP(J84,'3054'!$D:$D,'3054'!$C:$C,0,0)</f>
        <v>782.651.691-91</v>
      </c>
      <c r="J84" s="134" t="str">
        <v>UBIRATAN PERES CRUVINEL</v>
      </c>
      <c r="K84" s="144" cm="1">
        <f t="array" ref="K84">MAX(IF(J84='3054'!$D:$D,'3054'!$I:$I))</f>
        <v>46024</v>
      </c>
      <c r="L84" s="145">
        <f>IF(COUNTIFS('3054'!$D:$D,'A3054'!J84,'3054'!$I:$I,'A3054'!K84,'3054'!$F:$F,'A3054'!$L$7)&gt;=1,1,0)</f>
        <v>1</v>
      </c>
      <c r="M84" s="145">
        <f>IF(COUNTIFS('3054'!$D:$D,'A3054'!J84,'3054'!$I:$I,'A3054'!K84,'3054'!$F:$F,'A3054'!$M$7)&gt;=1,1,0)</f>
        <v>0</v>
      </c>
      <c r="N84" s="146">
        <f>IF(COUNTIFS('3054'!$D:$D,'A3054'!J84,'3054'!$I:$I,'A3054'!K84,'3054'!$F:$F,'A3054'!$N$7)&gt;=1,1,0)</f>
        <v>0</v>
      </c>
      <c r="O84" s="117"/>
      <c r="P84" s="118"/>
      <c r="Q84" s="133" t="str">
        <f t="shared" si="53"/>
        <v>Ok</v>
      </c>
      <c r="R84" s="115"/>
      <c r="S84" s="115"/>
      <c r="T84" s="66"/>
      <c r="U84" s="133" t="str">
        <f t="shared" si="54"/>
        <v>Ok</v>
      </c>
      <c r="V84" s="115"/>
      <c r="W84" s="115"/>
      <c r="X84" s="66"/>
      <c r="Y84" s="133" t="str">
        <f t="shared" si="55"/>
        <v>Ok</v>
      </c>
      <c r="Z84" s="115"/>
      <c r="AA84" s="115"/>
      <c r="AB84" s="66"/>
      <c r="AC84" s="133" t="str">
        <f t="shared" si="56"/>
        <v>Ok</v>
      </c>
      <c r="AD84" s="115"/>
      <c r="AE84" s="115"/>
      <c r="AF84" s="66"/>
      <c r="AG84" s="133" t="str">
        <f t="shared" si="57"/>
        <v>Ok</v>
      </c>
      <c r="AH84" s="115"/>
      <c r="AI84" s="133" t="str">
        <f t="shared" si="58"/>
        <v>Ok</v>
      </c>
      <c r="AJ84" s="117" t="str">
        <f t="shared" si="22"/>
        <v>Não</v>
      </c>
      <c r="AK84" s="118"/>
      <c r="AL84" s="115"/>
      <c r="AM84" s="133" t="str">
        <f t="shared" si="23"/>
        <v>Ok</v>
      </c>
      <c r="AO84" s="65" t="str">
        <f t="shared" si="24"/>
        <v>Cooperado SEM perguntas a serem evidenciadas</v>
      </c>
    </row>
    <row r="85" spans="1:41">
      <c r="H85" s="250" t="s">
        <v>1736</v>
      </c>
      <c r="I85" s="115" t="str">
        <f>_xlfn.XLOOKUP(J85,'3054'!$D:$D,'3054'!$C:$C,0,0)</f>
        <v>783.786.806-49</v>
      </c>
      <c r="J85" s="134" t="str">
        <v>THYRONE FERNANDES DA SILVA</v>
      </c>
      <c r="K85" s="144" cm="1">
        <f t="array" ref="K85">MAX(IF(J85='3054'!$D:$D,'3054'!$I:$I))</f>
        <v>46041</v>
      </c>
      <c r="L85" s="145">
        <f>IF(COUNTIFS('3054'!$D:$D,'A3054'!J85,'3054'!$I:$I,'A3054'!K85,'3054'!$F:$F,'A3054'!$L$7)&gt;=1,1,0)</f>
        <v>1</v>
      </c>
      <c r="M85" s="145">
        <f>IF(COUNTIFS('3054'!$D:$D,'A3054'!J85,'3054'!$I:$I,'A3054'!K85,'3054'!$F:$F,'A3054'!$M$7)&gt;=1,1,0)</f>
        <v>0</v>
      </c>
      <c r="N85" s="146">
        <f>IF(COUNTIFS('3054'!$D:$D,'A3054'!J85,'3054'!$I:$I,'A3054'!K85,'3054'!$F:$F,'A3054'!$N$7)&gt;=1,1,0)</f>
        <v>0</v>
      </c>
      <c r="O85" s="117"/>
      <c r="P85" s="118"/>
      <c r="Q85" s="133" t="str">
        <f t="shared" si="53"/>
        <v>Ok</v>
      </c>
      <c r="R85" s="115"/>
      <c r="S85" s="115"/>
      <c r="T85" s="66"/>
      <c r="U85" s="133" t="str">
        <f t="shared" si="54"/>
        <v>Ok</v>
      </c>
      <c r="V85" s="115"/>
      <c r="W85" s="115"/>
      <c r="X85" s="66"/>
      <c r="Y85" s="133" t="str">
        <f t="shared" si="55"/>
        <v>Ok</v>
      </c>
      <c r="Z85" s="115"/>
      <c r="AA85" s="115"/>
      <c r="AB85" s="66"/>
      <c r="AC85" s="133" t="str">
        <f t="shared" si="56"/>
        <v>Ok</v>
      </c>
      <c r="AD85" s="115"/>
      <c r="AE85" s="115"/>
      <c r="AF85" s="66"/>
      <c r="AG85" s="133" t="str">
        <f t="shared" si="57"/>
        <v>Ok</v>
      </c>
      <c r="AH85" s="115"/>
      <c r="AI85" s="133" t="str">
        <f t="shared" si="58"/>
        <v>Ok</v>
      </c>
      <c r="AJ85" s="117" t="str">
        <f t="shared" si="22"/>
        <v>Não</v>
      </c>
      <c r="AK85" s="118"/>
      <c r="AL85" s="115"/>
      <c r="AM85" s="133" t="str">
        <f t="shared" si="23"/>
        <v>Ok</v>
      </c>
      <c r="AO85" s="65" t="str">
        <f t="shared" si="24"/>
        <v>Cooperado SEM perguntas a serem evidenciadas</v>
      </c>
    </row>
    <row r="86" spans="1:41">
      <c r="H86" s="250" t="s">
        <v>1734</v>
      </c>
      <c r="I86" s="115" t="str">
        <f>_xlfn.XLOOKUP(J86,'3054'!$D:$D,'3054'!$C:$C,0,0)</f>
        <v>793.181.421-53</v>
      </c>
      <c r="J86" s="134" t="str">
        <v>FLAVIO AUGUSTO NEGRAO DE MORAES</v>
      </c>
      <c r="K86" s="144" cm="1">
        <f t="array" ref="K86">MAX(IF(J86='3054'!$D:$D,'3054'!$I:$I))</f>
        <v>46049</v>
      </c>
      <c r="L86" s="145">
        <f>IF(COUNTIFS('3054'!$D:$D,'A3054'!J86,'3054'!$I:$I,'A3054'!K86,'3054'!$F:$F,'A3054'!$L$7)&gt;=1,1,0)</f>
        <v>1</v>
      </c>
      <c r="M86" s="145">
        <f>IF(COUNTIFS('3054'!$D:$D,'A3054'!J86,'3054'!$I:$I,'A3054'!K86,'3054'!$F:$F,'A3054'!$M$7)&gt;=1,1,0)</f>
        <v>0</v>
      </c>
      <c r="N86" s="146">
        <f>IF(COUNTIFS('3054'!$D:$D,'A3054'!J86,'3054'!$I:$I,'A3054'!K86,'3054'!$F:$F,'A3054'!$N$7)&gt;=1,1,0)</f>
        <v>0</v>
      </c>
      <c r="O86" s="117"/>
      <c r="P86" s="118"/>
      <c r="Q86" s="133" t="str">
        <f t="shared" si="53"/>
        <v>Ok</v>
      </c>
      <c r="R86" s="115"/>
      <c r="S86" s="115"/>
      <c r="T86" s="66"/>
      <c r="U86" s="133" t="str">
        <f t="shared" si="54"/>
        <v>Ok</v>
      </c>
      <c r="V86" s="115"/>
      <c r="W86" s="115"/>
      <c r="X86" s="66"/>
      <c r="Y86" s="133" t="str">
        <f t="shared" si="55"/>
        <v>Ok</v>
      </c>
      <c r="Z86" s="115"/>
      <c r="AA86" s="115"/>
      <c r="AB86" s="66"/>
      <c r="AC86" s="133" t="str">
        <f t="shared" si="56"/>
        <v>Ok</v>
      </c>
      <c r="AD86" s="115"/>
      <c r="AE86" s="115"/>
      <c r="AF86" s="66"/>
      <c r="AG86" s="133" t="str">
        <f t="shared" si="57"/>
        <v>Ok</v>
      </c>
      <c r="AH86" s="115"/>
      <c r="AI86" s="133" t="str">
        <f t="shared" si="58"/>
        <v>Ok</v>
      </c>
      <c r="AJ86" s="117" t="str">
        <f t="shared" si="22"/>
        <v>Não</v>
      </c>
      <c r="AK86" s="118"/>
      <c r="AL86" s="115"/>
      <c r="AM86" s="133" t="str">
        <f t="shared" si="23"/>
        <v>Ok</v>
      </c>
      <c r="AO86" s="65" t="str">
        <f t="shared" si="24"/>
        <v>Cooperado SEM perguntas a serem evidenciadas</v>
      </c>
    </row>
    <row r="87" spans="1:41">
      <c r="H87" s="250" t="s">
        <v>1734</v>
      </c>
      <c r="I87" s="115" t="str">
        <f>_xlfn.XLOOKUP(J87,'3054'!$D:$D,'3054'!$C:$C,0,0)</f>
        <v>806.914.201-49</v>
      </c>
      <c r="J87" s="134" t="str">
        <v>HANDINELLI DE ALMEIDA CARVALHO</v>
      </c>
      <c r="K87" s="144" cm="1">
        <f t="array" ref="K87">MAX(IF(J87='3054'!$D:$D,'3054'!$I:$I))</f>
        <v>46042</v>
      </c>
      <c r="L87" s="145">
        <f>IF(COUNTIFS('3054'!$D:$D,'A3054'!J87,'3054'!$I:$I,'A3054'!K87,'3054'!$F:$F,'A3054'!$L$7)&gt;=1,1,0)</f>
        <v>1</v>
      </c>
      <c r="M87" s="145">
        <f>IF(COUNTIFS('3054'!$D:$D,'A3054'!J87,'3054'!$I:$I,'A3054'!K87,'3054'!$F:$F,'A3054'!$M$7)&gt;=1,1,0)</f>
        <v>0</v>
      </c>
      <c r="N87" s="146">
        <f>IF(COUNTIFS('3054'!$D:$D,'A3054'!J87,'3054'!$I:$I,'A3054'!K87,'3054'!$F:$F,'A3054'!$N$7)&gt;=1,1,0)</f>
        <v>0</v>
      </c>
      <c r="O87" s="117"/>
      <c r="P87" s="118"/>
      <c r="Q87" s="133" t="str">
        <f t="shared" si="53"/>
        <v>Ok</v>
      </c>
      <c r="R87" s="115"/>
      <c r="S87" s="115"/>
      <c r="T87" s="66"/>
      <c r="U87" s="133" t="str">
        <f t="shared" si="54"/>
        <v>Ok</v>
      </c>
      <c r="V87" s="115"/>
      <c r="W87" s="115"/>
      <c r="X87" s="66"/>
      <c r="Y87" s="133" t="str">
        <f t="shared" si="55"/>
        <v>Ok</v>
      </c>
      <c r="Z87" s="115"/>
      <c r="AA87" s="115"/>
      <c r="AB87" s="66"/>
      <c r="AC87" s="133" t="str">
        <f t="shared" si="56"/>
        <v>Ok</v>
      </c>
      <c r="AD87" s="115"/>
      <c r="AE87" s="115"/>
      <c r="AF87" s="66"/>
      <c r="AG87" s="133" t="str">
        <f t="shared" si="57"/>
        <v>Ok</v>
      </c>
      <c r="AH87" s="115"/>
      <c r="AI87" s="133" t="str">
        <f t="shared" si="58"/>
        <v>Ok</v>
      </c>
      <c r="AJ87" s="117" t="str">
        <f t="shared" si="22"/>
        <v>Não</v>
      </c>
      <c r="AK87" s="118"/>
      <c r="AL87" s="115"/>
      <c r="AM87" s="133" t="str">
        <f t="shared" si="23"/>
        <v>Ok</v>
      </c>
      <c r="AO87" s="65" t="str">
        <f t="shared" si="24"/>
        <v>Cooperado SEM perguntas a serem evidenciadas</v>
      </c>
    </row>
    <row r="88" spans="1:41">
      <c r="H88" s="250" t="s">
        <v>1736</v>
      </c>
      <c r="I88" s="115" t="str">
        <f>_xlfn.XLOOKUP(J88,'3054'!$D:$D,'3054'!$C:$C,0,0)</f>
        <v>832.905.751-87</v>
      </c>
      <c r="J88" s="134" t="str">
        <v>RAFAEL CARVALHO MIRANDA MARTINS</v>
      </c>
      <c r="K88" s="144" cm="1">
        <f t="array" ref="K88">MAX(IF(J88='3054'!$D:$D,'3054'!$I:$I))</f>
        <v>46038</v>
      </c>
      <c r="L88" s="145">
        <f>IF(COUNTIFS('3054'!$D:$D,'A3054'!J88,'3054'!$I:$I,'A3054'!K88,'3054'!$F:$F,'A3054'!$L$7)&gt;=1,1,0)</f>
        <v>1</v>
      </c>
      <c r="M88" s="145">
        <f>IF(COUNTIFS('3054'!$D:$D,'A3054'!J88,'3054'!$I:$I,'A3054'!K88,'3054'!$F:$F,'A3054'!$M$7)&gt;=1,1,0)</f>
        <v>0</v>
      </c>
      <c r="N88" s="146">
        <f>IF(COUNTIFS('3054'!$D:$D,'A3054'!J88,'3054'!$I:$I,'A3054'!K88,'3054'!$F:$F,'A3054'!$N$7)&gt;=1,1,0)</f>
        <v>0</v>
      </c>
      <c r="O88" s="117"/>
      <c r="P88" s="118"/>
      <c r="Q88" s="133" t="str">
        <f t="shared" si="53"/>
        <v>Ok</v>
      </c>
      <c r="R88" s="115"/>
      <c r="S88" s="115"/>
      <c r="T88" s="66"/>
      <c r="U88" s="133" t="str">
        <f t="shared" si="54"/>
        <v>Ok</v>
      </c>
      <c r="V88" s="115"/>
      <c r="W88" s="115"/>
      <c r="X88" s="66"/>
      <c r="Y88" s="133" t="str">
        <f t="shared" si="55"/>
        <v>Ok</v>
      </c>
      <c r="Z88" s="115"/>
      <c r="AA88" s="115"/>
      <c r="AB88" s="66"/>
      <c r="AC88" s="133" t="str">
        <f t="shared" si="56"/>
        <v>Ok</v>
      </c>
      <c r="AD88" s="115"/>
      <c r="AE88" s="115"/>
      <c r="AF88" s="66"/>
      <c r="AG88" s="133" t="str">
        <f t="shared" si="57"/>
        <v>Ok</v>
      </c>
      <c r="AH88" s="115"/>
      <c r="AI88" s="133" t="str">
        <f t="shared" si="58"/>
        <v>Ok</v>
      </c>
      <c r="AJ88" s="117" t="str">
        <f t="shared" si="22"/>
        <v>Não</v>
      </c>
      <c r="AK88" s="118"/>
      <c r="AL88" s="115"/>
      <c r="AM88" s="133" t="str">
        <f t="shared" si="23"/>
        <v>Ok</v>
      </c>
      <c r="AO88" s="65" t="str">
        <f t="shared" si="24"/>
        <v>Cooperado SEM perguntas a serem evidenciadas</v>
      </c>
    </row>
    <row r="89" spans="1:41">
      <c r="H89" s="250" t="s">
        <v>1736</v>
      </c>
      <c r="I89" s="115" t="str">
        <f>_xlfn.XLOOKUP(J89,'3054'!$D:$D,'3054'!$C:$C,0,0)</f>
        <v>866.982.731-04</v>
      </c>
      <c r="J89" s="134" t="str">
        <v>ALEX FERREIRA ARANTES</v>
      </c>
      <c r="K89" s="144" cm="1">
        <f t="array" ref="K89">MAX(IF(J89='3054'!$D:$D,'3054'!$I:$I))</f>
        <v>46028</v>
      </c>
      <c r="L89" s="145">
        <f>IF(COUNTIFS('3054'!$D:$D,'A3054'!J89,'3054'!$I:$I,'A3054'!K89,'3054'!$F:$F,'A3054'!$L$7)&gt;=1,1,0)</f>
        <v>1</v>
      </c>
      <c r="M89" s="145">
        <f>IF(COUNTIFS('3054'!$D:$D,'A3054'!J89,'3054'!$I:$I,'A3054'!K89,'3054'!$F:$F,'A3054'!$M$7)&gt;=1,1,0)</f>
        <v>0</v>
      </c>
      <c r="N89" s="146">
        <f>IF(COUNTIFS('3054'!$D:$D,'A3054'!J89,'3054'!$I:$I,'A3054'!K89,'3054'!$F:$F,'A3054'!$N$7)&gt;=1,1,0)</f>
        <v>0</v>
      </c>
      <c r="O89" s="117"/>
      <c r="P89" s="118"/>
      <c r="Q89" s="133" t="str">
        <f t="shared" si="53"/>
        <v>Ok</v>
      </c>
      <c r="R89" s="115"/>
      <c r="S89" s="115"/>
      <c r="T89" s="66"/>
      <c r="U89" s="133" t="str">
        <f t="shared" si="54"/>
        <v>Ok</v>
      </c>
      <c r="V89" s="115"/>
      <c r="W89" s="115"/>
      <c r="X89" s="66"/>
      <c r="Y89" s="133" t="str">
        <f t="shared" si="55"/>
        <v>Ok</v>
      </c>
      <c r="Z89" s="115"/>
      <c r="AA89" s="115"/>
      <c r="AB89" s="66"/>
      <c r="AC89" s="133" t="str">
        <f t="shared" si="56"/>
        <v>Ok</v>
      </c>
      <c r="AD89" s="115"/>
      <c r="AE89" s="115"/>
      <c r="AF89" s="66"/>
      <c r="AG89" s="133" t="str">
        <f t="shared" si="57"/>
        <v>Ok</v>
      </c>
      <c r="AH89" s="115"/>
      <c r="AI89" s="133" t="str">
        <f t="shared" si="58"/>
        <v>Ok</v>
      </c>
      <c r="AJ89" s="117" t="str">
        <f t="shared" si="22"/>
        <v>Não</v>
      </c>
      <c r="AK89" s="118"/>
      <c r="AL89" s="115"/>
      <c r="AM89" s="133" t="str">
        <f t="shared" si="23"/>
        <v>Ok</v>
      </c>
      <c r="AO89" s="65" t="str">
        <f t="shared" si="24"/>
        <v>Cooperado SEM perguntas a serem evidenciadas</v>
      </c>
    </row>
    <row r="90" spans="1:41">
      <c r="H90" s="250" t="s">
        <v>1734</v>
      </c>
      <c r="I90" s="115" t="str">
        <f>_xlfn.XLOOKUP(J90,'3054'!$D:$D,'3054'!$C:$C,0,0)</f>
        <v>888.190.351-20</v>
      </c>
      <c r="J90" s="134" t="str">
        <v>CLEBER LUIZ MEDEIROS DE LIMA</v>
      </c>
      <c r="K90" s="144" cm="1">
        <f t="array" ref="K90">MAX(IF(J90='3054'!$D:$D,'3054'!$I:$I))</f>
        <v>46028</v>
      </c>
      <c r="L90" s="145">
        <f>IF(COUNTIFS('3054'!$D:$D,'A3054'!J90,'3054'!$I:$I,'A3054'!K90,'3054'!$F:$F,'A3054'!$L$7)&gt;=1,1,0)</f>
        <v>1</v>
      </c>
      <c r="M90" s="145">
        <f>IF(COUNTIFS('3054'!$D:$D,'A3054'!J90,'3054'!$I:$I,'A3054'!K90,'3054'!$F:$F,'A3054'!$M$7)&gt;=1,1,0)</f>
        <v>0</v>
      </c>
      <c r="N90" s="146">
        <f>IF(COUNTIFS('3054'!$D:$D,'A3054'!J90,'3054'!$I:$I,'A3054'!K90,'3054'!$F:$F,'A3054'!$N$7)&gt;=1,1,0)</f>
        <v>0</v>
      </c>
      <c r="O90" s="117"/>
      <c r="P90" s="118"/>
      <c r="Q90" s="133" t="str">
        <f t="shared" si="53"/>
        <v>Ok</v>
      </c>
      <c r="R90" s="115"/>
      <c r="S90" s="115"/>
      <c r="T90" s="66"/>
      <c r="U90" s="133" t="str">
        <f t="shared" si="54"/>
        <v>Ok</v>
      </c>
      <c r="V90" s="115"/>
      <c r="W90" s="115"/>
      <c r="X90" s="66"/>
      <c r="Y90" s="133" t="str">
        <f t="shared" si="55"/>
        <v>Ok</v>
      </c>
      <c r="Z90" s="115"/>
      <c r="AA90" s="115"/>
      <c r="AB90" s="66"/>
      <c r="AC90" s="133" t="str">
        <f t="shared" si="56"/>
        <v>Ok</v>
      </c>
      <c r="AD90" s="115"/>
      <c r="AE90" s="115"/>
      <c r="AF90" s="66"/>
      <c r="AG90" s="133" t="str">
        <f t="shared" si="57"/>
        <v>Ok</v>
      </c>
      <c r="AH90" s="115"/>
      <c r="AI90" s="133" t="str">
        <f t="shared" si="58"/>
        <v>Ok</v>
      </c>
      <c r="AJ90" s="117" t="str">
        <f t="shared" si="22"/>
        <v>Não</v>
      </c>
      <c r="AK90" s="118"/>
      <c r="AL90" s="115"/>
      <c r="AM90" s="133" t="str">
        <f t="shared" si="23"/>
        <v>Ok</v>
      </c>
      <c r="AO90" s="65" t="str">
        <f t="shared" si="24"/>
        <v>Cooperado SEM perguntas a serem evidenciadas</v>
      </c>
    </row>
    <row r="91" spans="1:41">
      <c r="H91" s="250" t="s">
        <v>1734</v>
      </c>
      <c r="I91" s="115" t="str">
        <f>_xlfn.XLOOKUP(J91,'3054'!$D:$D,'3054'!$C:$C,0,0)</f>
        <v>899.983.751-34</v>
      </c>
      <c r="J91" s="134" t="str">
        <v>ALEX SILVA OLIVEIRA</v>
      </c>
      <c r="K91" s="144" cm="1">
        <f t="array" ref="K91">MAX(IF(J91='3054'!$D:$D,'3054'!$I:$I))</f>
        <v>46039</v>
      </c>
      <c r="L91" s="145">
        <f>IF(COUNTIFS('3054'!$D:$D,'A3054'!J91,'3054'!$I:$I,'A3054'!K91,'3054'!$F:$F,'A3054'!$L$7)&gt;=1,1,0)</f>
        <v>1</v>
      </c>
      <c r="M91" s="145">
        <f>IF(COUNTIFS('3054'!$D:$D,'A3054'!J91,'3054'!$I:$I,'A3054'!K91,'3054'!$F:$F,'A3054'!$M$7)&gt;=1,1,0)</f>
        <v>0</v>
      </c>
      <c r="N91" s="146">
        <f>IF(COUNTIFS('3054'!$D:$D,'A3054'!J91,'3054'!$I:$I,'A3054'!K91,'3054'!$F:$F,'A3054'!$N$7)&gt;=1,1,0)</f>
        <v>0</v>
      </c>
      <c r="O91" s="117"/>
      <c r="P91" s="118"/>
      <c r="Q91" s="133" t="str">
        <f t="shared" si="53"/>
        <v>Ok</v>
      </c>
      <c r="R91" s="115"/>
      <c r="S91" s="115"/>
      <c r="T91" s="66"/>
      <c r="U91" s="133" t="str">
        <f t="shared" si="54"/>
        <v>Ok</v>
      </c>
      <c r="V91" s="115"/>
      <c r="W91" s="115"/>
      <c r="X91" s="66"/>
      <c r="Y91" s="133" t="str">
        <f t="shared" si="55"/>
        <v>Ok</v>
      </c>
      <c r="Z91" s="115"/>
      <c r="AA91" s="115"/>
      <c r="AB91" s="66"/>
      <c r="AC91" s="133" t="str">
        <f t="shared" si="56"/>
        <v>Ok</v>
      </c>
      <c r="AD91" s="115"/>
      <c r="AE91" s="115"/>
      <c r="AF91" s="66"/>
      <c r="AG91" s="133" t="str">
        <f t="shared" si="57"/>
        <v>Ok</v>
      </c>
      <c r="AH91" s="115"/>
      <c r="AI91" s="133" t="str">
        <f t="shared" si="58"/>
        <v>Ok</v>
      </c>
      <c r="AJ91" s="117" t="str">
        <f t="shared" si="22"/>
        <v>Não</v>
      </c>
      <c r="AK91" s="118"/>
      <c r="AL91" s="115"/>
      <c r="AM91" s="133" t="str">
        <f t="shared" si="23"/>
        <v>Ok</v>
      </c>
      <c r="AO91" s="65" t="str">
        <f t="shared" si="24"/>
        <v>Cooperado SEM perguntas a serem evidenciadas</v>
      </c>
    </row>
    <row r="92" spans="1:41">
      <c r="H92" s="252" t="s">
        <v>1733</v>
      </c>
      <c r="I92" s="115" t="str">
        <f>_xlfn.XLOOKUP(J92,'3054'!$D:$D,'3054'!$C:$C,0,0)</f>
        <v>917.177.791-15</v>
      </c>
      <c r="J92" s="134" t="str">
        <v>BRUCE WHAYNE GOMES DE SOUZA</v>
      </c>
      <c r="K92" s="144" cm="1">
        <f t="array" ref="K92">MAX(IF(J92='3054'!$D:$D,'3054'!$I:$I))</f>
        <v>46027</v>
      </c>
      <c r="L92" s="145">
        <f>IF(COUNTIFS('3054'!$D:$D,'A3054'!J92,'3054'!$I:$I,'A3054'!K92,'3054'!$F:$F,'A3054'!$L$7)&gt;=1,1,0)</f>
        <v>0</v>
      </c>
      <c r="M92" s="145">
        <f>IF(COUNTIFS('3054'!$D:$D,'A3054'!J92,'3054'!$I:$I,'A3054'!K92,'3054'!$F:$F,'A3054'!$M$7)&gt;=1,1,0)</f>
        <v>0</v>
      </c>
      <c r="N92" s="146">
        <f>IF(COUNTIFS('3054'!$D:$D,'A3054'!J92,'3054'!$I:$I,'A3054'!K92,'3054'!$F:$F,'A3054'!$N$7)&gt;=1,1,0)</f>
        <v>1</v>
      </c>
      <c r="O92" s="117"/>
      <c r="P92" s="118"/>
      <c r="Q92" s="133" t="str">
        <f t="shared" si="53"/>
        <v>Ok</v>
      </c>
      <c r="R92" s="115"/>
      <c r="S92" s="115"/>
      <c r="T92" s="66"/>
      <c r="U92" s="133" t="str">
        <f t="shared" si="54"/>
        <v>Ok</v>
      </c>
      <c r="V92" s="115"/>
      <c r="W92" s="115"/>
      <c r="X92" s="66"/>
      <c r="Y92" s="133" t="str">
        <f t="shared" si="55"/>
        <v>Ok</v>
      </c>
      <c r="Z92" s="115"/>
      <c r="AA92" s="115"/>
      <c r="AB92" s="66"/>
      <c r="AC92" s="133" t="str">
        <f t="shared" si="56"/>
        <v>Ok</v>
      </c>
      <c r="AD92" s="115"/>
      <c r="AE92" s="115"/>
      <c r="AF92" s="66"/>
      <c r="AG92" s="133" t="str">
        <f t="shared" si="57"/>
        <v>Ok</v>
      </c>
      <c r="AH92" s="115"/>
      <c r="AI92" s="133" t="str">
        <f t="shared" si="58"/>
        <v>Ok</v>
      </c>
      <c r="AJ92" s="117" t="str">
        <f t="shared" si="22"/>
        <v>Sim, precisa de plano cadastrado na PGPC</v>
      </c>
      <c r="AK92" s="118"/>
      <c r="AL92" s="115" t="s">
        <v>1731</v>
      </c>
      <c r="AM92" s="133" t="str">
        <f t="shared" si="23"/>
        <v>Ok</v>
      </c>
      <c r="AO92" s="65" t="str">
        <f t="shared" si="24"/>
        <v>Cooperado SEM perguntas a serem evidenciadas</v>
      </c>
    </row>
    <row r="93" spans="1:41">
      <c r="H93" s="250" t="s">
        <v>1736</v>
      </c>
      <c r="I93" s="115" t="str">
        <f>_xlfn.XLOOKUP(J93,'3054'!$D:$D,'3054'!$C:$C,0,0)</f>
        <v>930.741.071-20</v>
      </c>
      <c r="J93" s="134" t="str">
        <v>PEDRO VAZ DE SOUZA</v>
      </c>
      <c r="K93" s="144" cm="1">
        <f t="array" ref="K93">MAX(IF(J93='3054'!$D:$D,'3054'!$I:$I))</f>
        <v>46045</v>
      </c>
      <c r="L93" s="145">
        <f>IF(COUNTIFS('3054'!$D:$D,'A3054'!J93,'3054'!$I:$I,'A3054'!K93,'3054'!$F:$F,'A3054'!$L$7)&gt;=1,1,0)</f>
        <v>1</v>
      </c>
      <c r="M93" s="145">
        <f>IF(COUNTIFS('3054'!$D:$D,'A3054'!J93,'3054'!$I:$I,'A3054'!K93,'3054'!$F:$F,'A3054'!$M$7)&gt;=1,1,0)</f>
        <v>0</v>
      </c>
      <c r="N93" s="146">
        <f>IF(COUNTIFS('3054'!$D:$D,'A3054'!J93,'3054'!$I:$I,'A3054'!K93,'3054'!$F:$F,'A3054'!$N$7)&gt;=1,1,0)</f>
        <v>0</v>
      </c>
      <c r="O93" s="117"/>
      <c r="P93" s="118"/>
      <c r="Q93" s="133" t="str">
        <f t="shared" si="53"/>
        <v>Ok</v>
      </c>
      <c r="R93" s="115"/>
      <c r="S93" s="115"/>
      <c r="T93" s="66"/>
      <c r="U93" s="133" t="str">
        <f t="shared" si="54"/>
        <v>Ok</v>
      </c>
      <c r="V93" s="115"/>
      <c r="W93" s="115"/>
      <c r="X93" s="66"/>
      <c r="Y93" s="133" t="str">
        <f t="shared" si="55"/>
        <v>Ok</v>
      </c>
      <c r="Z93" s="115"/>
      <c r="AA93" s="115"/>
      <c r="AB93" s="66"/>
      <c r="AC93" s="133" t="str">
        <f t="shared" si="56"/>
        <v>Ok</v>
      </c>
      <c r="AD93" s="115"/>
      <c r="AE93" s="115"/>
      <c r="AF93" s="66"/>
      <c r="AG93" s="133" t="str">
        <f t="shared" si="57"/>
        <v>Ok</v>
      </c>
      <c r="AH93" s="115"/>
      <c r="AI93" s="133" t="str">
        <f t="shared" si="58"/>
        <v>Ok</v>
      </c>
      <c r="AJ93" s="117" t="str">
        <f t="shared" ref="AJ93:AJ156" si="59">IF(N93=1,"Sim, precisa de plano cadastrado na PGPC", "Não")</f>
        <v>Não</v>
      </c>
      <c r="AK93" s="118"/>
      <c r="AL93" s="115"/>
      <c r="AM93" s="133" t="str">
        <f t="shared" ref="AM93:AM156" si="60">IF(OR(AL93=" ",AL93="Sim"),"Ok",IF(AJ93="Não","Ok","Verificar"))</f>
        <v>Ok</v>
      </c>
      <c r="AO93" s="65" t="str">
        <f t="shared" ref="AO93:AO156" si="61">IF(AND(Q93="Ok",U93="Ok",Y93="Ok",AC93="Ok",AG93="Ok",AI93="Ok",AM93="Ok"),"Cooperado SEM perguntas a serem evidenciadas","Cooperado COM perguntas a serem evidenciadas")</f>
        <v>Cooperado SEM perguntas a serem evidenciadas</v>
      </c>
    </row>
    <row r="94" spans="1:41">
      <c r="H94" s="250" t="s">
        <v>1734</v>
      </c>
      <c r="I94" s="115" t="str">
        <f>_xlfn.XLOOKUP(J94,'3054'!$D:$D,'3054'!$C:$C,0,0)</f>
        <v>955.585.190-53</v>
      </c>
      <c r="J94" s="134" t="str">
        <v>ALEX SANDRO FERRARI</v>
      </c>
      <c r="K94" s="144" cm="1">
        <f t="array" ref="K94">MAX(IF(J94='3054'!$D:$D,'3054'!$I:$I))</f>
        <v>46036</v>
      </c>
      <c r="L94" s="145">
        <f>IF(COUNTIFS('3054'!$D:$D,'A3054'!J94,'3054'!$I:$I,'A3054'!K94,'3054'!$F:$F,'A3054'!$L$7)&gt;=1,1,0)</f>
        <v>1</v>
      </c>
      <c r="M94" s="145">
        <f>IF(COUNTIFS('3054'!$D:$D,'A3054'!J94,'3054'!$I:$I,'A3054'!K94,'3054'!$F:$F,'A3054'!$M$7)&gt;=1,1,0)</f>
        <v>0</v>
      </c>
      <c r="N94" s="146">
        <f>IF(COUNTIFS('3054'!$D:$D,'A3054'!J94,'3054'!$I:$I,'A3054'!K94,'3054'!$F:$F,'A3054'!$N$7)&gt;=1,1,0)</f>
        <v>0</v>
      </c>
      <c r="O94" s="117"/>
      <c r="P94" s="118"/>
      <c r="Q94" s="133" t="str">
        <f t="shared" si="53"/>
        <v>Ok</v>
      </c>
      <c r="R94" s="115"/>
      <c r="S94" s="115"/>
      <c r="T94" s="66"/>
      <c r="U94" s="133" t="str">
        <f t="shared" si="54"/>
        <v>Ok</v>
      </c>
      <c r="V94" s="115"/>
      <c r="W94" s="115"/>
      <c r="X94" s="66"/>
      <c r="Y94" s="133" t="str">
        <f t="shared" si="55"/>
        <v>Ok</v>
      </c>
      <c r="Z94" s="115"/>
      <c r="AA94" s="115"/>
      <c r="AB94" s="66"/>
      <c r="AC94" s="133" t="str">
        <f t="shared" si="56"/>
        <v>Ok</v>
      </c>
      <c r="AD94" s="115"/>
      <c r="AE94" s="115"/>
      <c r="AF94" s="66"/>
      <c r="AG94" s="133" t="str">
        <f t="shared" si="57"/>
        <v>Ok</v>
      </c>
      <c r="AH94" s="115"/>
      <c r="AI94" s="133" t="str">
        <f t="shared" si="58"/>
        <v>Ok</v>
      </c>
      <c r="AJ94" s="117" t="str">
        <f t="shared" si="59"/>
        <v>Não</v>
      </c>
      <c r="AK94" s="118"/>
      <c r="AL94" s="115"/>
      <c r="AM94" s="133" t="str">
        <f t="shared" si="60"/>
        <v>Ok</v>
      </c>
      <c r="AO94" s="65" t="str">
        <f t="shared" si="61"/>
        <v>Cooperado SEM perguntas a serem evidenciadas</v>
      </c>
    </row>
    <row r="95" spans="1:41">
      <c r="H95" s="250" t="s">
        <v>1734</v>
      </c>
      <c r="I95" s="115" t="str">
        <f>_xlfn.XLOOKUP(J95,'3054'!$D:$D,'3054'!$C:$C,0,0)</f>
        <v>974.754.081-91</v>
      </c>
      <c r="J95" s="134" t="str">
        <v>GUILHERME OLIVEIRA GOMIDE</v>
      </c>
      <c r="K95" s="144" cm="1">
        <f t="array" ref="K95">MAX(IF(J95='3054'!$D:$D,'3054'!$I:$I))</f>
        <v>46050</v>
      </c>
      <c r="L95" s="145">
        <f>IF(COUNTIFS('3054'!$D:$D,'A3054'!J95,'3054'!$I:$I,'A3054'!K95,'3054'!$F:$F,'A3054'!$L$7)&gt;=1,1,0)</f>
        <v>1</v>
      </c>
      <c r="M95" s="145">
        <f>IF(COUNTIFS('3054'!$D:$D,'A3054'!J95,'3054'!$I:$I,'A3054'!K95,'3054'!$F:$F,'A3054'!$M$7)&gt;=1,1,0)</f>
        <v>0</v>
      </c>
      <c r="N95" s="146">
        <f>IF(COUNTIFS('3054'!$D:$D,'A3054'!J95,'3054'!$I:$I,'A3054'!K95,'3054'!$F:$F,'A3054'!$N$7)&gt;=1,1,0)</f>
        <v>0</v>
      </c>
      <c r="O95" s="117"/>
      <c r="P95" s="118"/>
      <c r="Q95" s="133" t="str">
        <f t="shared" si="53"/>
        <v>Ok</v>
      </c>
      <c r="R95" s="115"/>
      <c r="S95" s="115"/>
      <c r="T95" s="66"/>
      <c r="U95" s="133" t="str">
        <f t="shared" si="54"/>
        <v>Ok</v>
      </c>
      <c r="V95" s="115"/>
      <c r="W95" s="115"/>
      <c r="X95" s="66"/>
      <c r="Y95" s="133" t="str">
        <f t="shared" si="55"/>
        <v>Ok</v>
      </c>
      <c r="Z95" s="115"/>
      <c r="AA95" s="115"/>
      <c r="AB95" s="66"/>
      <c r="AC95" s="133" t="str">
        <f t="shared" si="56"/>
        <v>Ok</v>
      </c>
      <c r="AD95" s="115"/>
      <c r="AE95" s="115"/>
      <c r="AF95" s="66"/>
      <c r="AG95" s="133" t="str">
        <f t="shared" si="57"/>
        <v>Ok</v>
      </c>
      <c r="AH95" s="115"/>
      <c r="AI95" s="133" t="str">
        <f t="shared" si="58"/>
        <v>Ok</v>
      </c>
      <c r="AJ95" s="117" t="str">
        <f t="shared" si="59"/>
        <v>Não</v>
      </c>
      <c r="AK95" s="118"/>
      <c r="AL95" s="115"/>
      <c r="AM95" s="133" t="str">
        <f t="shared" si="60"/>
        <v>Ok</v>
      </c>
      <c r="AO95" s="65" t="str">
        <f t="shared" si="61"/>
        <v>Cooperado SEM perguntas a serem evidenciadas</v>
      </c>
    </row>
    <row r="96" spans="1:41">
      <c r="H96" s="250" t="s">
        <v>1734</v>
      </c>
      <c r="I96" s="115" t="str">
        <f>_xlfn.XLOOKUP(J96,'3054'!$D:$D,'3054'!$C:$C,0,0)</f>
        <v>985.338.781-68</v>
      </c>
      <c r="J96" s="134" t="str">
        <v>DAN MARTINS DA COSTA</v>
      </c>
      <c r="K96" s="144" cm="1">
        <f t="array" ref="K96">MAX(IF(J96='3054'!$D:$D,'3054'!$I:$I))</f>
        <v>46052</v>
      </c>
      <c r="L96" s="145">
        <f>IF(COUNTIFS('3054'!$D:$D,'A3054'!J96,'3054'!$I:$I,'A3054'!K96,'3054'!$F:$F,'A3054'!$L$7)&gt;=1,1,0)</f>
        <v>1</v>
      </c>
      <c r="M96" s="145">
        <f>IF(COUNTIFS('3054'!$D:$D,'A3054'!J96,'3054'!$I:$I,'A3054'!K96,'3054'!$F:$F,'A3054'!$M$7)&gt;=1,1,0)</f>
        <v>0</v>
      </c>
      <c r="N96" s="146">
        <f>IF(COUNTIFS('3054'!$D:$D,'A3054'!J96,'3054'!$I:$I,'A3054'!K96,'3054'!$F:$F,'A3054'!$N$7)&gt;=1,1,0)</f>
        <v>0</v>
      </c>
      <c r="O96" s="117"/>
      <c r="P96" s="118"/>
      <c r="Q96" s="133" t="str">
        <f t="shared" si="53"/>
        <v>Ok</v>
      </c>
      <c r="R96" s="115"/>
      <c r="S96" s="115"/>
      <c r="T96" s="66"/>
      <c r="U96" s="133" t="str">
        <f t="shared" si="54"/>
        <v>Ok</v>
      </c>
      <c r="V96" s="115"/>
      <c r="W96" s="115"/>
      <c r="X96" s="66"/>
      <c r="Y96" s="133" t="str">
        <f t="shared" si="55"/>
        <v>Ok</v>
      </c>
      <c r="Z96" s="115"/>
      <c r="AA96" s="115"/>
      <c r="AB96" s="66"/>
      <c r="AC96" s="133" t="str">
        <f t="shared" si="56"/>
        <v>Ok</v>
      </c>
      <c r="AD96" s="115"/>
      <c r="AE96" s="115"/>
      <c r="AF96" s="66"/>
      <c r="AG96" s="133" t="str">
        <f t="shared" si="57"/>
        <v>Ok</v>
      </c>
      <c r="AH96" s="115"/>
      <c r="AI96" s="133" t="str">
        <f t="shared" si="58"/>
        <v>Ok</v>
      </c>
      <c r="AJ96" s="117" t="str">
        <f t="shared" si="59"/>
        <v>Não</v>
      </c>
      <c r="AK96" s="118"/>
      <c r="AL96" s="115"/>
      <c r="AM96" s="133" t="str">
        <f t="shared" si="60"/>
        <v>Ok</v>
      </c>
      <c r="AO96" s="65" t="str">
        <f t="shared" si="61"/>
        <v>Cooperado SEM perguntas a serem evidenciadas</v>
      </c>
    </row>
    <row r="97" spans="8:41">
      <c r="H97" s="250" t="s">
        <v>1784</v>
      </c>
      <c r="I97" s="115" t="str">
        <f>_xlfn.XLOOKUP(J97,'3054'!$D:$D,'3054'!$C:$C,0,0)</f>
        <v>993.431.421-53</v>
      </c>
      <c r="J97" s="134" t="str">
        <v>DIVINO MARQUES DE SOUSA JUNIOR</v>
      </c>
      <c r="K97" s="144" cm="1">
        <f t="array" ref="K97">MAX(IF(J97='3054'!$D:$D,'3054'!$I:$I))</f>
        <v>46041</v>
      </c>
      <c r="L97" s="145">
        <f>IF(COUNTIFS('3054'!$D:$D,'A3054'!J97,'3054'!$I:$I,'A3054'!K97,'3054'!$F:$F,'A3054'!$L$7)&gt;=1,1,0)</f>
        <v>1</v>
      </c>
      <c r="M97" s="145">
        <f>IF(COUNTIFS('3054'!$D:$D,'A3054'!J97,'3054'!$I:$I,'A3054'!K97,'3054'!$F:$F,'A3054'!$M$7)&gt;=1,1,0)</f>
        <v>0</v>
      </c>
      <c r="N97" s="146">
        <f>IF(COUNTIFS('3054'!$D:$D,'A3054'!J97,'3054'!$I:$I,'A3054'!K97,'3054'!$F:$F,'A3054'!$N$7)&gt;=1,1,0)</f>
        <v>0</v>
      </c>
      <c r="O97" s="117"/>
      <c r="P97" s="118"/>
      <c r="Q97" s="133" t="str">
        <f t="shared" si="53"/>
        <v>Ok</v>
      </c>
      <c r="R97" s="115"/>
      <c r="S97" s="115"/>
      <c r="T97" s="66"/>
      <c r="U97" s="133" t="str">
        <f t="shared" si="54"/>
        <v>Ok</v>
      </c>
      <c r="V97" s="115"/>
      <c r="W97" s="115"/>
      <c r="X97" s="66"/>
      <c r="Y97" s="133" t="str">
        <f t="shared" si="55"/>
        <v>Ok</v>
      </c>
      <c r="Z97" s="115"/>
      <c r="AA97" s="115"/>
      <c r="AB97" s="66"/>
      <c r="AC97" s="133" t="str">
        <f t="shared" si="56"/>
        <v>Ok</v>
      </c>
      <c r="AD97" s="115"/>
      <c r="AE97" s="115"/>
      <c r="AF97" s="66"/>
      <c r="AG97" s="133" t="str">
        <f t="shared" si="57"/>
        <v>Ok</v>
      </c>
      <c r="AH97" s="115"/>
      <c r="AI97" s="133" t="str">
        <f t="shared" si="58"/>
        <v>Ok</v>
      </c>
      <c r="AJ97" s="117" t="str">
        <f t="shared" si="59"/>
        <v>Não</v>
      </c>
      <c r="AK97" s="118"/>
      <c r="AL97" s="115"/>
      <c r="AM97" s="133" t="str">
        <f t="shared" si="60"/>
        <v>Ok</v>
      </c>
      <c r="AO97" s="65" t="str">
        <f t="shared" si="61"/>
        <v>Cooperado SEM perguntas a serem evidenciadas</v>
      </c>
    </row>
    <row r="98" spans="8:41">
      <c r="H98" s="250"/>
      <c r="I98" s="115">
        <f>_xlfn.XLOOKUP(J98,'3054'!$D:$D,'3054'!$C:$C,0,0)</f>
        <v>0</v>
      </c>
      <c r="J98" s="134"/>
      <c r="K98" s="144" cm="1">
        <f t="array" ref="K98">MAX(IF(J98='3054'!$D:$D,'3054'!$I:$I))</f>
        <v>0</v>
      </c>
      <c r="L98" s="145">
        <f>IF(COUNTIFS('3054'!$D:$D,'A3054'!J98,'3054'!$I:$I,'A3054'!K98,'3054'!$F:$F,'A3054'!$L$7)&gt;=1,1,0)</f>
        <v>0</v>
      </c>
      <c r="M98" s="145">
        <f>IF(COUNTIFS('3054'!$D:$D,'A3054'!J98,'3054'!$I:$I,'A3054'!K98,'3054'!$F:$F,'A3054'!$M$7)&gt;=1,1,0)</f>
        <v>0</v>
      </c>
      <c r="N98" s="146">
        <f>IF(COUNTIFS('3054'!$D:$D,'A3054'!J98,'3054'!$I:$I,'A3054'!K98,'3054'!$F:$F,'A3054'!$N$7)&gt;=1,1,0)</f>
        <v>0</v>
      </c>
      <c r="O98" s="117"/>
      <c r="P98" s="118"/>
      <c r="Q98" s="133" t="str">
        <f t="shared" si="53"/>
        <v>Ok</v>
      </c>
      <c r="R98" s="115"/>
      <c r="S98" s="115"/>
      <c r="T98" s="66"/>
      <c r="U98" s="133" t="str">
        <f t="shared" si="54"/>
        <v>Ok</v>
      </c>
      <c r="V98" s="115"/>
      <c r="W98" s="115"/>
      <c r="X98" s="66"/>
      <c r="Y98" s="133" t="str">
        <f t="shared" si="55"/>
        <v>Ok</v>
      </c>
      <c r="Z98" s="115"/>
      <c r="AA98" s="115"/>
      <c r="AB98" s="66"/>
      <c r="AC98" s="133" t="str">
        <f t="shared" si="56"/>
        <v>Ok</v>
      </c>
      <c r="AD98" s="115"/>
      <c r="AE98" s="115"/>
      <c r="AF98" s="66"/>
      <c r="AG98" s="133" t="str">
        <f t="shared" si="57"/>
        <v>Ok</v>
      </c>
      <c r="AH98" s="115"/>
      <c r="AI98" s="133" t="str">
        <f t="shared" si="58"/>
        <v>Ok</v>
      </c>
      <c r="AJ98" s="117" t="str">
        <f t="shared" si="59"/>
        <v>Não</v>
      </c>
      <c r="AK98" s="118"/>
      <c r="AL98" s="115"/>
      <c r="AM98" s="133" t="str">
        <f t="shared" si="60"/>
        <v>Ok</v>
      </c>
      <c r="AO98" s="65" t="str">
        <f t="shared" si="61"/>
        <v>Cooperado SEM perguntas a serem evidenciadas</v>
      </c>
    </row>
    <row r="99" spans="8:41">
      <c r="H99" s="250"/>
      <c r="I99" s="115">
        <f>_xlfn.XLOOKUP(J99,'3054'!$D:$D,'3054'!$C:$C,0,0)</f>
        <v>0</v>
      </c>
      <c r="J99" s="134"/>
      <c r="K99" s="144" cm="1">
        <f t="array" ref="K99">MAX(IF(J99='3054'!$D:$D,'3054'!$I:$I))</f>
        <v>0</v>
      </c>
      <c r="L99" s="145">
        <f>IF(COUNTIFS('3054'!$D:$D,'A3054'!J99,'3054'!$I:$I,'A3054'!K99,'3054'!$F:$F,'A3054'!$L$7)&gt;=1,1,0)</f>
        <v>0</v>
      </c>
      <c r="M99" s="145">
        <f>IF(COUNTIFS('3054'!$D:$D,'A3054'!J99,'3054'!$I:$I,'A3054'!K99,'3054'!$F:$F,'A3054'!$M$7)&gt;=1,1,0)</f>
        <v>0</v>
      </c>
      <c r="N99" s="146">
        <f>IF(COUNTIFS('3054'!$D:$D,'A3054'!J99,'3054'!$I:$I,'A3054'!K99,'3054'!$F:$F,'A3054'!$N$7)&gt;=1,1,0)</f>
        <v>0</v>
      </c>
      <c r="O99" s="117"/>
      <c r="P99" s="118"/>
      <c r="Q99" s="133" t="str">
        <f t="shared" si="53"/>
        <v>Ok</v>
      </c>
      <c r="R99" s="115"/>
      <c r="S99" s="115"/>
      <c r="T99" s="66"/>
      <c r="U99" s="133" t="str">
        <f t="shared" si="54"/>
        <v>Ok</v>
      </c>
      <c r="V99" s="115"/>
      <c r="W99" s="115"/>
      <c r="X99" s="66"/>
      <c r="Y99" s="133" t="str">
        <f t="shared" si="55"/>
        <v>Ok</v>
      </c>
      <c r="Z99" s="115"/>
      <c r="AA99" s="115"/>
      <c r="AB99" s="66"/>
      <c r="AC99" s="133" t="str">
        <f t="shared" si="56"/>
        <v>Ok</v>
      </c>
      <c r="AD99" s="115"/>
      <c r="AE99" s="115"/>
      <c r="AF99" s="66"/>
      <c r="AG99" s="133" t="str">
        <f t="shared" si="57"/>
        <v>Ok</v>
      </c>
      <c r="AH99" s="115"/>
      <c r="AI99" s="133" t="str">
        <f t="shared" si="58"/>
        <v>Ok</v>
      </c>
      <c r="AJ99" s="117" t="str">
        <f t="shared" si="59"/>
        <v>Não</v>
      </c>
      <c r="AK99" s="118"/>
      <c r="AL99" s="115"/>
      <c r="AM99" s="133" t="str">
        <f t="shared" si="60"/>
        <v>Ok</v>
      </c>
      <c r="AO99" s="65" t="str">
        <f t="shared" si="61"/>
        <v>Cooperado SEM perguntas a serem evidenciadas</v>
      </c>
    </row>
    <row r="100" spans="8:41">
      <c r="H100" s="250"/>
      <c r="I100" s="115">
        <f>_xlfn.XLOOKUP(J100,'3054'!$D:$D,'3054'!$C:$C,0,0)</f>
        <v>0</v>
      </c>
      <c r="J100" s="134"/>
      <c r="K100" s="144" cm="1">
        <f t="array" ref="K100">MAX(IF(J100='3054'!$D:$D,'3054'!$I:$I))</f>
        <v>0</v>
      </c>
      <c r="L100" s="145">
        <f>IF(COUNTIFS('3054'!$D:$D,'A3054'!J100,'3054'!$I:$I,'A3054'!K100,'3054'!$F:$F,'A3054'!$L$7)&gt;=1,1,0)</f>
        <v>0</v>
      </c>
      <c r="M100" s="145">
        <f>IF(COUNTIFS('3054'!$D:$D,'A3054'!J100,'3054'!$I:$I,'A3054'!K100,'3054'!$F:$F,'A3054'!$M$7)&gt;=1,1,0)</f>
        <v>0</v>
      </c>
      <c r="N100" s="146">
        <f>IF(COUNTIFS('3054'!$D:$D,'A3054'!J100,'3054'!$I:$I,'A3054'!K100,'3054'!$F:$F,'A3054'!$N$7)&gt;=1,1,0)</f>
        <v>0</v>
      </c>
      <c r="O100" s="117"/>
      <c r="P100" s="118"/>
      <c r="Q100" s="133" t="str">
        <f t="shared" si="53"/>
        <v>Ok</v>
      </c>
      <c r="R100" s="115"/>
      <c r="S100" s="115"/>
      <c r="T100" s="66"/>
      <c r="U100" s="133" t="str">
        <f t="shared" si="54"/>
        <v>Ok</v>
      </c>
      <c r="V100" s="115"/>
      <c r="W100" s="115"/>
      <c r="X100" s="66"/>
      <c r="Y100" s="133" t="str">
        <f t="shared" si="55"/>
        <v>Ok</v>
      </c>
      <c r="Z100" s="115"/>
      <c r="AA100" s="115"/>
      <c r="AB100" s="66"/>
      <c r="AC100" s="133" t="str">
        <f t="shared" si="56"/>
        <v>Ok</v>
      </c>
      <c r="AD100" s="115"/>
      <c r="AE100" s="115"/>
      <c r="AF100" s="66"/>
      <c r="AG100" s="133" t="str">
        <f t="shared" si="57"/>
        <v>Ok</v>
      </c>
      <c r="AH100" s="115"/>
      <c r="AI100" s="133" t="str">
        <f t="shared" si="58"/>
        <v>Ok</v>
      </c>
      <c r="AJ100" s="117" t="str">
        <f t="shared" si="59"/>
        <v>Não</v>
      </c>
      <c r="AK100" s="118"/>
      <c r="AL100" s="115"/>
      <c r="AM100" s="133" t="str">
        <f t="shared" si="60"/>
        <v>Ok</v>
      </c>
      <c r="AO100" s="65" t="str">
        <f t="shared" si="61"/>
        <v>Cooperado SEM perguntas a serem evidenciadas</v>
      </c>
    </row>
    <row r="101" spans="8:41">
      <c r="H101" s="250"/>
      <c r="I101" s="115">
        <f>_xlfn.XLOOKUP(J101,'3054'!$D:$D,'3054'!$C:$C,0,0)</f>
        <v>0</v>
      </c>
      <c r="J101" s="134"/>
      <c r="K101" s="144" cm="1">
        <f t="array" ref="K101">MAX(IF(J101='3054'!$D:$D,'3054'!$I:$I))</f>
        <v>0</v>
      </c>
      <c r="L101" s="145">
        <f>IF(COUNTIFS('3054'!$D:$D,'A3054'!J101,'3054'!$I:$I,'A3054'!K101,'3054'!$F:$F,'A3054'!$L$7)&gt;=1,1,0)</f>
        <v>0</v>
      </c>
      <c r="M101" s="145">
        <f>IF(COUNTIFS('3054'!$D:$D,'A3054'!J101,'3054'!$I:$I,'A3054'!K101,'3054'!$F:$F,'A3054'!$M$7)&gt;=1,1,0)</f>
        <v>0</v>
      </c>
      <c r="N101" s="146">
        <f>IF(COUNTIFS('3054'!$D:$D,'A3054'!J101,'3054'!$I:$I,'A3054'!K101,'3054'!$F:$F,'A3054'!$N$7)&gt;=1,1,0)</f>
        <v>0</v>
      </c>
      <c r="O101" s="117"/>
      <c r="P101" s="118"/>
      <c r="Q101" s="133" t="str">
        <f t="shared" si="53"/>
        <v>Ok</v>
      </c>
      <c r="R101" s="115"/>
      <c r="S101" s="115"/>
      <c r="T101" s="66"/>
      <c r="U101" s="133" t="str">
        <f t="shared" si="54"/>
        <v>Ok</v>
      </c>
      <c r="V101" s="115"/>
      <c r="W101" s="115"/>
      <c r="X101" s="66"/>
      <c r="Y101" s="133" t="str">
        <f t="shared" si="55"/>
        <v>Ok</v>
      </c>
      <c r="Z101" s="115"/>
      <c r="AA101" s="115"/>
      <c r="AB101" s="66"/>
      <c r="AC101" s="133" t="str">
        <f t="shared" si="56"/>
        <v>Ok</v>
      </c>
      <c r="AD101" s="115"/>
      <c r="AE101" s="115"/>
      <c r="AF101" s="66"/>
      <c r="AG101" s="133" t="str">
        <f t="shared" si="57"/>
        <v>Ok</v>
      </c>
      <c r="AH101" s="115"/>
      <c r="AI101" s="133" t="str">
        <f t="shared" si="58"/>
        <v>Ok</v>
      </c>
      <c r="AJ101" s="117" t="str">
        <f t="shared" si="59"/>
        <v>Não</v>
      </c>
      <c r="AK101" s="118"/>
      <c r="AL101" s="115"/>
      <c r="AM101" s="133" t="str">
        <f t="shared" si="60"/>
        <v>Ok</v>
      </c>
      <c r="AO101" s="65" t="str">
        <f t="shared" si="61"/>
        <v>Cooperado SEM perguntas a serem evidenciadas</v>
      </c>
    </row>
    <row r="102" spans="8:41">
      <c r="H102" s="250"/>
      <c r="I102" s="115">
        <f>_xlfn.XLOOKUP(J102,'3054'!$D:$D,'3054'!$C:$C,0,0)</f>
        <v>0</v>
      </c>
      <c r="J102" s="134"/>
      <c r="K102" s="144" cm="1">
        <f t="array" ref="K102">MAX(IF(J102='3054'!$D:$D,'3054'!$I:$I))</f>
        <v>0</v>
      </c>
      <c r="L102" s="145">
        <f>IF(COUNTIFS('3054'!$D:$D,'A3054'!J102,'3054'!$I:$I,'A3054'!K102,'3054'!$F:$F,'A3054'!$L$7)&gt;=1,1,0)</f>
        <v>0</v>
      </c>
      <c r="M102" s="145">
        <f>IF(COUNTIFS('3054'!$D:$D,'A3054'!J102,'3054'!$I:$I,'A3054'!K102,'3054'!$F:$F,'A3054'!$M$7)&gt;=1,1,0)</f>
        <v>0</v>
      </c>
      <c r="N102" s="146">
        <f>IF(COUNTIFS('3054'!$D:$D,'A3054'!J102,'3054'!$I:$I,'A3054'!K102,'3054'!$F:$F,'A3054'!$N$7)&gt;=1,1,0)</f>
        <v>0</v>
      </c>
      <c r="O102" s="117"/>
      <c r="P102" s="118"/>
      <c r="Q102" s="133" t="str">
        <f t="shared" si="53"/>
        <v>Ok</v>
      </c>
      <c r="R102" s="115"/>
      <c r="S102" s="115"/>
      <c r="T102" s="66"/>
      <c r="U102" s="133" t="str">
        <f t="shared" si="54"/>
        <v>Ok</v>
      </c>
      <c r="V102" s="115"/>
      <c r="W102" s="115"/>
      <c r="X102" s="66"/>
      <c r="Y102" s="133" t="str">
        <f t="shared" si="55"/>
        <v>Ok</v>
      </c>
      <c r="Z102" s="115"/>
      <c r="AA102" s="115"/>
      <c r="AB102" s="66"/>
      <c r="AC102" s="133" t="str">
        <f t="shared" si="56"/>
        <v>Ok</v>
      </c>
      <c r="AD102" s="115"/>
      <c r="AE102" s="115"/>
      <c r="AF102" s="66"/>
      <c r="AG102" s="133" t="str">
        <f t="shared" si="57"/>
        <v>Ok</v>
      </c>
      <c r="AH102" s="115"/>
      <c r="AI102" s="133" t="str">
        <f t="shared" si="58"/>
        <v>Ok</v>
      </c>
      <c r="AJ102" s="117" t="str">
        <f t="shared" si="59"/>
        <v>Não</v>
      </c>
      <c r="AK102" s="118"/>
      <c r="AL102" s="115"/>
      <c r="AM102" s="133" t="str">
        <f t="shared" si="60"/>
        <v>Ok</v>
      </c>
      <c r="AO102" s="65" t="str">
        <f t="shared" si="61"/>
        <v>Cooperado SEM perguntas a serem evidenciadas</v>
      </c>
    </row>
    <row r="103" spans="8:41">
      <c r="H103" s="250"/>
      <c r="I103" s="115">
        <f>_xlfn.XLOOKUP(J103,'3054'!$D:$D,'3054'!$C:$C,0,0)</f>
        <v>0</v>
      </c>
      <c r="J103" s="134"/>
      <c r="K103" s="144" cm="1">
        <f t="array" ref="K103">MAX(IF(J103='3054'!$D:$D,'3054'!$I:$I))</f>
        <v>0</v>
      </c>
      <c r="L103" s="145">
        <f>IF(COUNTIFS('3054'!$D:$D,'A3054'!J103,'3054'!$I:$I,'A3054'!K103,'3054'!$F:$F,'A3054'!$L$7)&gt;=1,1,0)</f>
        <v>0</v>
      </c>
      <c r="M103" s="145">
        <f>IF(COUNTIFS('3054'!$D:$D,'A3054'!J103,'3054'!$I:$I,'A3054'!K103,'3054'!$F:$F,'A3054'!$M$7)&gt;=1,1,0)</f>
        <v>0</v>
      </c>
      <c r="N103" s="146">
        <f>IF(COUNTIFS('3054'!$D:$D,'A3054'!J103,'3054'!$I:$I,'A3054'!K103,'3054'!$F:$F,'A3054'!$N$7)&gt;=1,1,0)</f>
        <v>0</v>
      </c>
      <c r="O103" s="117"/>
      <c r="P103" s="118"/>
      <c r="Q103" s="133" t="str">
        <f t="shared" si="53"/>
        <v>Ok</v>
      </c>
      <c r="R103" s="115"/>
      <c r="S103" s="115"/>
      <c r="T103" s="66"/>
      <c r="U103" s="133" t="str">
        <f t="shared" si="54"/>
        <v>Ok</v>
      </c>
      <c r="V103" s="115"/>
      <c r="W103" s="115"/>
      <c r="X103" s="66"/>
      <c r="Y103" s="133" t="str">
        <f t="shared" si="55"/>
        <v>Ok</v>
      </c>
      <c r="Z103" s="115"/>
      <c r="AA103" s="115"/>
      <c r="AB103" s="66"/>
      <c r="AC103" s="133" t="str">
        <f t="shared" si="56"/>
        <v>Ok</v>
      </c>
      <c r="AD103" s="115"/>
      <c r="AE103" s="115"/>
      <c r="AF103" s="66"/>
      <c r="AG103" s="133" t="str">
        <f t="shared" si="57"/>
        <v>Ok</v>
      </c>
      <c r="AH103" s="115"/>
      <c r="AI103" s="133" t="str">
        <f t="shared" si="58"/>
        <v>Ok</v>
      </c>
      <c r="AJ103" s="117" t="str">
        <f t="shared" si="59"/>
        <v>Não</v>
      </c>
      <c r="AK103" s="118"/>
      <c r="AL103" s="115"/>
      <c r="AM103" s="133" t="str">
        <f t="shared" si="60"/>
        <v>Ok</v>
      </c>
      <c r="AO103" s="65" t="str">
        <f t="shared" si="61"/>
        <v>Cooperado SEM perguntas a serem evidenciadas</v>
      </c>
    </row>
    <row r="104" spans="8:41">
      <c r="H104" s="250"/>
      <c r="I104" s="115">
        <f>_xlfn.XLOOKUP(J104,'3054'!$D:$D,'3054'!$C:$C,0,0)</f>
        <v>0</v>
      </c>
      <c r="J104" s="134"/>
      <c r="K104" s="144" cm="1">
        <f t="array" ref="K104">MAX(IF(J104='3054'!$D:$D,'3054'!$I:$I))</f>
        <v>0</v>
      </c>
      <c r="L104" s="145">
        <f>IF(COUNTIFS('3054'!$D:$D,'A3054'!J104,'3054'!$I:$I,'A3054'!K104,'3054'!$F:$F,'A3054'!$L$7)&gt;=1,1,0)</f>
        <v>0</v>
      </c>
      <c r="M104" s="145">
        <f>IF(COUNTIFS('3054'!$D:$D,'A3054'!J104,'3054'!$I:$I,'A3054'!K104,'3054'!$F:$F,'A3054'!$M$7)&gt;=1,1,0)</f>
        <v>0</v>
      </c>
      <c r="N104" s="146">
        <f>IF(COUNTIFS('3054'!$D:$D,'A3054'!J104,'3054'!$I:$I,'A3054'!K104,'3054'!$F:$F,'A3054'!$N$7)&gt;=1,1,0)</f>
        <v>0</v>
      </c>
      <c r="O104" s="117"/>
      <c r="P104" s="118"/>
      <c r="Q104" s="133" t="str">
        <f t="shared" si="53"/>
        <v>Ok</v>
      </c>
      <c r="R104" s="115"/>
      <c r="S104" s="115"/>
      <c r="T104" s="66"/>
      <c r="U104" s="133" t="str">
        <f t="shared" si="54"/>
        <v>Ok</v>
      </c>
      <c r="V104" s="115"/>
      <c r="W104" s="115"/>
      <c r="X104" s="66"/>
      <c r="Y104" s="133" t="str">
        <f t="shared" si="55"/>
        <v>Ok</v>
      </c>
      <c r="Z104" s="115"/>
      <c r="AA104" s="115"/>
      <c r="AB104" s="66"/>
      <c r="AC104" s="133" t="str">
        <f t="shared" si="56"/>
        <v>Ok</v>
      </c>
      <c r="AD104" s="115"/>
      <c r="AE104" s="115"/>
      <c r="AF104" s="66"/>
      <c r="AG104" s="133" t="str">
        <f t="shared" si="57"/>
        <v>Ok</v>
      </c>
      <c r="AH104" s="115"/>
      <c r="AI104" s="133" t="str">
        <f t="shared" si="58"/>
        <v>Ok</v>
      </c>
      <c r="AJ104" s="117" t="str">
        <f t="shared" si="59"/>
        <v>Não</v>
      </c>
      <c r="AK104" s="118"/>
      <c r="AL104" s="115"/>
      <c r="AM104" s="133" t="str">
        <f t="shared" si="60"/>
        <v>Ok</v>
      </c>
      <c r="AO104" s="65" t="str">
        <f t="shared" si="61"/>
        <v>Cooperado SEM perguntas a serem evidenciadas</v>
      </c>
    </row>
    <row r="105" spans="8:41">
      <c r="H105" s="250"/>
      <c r="I105" s="115">
        <f>_xlfn.XLOOKUP(J105,'3054'!$D:$D,'3054'!$C:$C,0,0)</f>
        <v>0</v>
      </c>
      <c r="J105" s="134"/>
      <c r="K105" s="144" cm="1">
        <f t="array" ref="K105">MAX(IF(J105='3054'!$D:$D,'3054'!$I:$I))</f>
        <v>0</v>
      </c>
      <c r="L105" s="145">
        <f>IF(COUNTIFS('3054'!$D:$D,'A3054'!J105,'3054'!$I:$I,'A3054'!K105,'3054'!$F:$F,'A3054'!$L$7)&gt;=1,1,0)</f>
        <v>0</v>
      </c>
      <c r="M105" s="145">
        <f>IF(COUNTIFS('3054'!$D:$D,'A3054'!J105,'3054'!$I:$I,'A3054'!K105,'3054'!$F:$F,'A3054'!$M$7)&gt;=1,1,0)</f>
        <v>0</v>
      </c>
      <c r="N105" s="146">
        <f>IF(COUNTIFS('3054'!$D:$D,'A3054'!J105,'3054'!$I:$I,'A3054'!K105,'3054'!$F:$F,'A3054'!$N$7)&gt;=1,1,0)</f>
        <v>0</v>
      </c>
      <c r="O105" s="117"/>
      <c r="P105" s="118"/>
      <c r="Q105" s="133" t="str">
        <f t="shared" si="53"/>
        <v>Ok</v>
      </c>
      <c r="R105" s="115"/>
      <c r="S105" s="115"/>
      <c r="T105" s="66"/>
      <c r="U105" s="133" t="str">
        <f t="shared" si="54"/>
        <v>Ok</v>
      </c>
      <c r="V105" s="115"/>
      <c r="W105" s="115"/>
      <c r="X105" s="66"/>
      <c r="Y105" s="133" t="str">
        <f t="shared" si="55"/>
        <v>Ok</v>
      </c>
      <c r="Z105" s="115"/>
      <c r="AA105" s="115"/>
      <c r="AB105" s="66"/>
      <c r="AC105" s="133" t="str">
        <f t="shared" si="56"/>
        <v>Ok</v>
      </c>
      <c r="AD105" s="115"/>
      <c r="AE105" s="115"/>
      <c r="AF105" s="66"/>
      <c r="AG105" s="133" t="str">
        <f t="shared" si="57"/>
        <v>Ok</v>
      </c>
      <c r="AH105" s="115"/>
      <c r="AI105" s="133" t="str">
        <f t="shared" si="58"/>
        <v>Ok</v>
      </c>
      <c r="AJ105" s="117" t="str">
        <f t="shared" si="59"/>
        <v>Não</v>
      </c>
      <c r="AK105" s="118"/>
      <c r="AL105" s="115"/>
      <c r="AM105" s="133" t="str">
        <f t="shared" si="60"/>
        <v>Ok</v>
      </c>
      <c r="AO105" s="65" t="str">
        <f t="shared" si="61"/>
        <v>Cooperado SEM perguntas a serem evidenciadas</v>
      </c>
    </row>
    <row r="106" spans="8:41">
      <c r="H106" s="250"/>
      <c r="I106" s="115">
        <f>_xlfn.XLOOKUP(J106,'3054'!$D:$D,'3054'!$C:$C,0,0)</f>
        <v>0</v>
      </c>
      <c r="J106" s="134"/>
      <c r="K106" s="144" cm="1">
        <f t="array" ref="K106">MAX(IF(J106='3054'!$D:$D,'3054'!$I:$I))</f>
        <v>0</v>
      </c>
      <c r="L106" s="145">
        <f>IF(COUNTIFS('3054'!$D:$D,'A3054'!J106,'3054'!$I:$I,'A3054'!K106,'3054'!$F:$F,'A3054'!$L$7)&gt;=1,1,0)</f>
        <v>0</v>
      </c>
      <c r="M106" s="145">
        <f>IF(COUNTIFS('3054'!$D:$D,'A3054'!J106,'3054'!$I:$I,'A3054'!K106,'3054'!$F:$F,'A3054'!$M$7)&gt;=1,1,0)</f>
        <v>0</v>
      </c>
      <c r="N106" s="146">
        <f>IF(COUNTIFS('3054'!$D:$D,'A3054'!J106,'3054'!$I:$I,'A3054'!K106,'3054'!$F:$F,'A3054'!$N$7)&gt;=1,1,0)</f>
        <v>0</v>
      </c>
      <c r="O106" s="117"/>
      <c r="P106" s="118"/>
      <c r="Q106" s="133" t="str">
        <f t="shared" si="53"/>
        <v>Ok</v>
      </c>
      <c r="R106" s="115"/>
      <c r="S106" s="115"/>
      <c r="T106" s="66"/>
      <c r="U106" s="133" t="str">
        <f t="shared" si="54"/>
        <v>Ok</v>
      </c>
      <c r="V106" s="115"/>
      <c r="W106" s="115"/>
      <c r="X106" s="66"/>
      <c r="Y106" s="133" t="str">
        <f t="shared" si="55"/>
        <v>Ok</v>
      </c>
      <c r="Z106" s="115"/>
      <c r="AA106" s="115"/>
      <c r="AB106" s="66"/>
      <c r="AC106" s="133" t="str">
        <f t="shared" si="56"/>
        <v>Ok</v>
      </c>
      <c r="AD106" s="115"/>
      <c r="AE106" s="115"/>
      <c r="AF106" s="66"/>
      <c r="AG106" s="133" t="str">
        <f t="shared" si="57"/>
        <v>Ok</v>
      </c>
      <c r="AH106" s="115"/>
      <c r="AI106" s="133" t="str">
        <f t="shared" si="58"/>
        <v>Ok</v>
      </c>
      <c r="AJ106" s="117" t="str">
        <f t="shared" si="59"/>
        <v>Não</v>
      </c>
      <c r="AK106" s="118"/>
      <c r="AL106" s="115"/>
      <c r="AM106" s="133" t="str">
        <f t="shared" si="60"/>
        <v>Ok</v>
      </c>
      <c r="AO106" s="65" t="str">
        <f t="shared" si="61"/>
        <v>Cooperado SEM perguntas a serem evidenciadas</v>
      </c>
    </row>
    <row r="107" spans="8:41">
      <c r="H107" s="250"/>
      <c r="I107" s="115">
        <f>_xlfn.XLOOKUP(J107,'3054'!$D:$D,'3054'!$C:$C,0,0)</f>
        <v>0</v>
      </c>
      <c r="J107" s="134"/>
      <c r="K107" s="144" cm="1">
        <f t="array" ref="K107">MAX(IF(J107='3054'!$D:$D,'3054'!$I:$I))</f>
        <v>0</v>
      </c>
      <c r="L107" s="145">
        <f>IF(COUNTIFS('3054'!$D:$D,'A3054'!J107,'3054'!$I:$I,'A3054'!K107,'3054'!$F:$F,'A3054'!$L$7)&gt;=1,1,0)</f>
        <v>0</v>
      </c>
      <c r="M107" s="145">
        <f>IF(COUNTIFS('3054'!$D:$D,'A3054'!J107,'3054'!$I:$I,'A3054'!K107,'3054'!$F:$F,'A3054'!$M$7)&gt;=1,1,0)</f>
        <v>0</v>
      </c>
      <c r="N107" s="146">
        <f>IF(COUNTIFS('3054'!$D:$D,'A3054'!J107,'3054'!$I:$I,'A3054'!K107,'3054'!$F:$F,'A3054'!$N$7)&gt;=1,1,0)</f>
        <v>0</v>
      </c>
      <c r="O107" s="117"/>
      <c r="P107" s="118"/>
      <c r="Q107" s="133" t="str">
        <f t="shared" si="53"/>
        <v>Ok</v>
      </c>
      <c r="R107" s="115"/>
      <c r="S107" s="115"/>
      <c r="T107" s="66"/>
      <c r="U107" s="133" t="str">
        <f t="shared" si="54"/>
        <v>Ok</v>
      </c>
      <c r="V107" s="115"/>
      <c r="W107" s="115"/>
      <c r="X107" s="66"/>
      <c r="Y107" s="133" t="str">
        <f t="shared" si="55"/>
        <v>Ok</v>
      </c>
      <c r="Z107" s="115"/>
      <c r="AA107" s="115"/>
      <c r="AB107" s="66"/>
      <c r="AC107" s="133" t="str">
        <f t="shared" si="56"/>
        <v>Ok</v>
      </c>
      <c r="AD107" s="115"/>
      <c r="AE107" s="115"/>
      <c r="AF107" s="66"/>
      <c r="AG107" s="133" t="str">
        <f t="shared" si="57"/>
        <v>Ok</v>
      </c>
      <c r="AH107" s="115"/>
      <c r="AI107" s="133" t="str">
        <f t="shared" si="58"/>
        <v>Ok</v>
      </c>
      <c r="AJ107" s="117" t="str">
        <f t="shared" si="59"/>
        <v>Não</v>
      </c>
      <c r="AK107" s="118"/>
      <c r="AL107" s="115"/>
      <c r="AM107" s="133" t="str">
        <f t="shared" si="60"/>
        <v>Ok</v>
      </c>
      <c r="AO107" s="65" t="str">
        <f t="shared" si="61"/>
        <v>Cooperado SEM perguntas a serem evidenciadas</v>
      </c>
    </row>
    <row r="108" spans="8:41">
      <c r="H108" s="250"/>
      <c r="I108" s="115">
        <f>_xlfn.XLOOKUP(J108,'3054'!$D:$D,'3054'!$C:$C,0,0)</f>
        <v>0</v>
      </c>
      <c r="J108" s="134"/>
      <c r="K108" s="144" cm="1">
        <f t="array" ref="K108">MAX(IF(J108='3054'!$D:$D,'3054'!$I:$I))</f>
        <v>0</v>
      </c>
      <c r="L108" s="145">
        <f>IF(COUNTIFS('3054'!$D:$D,'A3054'!J108,'3054'!$I:$I,'A3054'!K108,'3054'!$F:$F,'A3054'!$L$7)&gt;=1,1,0)</f>
        <v>0</v>
      </c>
      <c r="M108" s="145">
        <f>IF(COUNTIFS('3054'!$D:$D,'A3054'!J108,'3054'!$I:$I,'A3054'!K108,'3054'!$F:$F,'A3054'!$M$7)&gt;=1,1,0)</f>
        <v>0</v>
      </c>
      <c r="N108" s="146">
        <f>IF(COUNTIFS('3054'!$D:$D,'A3054'!J108,'3054'!$I:$I,'A3054'!K108,'3054'!$F:$F,'A3054'!$N$7)&gt;=1,1,0)</f>
        <v>0</v>
      </c>
      <c r="O108" s="117"/>
      <c r="P108" s="118"/>
      <c r="Q108" s="133" t="str">
        <f t="shared" si="53"/>
        <v>Ok</v>
      </c>
      <c r="R108" s="115"/>
      <c r="S108" s="115"/>
      <c r="T108" s="66"/>
      <c r="U108" s="133" t="str">
        <f t="shared" si="54"/>
        <v>Ok</v>
      </c>
      <c r="V108" s="115"/>
      <c r="W108" s="115"/>
      <c r="X108" s="66"/>
      <c r="Y108" s="133" t="str">
        <f t="shared" si="55"/>
        <v>Ok</v>
      </c>
      <c r="Z108" s="115"/>
      <c r="AA108" s="115"/>
      <c r="AB108" s="66"/>
      <c r="AC108" s="133" t="str">
        <f t="shared" si="56"/>
        <v>Ok</v>
      </c>
      <c r="AD108" s="115"/>
      <c r="AE108" s="115"/>
      <c r="AF108" s="66"/>
      <c r="AG108" s="133" t="str">
        <f t="shared" si="57"/>
        <v>Ok</v>
      </c>
      <c r="AH108" s="115"/>
      <c r="AI108" s="133" t="str">
        <f t="shared" si="58"/>
        <v>Ok</v>
      </c>
      <c r="AJ108" s="117" t="str">
        <f t="shared" si="59"/>
        <v>Não</v>
      </c>
      <c r="AK108" s="118"/>
      <c r="AL108" s="115"/>
      <c r="AM108" s="133" t="str">
        <f t="shared" si="60"/>
        <v>Ok</v>
      </c>
      <c r="AO108" s="65" t="str">
        <f t="shared" si="61"/>
        <v>Cooperado SEM perguntas a serem evidenciadas</v>
      </c>
    </row>
    <row r="109" spans="8:41">
      <c r="H109" s="250"/>
      <c r="I109" s="115">
        <f>_xlfn.XLOOKUP(J109,'3054'!$D:$D,'3054'!$C:$C,0,0)</f>
        <v>0</v>
      </c>
      <c r="J109" s="134"/>
      <c r="K109" s="144" cm="1">
        <f t="array" ref="K109">MAX(IF(J109='3054'!$D:$D,'3054'!$I:$I))</f>
        <v>0</v>
      </c>
      <c r="L109" s="145">
        <f>IF(COUNTIFS('3054'!$D:$D,'A3054'!J109,'3054'!$I:$I,'A3054'!K109,'3054'!$F:$F,'A3054'!$L$7)&gt;=1,1,0)</f>
        <v>0</v>
      </c>
      <c r="M109" s="145">
        <f>IF(COUNTIFS('3054'!$D:$D,'A3054'!J109,'3054'!$I:$I,'A3054'!K109,'3054'!$F:$F,'A3054'!$M$7)&gt;=1,1,0)</f>
        <v>0</v>
      </c>
      <c r="N109" s="146">
        <f>IF(COUNTIFS('3054'!$D:$D,'A3054'!J109,'3054'!$I:$I,'A3054'!K109,'3054'!$F:$F,'A3054'!$N$7)&gt;=1,1,0)</f>
        <v>0</v>
      </c>
      <c r="O109" s="117"/>
      <c r="P109" s="118"/>
      <c r="Q109" s="133" t="str">
        <f t="shared" si="53"/>
        <v>Ok</v>
      </c>
      <c r="R109" s="115"/>
      <c r="S109" s="115"/>
      <c r="T109" s="66"/>
      <c r="U109" s="133" t="str">
        <f t="shared" si="54"/>
        <v>Ok</v>
      </c>
      <c r="V109" s="115"/>
      <c r="W109" s="115"/>
      <c r="X109" s="66"/>
      <c r="Y109" s="133" t="str">
        <f t="shared" si="55"/>
        <v>Ok</v>
      </c>
      <c r="Z109" s="115"/>
      <c r="AA109" s="115"/>
      <c r="AB109" s="66"/>
      <c r="AC109" s="133" t="str">
        <f t="shared" si="56"/>
        <v>Ok</v>
      </c>
      <c r="AD109" s="115"/>
      <c r="AE109" s="115"/>
      <c r="AF109" s="66"/>
      <c r="AG109" s="133" t="str">
        <f t="shared" si="57"/>
        <v>Ok</v>
      </c>
      <c r="AH109" s="115"/>
      <c r="AI109" s="133" t="str">
        <f t="shared" si="58"/>
        <v>Ok</v>
      </c>
      <c r="AJ109" s="117" t="str">
        <f t="shared" si="59"/>
        <v>Não</v>
      </c>
      <c r="AK109" s="118"/>
      <c r="AL109" s="115"/>
      <c r="AM109" s="133" t="str">
        <f t="shared" si="60"/>
        <v>Ok</v>
      </c>
      <c r="AO109" s="65" t="str">
        <f t="shared" si="61"/>
        <v>Cooperado SEM perguntas a serem evidenciadas</v>
      </c>
    </row>
    <row r="110" spans="8:41">
      <c r="H110" s="250"/>
      <c r="I110" s="115">
        <f>_xlfn.XLOOKUP(J110,'3054'!$D:$D,'3054'!$C:$C,0,0)</f>
        <v>0</v>
      </c>
      <c r="J110" s="134"/>
      <c r="K110" s="144" cm="1">
        <f t="array" ref="K110">MAX(IF(J110='3054'!$D:$D,'3054'!$I:$I))</f>
        <v>0</v>
      </c>
      <c r="L110" s="145">
        <f>IF(COUNTIFS('3054'!$D:$D,'A3054'!J110,'3054'!$I:$I,'A3054'!K110,'3054'!$F:$F,'A3054'!$L$7)&gt;=1,1,0)</f>
        <v>0</v>
      </c>
      <c r="M110" s="145">
        <f>IF(COUNTIFS('3054'!$D:$D,'A3054'!J110,'3054'!$I:$I,'A3054'!K110,'3054'!$F:$F,'A3054'!$M$7)&gt;=1,1,0)</f>
        <v>0</v>
      </c>
      <c r="N110" s="146">
        <f>IF(COUNTIFS('3054'!$D:$D,'A3054'!J110,'3054'!$I:$I,'A3054'!K110,'3054'!$F:$F,'A3054'!$N$7)&gt;=1,1,0)</f>
        <v>0</v>
      </c>
      <c r="O110" s="117"/>
      <c r="P110" s="118"/>
      <c r="Q110" s="133" t="str">
        <f t="shared" si="53"/>
        <v>Ok</v>
      </c>
      <c r="R110" s="115"/>
      <c r="S110" s="115"/>
      <c r="T110" s="66"/>
      <c r="U110" s="133" t="str">
        <f t="shared" si="54"/>
        <v>Ok</v>
      </c>
      <c r="V110" s="115"/>
      <c r="W110" s="115"/>
      <c r="X110" s="66"/>
      <c r="Y110" s="133" t="str">
        <f t="shared" si="55"/>
        <v>Ok</v>
      </c>
      <c r="Z110" s="115"/>
      <c r="AA110" s="115"/>
      <c r="AB110" s="66"/>
      <c r="AC110" s="133" t="str">
        <f t="shared" si="56"/>
        <v>Ok</v>
      </c>
      <c r="AD110" s="115"/>
      <c r="AE110" s="115"/>
      <c r="AF110" s="66"/>
      <c r="AG110" s="133" t="str">
        <f t="shared" si="57"/>
        <v>Ok</v>
      </c>
      <c r="AH110" s="115"/>
      <c r="AI110" s="133" t="str">
        <f t="shared" si="58"/>
        <v>Ok</v>
      </c>
      <c r="AJ110" s="117" t="str">
        <f t="shared" si="59"/>
        <v>Não</v>
      </c>
      <c r="AK110" s="118"/>
      <c r="AL110" s="115"/>
      <c r="AM110" s="133" t="str">
        <f t="shared" si="60"/>
        <v>Ok</v>
      </c>
      <c r="AO110" s="65" t="str">
        <f t="shared" si="61"/>
        <v>Cooperado SEM perguntas a serem evidenciadas</v>
      </c>
    </row>
    <row r="111" spans="8:41">
      <c r="H111" s="250"/>
      <c r="I111" s="115">
        <f>_xlfn.XLOOKUP(J111,'3054'!$D:$D,'3054'!$C:$C,0,0)</f>
        <v>0</v>
      </c>
      <c r="J111" s="134"/>
      <c r="K111" s="144" cm="1">
        <f t="array" ref="K111">MAX(IF(J111='3054'!$D:$D,'3054'!$I:$I))</f>
        <v>0</v>
      </c>
      <c r="L111" s="145">
        <f>IF(COUNTIFS('3054'!$D:$D,'A3054'!J111,'3054'!$I:$I,'A3054'!K111,'3054'!$F:$F,'A3054'!$L$7)&gt;=1,1,0)</f>
        <v>0</v>
      </c>
      <c r="M111" s="145">
        <f>IF(COUNTIFS('3054'!$D:$D,'A3054'!J111,'3054'!$I:$I,'A3054'!K111,'3054'!$F:$F,'A3054'!$M$7)&gt;=1,1,0)</f>
        <v>0</v>
      </c>
      <c r="N111" s="146">
        <f>IF(COUNTIFS('3054'!$D:$D,'A3054'!J111,'3054'!$I:$I,'A3054'!K111,'3054'!$F:$F,'A3054'!$N$7)&gt;=1,1,0)</f>
        <v>0</v>
      </c>
      <c r="O111" s="117"/>
      <c r="P111" s="118"/>
      <c r="Q111" s="133" t="str">
        <f t="shared" si="53"/>
        <v>Ok</v>
      </c>
      <c r="R111" s="115"/>
      <c r="S111" s="115"/>
      <c r="T111" s="66"/>
      <c r="U111" s="133" t="str">
        <f t="shared" si="54"/>
        <v>Ok</v>
      </c>
      <c r="V111" s="115"/>
      <c r="W111" s="115"/>
      <c r="X111" s="66"/>
      <c r="Y111" s="133" t="str">
        <f t="shared" si="55"/>
        <v>Ok</v>
      </c>
      <c r="Z111" s="115"/>
      <c r="AA111" s="115"/>
      <c r="AB111" s="66"/>
      <c r="AC111" s="133" t="str">
        <f t="shared" si="56"/>
        <v>Ok</v>
      </c>
      <c r="AD111" s="115"/>
      <c r="AE111" s="115"/>
      <c r="AF111" s="66"/>
      <c r="AG111" s="133" t="str">
        <f t="shared" si="57"/>
        <v>Ok</v>
      </c>
      <c r="AH111" s="115"/>
      <c r="AI111" s="133" t="str">
        <f t="shared" si="58"/>
        <v>Ok</v>
      </c>
      <c r="AJ111" s="117" t="str">
        <f t="shared" si="59"/>
        <v>Não</v>
      </c>
      <c r="AK111" s="118"/>
      <c r="AL111" s="115"/>
      <c r="AM111" s="133" t="str">
        <f t="shared" si="60"/>
        <v>Ok</v>
      </c>
      <c r="AO111" s="65" t="str">
        <f t="shared" si="61"/>
        <v>Cooperado SEM perguntas a serem evidenciadas</v>
      </c>
    </row>
    <row r="112" spans="8:41">
      <c r="H112" s="250"/>
      <c r="I112" s="115">
        <f>_xlfn.XLOOKUP(J112,'3054'!$D:$D,'3054'!$C:$C,0,0)</f>
        <v>0</v>
      </c>
      <c r="J112" s="134"/>
      <c r="K112" s="144" cm="1">
        <f t="array" ref="K112">MAX(IF(J112='3054'!$D:$D,'3054'!$I:$I))</f>
        <v>0</v>
      </c>
      <c r="L112" s="145">
        <f>IF(COUNTIFS('3054'!$D:$D,'A3054'!J112,'3054'!$I:$I,'A3054'!K112,'3054'!$F:$F,'A3054'!$L$7)&gt;=1,1,0)</f>
        <v>0</v>
      </c>
      <c r="M112" s="145">
        <f>IF(COUNTIFS('3054'!$D:$D,'A3054'!J112,'3054'!$I:$I,'A3054'!K112,'3054'!$F:$F,'A3054'!$M$7)&gt;=1,1,0)</f>
        <v>0</v>
      </c>
      <c r="N112" s="146">
        <f>IF(COUNTIFS('3054'!$D:$D,'A3054'!J112,'3054'!$I:$I,'A3054'!K112,'3054'!$F:$F,'A3054'!$N$7)&gt;=1,1,0)</f>
        <v>0</v>
      </c>
      <c r="O112" s="117"/>
      <c r="P112" s="118"/>
      <c r="Q112" s="133" t="str">
        <f t="shared" si="53"/>
        <v>Ok</v>
      </c>
      <c r="R112" s="115"/>
      <c r="S112" s="115"/>
      <c r="T112" s="66"/>
      <c r="U112" s="133" t="str">
        <f t="shared" si="54"/>
        <v>Ok</v>
      </c>
      <c r="V112" s="115"/>
      <c r="W112" s="115"/>
      <c r="X112" s="66"/>
      <c r="Y112" s="133" t="str">
        <f t="shared" si="55"/>
        <v>Ok</v>
      </c>
      <c r="Z112" s="115"/>
      <c r="AA112" s="115"/>
      <c r="AB112" s="66"/>
      <c r="AC112" s="133" t="str">
        <f t="shared" si="56"/>
        <v>Ok</v>
      </c>
      <c r="AD112" s="115"/>
      <c r="AE112" s="115"/>
      <c r="AF112" s="66"/>
      <c r="AG112" s="133" t="str">
        <f t="shared" si="57"/>
        <v>Ok</v>
      </c>
      <c r="AH112" s="115"/>
      <c r="AI112" s="133" t="str">
        <f t="shared" si="58"/>
        <v>Ok</v>
      </c>
      <c r="AJ112" s="117" t="str">
        <f t="shared" si="59"/>
        <v>Não</v>
      </c>
      <c r="AK112" s="118"/>
      <c r="AL112" s="115"/>
      <c r="AM112" s="133" t="str">
        <f t="shared" si="60"/>
        <v>Ok</v>
      </c>
      <c r="AO112" s="65" t="str">
        <f t="shared" si="61"/>
        <v>Cooperado SEM perguntas a serem evidenciadas</v>
      </c>
    </row>
    <row r="113" spans="8:41">
      <c r="H113" s="250"/>
      <c r="I113" s="115">
        <f>_xlfn.XLOOKUP(J113,'3054'!$D:$D,'3054'!$C:$C,0,0)</f>
        <v>0</v>
      </c>
      <c r="J113" s="134"/>
      <c r="K113" s="144" cm="1">
        <f t="array" ref="K113">MAX(IF(J113='3054'!$D:$D,'3054'!$I:$I))</f>
        <v>0</v>
      </c>
      <c r="L113" s="145">
        <f>IF(COUNTIFS('3054'!$D:$D,'A3054'!J113,'3054'!$I:$I,'A3054'!K113,'3054'!$F:$F,'A3054'!$L$7)&gt;=1,1,0)</f>
        <v>0</v>
      </c>
      <c r="M113" s="145">
        <f>IF(COUNTIFS('3054'!$D:$D,'A3054'!J113,'3054'!$I:$I,'A3054'!K113,'3054'!$F:$F,'A3054'!$M$7)&gt;=1,1,0)</f>
        <v>0</v>
      </c>
      <c r="N113" s="146">
        <f>IF(COUNTIFS('3054'!$D:$D,'A3054'!J113,'3054'!$I:$I,'A3054'!K113,'3054'!$F:$F,'A3054'!$N$7)&gt;=1,1,0)</f>
        <v>0</v>
      </c>
      <c r="O113" s="117"/>
      <c r="P113" s="118"/>
      <c r="Q113" s="133" t="str">
        <f t="shared" si="53"/>
        <v>Ok</v>
      </c>
      <c r="R113" s="115"/>
      <c r="S113" s="115"/>
      <c r="T113" s="66"/>
      <c r="U113" s="133" t="str">
        <f t="shared" si="54"/>
        <v>Ok</v>
      </c>
      <c r="V113" s="115"/>
      <c r="W113" s="115"/>
      <c r="X113" s="66"/>
      <c r="Y113" s="133" t="str">
        <f t="shared" si="55"/>
        <v>Ok</v>
      </c>
      <c r="Z113" s="115"/>
      <c r="AA113" s="115"/>
      <c r="AB113" s="66"/>
      <c r="AC113" s="133" t="str">
        <f t="shared" si="56"/>
        <v>Ok</v>
      </c>
      <c r="AD113" s="115"/>
      <c r="AE113" s="115"/>
      <c r="AF113" s="66"/>
      <c r="AG113" s="133" t="str">
        <f t="shared" si="57"/>
        <v>Ok</v>
      </c>
      <c r="AH113" s="115"/>
      <c r="AI113" s="133" t="str">
        <f t="shared" si="58"/>
        <v>Ok</v>
      </c>
      <c r="AJ113" s="117" t="str">
        <f t="shared" si="59"/>
        <v>Não</v>
      </c>
      <c r="AK113" s="118"/>
      <c r="AL113" s="115"/>
      <c r="AM113" s="133" t="str">
        <f t="shared" si="60"/>
        <v>Ok</v>
      </c>
      <c r="AO113" s="65" t="str">
        <f t="shared" si="61"/>
        <v>Cooperado SEM perguntas a serem evidenciadas</v>
      </c>
    </row>
    <row r="114" spans="8:41">
      <c r="H114" s="250"/>
      <c r="I114" s="115">
        <f>_xlfn.XLOOKUP(J114,'3054'!$D:$D,'3054'!$C:$C,0,0)</f>
        <v>0</v>
      </c>
      <c r="J114" s="134"/>
      <c r="K114" s="144" cm="1">
        <f t="array" ref="K114">MAX(IF(J114='3054'!$D:$D,'3054'!$I:$I))</f>
        <v>0</v>
      </c>
      <c r="L114" s="145">
        <f>IF(COUNTIFS('3054'!$D:$D,'A3054'!J114,'3054'!$I:$I,'A3054'!K114,'3054'!$F:$F,'A3054'!$L$7)&gt;=1,1,0)</f>
        <v>0</v>
      </c>
      <c r="M114" s="145">
        <f>IF(COUNTIFS('3054'!$D:$D,'A3054'!J114,'3054'!$I:$I,'A3054'!K114,'3054'!$F:$F,'A3054'!$M$7)&gt;=1,1,0)</f>
        <v>0</v>
      </c>
      <c r="N114" s="146">
        <f>IF(COUNTIFS('3054'!$D:$D,'A3054'!J114,'3054'!$I:$I,'A3054'!K114,'3054'!$F:$F,'A3054'!$N$7)&gt;=1,1,0)</f>
        <v>0</v>
      </c>
      <c r="O114" s="117"/>
      <c r="P114" s="118"/>
      <c r="Q114" s="133" t="str">
        <f t="shared" si="53"/>
        <v>Ok</v>
      </c>
      <c r="R114" s="115"/>
      <c r="S114" s="115"/>
      <c r="T114" s="66"/>
      <c r="U114" s="133" t="str">
        <f t="shared" si="54"/>
        <v>Ok</v>
      </c>
      <c r="V114" s="115"/>
      <c r="W114" s="115"/>
      <c r="X114" s="66"/>
      <c r="Y114" s="133" t="str">
        <f t="shared" si="55"/>
        <v>Ok</v>
      </c>
      <c r="Z114" s="115"/>
      <c r="AA114" s="115"/>
      <c r="AB114" s="66"/>
      <c r="AC114" s="133" t="str">
        <f t="shared" si="56"/>
        <v>Ok</v>
      </c>
      <c r="AD114" s="115"/>
      <c r="AE114" s="115"/>
      <c r="AF114" s="66"/>
      <c r="AG114" s="133" t="str">
        <f t="shared" si="57"/>
        <v>Ok</v>
      </c>
      <c r="AH114" s="115"/>
      <c r="AI114" s="133" t="str">
        <f t="shared" si="58"/>
        <v>Ok</v>
      </c>
      <c r="AJ114" s="117" t="str">
        <f t="shared" si="59"/>
        <v>Não</v>
      </c>
      <c r="AK114" s="118"/>
      <c r="AL114" s="115"/>
      <c r="AM114" s="133" t="str">
        <f t="shared" si="60"/>
        <v>Ok</v>
      </c>
      <c r="AO114" s="65" t="str">
        <f t="shared" si="61"/>
        <v>Cooperado SEM perguntas a serem evidenciadas</v>
      </c>
    </row>
    <row r="115" spans="8:41">
      <c r="H115" s="250"/>
      <c r="I115" s="115">
        <f>_xlfn.XLOOKUP(J115,'3054'!$D:$D,'3054'!$C:$C,0,0)</f>
        <v>0</v>
      </c>
      <c r="J115" s="134"/>
      <c r="K115" s="144" cm="1">
        <f t="array" ref="K115">MAX(IF(J115='3054'!$D:$D,'3054'!$I:$I))</f>
        <v>0</v>
      </c>
      <c r="L115" s="145">
        <f>IF(COUNTIFS('3054'!$D:$D,'A3054'!J115,'3054'!$I:$I,'A3054'!K115,'3054'!$F:$F,'A3054'!$L$7)&gt;=1,1,0)</f>
        <v>0</v>
      </c>
      <c r="M115" s="145">
        <f>IF(COUNTIFS('3054'!$D:$D,'A3054'!J115,'3054'!$I:$I,'A3054'!K115,'3054'!$F:$F,'A3054'!$M$7)&gt;=1,1,0)</f>
        <v>0</v>
      </c>
      <c r="N115" s="146">
        <f>IF(COUNTIFS('3054'!$D:$D,'A3054'!J115,'3054'!$I:$I,'A3054'!K115,'3054'!$F:$F,'A3054'!$N$7)&gt;=1,1,0)</f>
        <v>0</v>
      </c>
      <c r="O115" s="117"/>
      <c r="P115" s="118"/>
      <c r="Q115" s="133" t="str">
        <f t="shared" si="53"/>
        <v>Ok</v>
      </c>
      <c r="R115" s="115"/>
      <c r="S115" s="115"/>
      <c r="T115" s="66"/>
      <c r="U115" s="133" t="str">
        <f t="shared" si="54"/>
        <v>Ok</v>
      </c>
      <c r="V115" s="115"/>
      <c r="W115" s="115"/>
      <c r="X115" s="66"/>
      <c r="Y115" s="133" t="str">
        <f t="shared" si="55"/>
        <v>Ok</v>
      </c>
      <c r="Z115" s="115"/>
      <c r="AA115" s="115"/>
      <c r="AB115" s="66"/>
      <c r="AC115" s="133" t="str">
        <f t="shared" si="56"/>
        <v>Ok</v>
      </c>
      <c r="AD115" s="115"/>
      <c r="AE115" s="115"/>
      <c r="AF115" s="66"/>
      <c r="AG115" s="133" t="str">
        <f t="shared" si="57"/>
        <v>Ok</v>
      </c>
      <c r="AH115" s="115"/>
      <c r="AI115" s="133" t="str">
        <f t="shared" si="58"/>
        <v>Ok</v>
      </c>
      <c r="AJ115" s="117" t="str">
        <f t="shared" si="59"/>
        <v>Não</v>
      </c>
      <c r="AK115" s="118"/>
      <c r="AL115" s="115"/>
      <c r="AM115" s="133" t="str">
        <f t="shared" si="60"/>
        <v>Ok</v>
      </c>
      <c r="AO115" s="65" t="str">
        <f t="shared" si="61"/>
        <v>Cooperado SEM perguntas a serem evidenciadas</v>
      </c>
    </row>
    <row r="116" spans="8:41">
      <c r="H116" s="250"/>
      <c r="I116" s="115">
        <f>_xlfn.XLOOKUP(J116,'3054'!$D:$D,'3054'!$C:$C,0,0)</f>
        <v>0</v>
      </c>
      <c r="J116" s="134"/>
      <c r="K116" s="144" cm="1">
        <f t="array" ref="K116">MAX(IF(J116='3054'!$D:$D,'3054'!$I:$I))</f>
        <v>0</v>
      </c>
      <c r="L116" s="145">
        <f>IF(COUNTIFS('3054'!$D:$D,'A3054'!J116,'3054'!$I:$I,'A3054'!K116,'3054'!$F:$F,'A3054'!$L$7)&gt;=1,1,0)</f>
        <v>0</v>
      </c>
      <c r="M116" s="145">
        <f>IF(COUNTIFS('3054'!$D:$D,'A3054'!J116,'3054'!$I:$I,'A3054'!K116,'3054'!$F:$F,'A3054'!$M$7)&gt;=1,1,0)</f>
        <v>0</v>
      </c>
      <c r="N116" s="146">
        <f>IF(COUNTIFS('3054'!$D:$D,'A3054'!J116,'3054'!$I:$I,'A3054'!K116,'3054'!$F:$F,'A3054'!$N$7)&gt;=1,1,0)</f>
        <v>0</v>
      </c>
      <c r="O116" s="117"/>
      <c r="P116" s="118"/>
      <c r="Q116" s="133" t="str">
        <f t="shared" si="53"/>
        <v>Ok</v>
      </c>
      <c r="R116" s="115"/>
      <c r="S116" s="115"/>
      <c r="T116" s="66"/>
      <c r="U116" s="133" t="str">
        <f t="shared" si="54"/>
        <v>Ok</v>
      </c>
      <c r="V116" s="115"/>
      <c r="W116" s="115"/>
      <c r="X116" s="66"/>
      <c r="Y116" s="133" t="str">
        <f t="shared" si="55"/>
        <v>Ok</v>
      </c>
      <c r="Z116" s="115"/>
      <c r="AA116" s="115"/>
      <c r="AB116" s="66"/>
      <c r="AC116" s="133" t="str">
        <f t="shared" si="56"/>
        <v>Ok</v>
      </c>
      <c r="AD116" s="115"/>
      <c r="AE116" s="115"/>
      <c r="AF116" s="66"/>
      <c r="AG116" s="133" t="str">
        <f t="shared" si="57"/>
        <v>Ok</v>
      </c>
      <c r="AH116" s="115"/>
      <c r="AI116" s="133" t="str">
        <f t="shared" si="58"/>
        <v>Ok</v>
      </c>
      <c r="AJ116" s="117" t="str">
        <f t="shared" si="59"/>
        <v>Não</v>
      </c>
      <c r="AK116" s="118"/>
      <c r="AL116" s="115"/>
      <c r="AM116" s="133" t="str">
        <f t="shared" si="60"/>
        <v>Ok</v>
      </c>
      <c r="AO116" s="65" t="str">
        <f t="shared" si="61"/>
        <v>Cooperado SEM perguntas a serem evidenciadas</v>
      </c>
    </row>
    <row r="117" spans="8:41">
      <c r="H117" s="250"/>
      <c r="I117" s="115">
        <f>_xlfn.XLOOKUP(J117,'3054'!$D:$D,'3054'!$C:$C,0,0)</f>
        <v>0</v>
      </c>
      <c r="J117" s="134"/>
      <c r="K117" s="144" cm="1">
        <f t="array" ref="K117">MAX(IF(J117='3054'!$D:$D,'3054'!$I:$I))</f>
        <v>0</v>
      </c>
      <c r="L117" s="145">
        <f>IF(COUNTIFS('3054'!$D:$D,'A3054'!J117,'3054'!$I:$I,'A3054'!K117,'3054'!$F:$F,'A3054'!$L$7)&gt;=1,1,0)</f>
        <v>0</v>
      </c>
      <c r="M117" s="145">
        <f>IF(COUNTIFS('3054'!$D:$D,'A3054'!J117,'3054'!$I:$I,'A3054'!K117,'3054'!$F:$F,'A3054'!$M$7)&gt;=1,1,0)</f>
        <v>0</v>
      </c>
      <c r="N117" s="146">
        <f>IF(COUNTIFS('3054'!$D:$D,'A3054'!J117,'3054'!$I:$I,'A3054'!K117,'3054'!$F:$F,'A3054'!$N$7)&gt;=1,1,0)</f>
        <v>0</v>
      </c>
      <c r="O117" s="117"/>
      <c r="P117" s="118"/>
      <c r="Q117" s="133" t="str">
        <f t="shared" si="53"/>
        <v>Ok</v>
      </c>
      <c r="R117" s="115"/>
      <c r="S117" s="115"/>
      <c r="T117" s="66"/>
      <c r="U117" s="133" t="str">
        <f t="shared" si="54"/>
        <v>Ok</v>
      </c>
      <c r="V117" s="115"/>
      <c r="W117" s="115"/>
      <c r="X117" s="66"/>
      <c r="Y117" s="133" t="str">
        <f t="shared" si="55"/>
        <v>Ok</v>
      </c>
      <c r="Z117" s="115"/>
      <c r="AA117" s="115"/>
      <c r="AB117" s="66"/>
      <c r="AC117" s="133" t="str">
        <f t="shared" si="56"/>
        <v>Ok</v>
      </c>
      <c r="AD117" s="115"/>
      <c r="AE117" s="115"/>
      <c r="AF117" s="66"/>
      <c r="AG117" s="133" t="str">
        <f t="shared" si="57"/>
        <v>Ok</v>
      </c>
      <c r="AH117" s="115"/>
      <c r="AI117" s="133" t="str">
        <f t="shared" si="58"/>
        <v>Ok</v>
      </c>
      <c r="AJ117" s="117" t="str">
        <f t="shared" si="59"/>
        <v>Não</v>
      </c>
      <c r="AK117" s="118"/>
      <c r="AL117" s="115"/>
      <c r="AM117" s="133" t="str">
        <f t="shared" si="60"/>
        <v>Ok</v>
      </c>
      <c r="AO117" s="65" t="str">
        <f t="shared" si="61"/>
        <v>Cooperado SEM perguntas a serem evidenciadas</v>
      </c>
    </row>
    <row r="118" spans="8:41">
      <c r="H118" s="250"/>
      <c r="I118" s="115">
        <f>_xlfn.XLOOKUP(J118,'3054'!$D:$D,'3054'!$C:$C,0,0)</f>
        <v>0</v>
      </c>
      <c r="J118" s="134"/>
      <c r="K118" s="144" cm="1">
        <f t="array" ref="K118">MAX(IF(J118='3054'!$D:$D,'3054'!$I:$I))</f>
        <v>0</v>
      </c>
      <c r="L118" s="145">
        <f>IF(COUNTIFS('3054'!$D:$D,'A3054'!J118,'3054'!$I:$I,'A3054'!K118,'3054'!$F:$F,'A3054'!$L$7)&gt;=1,1,0)</f>
        <v>0</v>
      </c>
      <c r="M118" s="145">
        <f>IF(COUNTIFS('3054'!$D:$D,'A3054'!J118,'3054'!$I:$I,'A3054'!K118,'3054'!$F:$F,'A3054'!$M$7)&gt;=1,1,0)</f>
        <v>0</v>
      </c>
      <c r="N118" s="146">
        <f>IF(COUNTIFS('3054'!$D:$D,'A3054'!J118,'3054'!$I:$I,'A3054'!K118,'3054'!$F:$F,'A3054'!$N$7)&gt;=1,1,0)</f>
        <v>0</v>
      </c>
      <c r="O118" s="117"/>
      <c r="P118" s="118"/>
      <c r="Q118" s="133" t="str">
        <f t="shared" si="53"/>
        <v>Ok</v>
      </c>
      <c r="R118" s="115"/>
      <c r="S118" s="115"/>
      <c r="T118" s="66"/>
      <c r="U118" s="133" t="str">
        <f t="shared" si="54"/>
        <v>Ok</v>
      </c>
      <c r="V118" s="115"/>
      <c r="W118" s="115"/>
      <c r="X118" s="66"/>
      <c r="Y118" s="133" t="str">
        <f t="shared" si="55"/>
        <v>Ok</v>
      </c>
      <c r="Z118" s="115"/>
      <c r="AA118" s="115"/>
      <c r="AB118" s="66"/>
      <c r="AC118" s="133" t="str">
        <f t="shared" si="56"/>
        <v>Ok</v>
      </c>
      <c r="AD118" s="115"/>
      <c r="AE118" s="115"/>
      <c r="AF118" s="66"/>
      <c r="AG118" s="133" t="str">
        <f t="shared" si="57"/>
        <v>Ok</v>
      </c>
      <c r="AH118" s="115"/>
      <c r="AI118" s="133" t="str">
        <f t="shared" si="58"/>
        <v>Ok</v>
      </c>
      <c r="AJ118" s="117" t="str">
        <f t="shared" si="59"/>
        <v>Não</v>
      </c>
      <c r="AK118" s="118"/>
      <c r="AL118" s="115"/>
      <c r="AM118" s="133" t="str">
        <f t="shared" si="60"/>
        <v>Ok</v>
      </c>
      <c r="AO118" s="65" t="str">
        <f t="shared" si="61"/>
        <v>Cooperado SEM perguntas a serem evidenciadas</v>
      </c>
    </row>
    <row r="119" spans="8:41">
      <c r="H119" s="250"/>
      <c r="I119" s="115">
        <f>_xlfn.XLOOKUP(J119,'3054'!$D:$D,'3054'!$C:$C,0,0)</f>
        <v>0</v>
      </c>
      <c r="J119" s="134"/>
      <c r="K119" s="144" cm="1">
        <f t="array" ref="K119">MAX(IF(J119='3054'!$D:$D,'3054'!$I:$I))</f>
        <v>0</v>
      </c>
      <c r="L119" s="145">
        <f>IF(COUNTIFS('3054'!$D:$D,'A3054'!J119,'3054'!$I:$I,'A3054'!K119,'3054'!$F:$F,'A3054'!$L$7)&gt;=1,1,0)</f>
        <v>0</v>
      </c>
      <c r="M119" s="145">
        <f>IF(COUNTIFS('3054'!$D:$D,'A3054'!J119,'3054'!$I:$I,'A3054'!K119,'3054'!$F:$F,'A3054'!$M$7)&gt;=1,1,0)</f>
        <v>0</v>
      </c>
      <c r="N119" s="146">
        <f>IF(COUNTIFS('3054'!$D:$D,'A3054'!J119,'3054'!$I:$I,'A3054'!K119,'3054'!$F:$F,'A3054'!$N$7)&gt;=1,1,0)</f>
        <v>0</v>
      </c>
      <c r="O119" s="117"/>
      <c r="P119" s="118"/>
      <c r="Q119" s="133" t="str">
        <f t="shared" si="53"/>
        <v>Ok</v>
      </c>
      <c r="R119" s="115"/>
      <c r="S119" s="115"/>
      <c r="T119" s="66"/>
      <c r="U119" s="133" t="str">
        <f t="shared" si="54"/>
        <v>Ok</v>
      </c>
      <c r="V119" s="115"/>
      <c r="W119" s="115"/>
      <c r="X119" s="66"/>
      <c r="Y119" s="133" t="str">
        <f t="shared" si="55"/>
        <v>Ok</v>
      </c>
      <c r="Z119" s="115"/>
      <c r="AA119" s="115"/>
      <c r="AB119" s="66"/>
      <c r="AC119" s="133" t="str">
        <f t="shared" si="56"/>
        <v>Ok</v>
      </c>
      <c r="AD119" s="115"/>
      <c r="AE119" s="115"/>
      <c r="AF119" s="66"/>
      <c r="AG119" s="133" t="str">
        <f t="shared" si="57"/>
        <v>Ok</v>
      </c>
      <c r="AH119" s="115"/>
      <c r="AI119" s="133" t="str">
        <f t="shared" si="58"/>
        <v>Ok</v>
      </c>
      <c r="AJ119" s="117" t="str">
        <f t="shared" si="59"/>
        <v>Não</v>
      </c>
      <c r="AK119" s="118"/>
      <c r="AL119" s="115"/>
      <c r="AM119" s="133" t="str">
        <f t="shared" si="60"/>
        <v>Ok</v>
      </c>
      <c r="AO119" s="65" t="str">
        <f t="shared" si="61"/>
        <v>Cooperado SEM perguntas a serem evidenciadas</v>
      </c>
    </row>
    <row r="120" spans="8:41">
      <c r="H120" s="250"/>
      <c r="I120" s="115">
        <f>_xlfn.XLOOKUP(J120,'3054'!$D:$D,'3054'!$C:$C,0,0)</f>
        <v>0</v>
      </c>
      <c r="J120" s="134"/>
      <c r="K120" s="144" cm="1">
        <f t="array" ref="K120">MAX(IF(J120='3054'!$D:$D,'3054'!$I:$I))</f>
        <v>0</v>
      </c>
      <c r="L120" s="145">
        <f>IF(COUNTIFS('3054'!$D:$D,'A3054'!J120,'3054'!$I:$I,'A3054'!K120,'3054'!$F:$F,'A3054'!$L$7)&gt;=1,1,0)</f>
        <v>0</v>
      </c>
      <c r="M120" s="145">
        <f>IF(COUNTIFS('3054'!$D:$D,'A3054'!J120,'3054'!$I:$I,'A3054'!K120,'3054'!$F:$F,'A3054'!$M$7)&gt;=1,1,0)</f>
        <v>0</v>
      </c>
      <c r="N120" s="146">
        <f>IF(COUNTIFS('3054'!$D:$D,'A3054'!J120,'3054'!$I:$I,'A3054'!K120,'3054'!$F:$F,'A3054'!$N$7)&gt;=1,1,0)</f>
        <v>0</v>
      </c>
      <c r="O120" s="117"/>
      <c r="P120" s="118"/>
      <c r="Q120" s="133" t="str">
        <f t="shared" si="53"/>
        <v>Ok</v>
      </c>
      <c r="R120" s="115"/>
      <c r="S120" s="115"/>
      <c r="T120" s="66"/>
      <c r="U120" s="133" t="str">
        <f t="shared" si="54"/>
        <v>Ok</v>
      </c>
      <c r="V120" s="115"/>
      <c r="W120" s="115"/>
      <c r="X120" s="66"/>
      <c r="Y120" s="133" t="str">
        <f t="shared" si="55"/>
        <v>Ok</v>
      </c>
      <c r="Z120" s="115"/>
      <c r="AA120" s="115"/>
      <c r="AB120" s="66"/>
      <c r="AC120" s="133" t="str">
        <f t="shared" si="56"/>
        <v>Ok</v>
      </c>
      <c r="AD120" s="115"/>
      <c r="AE120" s="115"/>
      <c r="AF120" s="66"/>
      <c r="AG120" s="133" t="str">
        <f t="shared" si="57"/>
        <v>Ok</v>
      </c>
      <c r="AH120" s="115"/>
      <c r="AI120" s="133" t="str">
        <f t="shared" si="58"/>
        <v>Ok</v>
      </c>
      <c r="AJ120" s="117" t="str">
        <f t="shared" si="59"/>
        <v>Não</v>
      </c>
      <c r="AK120" s="118"/>
      <c r="AL120" s="115"/>
      <c r="AM120" s="133" t="str">
        <f t="shared" si="60"/>
        <v>Ok</v>
      </c>
      <c r="AO120" s="65" t="str">
        <f t="shared" si="61"/>
        <v>Cooperado SEM perguntas a serem evidenciadas</v>
      </c>
    </row>
    <row r="121" spans="8:41">
      <c r="H121" s="250"/>
      <c r="I121" s="115">
        <f>_xlfn.XLOOKUP(J121,'3054'!$D:$D,'3054'!$C:$C,0,0)</f>
        <v>0</v>
      </c>
      <c r="J121" s="134"/>
      <c r="K121" s="144" cm="1">
        <f t="array" ref="K121">MAX(IF(J121='3054'!$D:$D,'3054'!$I:$I))</f>
        <v>0</v>
      </c>
      <c r="L121" s="145">
        <f>IF(COUNTIFS('3054'!$D:$D,'A3054'!J121,'3054'!$I:$I,'A3054'!K121,'3054'!$F:$F,'A3054'!$L$7)&gt;=1,1,0)</f>
        <v>0</v>
      </c>
      <c r="M121" s="145">
        <f>IF(COUNTIFS('3054'!$D:$D,'A3054'!J121,'3054'!$I:$I,'A3054'!K121,'3054'!$F:$F,'A3054'!$M$7)&gt;=1,1,0)</f>
        <v>0</v>
      </c>
      <c r="N121" s="146">
        <f>IF(COUNTIFS('3054'!$D:$D,'A3054'!J121,'3054'!$I:$I,'A3054'!K121,'3054'!$F:$F,'A3054'!$N$7)&gt;=1,1,0)</f>
        <v>0</v>
      </c>
      <c r="O121" s="117"/>
      <c r="P121" s="118"/>
      <c r="Q121" s="133" t="str">
        <f t="shared" si="53"/>
        <v>Ok</v>
      </c>
      <c r="R121" s="115"/>
      <c r="S121" s="115"/>
      <c r="T121" s="66"/>
      <c r="U121" s="133" t="str">
        <f t="shared" si="54"/>
        <v>Ok</v>
      </c>
      <c r="V121" s="115"/>
      <c r="W121" s="115"/>
      <c r="X121" s="66"/>
      <c r="Y121" s="133" t="str">
        <f t="shared" si="55"/>
        <v>Ok</v>
      </c>
      <c r="Z121" s="115"/>
      <c r="AA121" s="115"/>
      <c r="AB121" s="66"/>
      <c r="AC121" s="133" t="str">
        <f t="shared" si="56"/>
        <v>Ok</v>
      </c>
      <c r="AD121" s="115"/>
      <c r="AE121" s="115"/>
      <c r="AF121" s="66"/>
      <c r="AG121" s="133" t="str">
        <f t="shared" si="57"/>
        <v>Ok</v>
      </c>
      <c r="AH121" s="115"/>
      <c r="AI121" s="133" t="str">
        <f t="shared" si="58"/>
        <v>Ok</v>
      </c>
      <c r="AJ121" s="117" t="str">
        <f t="shared" si="59"/>
        <v>Não</v>
      </c>
      <c r="AK121" s="118"/>
      <c r="AL121" s="115"/>
      <c r="AM121" s="133" t="str">
        <f t="shared" si="60"/>
        <v>Ok</v>
      </c>
      <c r="AO121" s="65" t="str">
        <f t="shared" si="61"/>
        <v>Cooperado SEM perguntas a serem evidenciadas</v>
      </c>
    </row>
    <row r="122" spans="8:41">
      <c r="H122" s="250"/>
      <c r="I122" s="115">
        <f>_xlfn.XLOOKUP(J122,'3054'!$D:$D,'3054'!$C:$C,0,0)</f>
        <v>0</v>
      </c>
      <c r="J122" s="134"/>
      <c r="K122" s="144" cm="1">
        <f t="array" ref="K122">MAX(IF(J122='3054'!$D:$D,'3054'!$I:$I))</f>
        <v>0</v>
      </c>
      <c r="L122" s="145">
        <f>IF(COUNTIFS('3054'!$D:$D,'A3054'!J122,'3054'!$I:$I,'A3054'!K122,'3054'!$F:$F,'A3054'!$L$7)&gt;=1,1,0)</f>
        <v>0</v>
      </c>
      <c r="M122" s="145">
        <f>IF(COUNTIFS('3054'!$D:$D,'A3054'!J122,'3054'!$I:$I,'A3054'!K122,'3054'!$F:$F,'A3054'!$M$7)&gt;=1,1,0)</f>
        <v>0</v>
      </c>
      <c r="N122" s="146">
        <f>IF(COUNTIFS('3054'!$D:$D,'A3054'!J122,'3054'!$I:$I,'A3054'!K122,'3054'!$F:$F,'A3054'!$N$7)&gt;=1,1,0)</f>
        <v>0</v>
      </c>
      <c r="O122" s="117"/>
      <c r="P122" s="118"/>
      <c r="Q122" s="133" t="str">
        <f t="shared" si="53"/>
        <v>Ok</v>
      </c>
      <c r="R122" s="115"/>
      <c r="S122" s="115"/>
      <c r="T122" s="66"/>
      <c r="U122" s="133" t="str">
        <f t="shared" si="54"/>
        <v>Ok</v>
      </c>
      <c r="V122" s="115"/>
      <c r="W122" s="115"/>
      <c r="X122" s="66"/>
      <c r="Y122" s="133" t="str">
        <f t="shared" si="55"/>
        <v>Ok</v>
      </c>
      <c r="Z122" s="115"/>
      <c r="AA122" s="115"/>
      <c r="AB122" s="66"/>
      <c r="AC122" s="133" t="str">
        <f t="shared" si="56"/>
        <v>Ok</v>
      </c>
      <c r="AD122" s="115"/>
      <c r="AE122" s="115"/>
      <c r="AF122" s="66"/>
      <c r="AG122" s="133" t="str">
        <f t="shared" si="57"/>
        <v>Ok</v>
      </c>
      <c r="AH122" s="115"/>
      <c r="AI122" s="133" t="str">
        <f t="shared" si="58"/>
        <v>Ok</v>
      </c>
      <c r="AJ122" s="117" t="str">
        <f t="shared" si="59"/>
        <v>Não</v>
      </c>
      <c r="AK122" s="118"/>
      <c r="AL122" s="115"/>
      <c r="AM122" s="133" t="str">
        <f t="shared" si="60"/>
        <v>Ok</v>
      </c>
      <c r="AO122" s="65" t="str">
        <f t="shared" si="61"/>
        <v>Cooperado SEM perguntas a serem evidenciadas</v>
      </c>
    </row>
    <row r="123" spans="8:41">
      <c r="H123" s="250"/>
      <c r="I123" s="115">
        <f>_xlfn.XLOOKUP(J123,'3054'!$D:$D,'3054'!$C:$C,0,0)</f>
        <v>0</v>
      </c>
      <c r="J123" s="134"/>
      <c r="K123" s="144" cm="1">
        <f t="array" ref="K123">MAX(IF(J123='3054'!$D:$D,'3054'!$I:$I))</f>
        <v>0</v>
      </c>
      <c r="L123" s="145">
        <f>IF(COUNTIFS('3054'!$D:$D,'A3054'!J123,'3054'!$I:$I,'A3054'!K123,'3054'!$F:$F,'A3054'!$L$7)&gt;=1,1,0)</f>
        <v>0</v>
      </c>
      <c r="M123" s="145">
        <f>IF(COUNTIFS('3054'!$D:$D,'A3054'!J123,'3054'!$I:$I,'A3054'!K123,'3054'!$F:$F,'A3054'!$M$7)&gt;=1,1,0)</f>
        <v>0</v>
      </c>
      <c r="N123" s="146">
        <f>IF(COUNTIFS('3054'!$D:$D,'A3054'!J123,'3054'!$I:$I,'A3054'!K123,'3054'!$F:$F,'A3054'!$N$7)&gt;=1,1,0)</f>
        <v>0</v>
      </c>
      <c r="O123" s="117"/>
      <c r="P123" s="118"/>
      <c r="Q123" s="133" t="str">
        <f t="shared" si="53"/>
        <v>Ok</v>
      </c>
      <c r="R123" s="115"/>
      <c r="S123" s="115"/>
      <c r="T123" s="66"/>
      <c r="U123" s="133" t="str">
        <f t="shared" si="54"/>
        <v>Ok</v>
      </c>
      <c r="V123" s="115"/>
      <c r="W123" s="115"/>
      <c r="X123" s="66"/>
      <c r="Y123" s="133" t="str">
        <f t="shared" si="55"/>
        <v>Ok</v>
      </c>
      <c r="Z123" s="115"/>
      <c r="AA123" s="115"/>
      <c r="AB123" s="66"/>
      <c r="AC123" s="133" t="str">
        <f t="shared" si="56"/>
        <v>Ok</v>
      </c>
      <c r="AD123" s="115"/>
      <c r="AE123" s="115"/>
      <c r="AF123" s="66"/>
      <c r="AG123" s="133" t="str">
        <f t="shared" si="57"/>
        <v>Ok</v>
      </c>
      <c r="AH123" s="115"/>
      <c r="AI123" s="133" t="str">
        <f t="shared" si="58"/>
        <v>Ok</v>
      </c>
      <c r="AJ123" s="117" t="str">
        <f t="shared" si="59"/>
        <v>Não</v>
      </c>
      <c r="AK123" s="118"/>
      <c r="AL123" s="115"/>
      <c r="AM123" s="133" t="str">
        <f t="shared" si="60"/>
        <v>Ok</v>
      </c>
      <c r="AO123" s="65" t="str">
        <f t="shared" si="61"/>
        <v>Cooperado SEM perguntas a serem evidenciadas</v>
      </c>
    </row>
    <row r="124" spans="8:41">
      <c r="H124" s="250"/>
      <c r="I124" s="115">
        <f>_xlfn.XLOOKUP(J124,'3054'!$D:$D,'3054'!$C:$C,0,0)</f>
        <v>0</v>
      </c>
      <c r="J124" s="134"/>
      <c r="K124" s="144" cm="1">
        <f t="array" ref="K124">MAX(IF(J124='3054'!$D:$D,'3054'!$I:$I))</f>
        <v>0</v>
      </c>
      <c r="L124" s="145">
        <f>IF(COUNTIFS('3054'!$D:$D,'A3054'!J124,'3054'!$I:$I,'A3054'!K124,'3054'!$F:$F,'A3054'!$L$7)&gt;=1,1,0)</f>
        <v>0</v>
      </c>
      <c r="M124" s="145">
        <f>IF(COUNTIFS('3054'!$D:$D,'A3054'!J124,'3054'!$I:$I,'A3054'!K124,'3054'!$F:$F,'A3054'!$M$7)&gt;=1,1,0)</f>
        <v>0</v>
      </c>
      <c r="N124" s="146">
        <f>IF(COUNTIFS('3054'!$D:$D,'A3054'!J124,'3054'!$I:$I,'A3054'!K124,'3054'!$F:$F,'A3054'!$N$7)&gt;=1,1,0)</f>
        <v>0</v>
      </c>
      <c r="O124" s="117"/>
      <c r="P124" s="118"/>
      <c r="Q124" s="133" t="str">
        <f t="shared" si="53"/>
        <v>Ok</v>
      </c>
      <c r="R124" s="115"/>
      <c r="S124" s="115"/>
      <c r="T124" s="66"/>
      <c r="U124" s="133" t="str">
        <f t="shared" si="54"/>
        <v>Ok</v>
      </c>
      <c r="V124" s="115"/>
      <c r="W124" s="115"/>
      <c r="X124" s="66"/>
      <c r="Y124" s="133" t="str">
        <f t="shared" si="55"/>
        <v>Ok</v>
      </c>
      <c r="Z124" s="115"/>
      <c r="AA124" s="115"/>
      <c r="AB124" s="66"/>
      <c r="AC124" s="133" t="str">
        <f t="shared" si="56"/>
        <v>Ok</v>
      </c>
      <c r="AD124" s="115"/>
      <c r="AE124" s="115"/>
      <c r="AF124" s="66"/>
      <c r="AG124" s="133" t="str">
        <f t="shared" si="57"/>
        <v>Ok</v>
      </c>
      <c r="AH124" s="115"/>
      <c r="AI124" s="133" t="str">
        <f t="shared" si="58"/>
        <v>Ok</v>
      </c>
      <c r="AJ124" s="117" t="str">
        <f t="shared" si="59"/>
        <v>Não</v>
      </c>
      <c r="AK124" s="118"/>
      <c r="AL124" s="115"/>
      <c r="AM124" s="133" t="str">
        <f t="shared" si="60"/>
        <v>Ok</v>
      </c>
      <c r="AO124" s="65" t="str">
        <f t="shared" si="61"/>
        <v>Cooperado SEM perguntas a serem evidenciadas</v>
      </c>
    </row>
    <row r="125" spans="8:41">
      <c r="H125" s="142"/>
      <c r="I125" s="115">
        <f>_xlfn.XLOOKUP(J125,'3054'!$D:$D,'3054'!$C:$C,0,0)</f>
        <v>0</v>
      </c>
      <c r="J125" s="134"/>
      <c r="K125" s="144" cm="1">
        <f t="array" ref="K125">MAX(IF(J125='3054'!$D:$D,'3054'!$I:$I))</f>
        <v>0</v>
      </c>
      <c r="L125" s="145">
        <f>IF(COUNTIFS('3054'!$D:$D,'A3054'!J125,'3054'!$I:$I,'A3054'!K125,'3054'!$F:$F,'A3054'!$L$7)&gt;=1,1,0)</f>
        <v>0</v>
      </c>
      <c r="M125" s="145">
        <f>IF(COUNTIFS('3054'!$D:$D,'A3054'!J125,'3054'!$I:$I,'A3054'!K125,'3054'!$F:$F,'A3054'!$M$7)&gt;=1,1,0)</f>
        <v>0</v>
      </c>
      <c r="N125" s="146">
        <f>IF(COUNTIFS('3054'!$D:$D,'A3054'!J125,'3054'!$I:$I,'A3054'!K125,'3054'!$F:$F,'A3054'!$N$7)&gt;=1,1,0)</f>
        <v>0</v>
      </c>
      <c r="O125" s="117"/>
      <c r="P125" s="118"/>
      <c r="Q125" s="133" t="str">
        <f t="shared" si="53"/>
        <v>Ok</v>
      </c>
      <c r="R125" s="115"/>
      <c r="S125" s="115"/>
      <c r="T125" s="66"/>
      <c r="U125" s="133" t="str">
        <f t="shared" si="54"/>
        <v>Ok</v>
      </c>
      <c r="V125" s="115"/>
      <c r="W125" s="115"/>
      <c r="X125" s="66"/>
      <c r="Y125" s="133" t="str">
        <f t="shared" si="55"/>
        <v>Ok</v>
      </c>
      <c r="Z125" s="115"/>
      <c r="AA125" s="115"/>
      <c r="AB125" s="66"/>
      <c r="AC125" s="133" t="str">
        <f t="shared" si="56"/>
        <v>Ok</v>
      </c>
      <c r="AD125" s="115"/>
      <c r="AE125" s="115"/>
      <c r="AF125" s="66"/>
      <c r="AG125" s="133" t="str">
        <f t="shared" si="57"/>
        <v>Ok</v>
      </c>
      <c r="AH125" s="115"/>
      <c r="AI125" s="133" t="str">
        <f t="shared" si="58"/>
        <v>Ok</v>
      </c>
      <c r="AJ125" s="117" t="str">
        <f t="shared" si="59"/>
        <v>Não</v>
      </c>
      <c r="AK125" s="118"/>
      <c r="AL125" s="115"/>
      <c r="AM125" s="133" t="str">
        <f t="shared" si="60"/>
        <v>Ok</v>
      </c>
      <c r="AO125" s="65" t="str">
        <f t="shared" si="61"/>
        <v>Cooperado SEM perguntas a serem evidenciadas</v>
      </c>
    </row>
    <row r="126" spans="8:41">
      <c r="H126" s="142"/>
      <c r="I126" s="115">
        <f>_xlfn.XLOOKUP(J126,'3054'!$D:$D,'3054'!$C:$C,0,0)</f>
        <v>0</v>
      </c>
      <c r="J126" s="134"/>
      <c r="K126" s="144" cm="1">
        <f t="array" ref="K126">MAX(IF(J126='3054'!$D:$D,'3054'!$I:$I))</f>
        <v>0</v>
      </c>
      <c r="L126" s="145">
        <f>IF(COUNTIFS('3054'!$D:$D,'A3054'!J126,'3054'!$I:$I,'A3054'!K126,'3054'!$F:$F,'A3054'!$L$7)&gt;=1,1,0)</f>
        <v>0</v>
      </c>
      <c r="M126" s="145">
        <f>IF(COUNTIFS('3054'!$D:$D,'A3054'!J126,'3054'!$I:$I,'A3054'!K126,'3054'!$F:$F,'A3054'!$M$7)&gt;=1,1,0)</f>
        <v>0</v>
      </c>
      <c r="N126" s="146">
        <f>IF(COUNTIFS('3054'!$D:$D,'A3054'!J126,'3054'!$I:$I,'A3054'!K126,'3054'!$F:$F,'A3054'!$N$7)&gt;=1,1,0)</f>
        <v>0</v>
      </c>
      <c r="O126" s="117"/>
      <c r="P126" s="118"/>
      <c r="Q126" s="133" t="str">
        <f t="shared" si="53"/>
        <v>Ok</v>
      </c>
      <c r="R126" s="115"/>
      <c r="S126" s="115"/>
      <c r="T126" s="66"/>
      <c r="U126" s="133" t="str">
        <f t="shared" si="54"/>
        <v>Ok</v>
      </c>
      <c r="V126" s="115"/>
      <c r="W126" s="115"/>
      <c r="X126" s="66"/>
      <c r="Y126" s="133" t="str">
        <f t="shared" si="55"/>
        <v>Ok</v>
      </c>
      <c r="Z126" s="115"/>
      <c r="AA126" s="115"/>
      <c r="AB126" s="66"/>
      <c r="AC126" s="133" t="str">
        <f t="shared" si="56"/>
        <v>Ok</v>
      </c>
      <c r="AD126" s="115"/>
      <c r="AE126" s="115"/>
      <c r="AF126" s="66"/>
      <c r="AG126" s="133" t="str">
        <f t="shared" si="57"/>
        <v>Ok</v>
      </c>
      <c r="AH126" s="115"/>
      <c r="AI126" s="133" t="str">
        <f t="shared" si="58"/>
        <v>Ok</v>
      </c>
      <c r="AJ126" s="117" t="str">
        <f t="shared" si="59"/>
        <v>Não</v>
      </c>
      <c r="AK126" s="118"/>
      <c r="AL126" s="115"/>
      <c r="AM126" s="133" t="str">
        <f t="shared" si="60"/>
        <v>Ok</v>
      </c>
      <c r="AO126" s="65" t="str">
        <f t="shared" si="61"/>
        <v>Cooperado SEM perguntas a serem evidenciadas</v>
      </c>
    </row>
    <row r="127" spans="8:41">
      <c r="H127" s="250"/>
      <c r="I127" s="115">
        <f>_xlfn.XLOOKUP(J127,'3054'!$D:$D,'3054'!$C:$C,0,0)</f>
        <v>0</v>
      </c>
      <c r="J127" s="134"/>
      <c r="K127" s="144" cm="1">
        <f t="array" ref="K127">MAX(IF(J127='3054'!$D:$D,'3054'!$I:$I))</f>
        <v>0</v>
      </c>
      <c r="L127" s="145">
        <f>IF(COUNTIFS('3054'!$D:$D,'A3054'!J127,'3054'!$I:$I,'A3054'!K127,'3054'!$F:$F,'A3054'!$L$7)&gt;=1,1,0)</f>
        <v>0</v>
      </c>
      <c r="M127" s="145">
        <f>IF(COUNTIFS('3054'!$D:$D,'A3054'!J127,'3054'!$I:$I,'A3054'!K127,'3054'!$F:$F,'A3054'!$M$7)&gt;=1,1,0)</f>
        <v>0</v>
      </c>
      <c r="N127" s="146">
        <f>IF(COUNTIFS('3054'!$D:$D,'A3054'!J127,'3054'!$I:$I,'A3054'!K127,'3054'!$F:$F,'A3054'!$N$7)&gt;=1,1,0)</f>
        <v>0</v>
      </c>
      <c r="O127" s="117"/>
      <c r="P127" s="118"/>
      <c r="Q127" s="133" t="str">
        <f t="shared" si="53"/>
        <v>Ok</v>
      </c>
      <c r="R127" s="115"/>
      <c r="S127" s="115"/>
      <c r="T127" s="66"/>
      <c r="U127" s="133" t="str">
        <f t="shared" si="54"/>
        <v>Ok</v>
      </c>
      <c r="V127" s="115"/>
      <c r="W127" s="115"/>
      <c r="X127" s="66"/>
      <c r="Y127" s="133" t="str">
        <f t="shared" si="55"/>
        <v>Ok</v>
      </c>
      <c r="Z127" s="115"/>
      <c r="AA127" s="115"/>
      <c r="AB127" s="66"/>
      <c r="AC127" s="133" t="str">
        <f t="shared" si="56"/>
        <v>Ok</v>
      </c>
      <c r="AD127" s="115"/>
      <c r="AE127" s="115"/>
      <c r="AF127" s="66"/>
      <c r="AG127" s="133" t="str">
        <f t="shared" si="57"/>
        <v>Ok</v>
      </c>
      <c r="AH127" s="115"/>
      <c r="AI127" s="133" t="str">
        <f t="shared" si="58"/>
        <v>Ok</v>
      </c>
      <c r="AJ127" s="117" t="str">
        <f t="shared" si="59"/>
        <v>Não</v>
      </c>
      <c r="AK127" s="118"/>
      <c r="AL127" s="115"/>
      <c r="AM127" s="133" t="str">
        <f t="shared" si="60"/>
        <v>Ok</v>
      </c>
      <c r="AO127" s="65" t="str">
        <f t="shared" si="61"/>
        <v>Cooperado SEM perguntas a serem evidenciadas</v>
      </c>
    </row>
    <row r="128" spans="8:41">
      <c r="H128" s="142"/>
      <c r="I128" s="115">
        <f>_xlfn.XLOOKUP(J128,'3054'!$D:$D,'3054'!$C:$C,0,0)</f>
        <v>0</v>
      </c>
      <c r="J128" s="134"/>
      <c r="K128" s="144" cm="1">
        <f t="array" ref="K128">MAX(IF(J128='3054'!$D:$D,'3054'!$I:$I))</f>
        <v>0</v>
      </c>
      <c r="L128" s="145">
        <f>IF(COUNTIFS('3054'!$D:$D,'A3054'!J128,'3054'!$I:$I,'A3054'!K128,'3054'!$F:$F,'A3054'!$L$7)&gt;=1,1,0)</f>
        <v>0</v>
      </c>
      <c r="M128" s="145">
        <f>IF(COUNTIFS('3054'!$D:$D,'A3054'!J128,'3054'!$I:$I,'A3054'!K128,'3054'!$F:$F,'A3054'!$M$7)&gt;=1,1,0)</f>
        <v>0</v>
      </c>
      <c r="N128" s="146">
        <f>IF(COUNTIFS('3054'!$D:$D,'A3054'!J128,'3054'!$I:$I,'A3054'!K128,'3054'!$F:$F,'A3054'!$N$7)&gt;=1,1,0)</f>
        <v>0</v>
      </c>
      <c r="O128" s="117"/>
      <c r="P128" s="118"/>
      <c r="Q128" s="133" t="str">
        <f t="shared" si="53"/>
        <v>Ok</v>
      </c>
      <c r="R128" s="115"/>
      <c r="S128" s="115"/>
      <c r="T128" s="66"/>
      <c r="U128" s="133" t="str">
        <f t="shared" si="54"/>
        <v>Ok</v>
      </c>
      <c r="V128" s="115"/>
      <c r="W128" s="115"/>
      <c r="X128" s="66"/>
      <c r="Y128" s="133" t="str">
        <f t="shared" si="55"/>
        <v>Ok</v>
      </c>
      <c r="Z128" s="115"/>
      <c r="AA128" s="115"/>
      <c r="AB128" s="66"/>
      <c r="AC128" s="133" t="str">
        <f t="shared" si="56"/>
        <v>Ok</v>
      </c>
      <c r="AD128" s="115"/>
      <c r="AE128" s="115"/>
      <c r="AF128" s="66"/>
      <c r="AG128" s="133" t="str">
        <f t="shared" si="57"/>
        <v>Ok</v>
      </c>
      <c r="AH128" s="115"/>
      <c r="AI128" s="133" t="str">
        <f t="shared" si="58"/>
        <v>Ok</v>
      </c>
      <c r="AJ128" s="117" t="str">
        <f t="shared" si="59"/>
        <v>Não</v>
      </c>
      <c r="AK128" s="118"/>
      <c r="AL128" s="115"/>
      <c r="AM128" s="133" t="str">
        <f t="shared" si="60"/>
        <v>Ok</v>
      </c>
      <c r="AO128" s="65" t="str">
        <f t="shared" si="61"/>
        <v>Cooperado SEM perguntas a serem evidenciadas</v>
      </c>
    </row>
    <row r="129" spans="8:41">
      <c r="H129" s="250"/>
      <c r="I129" s="115">
        <f>_xlfn.XLOOKUP(J129,'3054'!$D:$D,'3054'!$C:$C,0,0)</f>
        <v>0</v>
      </c>
      <c r="J129" s="134"/>
      <c r="K129" s="144" cm="1">
        <f t="array" ref="K129">MAX(IF(J129='3054'!$D:$D,'3054'!$I:$I))</f>
        <v>0</v>
      </c>
      <c r="L129" s="145">
        <f>IF(COUNTIFS('3054'!$D:$D,'A3054'!J129,'3054'!$I:$I,'A3054'!K129,'3054'!$F:$F,'A3054'!$L$7)&gt;=1,1,0)</f>
        <v>0</v>
      </c>
      <c r="M129" s="145">
        <f>IF(COUNTIFS('3054'!$D:$D,'A3054'!J129,'3054'!$I:$I,'A3054'!K129,'3054'!$F:$F,'A3054'!$M$7)&gt;=1,1,0)</f>
        <v>0</v>
      </c>
      <c r="N129" s="146">
        <f>IF(COUNTIFS('3054'!$D:$D,'A3054'!J129,'3054'!$I:$I,'A3054'!K129,'3054'!$F:$F,'A3054'!$N$7)&gt;=1,1,0)</f>
        <v>0</v>
      </c>
      <c r="O129" s="117"/>
      <c r="P129" s="118"/>
      <c r="Q129" s="133" t="str">
        <f t="shared" si="53"/>
        <v>Ok</v>
      </c>
      <c r="R129" s="115"/>
      <c r="S129" s="115"/>
      <c r="T129" s="66"/>
      <c r="U129" s="133" t="str">
        <f t="shared" si="54"/>
        <v>Ok</v>
      </c>
      <c r="V129" s="115"/>
      <c r="W129" s="115"/>
      <c r="X129" s="66"/>
      <c r="Y129" s="133" t="str">
        <f t="shared" si="55"/>
        <v>Ok</v>
      </c>
      <c r="Z129" s="115"/>
      <c r="AA129" s="115"/>
      <c r="AB129" s="66"/>
      <c r="AC129" s="133" t="str">
        <f t="shared" si="56"/>
        <v>Ok</v>
      </c>
      <c r="AD129" s="115"/>
      <c r="AE129" s="115"/>
      <c r="AF129" s="66"/>
      <c r="AG129" s="133" t="str">
        <f t="shared" si="57"/>
        <v>Ok</v>
      </c>
      <c r="AH129" s="115"/>
      <c r="AI129" s="133" t="str">
        <f t="shared" si="58"/>
        <v>Ok</v>
      </c>
      <c r="AJ129" s="117" t="str">
        <f t="shared" si="59"/>
        <v>Não</v>
      </c>
      <c r="AK129" s="118"/>
      <c r="AL129" s="115"/>
      <c r="AM129" s="133" t="str">
        <f t="shared" si="60"/>
        <v>Ok</v>
      </c>
      <c r="AO129" s="65" t="str">
        <f t="shared" si="61"/>
        <v>Cooperado SEM perguntas a serem evidenciadas</v>
      </c>
    </row>
    <row r="130" spans="8:41">
      <c r="H130" s="250"/>
      <c r="I130" s="115">
        <f>_xlfn.XLOOKUP(J130,'3054'!$D:$D,'3054'!$C:$C,0,0)</f>
        <v>0</v>
      </c>
      <c r="J130" s="134"/>
      <c r="K130" s="144" cm="1">
        <f t="array" ref="K130">MAX(IF(J130='3054'!$D:$D,'3054'!$I:$I))</f>
        <v>0</v>
      </c>
      <c r="L130" s="145">
        <f>IF(COUNTIFS('3054'!$D:$D,'A3054'!J130,'3054'!$I:$I,'A3054'!K130,'3054'!$F:$F,'A3054'!$L$7)&gt;=1,1,0)</f>
        <v>0</v>
      </c>
      <c r="M130" s="145">
        <f>IF(COUNTIFS('3054'!$D:$D,'A3054'!J130,'3054'!$I:$I,'A3054'!K130,'3054'!$F:$F,'A3054'!$M$7)&gt;=1,1,0)</f>
        <v>0</v>
      </c>
      <c r="N130" s="146">
        <f>IF(COUNTIFS('3054'!$D:$D,'A3054'!J130,'3054'!$I:$I,'A3054'!K130,'3054'!$F:$F,'A3054'!$N$7)&gt;=1,1,0)</f>
        <v>0</v>
      </c>
      <c r="O130" s="117"/>
      <c r="P130" s="118"/>
      <c r="Q130" s="133" t="str">
        <f t="shared" si="53"/>
        <v>Ok</v>
      </c>
      <c r="R130" s="115"/>
      <c r="S130" s="115"/>
      <c r="T130" s="66"/>
      <c r="U130" s="133" t="str">
        <f t="shared" si="54"/>
        <v>Ok</v>
      </c>
      <c r="V130" s="115"/>
      <c r="W130" s="115"/>
      <c r="X130" s="66"/>
      <c r="Y130" s="133" t="str">
        <f t="shared" si="55"/>
        <v>Ok</v>
      </c>
      <c r="Z130" s="115"/>
      <c r="AA130" s="115"/>
      <c r="AB130" s="66"/>
      <c r="AC130" s="133" t="str">
        <f t="shared" si="56"/>
        <v>Ok</v>
      </c>
      <c r="AD130" s="115"/>
      <c r="AE130" s="115"/>
      <c r="AF130" s="66"/>
      <c r="AG130" s="133" t="str">
        <f t="shared" si="57"/>
        <v>Ok</v>
      </c>
      <c r="AH130" s="115"/>
      <c r="AI130" s="133" t="str">
        <f t="shared" si="58"/>
        <v>Ok</v>
      </c>
      <c r="AJ130" s="117" t="str">
        <f t="shared" si="59"/>
        <v>Não</v>
      </c>
      <c r="AK130" s="118"/>
      <c r="AL130" s="115"/>
      <c r="AM130" s="133" t="str">
        <f t="shared" si="60"/>
        <v>Ok</v>
      </c>
      <c r="AO130" s="65" t="str">
        <f t="shared" si="61"/>
        <v>Cooperado SEM perguntas a serem evidenciadas</v>
      </c>
    </row>
    <row r="131" spans="8:41">
      <c r="H131" s="142"/>
      <c r="I131" s="115">
        <f>_xlfn.XLOOKUP(J131,'3054'!$D:$D,'3054'!$C:$C,0,0)</f>
        <v>0</v>
      </c>
      <c r="J131" s="134"/>
      <c r="K131" s="144" cm="1">
        <f t="array" ref="K131">MAX(IF(J131='3054'!$D:$D,'3054'!$I:$I))</f>
        <v>0</v>
      </c>
      <c r="L131" s="145">
        <f>IF(COUNTIFS('3054'!$D:$D,'A3054'!J131,'3054'!$I:$I,'A3054'!K131,'3054'!$F:$F,'A3054'!$L$7)&gt;=1,1,0)</f>
        <v>0</v>
      </c>
      <c r="M131" s="145">
        <f>IF(COUNTIFS('3054'!$D:$D,'A3054'!J131,'3054'!$I:$I,'A3054'!K131,'3054'!$F:$F,'A3054'!$M$7)&gt;=1,1,0)</f>
        <v>0</v>
      </c>
      <c r="N131" s="146">
        <f>IF(COUNTIFS('3054'!$D:$D,'A3054'!J131,'3054'!$I:$I,'A3054'!K131,'3054'!$F:$F,'A3054'!$N$7)&gt;=1,1,0)</f>
        <v>0</v>
      </c>
      <c r="O131" s="117"/>
      <c r="P131" s="118"/>
      <c r="Q131" s="133" t="str">
        <f t="shared" si="53"/>
        <v>Ok</v>
      </c>
      <c r="R131" s="115"/>
      <c r="S131" s="115"/>
      <c r="T131" s="66"/>
      <c r="U131" s="133" t="str">
        <f t="shared" si="54"/>
        <v>Ok</v>
      </c>
      <c r="V131" s="115"/>
      <c r="W131" s="115"/>
      <c r="X131" s="66"/>
      <c r="Y131" s="133" t="str">
        <f t="shared" si="55"/>
        <v>Ok</v>
      </c>
      <c r="Z131" s="115"/>
      <c r="AA131" s="115"/>
      <c r="AB131" s="66"/>
      <c r="AC131" s="133" t="str">
        <f t="shared" si="56"/>
        <v>Ok</v>
      </c>
      <c r="AD131" s="115"/>
      <c r="AE131" s="115"/>
      <c r="AF131" s="66"/>
      <c r="AG131" s="133" t="str">
        <f t="shared" si="57"/>
        <v>Ok</v>
      </c>
      <c r="AH131" s="115"/>
      <c r="AI131" s="133" t="str">
        <f t="shared" si="58"/>
        <v>Ok</v>
      </c>
      <c r="AJ131" s="117" t="str">
        <f t="shared" si="59"/>
        <v>Não</v>
      </c>
      <c r="AK131" s="118"/>
      <c r="AL131" s="115"/>
      <c r="AM131" s="133" t="str">
        <f t="shared" si="60"/>
        <v>Ok</v>
      </c>
      <c r="AO131" s="65" t="str">
        <f t="shared" si="61"/>
        <v>Cooperado SEM perguntas a serem evidenciadas</v>
      </c>
    </row>
    <row r="132" spans="8:41">
      <c r="H132" s="250"/>
      <c r="I132" s="115">
        <f>_xlfn.XLOOKUP(J132,'3054'!$D:$D,'3054'!$C:$C,0,0)</f>
        <v>0</v>
      </c>
      <c r="J132" s="134"/>
      <c r="K132" s="144" cm="1">
        <f t="array" ref="K132">MAX(IF(J132='3054'!$D:$D,'3054'!$I:$I))</f>
        <v>0</v>
      </c>
      <c r="L132" s="145">
        <f>IF(COUNTIFS('3054'!$D:$D,'A3054'!J132,'3054'!$I:$I,'A3054'!K132,'3054'!$F:$F,'A3054'!$L$7)&gt;=1,1,0)</f>
        <v>0</v>
      </c>
      <c r="M132" s="145">
        <f>IF(COUNTIFS('3054'!$D:$D,'A3054'!J132,'3054'!$I:$I,'A3054'!K132,'3054'!$F:$F,'A3054'!$M$7)&gt;=1,1,0)</f>
        <v>0</v>
      </c>
      <c r="N132" s="146">
        <f>IF(COUNTIFS('3054'!$D:$D,'A3054'!J132,'3054'!$I:$I,'A3054'!K132,'3054'!$F:$F,'A3054'!$N$7)&gt;=1,1,0)</f>
        <v>0</v>
      </c>
      <c r="O132" s="117"/>
      <c r="P132" s="118"/>
      <c r="Q132" s="133" t="str">
        <f t="shared" si="53"/>
        <v>Ok</v>
      </c>
      <c r="R132" s="115"/>
      <c r="S132" s="115"/>
      <c r="T132" s="66"/>
      <c r="U132" s="133" t="str">
        <f t="shared" si="54"/>
        <v>Ok</v>
      </c>
      <c r="V132" s="115"/>
      <c r="W132" s="115"/>
      <c r="X132" s="66"/>
      <c r="Y132" s="133" t="str">
        <f t="shared" si="55"/>
        <v>Ok</v>
      </c>
      <c r="Z132" s="115"/>
      <c r="AA132" s="115"/>
      <c r="AB132" s="66"/>
      <c r="AC132" s="133" t="str">
        <f t="shared" si="56"/>
        <v>Ok</v>
      </c>
      <c r="AD132" s="115"/>
      <c r="AE132" s="115"/>
      <c r="AF132" s="66"/>
      <c r="AG132" s="133" t="str">
        <f t="shared" si="57"/>
        <v>Ok</v>
      </c>
      <c r="AH132" s="115"/>
      <c r="AI132" s="133" t="str">
        <f t="shared" si="58"/>
        <v>Ok</v>
      </c>
      <c r="AJ132" s="117" t="str">
        <f t="shared" si="59"/>
        <v>Não</v>
      </c>
      <c r="AK132" s="118"/>
      <c r="AL132" s="115"/>
      <c r="AM132" s="133" t="str">
        <f t="shared" si="60"/>
        <v>Ok</v>
      </c>
      <c r="AO132" s="65" t="str">
        <f t="shared" si="61"/>
        <v>Cooperado SEM perguntas a serem evidenciadas</v>
      </c>
    </row>
    <row r="133" spans="8:41">
      <c r="H133" s="142"/>
      <c r="I133" s="115">
        <f>_xlfn.XLOOKUP(J133,'3054'!$D:$D,'3054'!$C:$C,0,0)</f>
        <v>0</v>
      </c>
      <c r="J133" s="134"/>
      <c r="K133" s="144" cm="1">
        <f t="array" ref="K133">MAX(IF(J133='3054'!$D:$D,'3054'!$I:$I))</f>
        <v>0</v>
      </c>
      <c r="L133" s="145">
        <f>IF(COUNTIFS('3054'!$D:$D,'A3054'!J133,'3054'!$I:$I,'A3054'!K133,'3054'!$F:$F,'A3054'!$L$7)&gt;=1,1,0)</f>
        <v>0</v>
      </c>
      <c r="M133" s="145">
        <f>IF(COUNTIFS('3054'!$D:$D,'A3054'!J133,'3054'!$I:$I,'A3054'!K133,'3054'!$F:$F,'A3054'!$M$7)&gt;=1,1,0)</f>
        <v>0</v>
      </c>
      <c r="N133" s="146">
        <f>IF(COUNTIFS('3054'!$D:$D,'A3054'!J133,'3054'!$I:$I,'A3054'!K133,'3054'!$F:$F,'A3054'!$N$7)&gt;=1,1,0)</f>
        <v>0</v>
      </c>
      <c r="O133" s="117"/>
      <c r="P133" s="118"/>
      <c r="Q133" s="133" t="str">
        <f t="shared" si="53"/>
        <v>Ok</v>
      </c>
      <c r="R133" s="115"/>
      <c r="S133" s="115"/>
      <c r="T133" s="66"/>
      <c r="U133" s="133" t="str">
        <f t="shared" si="54"/>
        <v>Ok</v>
      </c>
      <c r="V133" s="115"/>
      <c r="W133" s="115"/>
      <c r="X133" s="66"/>
      <c r="Y133" s="133" t="str">
        <f t="shared" si="55"/>
        <v>Ok</v>
      </c>
      <c r="Z133" s="115"/>
      <c r="AA133" s="115"/>
      <c r="AB133" s="66"/>
      <c r="AC133" s="133" t="str">
        <f t="shared" si="56"/>
        <v>Ok</v>
      </c>
      <c r="AD133" s="115"/>
      <c r="AE133" s="115"/>
      <c r="AF133" s="66"/>
      <c r="AG133" s="133" t="str">
        <f t="shared" si="57"/>
        <v>Ok</v>
      </c>
      <c r="AH133" s="115"/>
      <c r="AI133" s="133" t="str">
        <f t="shared" si="58"/>
        <v>Ok</v>
      </c>
      <c r="AJ133" s="117" t="str">
        <f t="shared" si="59"/>
        <v>Não</v>
      </c>
      <c r="AK133" s="118"/>
      <c r="AL133" s="115"/>
      <c r="AM133" s="133" t="str">
        <f t="shared" si="60"/>
        <v>Ok</v>
      </c>
      <c r="AO133" s="65" t="str">
        <f t="shared" si="61"/>
        <v>Cooperado SEM perguntas a serem evidenciadas</v>
      </c>
    </row>
    <row r="134" spans="8:41">
      <c r="H134" s="115"/>
      <c r="I134" s="115">
        <f>_xlfn.XLOOKUP(J134,'3054'!$D:$D,'3054'!$C:$C,0,0)</f>
        <v>0</v>
      </c>
      <c r="J134" s="134"/>
      <c r="K134" s="144" cm="1">
        <f t="array" ref="K134">MAX(IF(J134='3054'!$D:$D,'3054'!$I:$I))</f>
        <v>0</v>
      </c>
      <c r="L134" s="145">
        <f>IF(COUNTIFS('3054'!$D:$D,'A3054'!J134,'3054'!$I:$I,'A3054'!K134,'3054'!$F:$F,'A3054'!$L$7)&gt;=1,1,0)</f>
        <v>0</v>
      </c>
      <c r="M134" s="145">
        <f>IF(COUNTIFS('3054'!$D:$D,'A3054'!J134,'3054'!$I:$I,'A3054'!K134,'3054'!$F:$F,'A3054'!$M$7)&gt;=1,1,0)</f>
        <v>0</v>
      </c>
      <c r="N134" s="146">
        <f>IF(COUNTIFS('3054'!$D:$D,'A3054'!J134,'3054'!$I:$I,'A3054'!K134,'3054'!$F:$F,'A3054'!$N$7)&gt;=1,1,0)</f>
        <v>0</v>
      </c>
      <c r="O134" s="117"/>
      <c r="P134" s="118"/>
      <c r="Q134" s="133" t="str">
        <f t="shared" si="53"/>
        <v>Ok</v>
      </c>
      <c r="R134" s="115"/>
      <c r="S134" s="115"/>
      <c r="T134" s="66"/>
      <c r="U134" s="133" t="str">
        <f t="shared" si="54"/>
        <v>Ok</v>
      </c>
      <c r="V134" s="115"/>
      <c r="W134" s="115"/>
      <c r="X134" s="66"/>
      <c r="Y134" s="133" t="str">
        <f t="shared" si="55"/>
        <v>Ok</v>
      </c>
      <c r="Z134" s="115"/>
      <c r="AA134" s="115"/>
      <c r="AB134" s="66"/>
      <c r="AC134" s="133" t="str">
        <f t="shared" si="56"/>
        <v>Ok</v>
      </c>
      <c r="AD134" s="115"/>
      <c r="AE134" s="115"/>
      <c r="AF134" s="66"/>
      <c r="AG134" s="133" t="str">
        <f t="shared" si="57"/>
        <v>Ok</v>
      </c>
      <c r="AH134" s="115"/>
      <c r="AI134" s="133" t="str">
        <f t="shared" si="58"/>
        <v>Ok</v>
      </c>
      <c r="AJ134" s="117" t="str">
        <f t="shared" si="59"/>
        <v>Não</v>
      </c>
      <c r="AK134" s="118"/>
      <c r="AL134" s="115"/>
      <c r="AM134" s="133" t="str">
        <f t="shared" si="60"/>
        <v>Ok</v>
      </c>
      <c r="AO134" s="65" t="str">
        <f t="shared" si="61"/>
        <v>Cooperado SEM perguntas a serem evidenciadas</v>
      </c>
    </row>
    <row r="135" spans="8:41">
      <c r="H135" s="115"/>
      <c r="I135" s="115">
        <f>_xlfn.XLOOKUP(J135,'3054'!$D:$D,'3054'!$C:$C,0,0)</f>
        <v>0</v>
      </c>
      <c r="J135" s="134"/>
      <c r="K135" s="144" cm="1">
        <f t="array" ref="K135">MAX(IF(J135='3054'!$D:$D,'3054'!$I:$I))</f>
        <v>0</v>
      </c>
      <c r="L135" s="145">
        <f>IF(COUNTIFS('3054'!$D:$D,'A3054'!J135,'3054'!$I:$I,'A3054'!K135,'3054'!$F:$F,'A3054'!$L$7)&gt;=1,1,0)</f>
        <v>0</v>
      </c>
      <c r="M135" s="145">
        <f>IF(COUNTIFS('3054'!$D:$D,'A3054'!J135,'3054'!$I:$I,'A3054'!K135,'3054'!$F:$F,'A3054'!$M$7)&gt;=1,1,0)</f>
        <v>0</v>
      </c>
      <c r="N135" s="146">
        <f>IF(COUNTIFS('3054'!$D:$D,'A3054'!J135,'3054'!$I:$I,'A3054'!K135,'3054'!$F:$F,'A3054'!$N$7)&gt;=1,1,0)</f>
        <v>0</v>
      </c>
      <c r="O135" s="117"/>
      <c r="P135" s="118"/>
      <c r="Q135" s="133" t="str">
        <f t="shared" si="53"/>
        <v>Ok</v>
      </c>
      <c r="R135" s="115"/>
      <c r="S135" s="115"/>
      <c r="T135" s="66"/>
      <c r="U135" s="133" t="str">
        <f t="shared" si="54"/>
        <v>Ok</v>
      </c>
      <c r="V135" s="115"/>
      <c r="W135" s="115"/>
      <c r="X135" s="66"/>
      <c r="Y135" s="133" t="str">
        <f t="shared" si="55"/>
        <v>Ok</v>
      </c>
      <c r="Z135" s="115"/>
      <c r="AA135" s="115"/>
      <c r="AB135" s="66"/>
      <c r="AC135" s="133" t="str">
        <f t="shared" si="56"/>
        <v>Ok</v>
      </c>
      <c r="AD135" s="115"/>
      <c r="AE135" s="115"/>
      <c r="AF135" s="66"/>
      <c r="AG135" s="133" t="str">
        <f t="shared" si="57"/>
        <v>Ok</v>
      </c>
      <c r="AH135" s="115"/>
      <c r="AI135" s="133" t="str">
        <f t="shared" si="58"/>
        <v>Ok</v>
      </c>
      <c r="AJ135" s="117" t="str">
        <f t="shared" si="59"/>
        <v>Não</v>
      </c>
      <c r="AK135" s="118"/>
      <c r="AL135" s="115"/>
      <c r="AM135" s="133" t="str">
        <f t="shared" si="60"/>
        <v>Ok</v>
      </c>
      <c r="AO135" s="65" t="str">
        <f t="shared" si="61"/>
        <v>Cooperado SEM perguntas a serem evidenciadas</v>
      </c>
    </row>
    <row r="136" spans="8:41">
      <c r="H136" s="142"/>
      <c r="I136" s="115">
        <f>_xlfn.XLOOKUP(J136,'3054'!$D:$D,'3054'!$C:$C,0,0)</f>
        <v>0</v>
      </c>
      <c r="J136" s="134"/>
      <c r="K136" s="144" cm="1">
        <f t="array" ref="K136">MAX(IF(J136='3054'!$D:$D,'3054'!$I:$I))</f>
        <v>0</v>
      </c>
      <c r="L136" s="145">
        <f>IF(COUNTIFS('3054'!$D:$D,'A3054'!J136,'3054'!$I:$I,'A3054'!K136,'3054'!$F:$F,'A3054'!$L$7)&gt;=1,1,0)</f>
        <v>0</v>
      </c>
      <c r="M136" s="145">
        <f>IF(COUNTIFS('3054'!$D:$D,'A3054'!J136,'3054'!$I:$I,'A3054'!K136,'3054'!$F:$F,'A3054'!$M$7)&gt;=1,1,0)</f>
        <v>0</v>
      </c>
      <c r="N136" s="146">
        <f>IF(COUNTIFS('3054'!$D:$D,'A3054'!J136,'3054'!$I:$I,'A3054'!K136,'3054'!$F:$F,'A3054'!$N$7)&gt;=1,1,0)</f>
        <v>0</v>
      </c>
      <c r="O136" s="117"/>
      <c r="P136" s="118"/>
      <c r="Q136" s="133" t="str">
        <f t="shared" si="53"/>
        <v>Ok</v>
      </c>
      <c r="R136" s="115"/>
      <c r="S136" s="115"/>
      <c r="T136" s="66"/>
      <c r="U136" s="133" t="str">
        <f t="shared" si="54"/>
        <v>Ok</v>
      </c>
      <c r="V136" s="115"/>
      <c r="W136" s="115"/>
      <c r="X136" s="66"/>
      <c r="Y136" s="133" t="str">
        <f t="shared" si="55"/>
        <v>Ok</v>
      </c>
      <c r="Z136" s="115"/>
      <c r="AA136" s="115"/>
      <c r="AB136" s="66"/>
      <c r="AC136" s="133" t="str">
        <f t="shared" si="56"/>
        <v>Ok</v>
      </c>
      <c r="AD136" s="115"/>
      <c r="AE136" s="115"/>
      <c r="AF136" s="66"/>
      <c r="AG136" s="133" t="str">
        <f t="shared" si="57"/>
        <v>Ok</v>
      </c>
      <c r="AH136" s="115"/>
      <c r="AI136" s="133" t="str">
        <f t="shared" si="58"/>
        <v>Ok</v>
      </c>
      <c r="AJ136" s="117" t="str">
        <f t="shared" si="59"/>
        <v>Não</v>
      </c>
      <c r="AK136" s="118"/>
      <c r="AL136" s="115"/>
      <c r="AM136" s="133" t="str">
        <f t="shared" si="60"/>
        <v>Ok</v>
      </c>
      <c r="AO136" s="65" t="str">
        <f t="shared" si="61"/>
        <v>Cooperado SEM perguntas a serem evidenciadas</v>
      </c>
    </row>
    <row r="137" spans="8:41">
      <c r="H137" s="250"/>
      <c r="I137" s="115">
        <f>_xlfn.XLOOKUP(J137,'3054'!$D:$D,'3054'!$C:$C,0,0)</f>
        <v>0</v>
      </c>
      <c r="J137" s="134"/>
      <c r="K137" s="144" cm="1">
        <f t="array" ref="K137">MAX(IF(J137='3054'!$D:$D,'3054'!$I:$I))</f>
        <v>0</v>
      </c>
      <c r="L137" s="145">
        <f>IF(COUNTIFS('3054'!$D:$D,'A3054'!J137,'3054'!$I:$I,'A3054'!K137,'3054'!$F:$F,'A3054'!$L$7)&gt;=1,1,0)</f>
        <v>0</v>
      </c>
      <c r="M137" s="145">
        <f>IF(COUNTIFS('3054'!$D:$D,'A3054'!J137,'3054'!$I:$I,'A3054'!K137,'3054'!$F:$F,'A3054'!$M$7)&gt;=1,1,0)</f>
        <v>0</v>
      </c>
      <c r="N137" s="146">
        <f>IF(COUNTIFS('3054'!$D:$D,'A3054'!J137,'3054'!$I:$I,'A3054'!K137,'3054'!$F:$F,'A3054'!$N$7)&gt;=1,1,0)</f>
        <v>0</v>
      </c>
      <c r="O137" s="117"/>
      <c r="P137" s="118"/>
      <c r="Q137" s="133" t="str">
        <f t="shared" si="53"/>
        <v>Ok</v>
      </c>
      <c r="R137" s="115"/>
      <c r="S137" s="115"/>
      <c r="T137" s="66"/>
      <c r="U137" s="133" t="str">
        <f t="shared" si="54"/>
        <v>Ok</v>
      </c>
      <c r="V137" s="115"/>
      <c r="W137" s="115"/>
      <c r="X137" s="66"/>
      <c r="Y137" s="133" t="str">
        <f t="shared" si="55"/>
        <v>Ok</v>
      </c>
      <c r="Z137" s="115"/>
      <c r="AA137" s="115"/>
      <c r="AB137" s="66"/>
      <c r="AC137" s="133" t="str">
        <f t="shared" si="56"/>
        <v>Ok</v>
      </c>
      <c r="AD137" s="115"/>
      <c r="AE137" s="115"/>
      <c r="AF137" s="66"/>
      <c r="AG137" s="133" t="str">
        <f t="shared" si="57"/>
        <v>Ok</v>
      </c>
      <c r="AH137" s="115"/>
      <c r="AI137" s="133" t="str">
        <f t="shared" si="58"/>
        <v>Ok</v>
      </c>
      <c r="AJ137" s="117" t="str">
        <f t="shared" si="59"/>
        <v>Não</v>
      </c>
      <c r="AK137" s="118"/>
      <c r="AL137" s="115"/>
      <c r="AM137" s="133" t="str">
        <f t="shared" si="60"/>
        <v>Ok</v>
      </c>
      <c r="AO137" s="65" t="str">
        <f t="shared" si="61"/>
        <v>Cooperado SEM perguntas a serem evidenciadas</v>
      </c>
    </row>
    <row r="138" spans="8:41">
      <c r="H138" s="250"/>
      <c r="I138" s="115">
        <f>_xlfn.XLOOKUP(J138,'3054'!$D:$D,'3054'!$C:$C,0,0)</f>
        <v>0</v>
      </c>
      <c r="J138" s="134"/>
      <c r="K138" s="144" cm="1">
        <f t="array" ref="K138">MAX(IF(J138='3054'!$D:$D,'3054'!$I:$I))</f>
        <v>0</v>
      </c>
      <c r="L138" s="145">
        <f>IF(COUNTIFS('3054'!$D:$D,'A3054'!J138,'3054'!$I:$I,'A3054'!K138,'3054'!$F:$F,'A3054'!$L$7)&gt;=1,1,0)</f>
        <v>0</v>
      </c>
      <c r="M138" s="145">
        <f>IF(COUNTIFS('3054'!$D:$D,'A3054'!J138,'3054'!$I:$I,'A3054'!K138,'3054'!$F:$F,'A3054'!$M$7)&gt;=1,1,0)</f>
        <v>0</v>
      </c>
      <c r="N138" s="146">
        <f>IF(COUNTIFS('3054'!$D:$D,'A3054'!J138,'3054'!$I:$I,'A3054'!K138,'3054'!$F:$F,'A3054'!$N$7)&gt;=1,1,0)</f>
        <v>0</v>
      </c>
      <c r="O138" s="117"/>
      <c r="P138" s="118"/>
      <c r="Q138" s="133" t="str">
        <f t="shared" si="53"/>
        <v>Ok</v>
      </c>
      <c r="R138" s="115"/>
      <c r="S138" s="115"/>
      <c r="T138" s="66"/>
      <c r="U138" s="133" t="str">
        <f t="shared" si="54"/>
        <v>Ok</v>
      </c>
      <c r="V138" s="115"/>
      <c r="W138" s="115"/>
      <c r="X138" s="66"/>
      <c r="Y138" s="133" t="str">
        <f t="shared" si="55"/>
        <v>Ok</v>
      </c>
      <c r="Z138" s="115"/>
      <c r="AA138" s="115"/>
      <c r="AB138" s="66"/>
      <c r="AC138" s="133" t="str">
        <f t="shared" si="56"/>
        <v>Ok</v>
      </c>
      <c r="AD138" s="115"/>
      <c r="AE138" s="115"/>
      <c r="AF138" s="66"/>
      <c r="AG138" s="133" t="str">
        <f t="shared" si="57"/>
        <v>Ok</v>
      </c>
      <c r="AH138" s="115"/>
      <c r="AI138" s="133" t="str">
        <f t="shared" si="58"/>
        <v>Ok</v>
      </c>
      <c r="AJ138" s="117" t="str">
        <f t="shared" si="59"/>
        <v>Não</v>
      </c>
      <c r="AK138" s="118"/>
      <c r="AL138" s="115"/>
      <c r="AM138" s="133" t="str">
        <f t="shared" si="60"/>
        <v>Ok</v>
      </c>
      <c r="AO138" s="65" t="str">
        <f t="shared" si="61"/>
        <v>Cooperado SEM perguntas a serem evidenciadas</v>
      </c>
    </row>
    <row r="139" spans="8:41">
      <c r="H139" s="142"/>
      <c r="I139" s="115">
        <f>_xlfn.XLOOKUP(J139,'3054'!$D:$D,'3054'!$C:$C,0,0)</f>
        <v>0</v>
      </c>
      <c r="J139" s="134"/>
      <c r="K139" s="144" cm="1">
        <f t="array" ref="K139">MAX(IF(J139='3054'!$D:$D,'3054'!$I:$I))</f>
        <v>0</v>
      </c>
      <c r="L139" s="145">
        <f>IF(COUNTIFS('3054'!$D:$D,'A3054'!J139,'3054'!$I:$I,'A3054'!K139,'3054'!$F:$F,'A3054'!$L$7)&gt;=1,1,0)</f>
        <v>0</v>
      </c>
      <c r="M139" s="145">
        <f>IF(COUNTIFS('3054'!$D:$D,'A3054'!J139,'3054'!$I:$I,'A3054'!K139,'3054'!$F:$F,'A3054'!$M$7)&gt;=1,1,0)</f>
        <v>0</v>
      </c>
      <c r="N139" s="146">
        <f>IF(COUNTIFS('3054'!$D:$D,'A3054'!J139,'3054'!$I:$I,'A3054'!K139,'3054'!$F:$F,'A3054'!$N$7)&gt;=1,1,0)</f>
        <v>0</v>
      </c>
      <c r="O139" s="117"/>
      <c r="P139" s="118"/>
      <c r="Q139" s="133" t="str">
        <f t="shared" si="53"/>
        <v>Ok</v>
      </c>
      <c r="R139" s="115"/>
      <c r="S139" s="115"/>
      <c r="T139" s="66"/>
      <c r="U139" s="133" t="str">
        <f t="shared" si="54"/>
        <v>Ok</v>
      </c>
      <c r="V139" s="115"/>
      <c r="W139" s="115"/>
      <c r="X139" s="66"/>
      <c r="Y139" s="133" t="str">
        <f t="shared" si="55"/>
        <v>Ok</v>
      </c>
      <c r="Z139" s="115"/>
      <c r="AA139" s="115"/>
      <c r="AB139" s="66"/>
      <c r="AC139" s="133" t="str">
        <f t="shared" si="56"/>
        <v>Ok</v>
      </c>
      <c r="AD139" s="115"/>
      <c r="AE139" s="115"/>
      <c r="AF139" s="66"/>
      <c r="AG139" s="133" t="str">
        <f t="shared" si="57"/>
        <v>Ok</v>
      </c>
      <c r="AH139" s="115"/>
      <c r="AI139" s="133" t="str">
        <f t="shared" si="58"/>
        <v>Ok</v>
      </c>
      <c r="AJ139" s="117" t="str">
        <f t="shared" si="59"/>
        <v>Não</v>
      </c>
      <c r="AK139" s="118"/>
      <c r="AL139" s="115"/>
      <c r="AM139" s="133" t="str">
        <f t="shared" si="60"/>
        <v>Ok</v>
      </c>
      <c r="AO139" s="65" t="str">
        <f t="shared" si="61"/>
        <v>Cooperado SEM perguntas a serem evidenciadas</v>
      </c>
    </row>
    <row r="140" spans="8:41">
      <c r="H140" s="250"/>
      <c r="I140" s="115">
        <f>_xlfn.XLOOKUP(J140,'3054'!$D:$D,'3054'!$C:$C,0,0)</f>
        <v>0</v>
      </c>
      <c r="J140" s="134"/>
      <c r="K140" s="144" cm="1">
        <f t="array" ref="K140">MAX(IF(J140='3054'!$D:$D,'3054'!$I:$I))</f>
        <v>0</v>
      </c>
      <c r="L140" s="145">
        <f>IF(COUNTIFS('3054'!$D:$D,'A3054'!J140,'3054'!$I:$I,'A3054'!K140,'3054'!$F:$F,'A3054'!$L$7)&gt;=1,1,0)</f>
        <v>0</v>
      </c>
      <c r="M140" s="145">
        <f>IF(COUNTIFS('3054'!$D:$D,'A3054'!J140,'3054'!$I:$I,'A3054'!K140,'3054'!$F:$F,'A3054'!$M$7)&gt;=1,1,0)</f>
        <v>0</v>
      </c>
      <c r="N140" s="146">
        <f>IF(COUNTIFS('3054'!$D:$D,'A3054'!J140,'3054'!$I:$I,'A3054'!K140,'3054'!$F:$F,'A3054'!$N$7)&gt;=1,1,0)</f>
        <v>0</v>
      </c>
      <c r="O140" s="117"/>
      <c r="P140" s="118"/>
      <c r="Q140" s="133" t="str">
        <f t="shared" si="53"/>
        <v>Ok</v>
      </c>
      <c r="R140" s="115"/>
      <c r="S140" s="115"/>
      <c r="T140" s="66"/>
      <c r="U140" s="133" t="str">
        <f t="shared" si="54"/>
        <v>Ok</v>
      </c>
      <c r="V140" s="115"/>
      <c r="W140" s="115"/>
      <c r="X140" s="66"/>
      <c r="Y140" s="133" t="str">
        <f t="shared" si="55"/>
        <v>Ok</v>
      </c>
      <c r="Z140" s="115"/>
      <c r="AA140" s="115"/>
      <c r="AB140" s="66"/>
      <c r="AC140" s="133" t="str">
        <f t="shared" si="56"/>
        <v>Ok</v>
      </c>
      <c r="AD140" s="115"/>
      <c r="AE140" s="115"/>
      <c r="AF140" s="66"/>
      <c r="AG140" s="133" t="str">
        <f t="shared" si="57"/>
        <v>Ok</v>
      </c>
      <c r="AH140" s="115"/>
      <c r="AI140" s="133" t="str">
        <f t="shared" si="58"/>
        <v>Ok</v>
      </c>
      <c r="AJ140" s="117" t="str">
        <f t="shared" si="59"/>
        <v>Não</v>
      </c>
      <c r="AK140" s="118"/>
      <c r="AL140" s="115"/>
      <c r="AM140" s="133" t="str">
        <f t="shared" si="60"/>
        <v>Ok</v>
      </c>
      <c r="AO140" s="65" t="str">
        <f t="shared" si="61"/>
        <v>Cooperado SEM perguntas a serem evidenciadas</v>
      </c>
    </row>
    <row r="141" spans="8:41">
      <c r="H141" s="142"/>
      <c r="I141" s="115">
        <f>_xlfn.XLOOKUP(J141,'3054'!$D:$D,'3054'!$C:$C,0,0)</f>
        <v>0</v>
      </c>
      <c r="J141" s="134"/>
      <c r="K141" s="144" cm="1">
        <f t="array" ref="K141">MAX(IF(J141='3054'!$D:$D,'3054'!$I:$I))</f>
        <v>0</v>
      </c>
      <c r="L141" s="145">
        <f>IF(COUNTIFS('3054'!$D:$D,'A3054'!J141,'3054'!$I:$I,'A3054'!K141,'3054'!$F:$F,'A3054'!$L$7)&gt;=1,1,0)</f>
        <v>0</v>
      </c>
      <c r="M141" s="145">
        <f>IF(COUNTIFS('3054'!$D:$D,'A3054'!J141,'3054'!$I:$I,'A3054'!K141,'3054'!$F:$F,'A3054'!$M$7)&gt;=1,1,0)</f>
        <v>0</v>
      </c>
      <c r="N141" s="146">
        <f>IF(COUNTIFS('3054'!$D:$D,'A3054'!J141,'3054'!$I:$I,'A3054'!K141,'3054'!$F:$F,'A3054'!$N$7)&gt;=1,1,0)</f>
        <v>0</v>
      </c>
      <c r="O141" s="117"/>
      <c r="P141" s="118"/>
      <c r="Q141" s="133" t="str">
        <f t="shared" si="53"/>
        <v>Ok</v>
      </c>
      <c r="R141" s="115"/>
      <c r="S141" s="115"/>
      <c r="T141" s="66"/>
      <c r="U141" s="133" t="str">
        <f t="shared" si="54"/>
        <v>Ok</v>
      </c>
      <c r="V141" s="115"/>
      <c r="W141" s="115"/>
      <c r="X141" s="66"/>
      <c r="Y141" s="133" t="str">
        <f t="shared" si="55"/>
        <v>Ok</v>
      </c>
      <c r="Z141" s="115"/>
      <c r="AA141" s="115"/>
      <c r="AB141" s="66"/>
      <c r="AC141" s="133" t="str">
        <f t="shared" si="56"/>
        <v>Ok</v>
      </c>
      <c r="AD141" s="115"/>
      <c r="AE141" s="115"/>
      <c r="AF141" s="66"/>
      <c r="AG141" s="133" t="str">
        <f t="shared" si="57"/>
        <v>Ok</v>
      </c>
      <c r="AH141" s="115"/>
      <c r="AI141" s="133" t="str">
        <f t="shared" si="58"/>
        <v>Ok</v>
      </c>
      <c r="AJ141" s="117" t="str">
        <f t="shared" si="59"/>
        <v>Não</v>
      </c>
      <c r="AK141" s="118"/>
      <c r="AL141" s="115"/>
      <c r="AM141" s="133" t="str">
        <f t="shared" si="60"/>
        <v>Ok</v>
      </c>
      <c r="AO141" s="65" t="str">
        <f t="shared" si="61"/>
        <v>Cooperado SEM perguntas a serem evidenciadas</v>
      </c>
    </row>
    <row r="142" spans="8:41">
      <c r="H142" s="142"/>
      <c r="I142" s="115">
        <f>_xlfn.XLOOKUP(J142,'3054'!$D:$D,'3054'!$C:$C,0,0)</f>
        <v>0</v>
      </c>
      <c r="J142" s="134"/>
      <c r="K142" s="144" cm="1">
        <f t="array" ref="K142">MAX(IF(J142='3054'!$D:$D,'3054'!$I:$I))</f>
        <v>0</v>
      </c>
      <c r="L142" s="145">
        <f>IF(COUNTIFS('3054'!$D:$D,'A3054'!J142,'3054'!$I:$I,'A3054'!K142,'3054'!$F:$F,'A3054'!$L$7)&gt;=1,1,0)</f>
        <v>0</v>
      </c>
      <c r="M142" s="145">
        <f>IF(COUNTIFS('3054'!$D:$D,'A3054'!J142,'3054'!$I:$I,'A3054'!K142,'3054'!$F:$F,'A3054'!$M$7)&gt;=1,1,0)</f>
        <v>0</v>
      </c>
      <c r="N142" s="146">
        <f>IF(COUNTIFS('3054'!$D:$D,'A3054'!J142,'3054'!$I:$I,'A3054'!K142,'3054'!$F:$F,'A3054'!$N$7)&gt;=1,1,0)</f>
        <v>0</v>
      </c>
      <c r="O142" s="117"/>
      <c r="P142" s="118"/>
      <c r="Q142" s="133" t="str">
        <f t="shared" si="53"/>
        <v>Ok</v>
      </c>
      <c r="R142" s="115"/>
      <c r="S142" s="115"/>
      <c r="T142" s="66"/>
      <c r="U142" s="133" t="str">
        <f t="shared" si="54"/>
        <v>Ok</v>
      </c>
      <c r="V142" s="115"/>
      <c r="W142" s="115"/>
      <c r="X142" s="66"/>
      <c r="Y142" s="133" t="str">
        <f t="shared" si="55"/>
        <v>Ok</v>
      </c>
      <c r="Z142" s="115"/>
      <c r="AA142" s="115"/>
      <c r="AB142" s="66"/>
      <c r="AC142" s="133" t="str">
        <f t="shared" si="56"/>
        <v>Ok</v>
      </c>
      <c r="AD142" s="115"/>
      <c r="AE142" s="115"/>
      <c r="AF142" s="66"/>
      <c r="AG142" s="133" t="str">
        <f t="shared" si="57"/>
        <v>Ok</v>
      </c>
      <c r="AH142" s="115"/>
      <c r="AI142" s="133" t="str">
        <f t="shared" si="58"/>
        <v>Ok</v>
      </c>
      <c r="AJ142" s="117" t="str">
        <f t="shared" si="59"/>
        <v>Não</v>
      </c>
      <c r="AK142" s="118"/>
      <c r="AL142" s="115"/>
      <c r="AM142" s="133" t="str">
        <f t="shared" si="60"/>
        <v>Ok</v>
      </c>
      <c r="AO142" s="65" t="str">
        <f t="shared" si="61"/>
        <v>Cooperado SEM perguntas a serem evidenciadas</v>
      </c>
    </row>
    <row r="143" spans="8:41">
      <c r="H143" s="250"/>
      <c r="I143" s="115">
        <f>_xlfn.XLOOKUP(J143,'3054'!$D:$D,'3054'!$C:$C,0,0)</f>
        <v>0</v>
      </c>
      <c r="J143" s="134"/>
      <c r="K143" s="144" cm="1">
        <f t="array" ref="K143">MAX(IF(J143='3054'!$D:$D,'3054'!$I:$I))</f>
        <v>0</v>
      </c>
      <c r="L143" s="145">
        <f>IF(COUNTIFS('3054'!$D:$D,'A3054'!J143,'3054'!$I:$I,'A3054'!K143,'3054'!$F:$F,'A3054'!$L$7)&gt;=1,1,0)</f>
        <v>0</v>
      </c>
      <c r="M143" s="145">
        <f>IF(COUNTIFS('3054'!$D:$D,'A3054'!J143,'3054'!$I:$I,'A3054'!K143,'3054'!$F:$F,'A3054'!$M$7)&gt;=1,1,0)</f>
        <v>0</v>
      </c>
      <c r="N143" s="146">
        <f>IF(COUNTIFS('3054'!$D:$D,'A3054'!J143,'3054'!$I:$I,'A3054'!K143,'3054'!$F:$F,'A3054'!$N$7)&gt;=1,1,0)</f>
        <v>0</v>
      </c>
      <c r="O143" s="117"/>
      <c r="P143" s="118"/>
      <c r="Q143" s="133" t="str">
        <f t="shared" si="53"/>
        <v>Ok</v>
      </c>
      <c r="R143" s="115"/>
      <c r="S143" s="115"/>
      <c r="T143" s="66"/>
      <c r="U143" s="133" t="str">
        <f t="shared" si="54"/>
        <v>Ok</v>
      </c>
      <c r="V143" s="115"/>
      <c r="W143" s="115"/>
      <c r="X143" s="66"/>
      <c r="Y143" s="133" t="str">
        <f t="shared" si="55"/>
        <v>Ok</v>
      </c>
      <c r="Z143" s="115"/>
      <c r="AA143" s="115"/>
      <c r="AB143" s="66"/>
      <c r="AC143" s="133" t="str">
        <f t="shared" si="56"/>
        <v>Ok</v>
      </c>
      <c r="AD143" s="115"/>
      <c r="AE143" s="115"/>
      <c r="AF143" s="66"/>
      <c r="AG143" s="133" t="str">
        <f t="shared" si="57"/>
        <v>Ok</v>
      </c>
      <c r="AH143" s="115"/>
      <c r="AI143" s="133" t="str">
        <f t="shared" si="58"/>
        <v>Ok</v>
      </c>
      <c r="AJ143" s="117" t="str">
        <f t="shared" si="59"/>
        <v>Não</v>
      </c>
      <c r="AK143" s="118"/>
      <c r="AL143" s="115"/>
      <c r="AM143" s="133" t="str">
        <f t="shared" si="60"/>
        <v>Ok</v>
      </c>
      <c r="AO143" s="65" t="str">
        <f t="shared" si="61"/>
        <v>Cooperado SEM perguntas a serem evidenciadas</v>
      </c>
    </row>
    <row r="144" spans="8:41">
      <c r="H144" s="250"/>
      <c r="I144" s="115">
        <f>_xlfn.XLOOKUP(J144,'3054'!$D:$D,'3054'!$C:$C,0,0)</f>
        <v>0</v>
      </c>
      <c r="J144" s="134"/>
      <c r="K144" s="144" cm="1">
        <f t="array" ref="K144">MAX(IF(J144='3054'!$D:$D,'3054'!$I:$I))</f>
        <v>0</v>
      </c>
      <c r="L144" s="145">
        <f>IF(COUNTIFS('3054'!$D:$D,'A3054'!J144,'3054'!$I:$I,'A3054'!K144,'3054'!$F:$F,'A3054'!$L$7)&gt;=1,1,0)</f>
        <v>0</v>
      </c>
      <c r="M144" s="145">
        <f>IF(COUNTIFS('3054'!$D:$D,'A3054'!J144,'3054'!$I:$I,'A3054'!K144,'3054'!$F:$F,'A3054'!$M$7)&gt;=1,1,0)</f>
        <v>0</v>
      </c>
      <c r="N144" s="146">
        <f>IF(COUNTIFS('3054'!$D:$D,'A3054'!J144,'3054'!$I:$I,'A3054'!K144,'3054'!$F:$F,'A3054'!$N$7)&gt;=1,1,0)</f>
        <v>0</v>
      </c>
      <c r="O144" s="117"/>
      <c r="P144" s="118"/>
      <c r="Q144" s="133" t="str">
        <f t="shared" si="53"/>
        <v>Ok</v>
      </c>
      <c r="R144" s="115"/>
      <c r="S144" s="115"/>
      <c r="T144" s="66"/>
      <c r="U144" s="133" t="str">
        <f t="shared" si="54"/>
        <v>Ok</v>
      </c>
      <c r="V144" s="115"/>
      <c r="W144" s="115"/>
      <c r="X144" s="66"/>
      <c r="Y144" s="133" t="str">
        <f t="shared" si="55"/>
        <v>Ok</v>
      </c>
      <c r="Z144" s="115"/>
      <c r="AA144" s="115"/>
      <c r="AB144" s="66"/>
      <c r="AC144" s="133" t="str">
        <f t="shared" si="56"/>
        <v>Ok</v>
      </c>
      <c r="AD144" s="115"/>
      <c r="AE144" s="115"/>
      <c r="AF144" s="66"/>
      <c r="AG144" s="133" t="str">
        <f t="shared" si="57"/>
        <v>Ok</v>
      </c>
      <c r="AH144" s="115"/>
      <c r="AI144" s="133" t="str">
        <f t="shared" si="58"/>
        <v>Ok</v>
      </c>
      <c r="AJ144" s="117" t="str">
        <f t="shared" si="59"/>
        <v>Não</v>
      </c>
      <c r="AK144" s="118"/>
      <c r="AL144" s="115"/>
      <c r="AM144" s="133" t="str">
        <f t="shared" si="60"/>
        <v>Ok</v>
      </c>
      <c r="AO144" s="65" t="str">
        <f t="shared" si="61"/>
        <v>Cooperado SEM perguntas a serem evidenciadas</v>
      </c>
    </row>
    <row r="145" spans="8:41">
      <c r="H145" s="250"/>
      <c r="I145" s="115">
        <f>_xlfn.XLOOKUP(J145,'3054'!$D:$D,'3054'!$C:$C,0,0)</f>
        <v>0</v>
      </c>
      <c r="J145" s="134"/>
      <c r="K145" s="144" cm="1">
        <f t="array" ref="K145">MAX(IF(J145='3054'!$D:$D,'3054'!$I:$I))</f>
        <v>0</v>
      </c>
      <c r="L145" s="145">
        <f>IF(COUNTIFS('3054'!$D:$D,'A3054'!J145,'3054'!$I:$I,'A3054'!K145,'3054'!$F:$F,'A3054'!$L$7)&gt;=1,1,0)</f>
        <v>0</v>
      </c>
      <c r="M145" s="145">
        <f>IF(COUNTIFS('3054'!$D:$D,'A3054'!J145,'3054'!$I:$I,'A3054'!K145,'3054'!$F:$F,'A3054'!$M$7)&gt;=1,1,0)</f>
        <v>0</v>
      </c>
      <c r="N145" s="146">
        <f>IF(COUNTIFS('3054'!$D:$D,'A3054'!J145,'3054'!$I:$I,'A3054'!K145,'3054'!$F:$F,'A3054'!$N$7)&gt;=1,1,0)</f>
        <v>0</v>
      </c>
      <c r="O145" s="117"/>
      <c r="P145" s="118"/>
      <c r="Q145" s="133" t="str">
        <f t="shared" ref="Q145:Q208" si="62">IF(AND(O145="Sim")*OR(P145="Não",P145="Não se aplica",P145=""),"Verificar","Ok")</f>
        <v>Ok</v>
      </c>
      <c r="R145" s="115"/>
      <c r="S145" s="115"/>
      <c r="T145" s="66"/>
      <c r="U145" s="133" t="str">
        <f t="shared" ref="U145:U208" si="63">IF(AND(R145="Sim",T145="Siim"),"Ok",IF(AND(S145="Sim")*OR(T145="Não",T145="Não se aplica",T145=""),"Verificar","Ok"))</f>
        <v>Ok</v>
      </c>
      <c r="V145" s="115"/>
      <c r="W145" s="115"/>
      <c r="X145" s="66"/>
      <c r="Y145" s="133" t="str">
        <f t="shared" ref="Y145:Y208" si="64">IF(AND(V145="Sim",X145="Siim"),"Ok",IF(AND(W145="Sim")*OR(X145="Não",X145="Não se aplica",X145=""),"Verificar","Ok"))</f>
        <v>Ok</v>
      </c>
      <c r="Z145" s="115"/>
      <c r="AA145" s="115"/>
      <c r="AB145" s="66"/>
      <c r="AC145" s="133" t="str">
        <f t="shared" ref="AC145:AC208" si="65">IF(AND(Z145="Sim",AB145="Siim"),"Ok",IF(AND(AA145="Sim")*OR(AB145="Não",AB145="Não se aplica",AB145=""),"Verificar","Ok"))</f>
        <v>Ok</v>
      </c>
      <c r="AD145" s="115"/>
      <c r="AE145" s="115"/>
      <c r="AF145" s="66"/>
      <c r="AG145" s="133" t="str">
        <f t="shared" ref="AG145:AG208" si="66">IF(AND(AE145="sim",AF145="Não"),"Verificar","Ok")</f>
        <v>Ok</v>
      </c>
      <c r="AH145" s="115"/>
      <c r="AI145" s="133" t="str">
        <f t="shared" ref="AI145:AI208" si="67">IF(AH145="Não","Verificar","Ok")</f>
        <v>Ok</v>
      </c>
      <c r="AJ145" s="117" t="str">
        <f t="shared" si="59"/>
        <v>Não</v>
      </c>
      <c r="AK145" s="118"/>
      <c r="AL145" s="115"/>
      <c r="AM145" s="133" t="str">
        <f t="shared" si="60"/>
        <v>Ok</v>
      </c>
      <c r="AO145" s="65" t="str">
        <f t="shared" si="61"/>
        <v>Cooperado SEM perguntas a serem evidenciadas</v>
      </c>
    </row>
    <row r="146" spans="8:41">
      <c r="H146" s="142"/>
      <c r="I146" s="115">
        <f>_xlfn.XLOOKUP(J146,'3054'!$D:$D,'3054'!$C:$C,0,0)</f>
        <v>0</v>
      </c>
      <c r="J146" s="134"/>
      <c r="K146" s="144" cm="1">
        <f t="array" ref="K146">MAX(IF(J146='3054'!$D:$D,'3054'!$I:$I))</f>
        <v>0</v>
      </c>
      <c r="L146" s="145">
        <f>IF(COUNTIFS('3054'!$D:$D,'A3054'!J146,'3054'!$I:$I,'A3054'!K146,'3054'!$F:$F,'A3054'!$L$7)&gt;=1,1,0)</f>
        <v>0</v>
      </c>
      <c r="M146" s="145">
        <f>IF(COUNTIFS('3054'!$D:$D,'A3054'!J146,'3054'!$I:$I,'A3054'!K146,'3054'!$F:$F,'A3054'!$M$7)&gt;=1,1,0)</f>
        <v>0</v>
      </c>
      <c r="N146" s="146">
        <f>IF(COUNTIFS('3054'!$D:$D,'A3054'!J146,'3054'!$I:$I,'A3054'!K146,'3054'!$F:$F,'A3054'!$N$7)&gt;=1,1,0)</f>
        <v>0</v>
      </c>
      <c r="O146" s="117"/>
      <c r="P146" s="118"/>
      <c r="Q146" s="133" t="str">
        <f t="shared" si="62"/>
        <v>Ok</v>
      </c>
      <c r="R146" s="115"/>
      <c r="S146" s="115"/>
      <c r="T146" s="66"/>
      <c r="U146" s="133" t="str">
        <f t="shared" si="63"/>
        <v>Ok</v>
      </c>
      <c r="V146" s="115"/>
      <c r="W146" s="115"/>
      <c r="X146" s="66"/>
      <c r="Y146" s="133" t="str">
        <f t="shared" si="64"/>
        <v>Ok</v>
      </c>
      <c r="Z146" s="115"/>
      <c r="AA146" s="115"/>
      <c r="AB146" s="66"/>
      <c r="AC146" s="133" t="str">
        <f t="shared" si="65"/>
        <v>Ok</v>
      </c>
      <c r="AD146" s="115"/>
      <c r="AE146" s="115"/>
      <c r="AF146" s="66"/>
      <c r="AG146" s="133" t="str">
        <f t="shared" si="66"/>
        <v>Ok</v>
      </c>
      <c r="AH146" s="115"/>
      <c r="AI146" s="133" t="str">
        <f t="shared" si="67"/>
        <v>Ok</v>
      </c>
      <c r="AJ146" s="117" t="str">
        <f t="shared" si="59"/>
        <v>Não</v>
      </c>
      <c r="AK146" s="118"/>
      <c r="AL146" s="115"/>
      <c r="AM146" s="133" t="str">
        <f t="shared" si="60"/>
        <v>Ok</v>
      </c>
      <c r="AO146" s="65" t="str">
        <f t="shared" si="61"/>
        <v>Cooperado SEM perguntas a serem evidenciadas</v>
      </c>
    </row>
    <row r="147" spans="8:41">
      <c r="H147" s="115"/>
      <c r="I147" s="115">
        <f>_xlfn.XLOOKUP(J147,'3054'!$D:$D,'3054'!$C:$C,0,0)</f>
        <v>0</v>
      </c>
      <c r="J147" s="134"/>
      <c r="K147" s="144" cm="1">
        <f t="array" ref="K147">MAX(IF(J147='3054'!$D:$D,'3054'!$I:$I))</f>
        <v>0</v>
      </c>
      <c r="L147" s="145">
        <f>IF(COUNTIFS('3054'!$D:$D,'A3054'!J147,'3054'!$I:$I,'A3054'!K147,'3054'!$F:$F,'A3054'!$L$7)&gt;=1,1,0)</f>
        <v>0</v>
      </c>
      <c r="M147" s="145">
        <f>IF(COUNTIFS('3054'!$D:$D,'A3054'!J147,'3054'!$I:$I,'A3054'!K147,'3054'!$F:$F,'A3054'!$M$7)&gt;=1,1,0)</f>
        <v>0</v>
      </c>
      <c r="N147" s="146">
        <f>IF(COUNTIFS('3054'!$D:$D,'A3054'!J147,'3054'!$I:$I,'A3054'!K147,'3054'!$F:$F,'A3054'!$N$7)&gt;=1,1,0)</f>
        <v>0</v>
      </c>
      <c r="O147" s="117"/>
      <c r="P147" s="118"/>
      <c r="Q147" s="133" t="str">
        <f t="shared" si="62"/>
        <v>Ok</v>
      </c>
      <c r="R147" s="115"/>
      <c r="S147" s="115"/>
      <c r="T147" s="66"/>
      <c r="U147" s="133" t="str">
        <f t="shared" si="63"/>
        <v>Ok</v>
      </c>
      <c r="V147" s="115"/>
      <c r="W147" s="115"/>
      <c r="X147" s="66"/>
      <c r="Y147" s="133" t="str">
        <f t="shared" si="64"/>
        <v>Ok</v>
      </c>
      <c r="Z147" s="115"/>
      <c r="AA147" s="115"/>
      <c r="AB147" s="66"/>
      <c r="AC147" s="133" t="str">
        <f t="shared" si="65"/>
        <v>Ok</v>
      </c>
      <c r="AD147" s="115"/>
      <c r="AE147" s="115"/>
      <c r="AF147" s="66"/>
      <c r="AG147" s="133" t="str">
        <f t="shared" si="66"/>
        <v>Ok</v>
      </c>
      <c r="AH147" s="115"/>
      <c r="AI147" s="133" t="str">
        <f t="shared" si="67"/>
        <v>Ok</v>
      </c>
      <c r="AJ147" s="117" t="str">
        <f t="shared" si="59"/>
        <v>Não</v>
      </c>
      <c r="AK147" s="118"/>
      <c r="AL147" s="115"/>
      <c r="AM147" s="133" t="str">
        <f t="shared" si="60"/>
        <v>Ok</v>
      </c>
      <c r="AO147" s="65" t="str">
        <f t="shared" si="61"/>
        <v>Cooperado SEM perguntas a serem evidenciadas</v>
      </c>
    </row>
    <row r="148" spans="8:41">
      <c r="H148" s="115"/>
      <c r="I148" s="115">
        <f>_xlfn.XLOOKUP(J148,'3054'!$D:$D,'3054'!$C:$C,0,0)</f>
        <v>0</v>
      </c>
      <c r="J148" s="134"/>
      <c r="K148" s="144" cm="1">
        <f t="array" ref="K148">MAX(IF(J148='3054'!$D:$D,'3054'!$I:$I))</f>
        <v>0</v>
      </c>
      <c r="L148" s="145">
        <f>IF(COUNTIFS('3054'!$D:$D,'A3054'!J148,'3054'!$I:$I,'A3054'!K148,'3054'!$F:$F,'A3054'!$L$7)&gt;=1,1,0)</f>
        <v>0</v>
      </c>
      <c r="M148" s="145">
        <f>IF(COUNTIFS('3054'!$D:$D,'A3054'!J148,'3054'!$I:$I,'A3054'!K148,'3054'!$F:$F,'A3054'!$M$7)&gt;=1,1,0)</f>
        <v>0</v>
      </c>
      <c r="N148" s="146">
        <f>IF(COUNTIFS('3054'!$D:$D,'A3054'!J148,'3054'!$I:$I,'A3054'!K148,'3054'!$F:$F,'A3054'!$N$7)&gt;=1,1,0)</f>
        <v>0</v>
      </c>
      <c r="O148" s="117"/>
      <c r="P148" s="118"/>
      <c r="Q148" s="133" t="str">
        <f t="shared" si="62"/>
        <v>Ok</v>
      </c>
      <c r="R148" s="115"/>
      <c r="S148" s="115"/>
      <c r="T148" s="66"/>
      <c r="U148" s="133" t="str">
        <f t="shared" si="63"/>
        <v>Ok</v>
      </c>
      <c r="V148" s="115"/>
      <c r="W148" s="115"/>
      <c r="X148" s="66"/>
      <c r="Y148" s="133" t="str">
        <f t="shared" si="64"/>
        <v>Ok</v>
      </c>
      <c r="Z148" s="115"/>
      <c r="AA148" s="115"/>
      <c r="AB148" s="66"/>
      <c r="AC148" s="133" t="str">
        <f t="shared" si="65"/>
        <v>Ok</v>
      </c>
      <c r="AD148" s="115"/>
      <c r="AE148" s="115"/>
      <c r="AF148" s="66"/>
      <c r="AG148" s="133" t="str">
        <f t="shared" si="66"/>
        <v>Ok</v>
      </c>
      <c r="AH148" s="115"/>
      <c r="AI148" s="133" t="str">
        <f t="shared" si="67"/>
        <v>Ok</v>
      </c>
      <c r="AJ148" s="117" t="str">
        <f t="shared" si="59"/>
        <v>Não</v>
      </c>
      <c r="AK148" s="118"/>
      <c r="AL148" s="115"/>
      <c r="AM148" s="133" t="str">
        <f t="shared" si="60"/>
        <v>Ok</v>
      </c>
      <c r="AO148" s="65" t="str">
        <f t="shared" si="61"/>
        <v>Cooperado SEM perguntas a serem evidenciadas</v>
      </c>
    </row>
    <row r="149" spans="8:41">
      <c r="H149" s="250"/>
      <c r="I149" s="115">
        <f>_xlfn.XLOOKUP(J149,'3054'!$D:$D,'3054'!$C:$C,0,0)</f>
        <v>0</v>
      </c>
      <c r="J149" s="134"/>
      <c r="K149" s="144" cm="1">
        <f t="array" ref="K149">MAX(IF(J149='3054'!$D:$D,'3054'!$I:$I))</f>
        <v>0</v>
      </c>
      <c r="L149" s="145">
        <f>IF(COUNTIFS('3054'!$D:$D,'A3054'!J149,'3054'!$I:$I,'A3054'!K149,'3054'!$F:$F,'A3054'!$L$7)&gt;=1,1,0)</f>
        <v>0</v>
      </c>
      <c r="M149" s="145">
        <f>IF(COUNTIFS('3054'!$D:$D,'A3054'!J149,'3054'!$I:$I,'A3054'!K149,'3054'!$F:$F,'A3054'!$M$7)&gt;=1,1,0)</f>
        <v>0</v>
      </c>
      <c r="N149" s="146">
        <f>IF(COUNTIFS('3054'!$D:$D,'A3054'!J149,'3054'!$I:$I,'A3054'!K149,'3054'!$F:$F,'A3054'!$N$7)&gt;=1,1,0)</f>
        <v>0</v>
      </c>
      <c r="O149" s="117"/>
      <c r="P149" s="118"/>
      <c r="Q149" s="133" t="str">
        <f t="shared" si="62"/>
        <v>Ok</v>
      </c>
      <c r="R149" s="115"/>
      <c r="S149" s="115"/>
      <c r="T149" s="66"/>
      <c r="U149" s="133" t="str">
        <f t="shared" si="63"/>
        <v>Ok</v>
      </c>
      <c r="V149" s="115"/>
      <c r="W149" s="115"/>
      <c r="X149" s="66"/>
      <c r="Y149" s="133" t="str">
        <f t="shared" si="64"/>
        <v>Ok</v>
      </c>
      <c r="Z149" s="115"/>
      <c r="AA149" s="115"/>
      <c r="AB149" s="66"/>
      <c r="AC149" s="133" t="str">
        <f t="shared" si="65"/>
        <v>Ok</v>
      </c>
      <c r="AD149" s="115"/>
      <c r="AE149" s="115"/>
      <c r="AF149" s="66"/>
      <c r="AG149" s="133" t="str">
        <f t="shared" si="66"/>
        <v>Ok</v>
      </c>
      <c r="AH149" s="115"/>
      <c r="AI149" s="133" t="str">
        <f t="shared" si="67"/>
        <v>Ok</v>
      </c>
      <c r="AJ149" s="117" t="str">
        <f t="shared" si="59"/>
        <v>Não</v>
      </c>
      <c r="AK149" s="118"/>
      <c r="AL149" s="115"/>
      <c r="AM149" s="133" t="str">
        <f t="shared" si="60"/>
        <v>Ok</v>
      </c>
      <c r="AO149" s="65" t="str">
        <f t="shared" si="61"/>
        <v>Cooperado SEM perguntas a serem evidenciadas</v>
      </c>
    </row>
    <row r="150" spans="8:41">
      <c r="H150" s="250"/>
      <c r="I150" s="115">
        <f>_xlfn.XLOOKUP(J150,'3054'!$D:$D,'3054'!$C:$C,0,0)</f>
        <v>0</v>
      </c>
      <c r="J150" s="134"/>
      <c r="K150" s="144" cm="1">
        <f t="array" ref="K150">MAX(IF(J150='3054'!$D:$D,'3054'!$I:$I))</f>
        <v>0</v>
      </c>
      <c r="L150" s="145">
        <f>IF(COUNTIFS('3054'!$D:$D,'A3054'!J150,'3054'!$I:$I,'A3054'!K150,'3054'!$F:$F,'A3054'!$L$7)&gt;=1,1,0)</f>
        <v>0</v>
      </c>
      <c r="M150" s="145">
        <f>IF(COUNTIFS('3054'!$D:$D,'A3054'!J150,'3054'!$I:$I,'A3054'!K150,'3054'!$F:$F,'A3054'!$M$7)&gt;=1,1,0)</f>
        <v>0</v>
      </c>
      <c r="N150" s="146">
        <f>IF(COUNTIFS('3054'!$D:$D,'A3054'!J150,'3054'!$I:$I,'A3054'!K150,'3054'!$F:$F,'A3054'!$N$7)&gt;=1,1,0)</f>
        <v>0</v>
      </c>
      <c r="O150" s="117"/>
      <c r="P150" s="118"/>
      <c r="Q150" s="133" t="str">
        <f t="shared" si="62"/>
        <v>Ok</v>
      </c>
      <c r="R150" s="115"/>
      <c r="S150" s="115"/>
      <c r="T150" s="66"/>
      <c r="U150" s="133" t="str">
        <f t="shared" si="63"/>
        <v>Ok</v>
      </c>
      <c r="V150" s="115"/>
      <c r="W150" s="115"/>
      <c r="X150" s="66"/>
      <c r="Y150" s="133" t="str">
        <f t="shared" si="64"/>
        <v>Ok</v>
      </c>
      <c r="Z150" s="115"/>
      <c r="AA150" s="115"/>
      <c r="AB150" s="66"/>
      <c r="AC150" s="133" t="str">
        <f t="shared" si="65"/>
        <v>Ok</v>
      </c>
      <c r="AD150" s="115"/>
      <c r="AE150" s="115"/>
      <c r="AF150" s="66"/>
      <c r="AG150" s="133" t="str">
        <f t="shared" si="66"/>
        <v>Ok</v>
      </c>
      <c r="AH150" s="115"/>
      <c r="AI150" s="133" t="str">
        <f t="shared" si="67"/>
        <v>Ok</v>
      </c>
      <c r="AJ150" s="117" t="str">
        <f t="shared" si="59"/>
        <v>Não</v>
      </c>
      <c r="AK150" s="118"/>
      <c r="AL150" s="115"/>
      <c r="AM150" s="133" t="str">
        <f t="shared" si="60"/>
        <v>Ok</v>
      </c>
      <c r="AO150" s="65" t="str">
        <f t="shared" si="61"/>
        <v>Cooperado SEM perguntas a serem evidenciadas</v>
      </c>
    </row>
    <row r="151" spans="8:41">
      <c r="H151" s="250"/>
      <c r="I151" s="115">
        <f>_xlfn.XLOOKUP(J151,'3054'!$D:$D,'3054'!$C:$C,0,0)</f>
        <v>0</v>
      </c>
      <c r="J151" s="134"/>
      <c r="K151" s="144" cm="1">
        <f t="array" ref="K151">MAX(IF(J151='3054'!$D:$D,'3054'!$I:$I))</f>
        <v>0</v>
      </c>
      <c r="L151" s="145">
        <f>IF(COUNTIFS('3054'!$D:$D,'A3054'!J151,'3054'!$I:$I,'A3054'!K151,'3054'!$F:$F,'A3054'!$L$7)&gt;=1,1,0)</f>
        <v>0</v>
      </c>
      <c r="M151" s="145">
        <f>IF(COUNTIFS('3054'!$D:$D,'A3054'!J151,'3054'!$I:$I,'A3054'!K151,'3054'!$F:$F,'A3054'!$M$7)&gt;=1,1,0)</f>
        <v>0</v>
      </c>
      <c r="N151" s="146">
        <f>IF(COUNTIFS('3054'!$D:$D,'A3054'!J151,'3054'!$I:$I,'A3054'!K151,'3054'!$F:$F,'A3054'!$N$7)&gt;=1,1,0)</f>
        <v>0</v>
      </c>
      <c r="O151" s="117"/>
      <c r="P151" s="118"/>
      <c r="Q151" s="133" t="str">
        <f t="shared" si="62"/>
        <v>Ok</v>
      </c>
      <c r="R151" s="115"/>
      <c r="S151" s="115"/>
      <c r="T151" s="66"/>
      <c r="U151" s="133" t="str">
        <f t="shared" si="63"/>
        <v>Ok</v>
      </c>
      <c r="V151" s="115"/>
      <c r="W151" s="115"/>
      <c r="X151" s="66"/>
      <c r="Y151" s="133" t="str">
        <f t="shared" si="64"/>
        <v>Ok</v>
      </c>
      <c r="Z151" s="115"/>
      <c r="AA151" s="115"/>
      <c r="AB151" s="66"/>
      <c r="AC151" s="133" t="str">
        <f t="shared" si="65"/>
        <v>Ok</v>
      </c>
      <c r="AD151" s="115"/>
      <c r="AE151" s="115"/>
      <c r="AF151" s="66"/>
      <c r="AG151" s="133" t="str">
        <f t="shared" si="66"/>
        <v>Ok</v>
      </c>
      <c r="AH151" s="115"/>
      <c r="AI151" s="133" t="str">
        <f t="shared" si="67"/>
        <v>Ok</v>
      </c>
      <c r="AJ151" s="117" t="str">
        <f t="shared" si="59"/>
        <v>Não</v>
      </c>
      <c r="AK151" s="118"/>
      <c r="AL151" s="115"/>
      <c r="AM151" s="133" t="str">
        <f t="shared" si="60"/>
        <v>Ok</v>
      </c>
      <c r="AO151" s="65" t="str">
        <f t="shared" si="61"/>
        <v>Cooperado SEM perguntas a serem evidenciadas</v>
      </c>
    </row>
    <row r="152" spans="8:41">
      <c r="H152" s="250"/>
      <c r="I152" s="115">
        <f>_xlfn.XLOOKUP(J152,'3054'!$D:$D,'3054'!$C:$C,0,0)</f>
        <v>0</v>
      </c>
      <c r="J152" s="134"/>
      <c r="K152" s="144" cm="1">
        <f t="array" ref="K152">MAX(IF(J152='3054'!$D:$D,'3054'!$I:$I))</f>
        <v>0</v>
      </c>
      <c r="L152" s="145">
        <f>IF(COUNTIFS('3054'!$D:$D,'A3054'!J152,'3054'!$I:$I,'A3054'!K152,'3054'!$F:$F,'A3054'!$L$7)&gt;=1,1,0)</f>
        <v>0</v>
      </c>
      <c r="M152" s="145">
        <f>IF(COUNTIFS('3054'!$D:$D,'A3054'!J152,'3054'!$I:$I,'A3054'!K152,'3054'!$F:$F,'A3054'!$M$7)&gt;=1,1,0)</f>
        <v>0</v>
      </c>
      <c r="N152" s="146">
        <f>IF(COUNTIFS('3054'!$D:$D,'A3054'!J152,'3054'!$I:$I,'A3054'!K152,'3054'!$F:$F,'A3054'!$N$7)&gt;=1,1,0)</f>
        <v>0</v>
      </c>
      <c r="O152" s="117"/>
      <c r="P152" s="118"/>
      <c r="Q152" s="133" t="str">
        <f t="shared" si="62"/>
        <v>Ok</v>
      </c>
      <c r="R152" s="115"/>
      <c r="S152" s="115"/>
      <c r="T152" s="66"/>
      <c r="U152" s="133" t="str">
        <f t="shared" si="63"/>
        <v>Ok</v>
      </c>
      <c r="V152" s="115"/>
      <c r="W152" s="115"/>
      <c r="X152" s="66"/>
      <c r="Y152" s="133" t="str">
        <f t="shared" si="64"/>
        <v>Ok</v>
      </c>
      <c r="Z152" s="115"/>
      <c r="AA152" s="115"/>
      <c r="AB152" s="66"/>
      <c r="AC152" s="133" t="str">
        <f t="shared" si="65"/>
        <v>Ok</v>
      </c>
      <c r="AD152" s="115"/>
      <c r="AE152" s="115"/>
      <c r="AF152" s="66"/>
      <c r="AG152" s="133" t="str">
        <f t="shared" si="66"/>
        <v>Ok</v>
      </c>
      <c r="AH152" s="115"/>
      <c r="AI152" s="133" t="str">
        <f t="shared" si="67"/>
        <v>Ok</v>
      </c>
      <c r="AJ152" s="117" t="str">
        <f t="shared" si="59"/>
        <v>Não</v>
      </c>
      <c r="AK152" s="118"/>
      <c r="AL152" s="115"/>
      <c r="AM152" s="133" t="str">
        <f t="shared" si="60"/>
        <v>Ok</v>
      </c>
      <c r="AO152" s="65" t="str">
        <f t="shared" si="61"/>
        <v>Cooperado SEM perguntas a serem evidenciadas</v>
      </c>
    </row>
    <row r="153" spans="8:41">
      <c r="H153" s="250"/>
      <c r="I153" s="115">
        <f>_xlfn.XLOOKUP(J153,'3054'!$D:$D,'3054'!$C:$C,0,0)</f>
        <v>0</v>
      </c>
      <c r="J153" s="134"/>
      <c r="K153" s="144" cm="1">
        <f t="array" ref="K153">MAX(IF(J153='3054'!$D:$D,'3054'!$I:$I))</f>
        <v>0</v>
      </c>
      <c r="L153" s="145">
        <f>IF(COUNTIFS('3054'!$D:$D,'A3054'!J153,'3054'!$I:$I,'A3054'!K153,'3054'!$F:$F,'A3054'!$L$7)&gt;=1,1,0)</f>
        <v>0</v>
      </c>
      <c r="M153" s="145">
        <f>IF(COUNTIFS('3054'!$D:$D,'A3054'!J153,'3054'!$I:$I,'A3054'!K153,'3054'!$F:$F,'A3054'!$M$7)&gt;=1,1,0)</f>
        <v>0</v>
      </c>
      <c r="N153" s="146">
        <f>IF(COUNTIFS('3054'!$D:$D,'A3054'!J153,'3054'!$I:$I,'A3054'!K153,'3054'!$F:$F,'A3054'!$N$7)&gt;=1,1,0)</f>
        <v>0</v>
      </c>
      <c r="O153" s="117"/>
      <c r="P153" s="118"/>
      <c r="Q153" s="133" t="str">
        <f t="shared" si="62"/>
        <v>Ok</v>
      </c>
      <c r="R153" s="115"/>
      <c r="S153" s="115"/>
      <c r="T153" s="66"/>
      <c r="U153" s="133" t="str">
        <f t="shared" si="63"/>
        <v>Ok</v>
      </c>
      <c r="V153" s="115"/>
      <c r="W153" s="115"/>
      <c r="X153" s="66"/>
      <c r="Y153" s="133" t="str">
        <f t="shared" si="64"/>
        <v>Ok</v>
      </c>
      <c r="Z153" s="115"/>
      <c r="AA153" s="115"/>
      <c r="AB153" s="66"/>
      <c r="AC153" s="133" t="str">
        <f t="shared" si="65"/>
        <v>Ok</v>
      </c>
      <c r="AD153" s="115"/>
      <c r="AE153" s="115"/>
      <c r="AF153" s="66"/>
      <c r="AG153" s="133" t="str">
        <f t="shared" si="66"/>
        <v>Ok</v>
      </c>
      <c r="AH153" s="115"/>
      <c r="AI153" s="133" t="str">
        <f t="shared" si="67"/>
        <v>Ok</v>
      </c>
      <c r="AJ153" s="117" t="str">
        <f t="shared" si="59"/>
        <v>Não</v>
      </c>
      <c r="AK153" s="118"/>
      <c r="AL153" s="115"/>
      <c r="AM153" s="133" t="str">
        <f t="shared" si="60"/>
        <v>Ok</v>
      </c>
      <c r="AO153" s="65" t="str">
        <f t="shared" si="61"/>
        <v>Cooperado SEM perguntas a serem evidenciadas</v>
      </c>
    </row>
    <row r="154" spans="8:41">
      <c r="H154" s="250"/>
      <c r="I154" s="115">
        <f>_xlfn.XLOOKUP(J154,'3054'!$D:$D,'3054'!$C:$C,0,0)</f>
        <v>0</v>
      </c>
      <c r="J154" s="134"/>
      <c r="K154" s="144" cm="1">
        <f t="array" ref="K154">MAX(IF(J154='3054'!$D:$D,'3054'!$I:$I))</f>
        <v>0</v>
      </c>
      <c r="L154" s="145">
        <f>IF(COUNTIFS('3054'!$D:$D,'A3054'!J154,'3054'!$I:$I,'A3054'!K154,'3054'!$F:$F,'A3054'!$L$7)&gt;=1,1,0)</f>
        <v>0</v>
      </c>
      <c r="M154" s="145">
        <f>IF(COUNTIFS('3054'!$D:$D,'A3054'!J154,'3054'!$I:$I,'A3054'!K154,'3054'!$F:$F,'A3054'!$M$7)&gt;=1,1,0)</f>
        <v>0</v>
      </c>
      <c r="N154" s="146">
        <f>IF(COUNTIFS('3054'!$D:$D,'A3054'!J154,'3054'!$I:$I,'A3054'!K154,'3054'!$F:$F,'A3054'!$N$7)&gt;=1,1,0)</f>
        <v>0</v>
      </c>
      <c r="O154" s="117"/>
      <c r="P154" s="118"/>
      <c r="Q154" s="133" t="str">
        <f t="shared" si="62"/>
        <v>Ok</v>
      </c>
      <c r="R154" s="115"/>
      <c r="S154" s="115"/>
      <c r="T154" s="66"/>
      <c r="U154" s="133" t="str">
        <f t="shared" si="63"/>
        <v>Ok</v>
      </c>
      <c r="V154" s="115"/>
      <c r="W154" s="115"/>
      <c r="X154" s="66"/>
      <c r="Y154" s="133" t="str">
        <f t="shared" si="64"/>
        <v>Ok</v>
      </c>
      <c r="Z154" s="115"/>
      <c r="AA154" s="115"/>
      <c r="AB154" s="66"/>
      <c r="AC154" s="133" t="str">
        <f t="shared" si="65"/>
        <v>Ok</v>
      </c>
      <c r="AD154" s="115"/>
      <c r="AE154" s="115"/>
      <c r="AF154" s="66"/>
      <c r="AG154" s="133" t="str">
        <f t="shared" si="66"/>
        <v>Ok</v>
      </c>
      <c r="AH154" s="115"/>
      <c r="AI154" s="133" t="str">
        <f t="shared" si="67"/>
        <v>Ok</v>
      </c>
      <c r="AJ154" s="117" t="str">
        <f t="shared" si="59"/>
        <v>Não</v>
      </c>
      <c r="AK154" s="118"/>
      <c r="AL154" s="115"/>
      <c r="AM154" s="133" t="str">
        <f t="shared" si="60"/>
        <v>Ok</v>
      </c>
      <c r="AO154" s="65" t="str">
        <f t="shared" si="61"/>
        <v>Cooperado SEM perguntas a serem evidenciadas</v>
      </c>
    </row>
    <row r="155" spans="8:41">
      <c r="H155" s="250"/>
      <c r="I155" s="115">
        <f>_xlfn.XLOOKUP(J155,'3054'!$D:$D,'3054'!$C:$C,0,0)</f>
        <v>0</v>
      </c>
      <c r="J155" s="134"/>
      <c r="K155" s="144" cm="1">
        <f t="array" ref="K155">MAX(IF(J155='3054'!$D:$D,'3054'!$I:$I))</f>
        <v>0</v>
      </c>
      <c r="L155" s="145">
        <f>IF(COUNTIFS('3054'!$D:$D,'A3054'!J155,'3054'!$I:$I,'A3054'!K155,'3054'!$F:$F,'A3054'!$L$7)&gt;=1,1,0)</f>
        <v>0</v>
      </c>
      <c r="M155" s="145">
        <f>IF(COUNTIFS('3054'!$D:$D,'A3054'!J155,'3054'!$I:$I,'A3054'!K155,'3054'!$F:$F,'A3054'!$M$7)&gt;=1,1,0)</f>
        <v>0</v>
      </c>
      <c r="N155" s="146">
        <f>IF(COUNTIFS('3054'!$D:$D,'A3054'!J155,'3054'!$I:$I,'A3054'!K155,'3054'!$F:$F,'A3054'!$N$7)&gt;=1,1,0)</f>
        <v>0</v>
      </c>
      <c r="O155" s="117"/>
      <c r="P155" s="118"/>
      <c r="Q155" s="133" t="str">
        <f t="shared" si="62"/>
        <v>Ok</v>
      </c>
      <c r="R155" s="115"/>
      <c r="S155" s="115"/>
      <c r="T155" s="66"/>
      <c r="U155" s="133" t="str">
        <f t="shared" si="63"/>
        <v>Ok</v>
      </c>
      <c r="V155" s="115"/>
      <c r="W155" s="115"/>
      <c r="X155" s="66"/>
      <c r="Y155" s="133" t="str">
        <f t="shared" si="64"/>
        <v>Ok</v>
      </c>
      <c r="Z155" s="115"/>
      <c r="AA155" s="115"/>
      <c r="AB155" s="66"/>
      <c r="AC155" s="133" t="str">
        <f t="shared" si="65"/>
        <v>Ok</v>
      </c>
      <c r="AD155" s="115"/>
      <c r="AE155" s="115"/>
      <c r="AF155" s="66"/>
      <c r="AG155" s="133" t="str">
        <f t="shared" si="66"/>
        <v>Ok</v>
      </c>
      <c r="AH155" s="115"/>
      <c r="AI155" s="133" t="str">
        <f t="shared" si="67"/>
        <v>Ok</v>
      </c>
      <c r="AJ155" s="117" t="str">
        <f t="shared" si="59"/>
        <v>Não</v>
      </c>
      <c r="AK155" s="118"/>
      <c r="AL155" s="115"/>
      <c r="AM155" s="133" t="str">
        <f t="shared" si="60"/>
        <v>Ok</v>
      </c>
      <c r="AO155" s="65" t="str">
        <f t="shared" si="61"/>
        <v>Cooperado SEM perguntas a serem evidenciadas</v>
      </c>
    </row>
    <row r="156" spans="8:41">
      <c r="H156" s="250"/>
      <c r="I156" s="115">
        <f>_xlfn.XLOOKUP(J156,'3054'!$D:$D,'3054'!$C:$C,0,0)</f>
        <v>0</v>
      </c>
      <c r="J156" s="134"/>
      <c r="K156" s="144" cm="1">
        <f t="array" ref="K156">MAX(IF(J156='3054'!$D:$D,'3054'!$I:$I))</f>
        <v>0</v>
      </c>
      <c r="L156" s="145">
        <f>IF(COUNTIFS('3054'!$D:$D,'A3054'!J156,'3054'!$I:$I,'A3054'!K156,'3054'!$F:$F,'A3054'!$L$7)&gt;=1,1,0)</f>
        <v>0</v>
      </c>
      <c r="M156" s="145">
        <f>IF(COUNTIFS('3054'!$D:$D,'A3054'!J156,'3054'!$I:$I,'A3054'!K156,'3054'!$F:$F,'A3054'!$M$7)&gt;=1,1,0)</f>
        <v>0</v>
      </c>
      <c r="N156" s="146">
        <f>IF(COUNTIFS('3054'!$D:$D,'A3054'!J156,'3054'!$I:$I,'A3054'!K156,'3054'!$F:$F,'A3054'!$N$7)&gt;=1,1,0)</f>
        <v>0</v>
      </c>
      <c r="O156" s="117"/>
      <c r="P156" s="118"/>
      <c r="Q156" s="133" t="str">
        <f t="shared" si="62"/>
        <v>Ok</v>
      </c>
      <c r="R156" s="115"/>
      <c r="S156" s="115"/>
      <c r="T156" s="66"/>
      <c r="U156" s="133" t="str">
        <f t="shared" si="63"/>
        <v>Ok</v>
      </c>
      <c r="V156" s="115"/>
      <c r="W156" s="115"/>
      <c r="X156" s="66"/>
      <c r="Y156" s="133" t="str">
        <f t="shared" si="64"/>
        <v>Ok</v>
      </c>
      <c r="Z156" s="115"/>
      <c r="AA156" s="115"/>
      <c r="AB156" s="66"/>
      <c r="AC156" s="133" t="str">
        <f t="shared" si="65"/>
        <v>Ok</v>
      </c>
      <c r="AD156" s="115"/>
      <c r="AE156" s="115"/>
      <c r="AF156" s="66"/>
      <c r="AG156" s="133" t="str">
        <f t="shared" si="66"/>
        <v>Ok</v>
      </c>
      <c r="AH156" s="115"/>
      <c r="AI156" s="133" t="str">
        <f t="shared" si="67"/>
        <v>Ok</v>
      </c>
      <c r="AJ156" s="117" t="str">
        <f t="shared" si="59"/>
        <v>Não</v>
      </c>
      <c r="AK156" s="118"/>
      <c r="AL156" s="115"/>
      <c r="AM156" s="133" t="str">
        <f t="shared" si="60"/>
        <v>Ok</v>
      </c>
      <c r="AO156" s="65" t="str">
        <f t="shared" si="61"/>
        <v>Cooperado SEM perguntas a serem evidenciadas</v>
      </c>
    </row>
    <row r="157" spans="8:41">
      <c r="H157" s="250"/>
      <c r="I157" s="115">
        <f>_xlfn.XLOOKUP(J157,'3054'!$D:$D,'3054'!$C:$C,0,0)</f>
        <v>0</v>
      </c>
      <c r="J157" s="134"/>
      <c r="K157" s="144" cm="1">
        <f t="array" ref="K157">MAX(IF(J157='3054'!$D:$D,'3054'!$I:$I))</f>
        <v>0</v>
      </c>
      <c r="L157" s="145">
        <f>IF(COUNTIFS('3054'!$D:$D,'A3054'!J157,'3054'!$I:$I,'A3054'!K157,'3054'!$F:$F,'A3054'!$L$7)&gt;=1,1,0)</f>
        <v>0</v>
      </c>
      <c r="M157" s="145">
        <f>IF(COUNTIFS('3054'!$D:$D,'A3054'!J157,'3054'!$I:$I,'A3054'!K157,'3054'!$F:$F,'A3054'!$M$7)&gt;=1,1,0)</f>
        <v>0</v>
      </c>
      <c r="N157" s="146">
        <f>IF(COUNTIFS('3054'!$D:$D,'A3054'!J157,'3054'!$I:$I,'A3054'!K157,'3054'!$F:$F,'A3054'!$N$7)&gt;=1,1,0)</f>
        <v>0</v>
      </c>
      <c r="O157" s="117"/>
      <c r="P157" s="118"/>
      <c r="Q157" s="133" t="str">
        <f t="shared" si="62"/>
        <v>Ok</v>
      </c>
      <c r="R157" s="115"/>
      <c r="S157" s="115"/>
      <c r="T157" s="66"/>
      <c r="U157" s="133" t="str">
        <f t="shared" si="63"/>
        <v>Ok</v>
      </c>
      <c r="V157" s="115"/>
      <c r="W157" s="115"/>
      <c r="X157" s="66"/>
      <c r="Y157" s="133" t="str">
        <f t="shared" si="64"/>
        <v>Ok</v>
      </c>
      <c r="Z157" s="115"/>
      <c r="AA157" s="115"/>
      <c r="AB157" s="66"/>
      <c r="AC157" s="133" t="str">
        <f t="shared" si="65"/>
        <v>Ok</v>
      </c>
      <c r="AD157" s="115"/>
      <c r="AE157" s="115"/>
      <c r="AF157" s="66"/>
      <c r="AG157" s="133" t="str">
        <f t="shared" si="66"/>
        <v>Ok</v>
      </c>
      <c r="AH157" s="115"/>
      <c r="AI157" s="133" t="str">
        <f t="shared" si="67"/>
        <v>Ok</v>
      </c>
      <c r="AJ157" s="117" t="str">
        <f t="shared" ref="AJ157:AJ212" si="68">IF(N157=1,"Sim, precisa de plano cadastrado na PGPC", "Não")</f>
        <v>Não</v>
      </c>
      <c r="AK157" s="118"/>
      <c r="AL157" s="115"/>
      <c r="AM157" s="133" t="str">
        <f t="shared" ref="AM157:AM212" si="69">IF(OR(AL157=" ",AL157="Sim"),"Ok",IF(AJ157="Não","Ok","Verificar"))</f>
        <v>Ok</v>
      </c>
      <c r="AO157" s="65" t="str">
        <f t="shared" ref="AO157:AO212" si="70">IF(AND(Q157="Ok",U157="Ok",Y157="Ok",AC157="Ok",AG157="Ok",AI157="Ok",AM157="Ok"),"Cooperado SEM perguntas a serem evidenciadas","Cooperado COM perguntas a serem evidenciadas")</f>
        <v>Cooperado SEM perguntas a serem evidenciadas</v>
      </c>
    </row>
    <row r="158" spans="8:41">
      <c r="H158" s="250"/>
      <c r="I158" s="115">
        <f>_xlfn.XLOOKUP(J158,'3054'!$D:$D,'3054'!$C:$C,0,0)</f>
        <v>0</v>
      </c>
      <c r="J158" s="134"/>
      <c r="K158" s="144" cm="1">
        <f t="array" ref="K158">MAX(IF(J158='3054'!$D:$D,'3054'!$I:$I))</f>
        <v>0</v>
      </c>
      <c r="L158" s="145">
        <f>IF(COUNTIFS('3054'!$D:$D,'A3054'!J158,'3054'!$I:$I,'A3054'!K158,'3054'!$F:$F,'A3054'!$L$7)&gt;=1,1,0)</f>
        <v>0</v>
      </c>
      <c r="M158" s="145">
        <f>IF(COUNTIFS('3054'!$D:$D,'A3054'!J158,'3054'!$I:$I,'A3054'!K158,'3054'!$F:$F,'A3054'!$M$7)&gt;=1,1,0)</f>
        <v>0</v>
      </c>
      <c r="N158" s="146">
        <f>IF(COUNTIFS('3054'!$D:$D,'A3054'!J158,'3054'!$I:$I,'A3054'!K158,'3054'!$F:$F,'A3054'!$N$7)&gt;=1,1,0)</f>
        <v>0</v>
      </c>
      <c r="O158" s="117"/>
      <c r="P158" s="118"/>
      <c r="Q158" s="133" t="str">
        <f t="shared" si="62"/>
        <v>Ok</v>
      </c>
      <c r="R158" s="115"/>
      <c r="S158" s="115"/>
      <c r="T158" s="66"/>
      <c r="U158" s="133" t="str">
        <f t="shared" si="63"/>
        <v>Ok</v>
      </c>
      <c r="V158" s="115"/>
      <c r="W158" s="115"/>
      <c r="X158" s="66"/>
      <c r="Y158" s="133" t="str">
        <f t="shared" si="64"/>
        <v>Ok</v>
      </c>
      <c r="Z158" s="115"/>
      <c r="AA158" s="115"/>
      <c r="AB158" s="66"/>
      <c r="AC158" s="133" t="str">
        <f t="shared" si="65"/>
        <v>Ok</v>
      </c>
      <c r="AD158" s="115"/>
      <c r="AE158" s="115"/>
      <c r="AF158" s="66"/>
      <c r="AG158" s="133" t="str">
        <f t="shared" si="66"/>
        <v>Ok</v>
      </c>
      <c r="AH158" s="115"/>
      <c r="AI158" s="133" t="str">
        <f t="shared" si="67"/>
        <v>Ok</v>
      </c>
      <c r="AJ158" s="117" t="str">
        <f t="shared" si="68"/>
        <v>Não</v>
      </c>
      <c r="AK158" s="118"/>
      <c r="AL158" s="115"/>
      <c r="AM158" s="133" t="str">
        <f t="shared" si="69"/>
        <v>Ok</v>
      </c>
      <c r="AO158" s="65" t="str">
        <f t="shared" si="70"/>
        <v>Cooperado SEM perguntas a serem evidenciadas</v>
      </c>
    </row>
    <row r="159" spans="8:41">
      <c r="H159" s="250"/>
      <c r="I159" s="115">
        <f>_xlfn.XLOOKUP(J159,'3054'!$D:$D,'3054'!$C:$C,0,0)</f>
        <v>0</v>
      </c>
      <c r="J159" s="134"/>
      <c r="K159" s="144" cm="1">
        <f t="array" ref="K159">MAX(IF(J159='3054'!$D:$D,'3054'!$I:$I))</f>
        <v>0</v>
      </c>
      <c r="L159" s="145">
        <f>IF(COUNTIFS('3054'!$D:$D,'A3054'!J159,'3054'!$I:$I,'A3054'!K159,'3054'!$F:$F,'A3054'!$L$7)&gt;=1,1,0)</f>
        <v>0</v>
      </c>
      <c r="M159" s="145">
        <f>IF(COUNTIFS('3054'!$D:$D,'A3054'!J159,'3054'!$I:$I,'A3054'!K159,'3054'!$F:$F,'A3054'!$M$7)&gt;=1,1,0)</f>
        <v>0</v>
      </c>
      <c r="N159" s="146">
        <f>IF(COUNTIFS('3054'!$D:$D,'A3054'!J159,'3054'!$I:$I,'A3054'!K159,'3054'!$F:$F,'A3054'!$N$7)&gt;=1,1,0)</f>
        <v>0</v>
      </c>
      <c r="O159" s="117"/>
      <c r="P159" s="118"/>
      <c r="Q159" s="133" t="str">
        <f t="shared" si="62"/>
        <v>Ok</v>
      </c>
      <c r="R159" s="115"/>
      <c r="S159" s="115"/>
      <c r="T159" s="66"/>
      <c r="U159" s="133" t="str">
        <f t="shared" si="63"/>
        <v>Ok</v>
      </c>
      <c r="V159" s="115"/>
      <c r="W159" s="115"/>
      <c r="X159" s="66"/>
      <c r="Y159" s="133" t="str">
        <f t="shared" si="64"/>
        <v>Ok</v>
      </c>
      <c r="Z159" s="115"/>
      <c r="AA159" s="115"/>
      <c r="AB159" s="66"/>
      <c r="AC159" s="133" t="str">
        <f t="shared" si="65"/>
        <v>Ok</v>
      </c>
      <c r="AD159" s="115"/>
      <c r="AE159" s="115"/>
      <c r="AF159" s="66"/>
      <c r="AG159" s="133" t="str">
        <f t="shared" si="66"/>
        <v>Ok</v>
      </c>
      <c r="AH159" s="115"/>
      <c r="AI159" s="133" t="str">
        <f t="shared" si="67"/>
        <v>Ok</v>
      </c>
      <c r="AJ159" s="117" t="str">
        <f t="shared" si="68"/>
        <v>Não</v>
      </c>
      <c r="AK159" s="118"/>
      <c r="AL159" s="115"/>
      <c r="AM159" s="133" t="str">
        <f t="shared" si="69"/>
        <v>Ok</v>
      </c>
      <c r="AO159" s="65" t="str">
        <f t="shared" si="70"/>
        <v>Cooperado SEM perguntas a serem evidenciadas</v>
      </c>
    </row>
    <row r="160" spans="8:41">
      <c r="H160" s="250"/>
      <c r="I160" s="115">
        <f>_xlfn.XLOOKUP(J160,'3054'!$D:$D,'3054'!$C:$C,0,0)</f>
        <v>0</v>
      </c>
      <c r="J160" s="134"/>
      <c r="K160" s="144" cm="1">
        <f t="array" ref="K160">MAX(IF(J160='3054'!$D:$D,'3054'!$I:$I))</f>
        <v>0</v>
      </c>
      <c r="L160" s="145">
        <f>IF(COUNTIFS('3054'!$D:$D,'A3054'!J160,'3054'!$I:$I,'A3054'!K160,'3054'!$F:$F,'A3054'!$L$7)&gt;=1,1,0)</f>
        <v>0</v>
      </c>
      <c r="M160" s="145">
        <f>IF(COUNTIFS('3054'!$D:$D,'A3054'!J160,'3054'!$I:$I,'A3054'!K160,'3054'!$F:$F,'A3054'!$M$7)&gt;=1,1,0)</f>
        <v>0</v>
      </c>
      <c r="N160" s="146">
        <f>IF(COUNTIFS('3054'!$D:$D,'A3054'!J160,'3054'!$I:$I,'A3054'!K160,'3054'!$F:$F,'A3054'!$N$7)&gt;=1,1,0)</f>
        <v>0</v>
      </c>
      <c r="O160" s="117"/>
      <c r="P160" s="118"/>
      <c r="Q160" s="133" t="str">
        <f t="shared" si="62"/>
        <v>Ok</v>
      </c>
      <c r="R160" s="115"/>
      <c r="S160" s="115"/>
      <c r="T160" s="66"/>
      <c r="U160" s="133" t="str">
        <f t="shared" si="63"/>
        <v>Ok</v>
      </c>
      <c r="V160" s="115"/>
      <c r="W160" s="115"/>
      <c r="X160" s="66"/>
      <c r="Y160" s="133" t="str">
        <f t="shared" si="64"/>
        <v>Ok</v>
      </c>
      <c r="Z160" s="115"/>
      <c r="AA160" s="115"/>
      <c r="AB160" s="66"/>
      <c r="AC160" s="133" t="str">
        <f t="shared" si="65"/>
        <v>Ok</v>
      </c>
      <c r="AD160" s="115"/>
      <c r="AE160" s="115"/>
      <c r="AF160" s="66"/>
      <c r="AG160" s="133" t="str">
        <f t="shared" si="66"/>
        <v>Ok</v>
      </c>
      <c r="AH160" s="115"/>
      <c r="AI160" s="133" t="str">
        <f t="shared" si="67"/>
        <v>Ok</v>
      </c>
      <c r="AJ160" s="117" t="str">
        <f t="shared" si="68"/>
        <v>Não</v>
      </c>
      <c r="AK160" s="118"/>
      <c r="AL160" s="115"/>
      <c r="AM160" s="133" t="str">
        <f t="shared" si="69"/>
        <v>Ok</v>
      </c>
      <c r="AO160" s="65" t="str">
        <f t="shared" si="70"/>
        <v>Cooperado SEM perguntas a serem evidenciadas</v>
      </c>
    </row>
    <row r="161" spans="8:41">
      <c r="H161" s="250"/>
      <c r="I161" s="115">
        <f>_xlfn.XLOOKUP(J161,'3054'!$D:$D,'3054'!$C:$C,0,0)</f>
        <v>0</v>
      </c>
      <c r="J161" s="134"/>
      <c r="K161" s="144" cm="1">
        <f t="array" ref="K161">MAX(IF(J161='3054'!$D:$D,'3054'!$I:$I))</f>
        <v>0</v>
      </c>
      <c r="L161" s="145">
        <f>IF(COUNTIFS('3054'!$D:$D,'A3054'!J161,'3054'!$I:$I,'A3054'!K161,'3054'!$F:$F,'A3054'!$L$7)&gt;=1,1,0)</f>
        <v>0</v>
      </c>
      <c r="M161" s="145">
        <f>IF(COUNTIFS('3054'!$D:$D,'A3054'!J161,'3054'!$I:$I,'A3054'!K161,'3054'!$F:$F,'A3054'!$M$7)&gt;=1,1,0)</f>
        <v>0</v>
      </c>
      <c r="N161" s="146">
        <f>IF(COUNTIFS('3054'!$D:$D,'A3054'!J161,'3054'!$I:$I,'A3054'!K161,'3054'!$F:$F,'A3054'!$N$7)&gt;=1,1,0)</f>
        <v>0</v>
      </c>
      <c r="O161" s="117"/>
      <c r="P161" s="118"/>
      <c r="Q161" s="133" t="str">
        <f t="shared" si="62"/>
        <v>Ok</v>
      </c>
      <c r="R161" s="115"/>
      <c r="S161" s="115"/>
      <c r="T161" s="66"/>
      <c r="U161" s="133" t="str">
        <f t="shared" si="63"/>
        <v>Ok</v>
      </c>
      <c r="V161" s="115"/>
      <c r="W161" s="115"/>
      <c r="X161" s="66"/>
      <c r="Y161" s="133" t="str">
        <f t="shared" si="64"/>
        <v>Ok</v>
      </c>
      <c r="Z161" s="115"/>
      <c r="AA161" s="115"/>
      <c r="AB161" s="66"/>
      <c r="AC161" s="133" t="str">
        <f t="shared" si="65"/>
        <v>Ok</v>
      </c>
      <c r="AD161" s="115"/>
      <c r="AE161" s="115"/>
      <c r="AF161" s="66"/>
      <c r="AG161" s="133" t="str">
        <f t="shared" si="66"/>
        <v>Ok</v>
      </c>
      <c r="AH161" s="115"/>
      <c r="AI161" s="133" t="str">
        <f t="shared" si="67"/>
        <v>Ok</v>
      </c>
      <c r="AJ161" s="117" t="str">
        <f t="shared" si="68"/>
        <v>Não</v>
      </c>
      <c r="AK161" s="118"/>
      <c r="AL161" s="115"/>
      <c r="AM161" s="133" t="str">
        <f t="shared" si="69"/>
        <v>Ok</v>
      </c>
      <c r="AO161" s="65" t="str">
        <f t="shared" si="70"/>
        <v>Cooperado SEM perguntas a serem evidenciadas</v>
      </c>
    </row>
    <row r="162" spans="8:41">
      <c r="H162" s="250"/>
      <c r="I162" s="115">
        <f>_xlfn.XLOOKUP(J162,'3054'!$D:$D,'3054'!$C:$C,0,0)</f>
        <v>0</v>
      </c>
      <c r="J162" s="134"/>
      <c r="K162" s="144" cm="1">
        <f t="array" ref="K162">MAX(IF(J162='3054'!$D:$D,'3054'!$I:$I))</f>
        <v>0</v>
      </c>
      <c r="L162" s="145">
        <f>IF(COUNTIFS('3054'!$D:$D,'A3054'!J162,'3054'!$I:$I,'A3054'!K162,'3054'!$F:$F,'A3054'!$L$7)&gt;=1,1,0)</f>
        <v>0</v>
      </c>
      <c r="M162" s="145">
        <f>IF(COUNTIFS('3054'!$D:$D,'A3054'!J162,'3054'!$I:$I,'A3054'!K162,'3054'!$F:$F,'A3054'!$M$7)&gt;=1,1,0)</f>
        <v>0</v>
      </c>
      <c r="N162" s="146">
        <f>IF(COUNTIFS('3054'!$D:$D,'A3054'!J162,'3054'!$I:$I,'A3054'!K162,'3054'!$F:$F,'A3054'!$N$7)&gt;=1,1,0)</f>
        <v>0</v>
      </c>
      <c r="O162" s="117"/>
      <c r="P162" s="118"/>
      <c r="Q162" s="133" t="str">
        <f t="shared" si="62"/>
        <v>Ok</v>
      </c>
      <c r="R162" s="115"/>
      <c r="S162" s="115"/>
      <c r="T162" s="66"/>
      <c r="U162" s="133" t="str">
        <f t="shared" si="63"/>
        <v>Ok</v>
      </c>
      <c r="V162" s="115"/>
      <c r="W162" s="115"/>
      <c r="X162" s="66"/>
      <c r="Y162" s="133" t="str">
        <f t="shared" si="64"/>
        <v>Ok</v>
      </c>
      <c r="Z162" s="115"/>
      <c r="AA162" s="115"/>
      <c r="AB162" s="66"/>
      <c r="AC162" s="133" t="str">
        <f t="shared" si="65"/>
        <v>Ok</v>
      </c>
      <c r="AD162" s="115"/>
      <c r="AE162" s="115"/>
      <c r="AF162" s="66"/>
      <c r="AG162" s="133" t="str">
        <f t="shared" si="66"/>
        <v>Ok</v>
      </c>
      <c r="AH162" s="115"/>
      <c r="AI162" s="133" t="str">
        <f t="shared" si="67"/>
        <v>Ok</v>
      </c>
      <c r="AJ162" s="117" t="str">
        <f t="shared" si="68"/>
        <v>Não</v>
      </c>
      <c r="AK162" s="118"/>
      <c r="AL162" s="115"/>
      <c r="AM162" s="133" t="str">
        <f t="shared" si="69"/>
        <v>Ok</v>
      </c>
      <c r="AO162" s="65" t="str">
        <f t="shared" si="70"/>
        <v>Cooperado SEM perguntas a serem evidenciadas</v>
      </c>
    </row>
    <row r="163" spans="8:41">
      <c r="H163" s="250"/>
      <c r="I163" s="115">
        <f>_xlfn.XLOOKUP(J163,'3054'!$D:$D,'3054'!$C:$C,0,0)</f>
        <v>0</v>
      </c>
      <c r="J163" s="134"/>
      <c r="K163" s="144" cm="1">
        <f t="array" ref="K163">MAX(IF(J163='3054'!$D:$D,'3054'!$I:$I))</f>
        <v>0</v>
      </c>
      <c r="L163" s="145">
        <f>IF(COUNTIFS('3054'!$D:$D,'A3054'!J163,'3054'!$I:$I,'A3054'!K163,'3054'!$F:$F,'A3054'!$L$7)&gt;=1,1,0)</f>
        <v>0</v>
      </c>
      <c r="M163" s="145">
        <f>IF(COUNTIFS('3054'!$D:$D,'A3054'!J163,'3054'!$I:$I,'A3054'!K163,'3054'!$F:$F,'A3054'!$M$7)&gt;=1,1,0)</f>
        <v>0</v>
      </c>
      <c r="N163" s="146">
        <f>IF(COUNTIFS('3054'!$D:$D,'A3054'!J163,'3054'!$I:$I,'A3054'!K163,'3054'!$F:$F,'A3054'!$N$7)&gt;=1,1,0)</f>
        <v>0</v>
      </c>
      <c r="O163" s="117"/>
      <c r="P163" s="118"/>
      <c r="Q163" s="133" t="str">
        <f t="shared" si="62"/>
        <v>Ok</v>
      </c>
      <c r="R163" s="115"/>
      <c r="S163" s="115"/>
      <c r="T163" s="66"/>
      <c r="U163" s="133" t="str">
        <f t="shared" si="63"/>
        <v>Ok</v>
      </c>
      <c r="V163" s="115"/>
      <c r="W163" s="115"/>
      <c r="X163" s="66"/>
      <c r="Y163" s="133" t="str">
        <f t="shared" si="64"/>
        <v>Ok</v>
      </c>
      <c r="Z163" s="115"/>
      <c r="AA163" s="115"/>
      <c r="AB163" s="66"/>
      <c r="AC163" s="133" t="str">
        <f t="shared" si="65"/>
        <v>Ok</v>
      </c>
      <c r="AD163" s="115"/>
      <c r="AE163" s="115"/>
      <c r="AF163" s="66"/>
      <c r="AG163" s="133" t="str">
        <f t="shared" si="66"/>
        <v>Ok</v>
      </c>
      <c r="AH163" s="115"/>
      <c r="AI163" s="133" t="str">
        <f t="shared" si="67"/>
        <v>Ok</v>
      </c>
      <c r="AJ163" s="117" t="str">
        <f t="shared" si="68"/>
        <v>Não</v>
      </c>
      <c r="AK163" s="118"/>
      <c r="AL163" s="115"/>
      <c r="AM163" s="133" t="str">
        <f t="shared" si="69"/>
        <v>Ok</v>
      </c>
      <c r="AO163" s="65" t="str">
        <f t="shared" si="70"/>
        <v>Cooperado SEM perguntas a serem evidenciadas</v>
      </c>
    </row>
    <row r="164" spans="8:41">
      <c r="H164" s="250"/>
      <c r="I164" s="115">
        <f>_xlfn.XLOOKUP(J164,'3054'!$D:$D,'3054'!$C:$C,0,0)</f>
        <v>0</v>
      </c>
      <c r="J164" s="134"/>
      <c r="K164" s="144" cm="1">
        <f t="array" ref="K164">MAX(IF(J164='3054'!$D:$D,'3054'!$I:$I))</f>
        <v>0</v>
      </c>
      <c r="L164" s="145">
        <f>IF(COUNTIFS('3054'!$D:$D,'A3054'!J164,'3054'!$I:$I,'A3054'!K164,'3054'!$F:$F,'A3054'!$L$7)&gt;=1,1,0)</f>
        <v>0</v>
      </c>
      <c r="M164" s="145">
        <f>IF(COUNTIFS('3054'!$D:$D,'A3054'!J164,'3054'!$I:$I,'A3054'!K164,'3054'!$F:$F,'A3054'!$M$7)&gt;=1,1,0)</f>
        <v>0</v>
      </c>
      <c r="N164" s="146">
        <f>IF(COUNTIFS('3054'!$D:$D,'A3054'!J164,'3054'!$I:$I,'A3054'!K164,'3054'!$F:$F,'A3054'!$N$7)&gt;=1,1,0)</f>
        <v>0</v>
      </c>
      <c r="O164" s="117"/>
      <c r="P164" s="118"/>
      <c r="Q164" s="133" t="str">
        <f t="shared" si="62"/>
        <v>Ok</v>
      </c>
      <c r="R164" s="115"/>
      <c r="S164" s="115"/>
      <c r="T164" s="66"/>
      <c r="U164" s="133" t="str">
        <f t="shared" si="63"/>
        <v>Ok</v>
      </c>
      <c r="V164" s="115"/>
      <c r="W164" s="115"/>
      <c r="X164" s="66"/>
      <c r="Y164" s="133" t="str">
        <f t="shared" si="64"/>
        <v>Ok</v>
      </c>
      <c r="Z164" s="115"/>
      <c r="AA164" s="115"/>
      <c r="AB164" s="66"/>
      <c r="AC164" s="133" t="str">
        <f t="shared" si="65"/>
        <v>Ok</v>
      </c>
      <c r="AD164" s="115"/>
      <c r="AE164" s="115"/>
      <c r="AF164" s="66"/>
      <c r="AG164" s="133" t="str">
        <f t="shared" si="66"/>
        <v>Ok</v>
      </c>
      <c r="AH164" s="115"/>
      <c r="AI164" s="133" t="str">
        <f t="shared" si="67"/>
        <v>Ok</v>
      </c>
      <c r="AJ164" s="117" t="str">
        <f t="shared" si="68"/>
        <v>Não</v>
      </c>
      <c r="AK164" s="118"/>
      <c r="AL164" s="115"/>
      <c r="AM164" s="133" t="str">
        <f t="shared" si="69"/>
        <v>Ok</v>
      </c>
      <c r="AO164" s="65" t="str">
        <f t="shared" si="70"/>
        <v>Cooperado SEM perguntas a serem evidenciadas</v>
      </c>
    </row>
    <row r="165" spans="8:41">
      <c r="H165" s="250"/>
      <c r="I165" s="115">
        <f>_xlfn.XLOOKUP(J165,'3054'!$D:$D,'3054'!$C:$C,0,0)</f>
        <v>0</v>
      </c>
      <c r="J165" s="134"/>
      <c r="K165" s="144" cm="1">
        <f t="array" ref="K165">MAX(IF(J165='3054'!$D:$D,'3054'!$I:$I))</f>
        <v>0</v>
      </c>
      <c r="L165" s="145">
        <f>IF(COUNTIFS('3054'!$D:$D,'A3054'!J165,'3054'!$I:$I,'A3054'!K165,'3054'!$F:$F,'A3054'!$L$7)&gt;=1,1,0)</f>
        <v>0</v>
      </c>
      <c r="M165" s="145">
        <f>IF(COUNTIFS('3054'!$D:$D,'A3054'!J165,'3054'!$I:$I,'A3054'!K165,'3054'!$F:$F,'A3054'!$M$7)&gt;=1,1,0)</f>
        <v>0</v>
      </c>
      <c r="N165" s="146">
        <f>IF(COUNTIFS('3054'!$D:$D,'A3054'!J165,'3054'!$I:$I,'A3054'!K165,'3054'!$F:$F,'A3054'!$N$7)&gt;=1,1,0)</f>
        <v>0</v>
      </c>
      <c r="O165" s="117"/>
      <c r="P165" s="118"/>
      <c r="Q165" s="133" t="str">
        <f t="shared" si="62"/>
        <v>Ok</v>
      </c>
      <c r="R165" s="115"/>
      <c r="S165" s="115"/>
      <c r="T165" s="66"/>
      <c r="U165" s="133" t="str">
        <f t="shared" si="63"/>
        <v>Ok</v>
      </c>
      <c r="V165" s="115"/>
      <c r="W165" s="115"/>
      <c r="X165" s="66"/>
      <c r="Y165" s="133" t="str">
        <f t="shared" si="64"/>
        <v>Ok</v>
      </c>
      <c r="Z165" s="115"/>
      <c r="AA165" s="115"/>
      <c r="AB165" s="66"/>
      <c r="AC165" s="133" t="str">
        <f t="shared" si="65"/>
        <v>Ok</v>
      </c>
      <c r="AD165" s="115"/>
      <c r="AE165" s="115"/>
      <c r="AF165" s="66"/>
      <c r="AG165" s="133" t="str">
        <f t="shared" si="66"/>
        <v>Ok</v>
      </c>
      <c r="AH165" s="115"/>
      <c r="AI165" s="133" t="str">
        <f t="shared" si="67"/>
        <v>Ok</v>
      </c>
      <c r="AJ165" s="117" t="str">
        <f t="shared" si="68"/>
        <v>Não</v>
      </c>
      <c r="AK165" s="118"/>
      <c r="AL165" s="115"/>
      <c r="AM165" s="133" t="str">
        <f t="shared" si="69"/>
        <v>Ok</v>
      </c>
      <c r="AO165" s="65" t="str">
        <f t="shared" si="70"/>
        <v>Cooperado SEM perguntas a serem evidenciadas</v>
      </c>
    </row>
    <row r="166" spans="8:41">
      <c r="H166" s="115"/>
      <c r="I166" s="115">
        <f>_xlfn.XLOOKUP(J166,'3054'!$D:$D,'3054'!$C:$C,0,0)</f>
        <v>0</v>
      </c>
      <c r="J166" s="134"/>
      <c r="K166" s="144" cm="1">
        <f t="array" ref="K166">MAX(IF(J166='3054'!$D:$D,'3054'!$I:$I))</f>
        <v>0</v>
      </c>
      <c r="L166" s="145">
        <f>IF(COUNTIFS('3054'!$D:$D,'A3054'!J166,'3054'!$I:$I,'A3054'!K166,'3054'!$F:$F,'A3054'!$L$7)&gt;=1,1,0)</f>
        <v>0</v>
      </c>
      <c r="M166" s="145">
        <f>IF(COUNTIFS('3054'!$D:$D,'A3054'!J166,'3054'!$I:$I,'A3054'!K166,'3054'!$F:$F,'A3054'!$M$7)&gt;=1,1,0)</f>
        <v>0</v>
      </c>
      <c r="N166" s="146">
        <f>IF(COUNTIFS('3054'!$D:$D,'A3054'!J166,'3054'!$I:$I,'A3054'!K166,'3054'!$F:$F,'A3054'!$N$7)&gt;=1,1,0)</f>
        <v>0</v>
      </c>
      <c r="O166" s="117"/>
      <c r="P166" s="118"/>
      <c r="Q166" s="133" t="str">
        <f t="shared" si="62"/>
        <v>Ok</v>
      </c>
      <c r="R166" s="115"/>
      <c r="S166" s="115"/>
      <c r="T166" s="66"/>
      <c r="U166" s="133" t="str">
        <f t="shared" si="63"/>
        <v>Ok</v>
      </c>
      <c r="V166" s="115"/>
      <c r="W166" s="115"/>
      <c r="X166" s="66"/>
      <c r="Y166" s="133" t="str">
        <f t="shared" si="64"/>
        <v>Ok</v>
      </c>
      <c r="Z166" s="115"/>
      <c r="AA166" s="115"/>
      <c r="AB166" s="66"/>
      <c r="AC166" s="133" t="str">
        <f t="shared" si="65"/>
        <v>Ok</v>
      </c>
      <c r="AD166" s="115"/>
      <c r="AE166" s="115"/>
      <c r="AF166" s="66"/>
      <c r="AG166" s="133" t="str">
        <f t="shared" si="66"/>
        <v>Ok</v>
      </c>
      <c r="AH166" s="115"/>
      <c r="AI166" s="133" t="str">
        <f t="shared" si="67"/>
        <v>Ok</v>
      </c>
      <c r="AJ166" s="117" t="str">
        <f t="shared" si="68"/>
        <v>Não</v>
      </c>
      <c r="AK166" s="118"/>
      <c r="AL166" s="115"/>
      <c r="AM166" s="133" t="str">
        <f t="shared" si="69"/>
        <v>Ok</v>
      </c>
      <c r="AO166" s="65" t="str">
        <f t="shared" si="70"/>
        <v>Cooperado SEM perguntas a serem evidenciadas</v>
      </c>
    </row>
    <row r="167" spans="8:41">
      <c r="H167" s="250"/>
      <c r="I167" s="115">
        <f>_xlfn.XLOOKUP(J167,'3054'!$D:$D,'3054'!$C:$C,0,0)</f>
        <v>0</v>
      </c>
      <c r="J167" s="134"/>
      <c r="K167" s="144" cm="1">
        <f t="array" ref="K167">MAX(IF(J167='3054'!$D:$D,'3054'!$I:$I))</f>
        <v>0</v>
      </c>
      <c r="L167" s="145">
        <f>IF(COUNTIFS('3054'!$D:$D,'A3054'!J167,'3054'!$I:$I,'A3054'!K167,'3054'!$F:$F,'A3054'!$L$7)&gt;=1,1,0)</f>
        <v>0</v>
      </c>
      <c r="M167" s="145">
        <f>IF(COUNTIFS('3054'!$D:$D,'A3054'!J167,'3054'!$I:$I,'A3054'!K167,'3054'!$F:$F,'A3054'!$M$7)&gt;=1,1,0)</f>
        <v>0</v>
      </c>
      <c r="N167" s="146">
        <f>IF(COUNTIFS('3054'!$D:$D,'A3054'!J167,'3054'!$I:$I,'A3054'!K167,'3054'!$F:$F,'A3054'!$N$7)&gt;=1,1,0)</f>
        <v>0</v>
      </c>
      <c r="O167" s="117"/>
      <c r="P167" s="118"/>
      <c r="Q167" s="133" t="str">
        <f t="shared" si="62"/>
        <v>Ok</v>
      </c>
      <c r="R167" s="115"/>
      <c r="S167" s="115"/>
      <c r="T167" s="66"/>
      <c r="U167" s="133" t="str">
        <f t="shared" si="63"/>
        <v>Ok</v>
      </c>
      <c r="V167" s="115"/>
      <c r="W167" s="115"/>
      <c r="X167" s="66"/>
      <c r="Y167" s="133" t="str">
        <f t="shared" si="64"/>
        <v>Ok</v>
      </c>
      <c r="Z167" s="115"/>
      <c r="AA167" s="115"/>
      <c r="AB167" s="66"/>
      <c r="AC167" s="133" t="str">
        <f t="shared" si="65"/>
        <v>Ok</v>
      </c>
      <c r="AD167" s="115"/>
      <c r="AE167" s="115"/>
      <c r="AF167" s="66"/>
      <c r="AG167" s="133" t="str">
        <f t="shared" si="66"/>
        <v>Ok</v>
      </c>
      <c r="AH167" s="115"/>
      <c r="AI167" s="133" t="str">
        <f t="shared" si="67"/>
        <v>Ok</v>
      </c>
      <c r="AJ167" s="117" t="str">
        <f t="shared" si="68"/>
        <v>Não</v>
      </c>
      <c r="AK167" s="118"/>
      <c r="AL167" s="115"/>
      <c r="AM167" s="133" t="str">
        <f t="shared" si="69"/>
        <v>Ok</v>
      </c>
      <c r="AO167" s="65" t="str">
        <f t="shared" si="70"/>
        <v>Cooperado SEM perguntas a serem evidenciadas</v>
      </c>
    </row>
    <row r="168" spans="8:41">
      <c r="H168" s="250"/>
      <c r="I168" s="115">
        <f>_xlfn.XLOOKUP(J168,'3054'!$D:$D,'3054'!$C:$C,0,0)</f>
        <v>0</v>
      </c>
      <c r="J168" s="134"/>
      <c r="K168" s="144" cm="1">
        <f t="array" ref="K168">MAX(IF(J168='3054'!$D:$D,'3054'!$I:$I))</f>
        <v>0</v>
      </c>
      <c r="L168" s="145">
        <f>IF(COUNTIFS('3054'!$D:$D,'A3054'!J168,'3054'!$I:$I,'A3054'!K168,'3054'!$F:$F,'A3054'!$L$7)&gt;=1,1,0)</f>
        <v>0</v>
      </c>
      <c r="M168" s="145">
        <f>IF(COUNTIFS('3054'!$D:$D,'A3054'!J168,'3054'!$I:$I,'A3054'!K168,'3054'!$F:$F,'A3054'!$M$7)&gt;=1,1,0)</f>
        <v>0</v>
      </c>
      <c r="N168" s="146">
        <f>IF(COUNTIFS('3054'!$D:$D,'A3054'!J168,'3054'!$I:$I,'A3054'!K168,'3054'!$F:$F,'A3054'!$N$7)&gt;=1,1,0)</f>
        <v>0</v>
      </c>
      <c r="O168" s="117"/>
      <c r="P168" s="118"/>
      <c r="Q168" s="133" t="str">
        <f t="shared" si="62"/>
        <v>Ok</v>
      </c>
      <c r="R168" s="115"/>
      <c r="S168" s="115"/>
      <c r="T168" s="66"/>
      <c r="U168" s="133" t="str">
        <f t="shared" si="63"/>
        <v>Ok</v>
      </c>
      <c r="V168" s="115"/>
      <c r="W168" s="115"/>
      <c r="X168" s="66"/>
      <c r="Y168" s="133" t="str">
        <f t="shared" si="64"/>
        <v>Ok</v>
      </c>
      <c r="Z168" s="115"/>
      <c r="AA168" s="115"/>
      <c r="AB168" s="66"/>
      <c r="AC168" s="133" t="str">
        <f t="shared" si="65"/>
        <v>Ok</v>
      </c>
      <c r="AD168" s="115"/>
      <c r="AE168" s="115"/>
      <c r="AF168" s="66"/>
      <c r="AG168" s="133" t="str">
        <f t="shared" si="66"/>
        <v>Ok</v>
      </c>
      <c r="AH168" s="115"/>
      <c r="AI168" s="133" t="str">
        <f t="shared" si="67"/>
        <v>Ok</v>
      </c>
      <c r="AJ168" s="117" t="str">
        <f t="shared" si="68"/>
        <v>Não</v>
      </c>
      <c r="AK168" s="118"/>
      <c r="AL168" s="115"/>
      <c r="AM168" s="133" t="str">
        <f t="shared" si="69"/>
        <v>Ok</v>
      </c>
      <c r="AO168" s="65" t="str">
        <f t="shared" si="70"/>
        <v>Cooperado SEM perguntas a serem evidenciadas</v>
      </c>
    </row>
    <row r="169" spans="8:41">
      <c r="H169" s="250"/>
      <c r="I169" s="115">
        <f>_xlfn.XLOOKUP(J169,'3054'!$D:$D,'3054'!$C:$C,0,0)</f>
        <v>0</v>
      </c>
      <c r="J169" s="134"/>
      <c r="K169" s="144" cm="1">
        <f t="array" ref="K169">MAX(IF(J169='3054'!$D:$D,'3054'!$I:$I))</f>
        <v>0</v>
      </c>
      <c r="L169" s="145">
        <f>IF(COUNTIFS('3054'!$D:$D,'A3054'!J169,'3054'!$I:$I,'A3054'!K169,'3054'!$F:$F,'A3054'!$L$7)&gt;=1,1,0)</f>
        <v>0</v>
      </c>
      <c r="M169" s="145">
        <f>IF(COUNTIFS('3054'!$D:$D,'A3054'!J169,'3054'!$I:$I,'A3054'!K169,'3054'!$F:$F,'A3054'!$M$7)&gt;=1,1,0)</f>
        <v>0</v>
      </c>
      <c r="N169" s="146">
        <f>IF(COUNTIFS('3054'!$D:$D,'A3054'!J169,'3054'!$I:$I,'A3054'!K169,'3054'!$F:$F,'A3054'!$N$7)&gt;=1,1,0)</f>
        <v>0</v>
      </c>
      <c r="O169" s="117"/>
      <c r="P169" s="118"/>
      <c r="Q169" s="133" t="str">
        <f t="shared" si="62"/>
        <v>Ok</v>
      </c>
      <c r="R169" s="115"/>
      <c r="S169" s="115"/>
      <c r="T169" s="66"/>
      <c r="U169" s="133" t="str">
        <f t="shared" si="63"/>
        <v>Ok</v>
      </c>
      <c r="V169" s="115"/>
      <c r="W169" s="115"/>
      <c r="X169" s="66"/>
      <c r="Y169" s="133" t="str">
        <f t="shared" si="64"/>
        <v>Ok</v>
      </c>
      <c r="Z169" s="115"/>
      <c r="AA169" s="115"/>
      <c r="AB169" s="66"/>
      <c r="AC169" s="133" t="str">
        <f t="shared" si="65"/>
        <v>Ok</v>
      </c>
      <c r="AD169" s="115"/>
      <c r="AE169" s="115"/>
      <c r="AF169" s="66"/>
      <c r="AG169" s="133" t="str">
        <f t="shared" si="66"/>
        <v>Ok</v>
      </c>
      <c r="AH169" s="115"/>
      <c r="AI169" s="133" t="str">
        <f t="shared" si="67"/>
        <v>Ok</v>
      </c>
      <c r="AJ169" s="117" t="str">
        <f t="shared" si="68"/>
        <v>Não</v>
      </c>
      <c r="AK169" s="118"/>
      <c r="AL169" s="115"/>
      <c r="AM169" s="133" t="str">
        <f t="shared" si="69"/>
        <v>Ok</v>
      </c>
      <c r="AO169" s="65" t="str">
        <f t="shared" si="70"/>
        <v>Cooperado SEM perguntas a serem evidenciadas</v>
      </c>
    </row>
    <row r="170" spans="8:41">
      <c r="H170" s="250"/>
      <c r="I170" s="115">
        <f>_xlfn.XLOOKUP(J170,'3054'!$D:$D,'3054'!$C:$C,0,0)</f>
        <v>0</v>
      </c>
      <c r="J170" s="134"/>
      <c r="K170" s="144" cm="1">
        <f t="array" ref="K170">MAX(IF(J170='3054'!$D:$D,'3054'!$I:$I))</f>
        <v>0</v>
      </c>
      <c r="L170" s="145">
        <f>IF(COUNTIFS('3054'!$D:$D,'A3054'!J170,'3054'!$I:$I,'A3054'!K170,'3054'!$F:$F,'A3054'!$L$7)&gt;=1,1,0)</f>
        <v>0</v>
      </c>
      <c r="M170" s="145">
        <f>IF(COUNTIFS('3054'!$D:$D,'A3054'!J170,'3054'!$I:$I,'A3054'!K170,'3054'!$F:$F,'A3054'!$M$7)&gt;=1,1,0)</f>
        <v>0</v>
      </c>
      <c r="N170" s="146">
        <f>IF(COUNTIFS('3054'!$D:$D,'A3054'!J170,'3054'!$I:$I,'A3054'!K170,'3054'!$F:$F,'A3054'!$N$7)&gt;=1,1,0)</f>
        <v>0</v>
      </c>
      <c r="O170" s="117"/>
      <c r="P170" s="118"/>
      <c r="Q170" s="133" t="str">
        <f t="shared" si="62"/>
        <v>Ok</v>
      </c>
      <c r="R170" s="115"/>
      <c r="S170" s="115"/>
      <c r="T170" s="66"/>
      <c r="U170" s="133" t="str">
        <f t="shared" si="63"/>
        <v>Ok</v>
      </c>
      <c r="V170" s="115"/>
      <c r="W170" s="115"/>
      <c r="X170" s="66"/>
      <c r="Y170" s="133" t="str">
        <f t="shared" si="64"/>
        <v>Ok</v>
      </c>
      <c r="Z170" s="115"/>
      <c r="AA170" s="115"/>
      <c r="AB170" s="66"/>
      <c r="AC170" s="133" t="str">
        <f t="shared" si="65"/>
        <v>Ok</v>
      </c>
      <c r="AD170" s="115"/>
      <c r="AE170" s="115"/>
      <c r="AF170" s="66"/>
      <c r="AG170" s="133" t="str">
        <f t="shared" si="66"/>
        <v>Ok</v>
      </c>
      <c r="AH170" s="115"/>
      <c r="AI170" s="133" t="str">
        <f t="shared" si="67"/>
        <v>Ok</v>
      </c>
      <c r="AJ170" s="117" t="str">
        <f t="shared" si="68"/>
        <v>Não</v>
      </c>
      <c r="AK170" s="118"/>
      <c r="AL170" s="115"/>
      <c r="AM170" s="133" t="str">
        <f t="shared" si="69"/>
        <v>Ok</v>
      </c>
      <c r="AO170" s="65" t="str">
        <f t="shared" si="70"/>
        <v>Cooperado SEM perguntas a serem evidenciadas</v>
      </c>
    </row>
    <row r="171" spans="8:41">
      <c r="H171" s="250"/>
      <c r="I171" s="115">
        <f>_xlfn.XLOOKUP(J171,'3054'!$D:$D,'3054'!$C:$C,0,0)</f>
        <v>0</v>
      </c>
      <c r="J171" s="134"/>
      <c r="K171" s="144" cm="1">
        <f t="array" ref="K171">MAX(IF(J171='3054'!$D:$D,'3054'!$I:$I))</f>
        <v>0</v>
      </c>
      <c r="L171" s="145">
        <f>IF(COUNTIFS('3054'!$D:$D,'A3054'!J171,'3054'!$I:$I,'A3054'!K171,'3054'!$F:$F,'A3054'!$L$7)&gt;=1,1,0)</f>
        <v>0</v>
      </c>
      <c r="M171" s="145">
        <f>IF(COUNTIFS('3054'!$D:$D,'A3054'!J171,'3054'!$I:$I,'A3054'!K171,'3054'!$F:$F,'A3054'!$M$7)&gt;=1,1,0)</f>
        <v>0</v>
      </c>
      <c r="N171" s="146">
        <f>IF(COUNTIFS('3054'!$D:$D,'A3054'!J171,'3054'!$I:$I,'A3054'!K171,'3054'!$F:$F,'A3054'!$N$7)&gt;=1,1,0)</f>
        <v>0</v>
      </c>
      <c r="O171" s="117"/>
      <c r="P171" s="118"/>
      <c r="Q171" s="133" t="str">
        <f t="shared" si="62"/>
        <v>Ok</v>
      </c>
      <c r="R171" s="115"/>
      <c r="S171" s="115"/>
      <c r="T171" s="66"/>
      <c r="U171" s="133" t="str">
        <f t="shared" si="63"/>
        <v>Ok</v>
      </c>
      <c r="V171" s="115"/>
      <c r="W171" s="115"/>
      <c r="X171" s="66"/>
      <c r="Y171" s="133" t="str">
        <f t="shared" si="64"/>
        <v>Ok</v>
      </c>
      <c r="Z171" s="115"/>
      <c r="AA171" s="115"/>
      <c r="AB171" s="66"/>
      <c r="AC171" s="133" t="str">
        <f t="shared" si="65"/>
        <v>Ok</v>
      </c>
      <c r="AD171" s="115"/>
      <c r="AE171" s="115"/>
      <c r="AF171" s="66"/>
      <c r="AG171" s="133" t="str">
        <f t="shared" si="66"/>
        <v>Ok</v>
      </c>
      <c r="AH171" s="115"/>
      <c r="AI171" s="133" t="str">
        <f t="shared" si="67"/>
        <v>Ok</v>
      </c>
      <c r="AJ171" s="117" t="str">
        <f t="shared" si="68"/>
        <v>Não</v>
      </c>
      <c r="AK171" s="118"/>
      <c r="AL171" s="115"/>
      <c r="AM171" s="133" t="str">
        <f t="shared" si="69"/>
        <v>Ok</v>
      </c>
      <c r="AO171" s="65" t="str">
        <f t="shared" si="70"/>
        <v>Cooperado SEM perguntas a serem evidenciadas</v>
      </c>
    </row>
    <row r="172" spans="8:41">
      <c r="H172" s="115"/>
      <c r="I172" s="115">
        <f>_xlfn.XLOOKUP(J172,'3054'!$D:$D,'3054'!$C:$C,0,0)</f>
        <v>0</v>
      </c>
      <c r="J172" s="134"/>
      <c r="K172" s="144" cm="1">
        <f t="array" ref="K172">MAX(IF(J172='3054'!$D:$D,'3054'!$I:$I))</f>
        <v>0</v>
      </c>
      <c r="L172" s="145">
        <f>IF(COUNTIFS('3054'!$D:$D,'A3054'!J172,'3054'!$I:$I,'A3054'!K172,'3054'!$F:$F,'A3054'!$L$7)&gt;=1,1,0)</f>
        <v>0</v>
      </c>
      <c r="M172" s="145">
        <f>IF(COUNTIFS('3054'!$D:$D,'A3054'!J172,'3054'!$I:$I,'A3054'!K172,'3054'!$F:$F,'A3054'!$M$7)&gt;=1,1,0)</f>
        <v>0</v>
      </c>
      <c r="N172" s="146">
        <f>IF(COUNTIFS('3054'!$D:$D,'A3054'!J172,'3054'!$I:$I,'A3054'!K172,'3054'!$F:$F,'A3054'!$N$7)&gt;=1,1,0)</f>
        <v>0</v>
      </c>
      <c r="O172" s="117"/>
      <c r="P172" s="118"/>
      <c r="Q172" s="133" t="str">
        <f t="shared" si="62"/>
        <v>Ok</v>
      </c>
      <c r="R172" s="115"/>
      <c r="S172" s="115"/>
      <c r="T172" s="66"/>
      <c r="U172" s="133" t="str">
        <f t="shared" si="63"/>
        <v>Ok</v>
      </c>
      <c r="V172" s="115"/>
      <c r="W172" s="115"/>
      <c r="X172" s="66"/>
      <c r="Y172" s="133" t="str">
        <f t="shared" si="64"/>
        <v>Ok</v>
      </c>
      <c r="Z172" s="115"/>
      <c r="AA172" s="115"/>
      <c r="AB172" s="66"/>
      <c r="AC172" s="133" t="str">
        <f t="shared" si="65"/>
        <v>Ok</v>
      </c>
      <c r="AD172" s="115"/>
      <c r="AE172" s="115"/>
      <c r="AF172" s="66"/>
      <c r="AG172" s="133" t="str">
        <f t="shared" si="66"/>
        <v>Ok</v>
      </c>
      <c r="AH172" s="115"/>
      <c r="AI172" s="133" t="str">
        <f t="shared" si="67"/>
        <v>Ok</v>
      </c>
      <c r="AJ172" s="117" t="str">
        <f t="shared" si="68"/>
        <v>Não</v>
      </c>
      <c r="AK172" s="118"/>
      <c r="AL172" s="115"/>
      <c r="AM172" s="133" t="str">
        <f t="shared" si="69"/>
        <v>Ok</v>
      </c>
      <c r="AO172" s="65" t="str">
        <f t="shared" si="70"/>
        <v>Cooperado SEM perguntas a serem evidenciadas</v>
      </c>
    </row>
    <row r="173" spans="8:41">
      <c r="H173" s="115"/>
      <c r="I173" s="115">
        <f>_xlfn.XLOOKUP(J173,'3054'!$D:$D,'3054'!$C:$C,0,0)</f>
        <v>0</v>
      </c>
      <c r="J173" s="134"/>
      <c r="K173" s="144" cm="1">
        <f t="array" ref="K173">MAX(IF(J173='3054'!$D:$D,'3054'!$I:$I))</f>
        <v>0</v>
      </c>
      <c r="L173" s="145">
        <f>IF(COUNTIFS('3054'!$D:$D,'A3054'!J173,'3054'!$I:$I,'A3054'!K173,'3054'!$F:$F,'A3054'!$L$7)&gt;=1,1,0)</f>
        <v>0</v>
      </c>
      <c r="M173" s="145">
        <f>IF(COUNTIFS('3054'!$D:$D,'A3054'!J173,'3054'!$I:$I,'A3054'!K173,'3054'!$F:$F,'A3054'!$M$7)&gt;=1,1,0)</f>
        <v>0</v>
      </c>
      <c r="N173" s="146">
        <f>IF(COUNTIFS('3054'!$D:$D,'A3054'!J173,'3054'!$I:$I,'A3054'!K173,'3054'!$F:$F,'A3054'!$N$7)&gt;=1,1,0)</f>
        <v>0</v>
      </c>
      <c r="O173" s="117"/>
      <c r="P173" s="118"/>
      <c r="Q173" s="133" t="str">
        <f t="shared" si="62"/>
        <v>Ok</v>
      </c>
      <c r="R173" s="115"/>
      <c r="S173" s="115"/>
      <c r="T173" s="66"/>
      <c r="U173" s="133" t="str">
        <f t="shared" si="63"/>
        <v>Ok</v>
      </c>
      <c r="V173" s="115"/>
      <c r="W173" s="115"/>
      <c r="X173" s="66"/>
      <c r="Y173" s="133" t="str">
        <f t="shared" si="64"/>
        <v>Ok</v>
      </c>
      <c r="Z173" s="115"/>
      <c r="AA173" s="115"/>
      <c r="AB173" s="66"/>
      <c r="AC173" s="133" t="str">
        <f t="shared" si="65"/>
        <v>Ok</v>
      </c>
      <c r="AD173" s="115"/>
      <c r="AE173" s="115"/>
      <c r="AF173" s="66"/>
      <c r="AG173" s="133" t="str">
        <f t="shared" si="66"/>
        <v>Ok</v>
      </c>
      <c r="AH173" s="115"/>
      <c r="AI173" s="133" t="str">
        <f t="shared" si="67"/>
        <v>Ok</v>
      </c>
      <c r="AJ173" s="117" t="str">
        <f t="shared" si="68"/>
        <v>Não</v>
      </c>
      <c r="AK173" s="118"/>
      <c r="AL173" s="115"/>
      <c r="AM173" s="133" t="str">
        <f t="shared" si="69"/>
        <v>Ok</v>
      </c>
      <c r="AO173" s="65" t="str">
        <f t="shared" si="70"/>
        <v>Cooperado SEM perguntas a serem evidenciadas</v>
      </c>
    </row>
    <row r="174" spans="8:41">
      <c r="H174" s="115"/>
      <c r="I174" s="115">
        <f>_xlfn.XLOOKUP(J174,'3054'!$D:$D,'3054'!$C:$C,0,0)</f>
        <v>0</v>
      </c>
      <c r="J174" s="134"/>
      <c r="K174" s="144" cm="1">
        <f t="array" ref="K174">MAX(IF(J174='3054'!$D:$D,'3054'!$I:$I))</f>
        <v>0</v>
      </c>
      <c r="L174" s="145">
        <f>IF(COUNTIFS('3054'!$D:$D,'A3054'!J174,'3054'!$I:$I,'A3054'!K174,'3054'!$F:$F,'A3054'!$L$7)&gt;=1,1,0)</f>
        <v>0</v>
      </c>
      <c r="M174" s="145">
        <f>IF(COUNTIFS('3054'!$D:$D,'A3054'!J174,'3054'!$I:$I,'A3054'!K174,'3054'!$F:$F,'A3054'!$M$7)&gt;=1,1,0)</f>
        <v>0</v>
      </c>
      <c r="N174" s="146">
        <f>IF(COUNTIFS('3054'!$D:$D,'A3054'!J174,'3054'!$I:$I,'A3054'!K174,'3054'!$F:$F,'A3054'!$N$7)&gt;=1,1,0)</f>
        <v>0</v>
      </c>
      <c r="O174" s="117"/>
      <c r="P174" s="118"/>
      <c r="Q174" s="133" t="str">
        <f t="shared" si="62"/>
        <v>Ok</v>
      </c>
      <c r="R174" s="115"/>
      <c r="S174" s="115"/>
      <c r="T174" s="66"/>
      <c r="U174" s="133" t="str">
        <f t="shared" si="63"/>
        <v>Ok</v>
      </c>
      <c r="V174" s="115"/>
      <c r="W174" s="115"/>
      <c r="X174" s="66"/>
      <c r="Y174" s="133" t="str">
        <f t="shared" si="64"/>
        <v>Ok</v>
      </c>
      <c r="Z174" s="115"/>
      <c r="AA174" s="115"/>
      <c r="AB174" s="66"/>
      <c r="AC174" s="133" t="str">
        <f t="shared" si="65"/>
        <v>Ok</v>
      </c>
      <c r="AD174" s="115"/>
      <c r="AE174" s="115"/>
      <c r="AF174" s="66"/>
      <c r="AG174" s="133" t="str">
        <f t="shared" si="66"/>
        <v>Ok</v>
      </c>
      <c r="AH174" s="115"/>
      <c r="AI174" s="133" t="str">
        <f t="shared" si="67"/>
        <v>Ok</v>
      </c>
      <c r="AJ174" s="117" t="str">
        <f t="shared" si="68"/>
        <v>Não</v>
      </c>
      <c r="AK174" s="118"/>
      <c r="AL174" s="115"/>
      <c r="AM174" s="133" t="str">
        <f t="shared" si="69"/>
        <v>Ok</v>
      </c>
      <c r="AO174" s="65" t="str">
        <f t="shared" si="70"/>
        <v>Cooperado SEM perguntas a serem evidenciadas</v>
      </c>
    </row>
    <row r="175" spans="8:41">
      <c r="H175" s="115"/>
      <c r="I175" s="115">
        <f>_xlfn.XLOOKUP(J175,'3054'!$D:$D,'3054'!$C:$C,0,0)</f>
        <v>0</v>
      </c>
      <c r="J175" s="134"/>
      <c r="K175" s="144" cm="1">
        <f t="array" ref="K175">MAX(IF(J175='3054'!$D:$D,'3054'!$I:$I))</f>
        <v>0</v>
      </c>
      <c r="L175" s="145">
        <f>IF(COUNTIFS('3054'!$D:$D,'A3054'!J175,'3054'!$I:$I,'A3054'!K175,'3054'!$F:$F,'A3054'!$L$7)&gt;=1,1,0)</f>
        <v>0</v>
      </c>
      <c r="M175" s="145">
        <f>IF(COUNTIFS('3054'!$D:$D,'A3054'!J175,'3054'!$I:$I,'A3054'!K175,'3054'!$F:$F,'A3054'!$M$7)&gt;=1,1,0)</f>
        <v>0</v>
      </c>
      <c r="N175" s="146">
        <f>IF(COUNTIFS('3054'!$D:$D,'A3054'!J175,'3054'!$I:$I,'A3054'!K175,'3054'!$F:$F,'A3054'!$N$7)&gt;=1,1,0)</f>
        <v>0</v>
      </c>
      <c r="O175" s="117"/>
      <c r="P175" s="118"/>
      <c r="Q175" s="133" t="str">
        <f t="shared" si="62"/>
        <v>Ok</v>
      </c>
      <c r="R175" s="115"/>
      <c r="S175" s="115"/>
      <c r="T175" s="66"/>
      <c r="U175" s="133" t="str">
        <f t="shared" si="63"/>
        <v>Ok</v>
      </c>
      <c r="V175" s="115"/>
      <c r="W175" s="115"/>
      <c r="X175" s="66"/>
      <c r="Y175" s="133" t="str">
        <f t="shared" si="64"/>
        <v>Ok</v>
      </c>
      <c r="Z175" s="115"/>
      <c r="AA175" s="115"/>
      <c r="AB175" s="66"/>
      <c r="AC175" s="133" t="str">
        <f t="shared" si="65"/>
        <v>Ok</v>
      </c>
      <c r="AD175" s="115"/>
      <c r="AE175" s="115"/>
      <c r="AF175" s="66"/>
      <c r="AG175" s="133" t="str">
        <f t="shared" si="66"/>
        <v>Ok</v>
      </c>
      <c r="AH175" s="115"/>
      <c r="AI175" s="133" t="str">
        <f t="shared" si="67"/>
        <v>Ok</v>
      </c>
      <c r="AJ175" s="117" t="str">
        <f t="shared" si="68"/>
        <v>Não</v>
      </c>
      <c r="AK175" s="118"/>
      <c r="AL175" s="115"/>
      <c r="AM175" s="133" t="str">
        <f t="shared" si="69"/>
        <v>Ok</v>
      </c>
      <c r="AO175" s="65" t="str">
        <f t="shared" si="70"/>
        <v>Cooperado SEM perguntas a serem evidenciadas</v>
      </c>
    </row>
    <row r="176" spans="8:41">
      <c r="H176" s="115"/>
      <c r="I176" s="115">
        <f>_xlfn.XLOOKUP(J176,'3054'!$D:$D,'3054'!$C:$C,0,0)</f>
        <v>0</v>
      </c>
      <c r="J176" s="134"/>
      <c r="K176" s="144" cm="1">
        <f t="array" ref="K176">MAX(IF(J176='3054'!$D:$D,'3054'!$I:$I))</f>
        <v>0</v>
      </c>
      <c r="L176" s="145">
        <f>IF(COUNTIFS('3054'!$D:$D,'A3054'!J176,'3054'!$I:$I,'A3054'!K176,'3054'!$F:$F,'A3054'!$L$7)&gt;=1,1,0)</f>
        <v>0</v>
      </c>
      <c r="M176" s="145">
        <f>IF(COUNTIFS('3054'!$D:$D,'A3054'!J176,'3054'!$I:$I,'A3054'!K176,'3054'!$F:$F,'A3054'!$M$7)&gt;=1,1,0)</f>
        <v>0</v>
      </c>
      <c r="N176" s="146">
        <f>IF(COUNTIFS('3054'!$D:$D,'A3054'!J176,'3054'!$I:$I,'A3054'!K176,'3054'!$F:$F,'A3054'!$N$7)&gt;=1,1,0)</f>
        <v>0</v>
      </c>
      <c r="O176" s="117"/>
      <c r="P176" s="118"/>
      <c r="Q176" s="133" t="str">
        <f t="shared" si="62"/>
        <v>Ok</v>
      </c>
      <c r="R176" s="115"/>
      <c r="S176" s="115"/>
      <c r="T176" s="66"/>
      <c r="U176" s="133" t="str">
        <f t="shared" si="63"/>
        <v>Ok</v>
      </c>
      <c r="V176" s="115"/>
      <c r="W176" s="115"/>
      <c r="X176" s="66"/>
      <c r="Y176" s="133" t="str">
        <f t="shared" si="64"/>
        <v>Ok</v>
      </c>
      <c r="Z176" s="115"/>
      <c r="AA176" s="115"/>
      <c r="AB176" s="66"/>
      <c r="AC176" s="133" t="str">
        <f t="shared" si="65"/>
        <v>Ok</v>
      </c>
      <c r="AD176" s="115"/>
      <c r="AE176" s="115"/>
      <c r="AF176" s="66"/>
      <c r="AG176" s="133" t="str">
        <f t="shared" si="66"/>
        <v>Ok</v>
      </c>
      <c r="AH176" s="115"/>
      <c r="AI176" s="133" t="str">
        <f t="shared" si="67"/>
        <v>Ok</v>
      </c>
      <c r="AJ176" s="117" t="str">
        <f t="shared" si="68"/>
        <v>Não</v>
      </c>
      <c r="AK176" s="118"/>
      <c r="AL176" s="115"/>
      <c r="AM176" s="133" t="str">
        <f t="shared" si="69"/>
        <v>Ok</v>
      </c>
      <c r="AO176" s="65" t="str">
        <f t="shared" si="70"/>
        <v>Cooperado SEM perguntas a serem evidenciadas</v>
      </c>
    </row>
    <row r="177" spans="8:41">
      <c r="H177" s="115"/>
      <c r="I177" s="115">
        <f>_xlfn.XLOOKUP(J177,'3054'!$D:$D,'3054'!$C:$C,0,0)</f>
        <v>0</v>
      </c>
      <c r="J177" s="134"/>
      <c r="K177" s="144" cm="1">
        <f t="array" ref="K177">MAX(IF(J177='3054'!$D:$D,'3054'!$I:$I))</f>
        <v>0</v>
      </c>
      <c r="L177" s="145">
        <f>IF(COUNTIFS('3054'!$D:$D,'A3054'!J177,'3054'!$I:$I,'A3054'!K177,'3054'!$F:$F,'A3054'!$L$7)&gt;=1,1,0)</f>
        <v>0</v>
      </c>
      <c r="M177" s="145">
        <f>IF(COUNTIFS('3054'!$D:$D,'A3054'!J177,'3054'!$I:$I,'A3054'!K177,'3054'!$F:$F,'A3054'!$M$7)&gt;=1,1,0)</f>
        <v>0</v>
      </c>
      <c r="N177" s="146">
        <f>IF(COUNTIFS('3054'!$D:$D,'A3054'!J177,'3054'!$I:$I,'A3054'!K177,'3054'!$F:$F,'A3054'!$N$7)&gt;=1,1,0)</f>
        <v>0</v>
      </c>
      <c r="O177" s="117"/>
      <c r="P177" s="118"/>
      <c r="Q177" s="133" t="str">
        <f t="shared" si="62"/>
        <v>Ok</v>
      </c>
      <c r="R177" s="115"/>
      <c r="S177" s="115"/>
      <c r="T177" s="66"/>
      <c r="U177" s="133" t="str">
        <f t="shared" si="63"/>
        <v>Ok</v>
      </c>
      <c r="V177" s="115"/>
      <c r="W177" s="115"/>
      <c r="X177" s="66"/>
      <c r="Y177" s="133" t="str">
        <f t="shared" si="64"/>
        <v>Ok</v>
      </c>
      <c r="Z177" s="115"/>
      <c r="AA177" s="115"/>
      <c r="AB177" s="66"/>
      <c r="AC177" s="133" t="str">
        <f t="shared" si="65"/>
        <v>Ok</v>
      </c>
      <c r="AD177" s="115"/>
      <c r="AE177" s="115"/>
      <c r="AF177" s="66"/>
      <c r="AG177" s="133" t="str">
        <f t="shared" si="66"/>
        <v>Ok</v>
      </c>
      <c r="AH177" s="115"/>
      <c r="AI177" s="133" t="str">
        <f t="shared" si="67"/>
        <v>Ok</v>
      </c>
      <c r="AJ177" s="117" t="str">
        <f t="shared" si="68"/>
        <v>Não</v>
      </c>
      <c r="AK177" s="118"/>
      <c r="AL177" s="115"/>
      <c r="AM177" s="133" t="str">
        <f t="shared" si="69"/>
        <v>Ok</v>
      </c>
      <c r="AO177" s="65" t="str">
        <f t="shared" si="70"/>
        <v>Cooperado SEM perguntas a serem evidenciadas</v>
      </c>
    </row>
    <row r="178" spans="8:41">
      <c r="H178" s="250"/>
      <c r="I178" s="115">
        <f>_xlfn.XLOOKUP(J178,'3054'!$D:$D,'3054'!$C:$C,0,0)</f>
        <v>0</v>
      </c>
      <c r="J178" s="134"/>
      <c r="K178" s="144" cm="1">
        <f t="array" ref="K178">MAX(IF(J178='3054'!$D:$D,'3054'!$I:$I))</f>
        <v>0</v>
      </c>
      <c r="L178" s="145">
        <f>IF(COUNTIFS('3054'!$D:$D,'A3054'!J178,'3054'!$I:$I,'A3054'!K178,'3054'!$F:$F,'A3054'!$L$7)&gt;=1,1,0)</f>
        <v>0</v>
      </c>
      <c r="M178" s="145">
        <f>IF(COUNTIFS('3054'!$D:$D,'A3054'!J178,'3054'!$I:$I,'A3054'!K178,'3054'!$F:$F,'A3054'!$M$7)&gt;=1,1,0)</f>
        <v>0</v>
      </c>
      <c r="N178" s="146">
        <f>IF(COUNTIFS('3054'!$D:$D,'A3054'!J178,'3054'!$I:$I,'A3054'!K178,'3054'!$F:$F,'A3054'!$N$7)&gt;=1,1,0)</f>
        <v>0</v>
      </c>
      <c r="O178" s="117"/>
      <c r="P178" s="118"/>
      <c r="Q178" s="133" t="str">
        <f t="shared" si="62"/>
        <v>Ok</v>
      </c>
      <c r="R178" s="115"/>
      <c r="S178" s="115"/>
      <c r="T178" s="66"/>
      <c r="U178" s="133" t="str">
        <f t="shared" si="63"/>
        <v>Ok</v>
      </c>
      <c r="V178" s="115"/>
      <c r="W178" s="115"/>
      <c r="X178" s="66"/>
      <c r="Y178" s="133" t="str">
        <f t="shared" si="64"/>
        <v>Ok</v>
      </c>
      <c r="Z178" s="115"/>
      <c r="AA178" s="115"/>
      <c r="AB178" s="66"/>
      <c r="AC178" s="133" t="str">
        <f t="shared" si="65"/>
        <v>Ok</v>
      </c>
      <c r="AD178" s="115"/>
      <c r="AE178" s="115"/>
      <c r="AF178" s="66"/>
      <c r="AG178" s="133" t="str">
        <f t="shared" si="66"/>
        <v>Ok</v>
      </c>
      <c r="AH178" s="115"/>
      <c r="AI178" s="133" t="str">
        <f t="shared" si="67"/>
        <v>Ok</v>
      </c>
      <c r="AJ178" s="117" t="str">
        <f t="shared" si="68"/>
        <v>Não</v>
      </c>
      <c r="AK178" s="118"/>
      <c r="AL178" s="115"/>
      <c r="AM178" s="133" t="str">
        <f t="shared" si="69"/>
        <v>Ok</v>
      </c>
      <c r="AO178" s="65" t="str">
        <f t="shared" si="70"/>
        <v>Cooperado SEM perguntas a serem evidenciadas</v>
      </c>
    </row>
    <row r="179" spans="8:41">
      <c r="H179" s="115"/>
      <c r="I179" s="115">
        <f>_xlfn.XLOOKUP(J179,'3054'!$D:$D,'3054'!$C:$C,0,0)</f>
        <v>0</v>
      </c>
      <c r="J179" s="134"/>
      <c r="K179" s="144" cm="1">
        <f t="array" ref="K179">MAX(IF(J179='3054'!$D:$D,'3054'!$I:$I))</f>
        <v>0</v>
      </c>
      <c r="L179" s="145">
        <f>IF(COUNTIFS('3054'!$D:$D,'A3054'!J179,'3054'!$I:$I,'A3054'!K179,'3054'!$F:$F,'A3054'!$L$7)&gt;=1,1,0)</f>
        <v>0</v>
      </c>
      <c r="M179" s="145">
        <f>IF(COUNTIFS('3054'!$D:$D,'A3054'!J179,'3054'!$I:$I,'A3054'!K179,'3054'!$F:$F,'A3054'!$M$7)&gt;=1,1,0)</f>
        <v>0</v>
      </c>
      <c r="N179" s="146">
        <f>IF(COUNTIFS('3054'!$D:$D,'A3054'!J179,'3054'!$I:$I,'A3054'!K179,'3054'!$F:$F,'A3054'!$N$7)&gt;=1,1,0)</f>
        <v>0</v>
      </c>
      <c r="O179" s="117"/>
      <c r="P179" s="118"/>
      <c r="Q179" s="133" t="str">
        <f t="shared" si="62"/>
        <v>Ok</v>
      </c>
      <c r="R179" s="115"/>
      <c r="S179" s="115"/>
      <c r="T179" s="66"/>
      <c r="U179" s="133" t="str">
        <f t="shared" si="63"/>
        <v>Ok</v>
      </c>
      <c r="V179" s="115"/>
      <c r="W179" s="115"/>
      <c r="X179" s="66"/>
      <c r="Y179" s="133" t="str">
        <f t="shared" si="64"/>
        <v>Ok</v>
      </c>
      <c r="Z179" s="115"/>
      <c r="AA179" s="115"/>
      <c r="AB179" s="66"/>
      <c r="AC179" s="133" t="str">
        <f t="shared" si="65"/>
        <v>Ok</v>
      </c>
      <c r="AD179" s="115"/>
      <c r="AE179" s="115"/>
      <c r="AF179" s="66"/>
      <c r="AG179" s="133" t="str">
        <f t="shared" si="66"/>
        <v>Ok</v>
      </c>
      <c r="AH179" s="115"/>
      <c r="AI179" s="133" t="str">
        <f t="shared" si="67"/>
        <v>Ok</v>
      </c>
      <c r="AJ179" s="117" t="str">
        <f t="shared" si="68"/>
        <v>Não</v>
      </c>
      <c r="AK179" s="118"/>
      <c r="AL179" s="115"/>
      <c r="AM179" s="133" t="str">
        <f t="shared" si="69"/>
        <v>Ok</v>
      </c>
      <c r="AO179" s="65" t="str">
        <f t="shared" si="70"/>
        <v>Cooperado SEM perguntas a serem evidenciadas</v>
      </c>
    </row>
    <row r="180" spans="8:41">
      <c r="H180" s="115"/>
      <c r="I180" s="115">
        <f>_xlfn.XLOOKUP(J180,'3054'!$D:$D,'3054'!$C:$C,0,0)</f>
        <v>0</v>
      </c>
      <c r="J180" s="134"/>
      <c r="K180" s="144" cm="1">
        <f t="array" ref="K180">MAX(IF(J180='3054'!$D:$D,'3054'!$I:$I))</f>
        <v>0</v>
      </c>
      <c r="L180" s="145">
        <f>IF(COUNTIFS('3054'!$D:$D,'A3054'!J180,'3054'!$I:$I,'A3054'!K180,'3054'!$F:$F,'A3054'!$L$7)&gt;=1,1,0)</f>
        <v>0</v>
      </c>
      <c r="M180" s="145">
        <f>IF(COUNTIFS('3054'!$D:$D,'A3054'!J180,'3054'!$I:$I,'A3054'!K180,'3054'!$F:$F,'A3054'!$M$7)&gt;=1,1,0)</f>
        <v>0</v>
      </c>
      <c r="N180" s="146">
        <f>IF(COUNTIFS('3054'!$D:$D,'A3054'!J180,'3054'!$I:$I,'A3054'!K180,'3054'!$F:$F,'A3054'!$N$7)&gt;=1,1,0)</f>
        <v>0</v>
      </c>
      <c r="O180" s="117"/>
      <c r="P180" s="118"/>
      <c r="Q180" s="133" t="str">
        <f t="shared" si="62"/>
        <v>Ok</v>
      </c>
      <c r="R180" s="115"/>
      <c r="S180" s="115"/>
      <c r="T180" s="66"/>
      <c r="U180" s="133" t="str">
        <f t="shared" si="63"/>
        <v>Ok</v>
      </c>
      <c r="V180" s="115"/>
      <c r="W180" s="115"/>
      <c r="X180" s="66"/>
      <c r="Y180" s="133" t="str">
        <f t="shared" si="64"/>
        <v>Ok</v>
      </c>
      <c r="Z180" s="115"/>
      <c r="AA180" s="115"/>
      <c r="AB180" s="66"/>
      <c r="AC180" s="133" t="str">
        <f t="shared" si="65"/>
        <v>Ok</v>
      </c>
      <c r="AD180" s="115"/>
      <c r="AE180" s="115"/>
      <c r="AF180" s="66"/>
      <c r="AG180" s="133" t="str">
        <f t="shared" si="66"/>
        <v>Ok</v>
      </c>
      <c r="AH180" s="115"/>
      <c r="AI180" s="133" t="str">
        <f t="shared" si="67"/>
        <v>Ok</v>
      </c>
      <c r="AJ180" s="117" t="str">
        <f t="shared" si="68"/>
        <v>Não</v>
      </c>
      <c r="AK180" s="118"/>
      <c r="AL180" s="115"/>
      <c r="AM180" s="133" t="str">
        <f t="shared" si="69"/>
        <v>Ok</v>
      </c>
      <c r="AO180" s="65" t="str">
        <f t="shared" si="70"/>
        <v>Cooperado SEM perguntas a serem evidenciadas</v>
      </c>
    </row>
    <row r="181" spans="8:41">
      <c r="H181" s="115"/>
      <c r="I181" s="115">
        <f>_xlfn.XLOOKUP(J181,'3054'!$D:$D,'3054'!$C:$C,0,0)</f>
        <v>0</v>
      </c>
      <c r="J181" s="134"/>
      <c r="K181" s="144" cm="1">
        <f t="array" ref="K181">MAX(IF(J181='3054'!$D:$D,'3054'!$I:$I))</f>
        <v>0</v>
      </c>
      <c r="L181" s="145">
        <f>IF(COUNTIFS('3054'!$D:$D,'A3054'!J181,'3054'!$I:$I,'A3054'!K181,'3054'!$F:$F,'A3054'!$L$7)&gt;=1,1,0)</f>
        <v>0</v>
      </c>
      <c r="M181" s="145">
        <f>IF(COUNTIFS('3054'!$D:$D,'A3054'!J181,'3054'!$I:$I,'A3054'!K181,'3054'!$F:$F,'A3054'!$M$7)&gt;=1,1,0)</f>
        <v>0</v>
      </c>
      <c r="N181" s="146">
        <f>IF(COUNTIFS('3054'!$D:$D,'A3054'!J181,'3054'!$I:$I,'A3054'!K181,'3054'!$F:$F,'A3054'!$N$7)&gt;=1,1,0)</f>
        <v>0</v>
      </c>
      <c r="O181" s="117"/>
      <c r="P181" s="118"/>
      <c r="Q181" s="133" t="str">
        <f t="shared" si="62"/>
        <v>Ok</v>
      </c>
      <c r="R181" s="115"/>
      <c r="S181" s="115"/>
      <c r="T181" s="66"/>
      <c r="U181" s="133" t="str">
        <f t="shared" si="63"/>
        <v>Ok</v>
      </c>
      <c r="V181" s="115"/>
      <c r="W181" s="115"/>
      <c r="X181" s="66"/>
      <c r="Y181" s="133" t="str">
        <f t="shared" si="64"/>
        <v>Ok</v>
      </c>
      <c r="Z181" s="115"/>
      <c r="AA181" s="115"/>
      <c r="AB181" s="66"/>
      <c r="AC181" s="133" t="str">
        <f t="shared" si="65"/>
        <v>Ok</v>
      </c>
      <c r="AD181" s="115"/>
      <c r="AE181" s="115"/>
      <c r="AF181" s="66"/>
      <c r="AG181" s="133" t="str">
        <f t="shared" si="66"/>
        <v>Ok</v>
      </c>
      <c r="AH181" s="115"/>
      <c r="AI181" s="133" t="str">
        <f t="shared" si="67"/>
        <v>Ok</v>
      </c>
      <c r="AJ181" s="117" t="str">
        <f t="shared" si="68"/>
        <v>Não</v>
      </c>
      <c r="AK181" s="118"/>
      <c r="AL181" s="115"/>
      <c r="AM181" s="133" t="str">
        <f t="shared" si="69"/>
        <v>Ok</v>
      </c>
      <c r="AO181" s="65" t="str">
        <f t="shared" si="70"/>
        <v>Cooperado SEM perguntas a serem evidenciadas</v>
      </c>
    </row>
    <row r="182" spans="8:41">
      <c r="H182" s="115"/>
      <c r="I182" s="115">
        <f>_xlfn.XLOOKUP(J182,'3054'!$D:$D,'3054'!$C:$C,0,0)</f>
        <v>0</v>
      </c>
      <c r="J182" s="134"/>
      <c r="K182" s="144" cm="1">
        <f t="array" ref="K182">MAX(IF(J182='3054'!$D:$D,'3054'!$I:$I))</f>
        <v>0</v>
      </c>
      <c r="L182" s="145">
        <f>IF(COUNTIFS('3054'!$D:$D,'A3054'!J182,'3054'!$I:$I,'A3054'!K182,'3054'!$F:$F,'A3054'!$L$7)&gt;=1,1,0)</f>
        <v>0</v>
      </c>
      <c r="M182" s="145">
        <f>IF(COUNTIFS('3054'!$D:$D,'A3054'!J182,'3054'!$I:$I,'A3054'!K182,'3054'!$F:$F,'A3054'!$M$7)&gt;=1,1,0)</f>
        <v>0</v>
      </c>
      <c r="N182" s="146">
        <f>IF(COUNTIFS('3054'!$D:$D,'A3054'!J182,'3054'!$I:$I,'A3054'!K182,'3054'!$F:$F,'A3054'!$N$7)&gt;=1,1,0)</f>
        <v>0</v>
      </c>
      <c r="O182" s="117"/>
      <c r="P182" s="118"/>
      <c r="Q182" s="133" t="str">
        <f t="shared" si="62"/>
        <v>Ok</v>
      </c>
      <c r="R182" s="115"/>
      <c r="S182" s="115"/>
      <c r="T182" s="66"/>
      <c r="U182" s="133" t="str">
        <f t="shared" si="63"/>
        <v>Ok</v>
      </c>
      <c r="V182" s="115"/>
      <c r="W182" s="115"/>
      <c r="X182" s="66"/>
      <c r="Y182" s="133" t="str">
        <f t="shared" si="64"/>
        <v>Ok</v>
      </c>
      <c r="Z182" s="115"/>
      <c r="AA182" s="115"/>
      <c r="AB182" s="66"/>
      <c r="AC182" s="133" t="str">
        <f t="shared" si="65"/>
        <v>Ok</v>
      </c>
      <c r="AD182" s="115"/>
      <c r="AE182" s="115"/>
      <c r="AF182" s="66"/>
      <c r="AG182" s="133" t="str">
        <f t="shared" si="66"/>
        <v>Ok</v>
      </c>
      <c r="AH182" s="115"/>
      <c r="AI182" s="133" t="str">
        <f t="shared" si="67"/>
        <v>Ok</v>
      </c>
      <c r="AJ182" s="117" t="str">
        <f t="shared" si="68"/>
        <v>Não</v>
      </c>
      <c r="AK182" s="118"/>
      <c r="AL182" s="115"/>
      <c r="AM182" s="133" t="str">
        <f t="shared" si="69"/>
        <v>Ok</v>
      </c>
      <c r="AO182" s="65" t="str">
        <f t="shared" si="70"/>
        <v>Cooperado SEM perguntas a serem evidenciadas</v>
      </c>
    </row>
    <row r="183" spans="8:41">
      <c r="H183" s="250"/>
      <c r="I183" s="115">
        <f>_xlfn.XLOOKUP(J183,'3054'!$D:$D,'3054'!$C:$C,0,0)</f>
        <v>0</v>
      </c>
      <c r="J183" s="134"/>
      <c r="K183" s="144" cm="1">
        <f t="array" ref="K183">MAX(IF(J183='3054'!$D:$D,'3054'!$I:$I))</f>
        <v>0</v>
      </c>
      <c r="L183" s="145">
        <f>IF(COUNTIFS('3054'!$D:$D,'A3054'!J183,'3054'!$I:$I,'A3054'!K183,'3054'!$F:$F,'A3054'!$L$7)&gt;=1,1,0)</f>
        <v>0</v>
      </c>
      <c r="M183" s="145">
        <f>IF(COUNTIFS('3054'!$D:$D,'A3054'!J183,'3054'!$I:$I,'A3054'!K183,'3054'!$F:$F,'A3054'!$M$7)&gt;=1,1,0)</f>
        <v>0</v>
      </c>
      <c r="N183" s="146">
        <f>IF(COUNTIFS('3054'!$D:$D,'A3054'!J183,'3054'!$I:$I,'A3054'!K183,'3054'!$F:$F,'A3054'!$N$7)&gt;=1,1,0)</f>
        <v>0</v>
      </c>
      <c r="O183" s="117"/>
      <c r="P183" s="118"/>
      <c r="Q183" s="133" t="str">
        <f t="shared" si="62"/>
        <v>Ok</v>
      </c>
      <c r="R183" s="115"/>
      <c r="S183" s="115"/>
      <c r="T183" s="66"/>
      <c r="U183" s="133" t="str">
        <f t="shared" si="63"/>
        <v>Ok</v>
      </c>
      <c r="V183" s="115"/>
      <c r="W183" s="115"/>
      <c r="X183" s="66"/>
      <c r="Y183" s="133" t="str">
        <f t="shared" si="64"/>
        <v>Ok</v>
      </c>
      <c r="Z183" s="115"/>
      <c r="AA183" s="115"/>
      <c r="AB183" s="66"/>
      <c r="AC183" s="133" t="str">
        <f t="shared" si="65"/>
        <v>Ok</v>
      </c>
      <c r="AD183" s="115"/>
      <c r="AE183" s="115"/>
      <c r="AF183" s="66"/>
      <c r="AG183" s="133" t="str">
        <f t="shared" si="66"/>
        <v>Ok</v>
      </c>
      <c r="AH183" s="115"/>
      <c r="AI183" s="133" t="str">
        <f t="shared" si="67"/>
        <v>Ok</v>
      </c>
      <c r="AJ183" s="117" t="str">
        <f t="shared" si="68"/>
        <v>Não</v>
      </c>
      <c r="AK183" s="118"/>
      <c r="AL183" s="115"/>
      <c r="AM183" s="133" t="str">
        <f t="shared" si="69"/>
        <v>Ok</v>
      </c>
      <c r="AO183" s="65" t="str">
        <f t="shared" si="70"/>
        <v>Cooperado SEM perguntas a serem evidenciadas</v>
      </c>
    </row>
    <row r="184" spans="8:41">
      <c r="H184" s="115"/>
      <c r="I184" s="115">
        <f>_xlfn.XLOOKUP(J184,'3054'!$D:$D,'3054'!$C:$C,0,0)</f>
        <v>0</v>
      </c>
      <c r="J184" s="134"/>
      <c r="K184" s="144" cm="1">
        <f t="array" ref="K184">MAX(IF(J184='3054'!$D:$D,'3054'!$I:$I))</f>
        <v>0</v>
      </c>
      <c r="L184" s="145">
        <f>IF(COUNTIFS('3054'!$D:$D,'A3054'!J184,'3054'!$I:$I,'A3054'!K184,'3054'!$F:$F,'A3054'!$L$7)&gt;=1,1,0)</f>
        <v>0</v>
      </c>
      <c r="M184" s="145">
        <f>IF(COUNTIFS('3054'!$D:$D,'A3054'!J184,'3054'!$I:$I,'A3054'!K184,'3054'!$F:$F,'A3054'!$M$7)&gt;=1,1,0)</f>
        <v>0</v>
      </c>
      <c r="N184" s="146">
        <f>IF(COUNTIFS('3054'!$D:$D,'A3054'!J184,'3054'!$I:$I,'A3054'!K184,'3054'!$F:$F,'A3054'!$N$7)&gt;=1,1,0)</f>
        <v>0</v>
      </c>
      <c r="O184" s="117"/>
      <c r="P184" s="118"/>
      <c r="Q184" s="133" t="str">
        <f t="shared" si="62"/>
        <v>Ok</v>
      </c>
      <c r="R184" s="115"/>
      <c r="S184" s="115"/>
      <c r="T184" s="66"/>
      <c r="U184" s="133" t="str">
        <f t="shared" si="63"/>
        <v>Ok</v>
      </c>
      <c r="V184" s="115"/>
      <c r="W184" s="115"/>
      <c r="X184" s="66"/>
      <c r="Y184" s="133" t="str">
        <f t="shared" si="64"/>
        <v>Ok</v>
      </c>
      <c r="Z184" s="115"/>
      <c r="AA184" s="115"/>
      <c r="AB184" s="66"/>
      <c r="AC184" s="133" t="str">
        <f t="shared" si="65"/>
        <v>Ok</v>
      </c>
      <c r="AD184" s="115"/>
      <c r="AE184" s="115"/>
      <c r="AF184" s="66"/>
      <c r="AG184" s="133" t="str">
        <f t="shared" si="66"/>
        <v>Ok</v>
      </c>
      <c r="AH184" s="115"/>
      <c r="AI184" s="133" t="str">
        <f t="shared" si="67"/>
        <v>Ok</v>
      </c>
      <c r="AJ184" s="117" t="str">
        <f t="shared" si="68"/>
        <v>Não</v>
      </c>
      <c r="AK184" s="118"/>
      <c r="AL184" s="115"/>
      <c r="AM184" s="133" t="str">
        <f t="shared" si="69"/>
        <v>Ok</v>
      </c>
      <c r="AO184" s="65" t="str">
        <f t="shared" si="70"/>
        <v>Cooperado SEM perguntas a serem evidenciadas</v>
      </c>
    </row>
    <row r="185" spans="8:41">
      <c r="H185" s="115"/>
      <c r="I185" s="115">
        <f>_xlfn.XLOOKUP(J185,'3054'!$D:$D,'3054'!$C:$C,0,0)</f>
        <v>0</v>
      </c>
      <c r="J185" s="134"/>
      <c r="K185" s="144" cm="1">
        <f t="array" ref="K185">MAX(IF(J185='3054'!$D:$D,'3054'!$I:$I))</f>
        <v>0</v>
      </c>
      <c r="L185" s="145">
        <f>IF(COUNTIFS('3054'!$D:$D,'A3054'!J185,'3054'!$I:$I,'A3054'!K185,'3054'!$F:$F,'A3054'!$L$7)&gt;=1,1,0)</f>
        <v>0</v>
      </c>
      <c r="M185" s="145">
        <f>IF(COUNTIFS('3054'!$D:$D,'A3054'!J185,'3054'!$I:$I,'A3054'!K185,'3054'!$F:$F,'A3054'!$M$7)&gt;=1,1,0)</f>
        <v>0</v>
      </c>
      <c r="N185" s="146">
        <f>IF(COUNTIFS('3054'!$D:$D,'A3054'!J185,'3054'!$I:$I,'A3054'!K185,'3054'!$F:$F,'A3054'!$N$7)&gt;=1,1,0)</f>
        <v>0</v>
      </c>
      <c r="O185" s="117"/>
      <c r="P185" s="118"/>
      <c r="Q185" s="133" t="str">
        <f t="shared" si="62"/>
        <v>Ok</v>
      </c>
      <c r="R185" s="115"/>
      <c r="S185" s="115"/>
      <c r="T185" s="66"/>
      <c r="U185" s="133" t="str">
        <f t="shared" si="63"/>
        <v>Ok</v>
      </c>
      <c r="V185" s="115"/>
      <c r="W185" s="115"/>
      <c r="X185" s="66"/>
      <c r="Y185" s="133" t="str">
        <f t="shared" si="64"/>
        <v>Ok</v>
      </c>
      <c r="Z185" s="115"/>
      <c r="AA185" s="115"/>
      <c r="AB185" s="66"/>
      <c r="AC185" s="133" t="str">
        <f t="shared" si="65"/>
        <v>Ok</v>
      </c>
      <c r="AD185" s="115"/>
      <c r="AE185" s="115"/>
      <c r="AF185" s="66"/>
      <c r="AG185" s="133" t="str">
        <f t="shared" si="66"/>
        <v>Ok</v>
      </c>
      <c r="AH185" s="115"/>
      <c r="AI185" s="133" t="str">
        <f t="shared" si="67"/>
        <v>Ok</v>
      </c>
      <c r="AJ185" s="117" t="str">
        <f t="shared" si="68"/>
        <v>Não</v>
      </c>
      <c r="AK185" s="118"/>
      <c r="AL185" s="115"/>
      <c r="AM185" s="133" t="str">
        <f t="shared" si="69"/>
        <v>Ok</v>
      </c>
      <c r="AO185" s="65" t="str">
        <f t="shared" si="70"/>
        <v>Cooperado SEM perguntas a serem evidenciadas</v>
      </c>
    </row>
    <row r="186" spans="8:41">
      <c r="H186" s="115"/>
      <c r="I186" s="115">
        <f>_xlfn.XLOOKUP(J186,'3054'!$D:$D,'3054'!$C:$C,0,0)</f>
        <v>0</v>
      </c>
      <c r="J186" s="134"/>
      <c r="K186" s="144" cm="1">
        <f t="array" ref="K186">MAX(IF(J186='3054'!$D:$D,'3054'!$I:$I))</f>
        <v>0</v>
      </c>
      <c r="L186" s="145">
        <f>IF(COUNTIFS('3054'!$D:$D,'A3054'!J186,'3054'!$I:$I,'A3054'!K186,'3054'!$F:$F,'A3054'!$L$7)&gt;=1,1,0)</f>
        <v>0</v>
      </c>
      <c r="M186" s="145">
        <f>IF(COUNTIFS('3054'!$D:$D,'A3054'!J186,'3054'!$I:$I,'A3054'!K186,'3054'!$F:$F,'A3054'!$M$7)&gt;=1,1,0)</f>
        <v>0</v>
      </c>
      <c r="N186" s="146">
        <f>IF(COUNTIFS('3054'!$D:$D,'A3054'!J186,'3054'!$I:$I,'A3054'!K186,'3054'!$F:$F,'A3054'!$N$7)&gt;=1,1,0)</f>
        <v>0</v>
      </c>
      <c r="O186" s="117"/>
      <c r="P186" s="118"/>
      <c r="Q186" s="133" t="str">
        <f t="shared" si="62"/>
        <v>Ok</v>
      </c>
      <c r="R186" s="115"/>
      <c r="S186" s="115"/>
      <c r="T186" s="66"/>
      <c r="U186" s="133" t="str">
        <f t="shared" si="63"/>
        <v>Ok</v>
      </c>
      <c r="V186" s="115"/>
      <c r="W186" s="115"/>
      <c r="X186" s="66"/>
      <c r="Y186" s="133" t="str">
        <f t="shared" si="64"/>
        <v>Ok</v>
      </c>
      <c r="Z186" s="115"/>
      <c r="AA186" s="115"/>
      <c r="AB186" s="66"/>
      <c r="AC186" s="133" t="str">
        <f t="shared" si="65"/>
        <v>Ok</v>
      </c>
      <c r="AD186" s="115"/>
      <c r="AE186" s="115"/>
      <c r="AF186" s="66"/>
      <c r="AG186" s="133" t="str">
        <f t="shared" si="66"/>
        <v>Ok</v>
      </c>
      <c r="AH186" s="115"/>
      <c r="AI186" s="133" t="str">
        <f t="shared" si="67"/>
        <v>Ok</v>
      </c>
      <c r="AJ186" s="117" t="str">
        <f t="shared" si="68"/>
        <v>Não</v>
      </c>
      <c r="AK186" s="118"/>
      <c r="AL186" s="115"/>
      <c r="AM186" s="133" t="str">
        <f t="shared" si="69"/>
        <v>Ok</v>
      </c>
      <c r="AO186" s="65" t="str">
        <f t="shared" si="70"/>
        <v>Cooperado SEM perguntas a serem evidenciadas</v>
      </c>
    </row>
    <row r="187" spans="8:41">
      <c r="H187" s="115"/>
      <c r="I187" s="115">
        <f>_xlfn.XLOOKUP(J187,'3054'!$D:$D,'3054'!$C:$C,0,0)</f>
        <v>0</v>
      </c>
      <c r="J187" s="134"/>
      <c r="K187" s="144" cm="1">
        <f t="array" ref="K187">MAX(IF(J187='3054'!$D:$D,'3054'!$I:$I))</f>
        <v>0</v>
      </c>
      <c r="L187" s="145">
        <f>IF(COUNTIFS('3054'!$D:$D,'A3054'!J187,'3054'!$I:$I,'A3054'!K187,'3054'!$F:$F,'A3054'!$L$7)&gt;=1,1,0)</f>
        <v>0</v>
      </c>
      <c r="M187" s="145">
        <f>IF(COUNTIFS('3054'!$D:$D,'A3054'!J187,'3054'!$I:$I,'A3054'!K187,'3054'!$F:$F,'A3054'!$M$7)&gt;=1,1,0)</f>
        <v>0</v>
      </c>
      <c r="N187" s="146">
        <f>IF(COUNTIFS('3054'!$D:$D,'A3054'!J187,'3054'!$I:$I,'A3054'!K187,'3054'!$F:$F,'A3054'!$N$7)&gt;=1,1,0)</f>
        <v>0</v>
      </c>
      <c r="O187" s="117"/>
      <c r="P187" s="118"/>
      <c r="Q187" s="133" t="str">
        <f t="shared" si="62"/>
        <v>Ok</v>
      </c>
      <c r="R187" s="115"/>
      <c r="S187" s="115"/>
      <c r="T187" s="66"/>
      <c r="U187" s="133" t="str">
        <f t="shared" si="63"/>
        <v>Ok</v>
      </c>
      <c r="V187" s="115"/>
      <c r="W187" s="115"/>
      <c r="X187" s="66"/>
      <c r="Y187" s="133" t="str">
        <f t="shared" si="64"/>
        <v>Ok</v>
      </c>
      <c r="Z187" s="115"/>
      <c r="AA187" s="115"/>
      <c r="AB187" s="66"/>
      <c r="AC187" s="133" t="str">
        <f t="shared" si="65"/>
        <v>Ok</v>
      </c>
      <c r="AD187" s="115"/>
      <c r="AE187" s="115"/>
      <c r="AF187" s="66"/>
      <c r="AG187" s="133" t="str">
        <f t="shared" si="66"/>
        <v>Ok</v>
      </c>
      <c r="AH187" s="115"/>
      <c r="AI187" s="133" t="str">
        <f t="shared" si="67"/>
        <v>Ok</v>
      </c>
      <c r="AJ187" s="117" t="str">
        <f t="shared" si="68"/>
        <v>Não</v>
      </c>
      <c r="AK187" s="118"/>
      <c r="AL187" s="115"/>
      <c r="AM187" s="133" t="str">
        <f t="shared" si="69"/>
        <v>Ok</v>
      </c>
      <c r="AO187" s="65" t="str">
        <f t="shared" si="70"/>
        <v>Cooperado SEM perguntas a serem evidenciadas</v>
      </c>
    </row>
    <row r="188" spans="8:41">
      <c r="H188" s="250"/>
      <c r="I188" s="115">
        <f>_xlfn.XLOOKUP(J188,'3054'!$D:$D,'3054'!$C:$C,0,0)</f>
        <v>0</v>
      </c>
      <c r="J188" s="134"/>
      <c r="K188" s="144" cm="1">
        <f t="array" ref="K188">MAX(IF(J188='3054'!$D:$D,'3054'!$I:$I))</f>
        <v>0</v>
      </c>
      <c r="L188" s="145">
        <f>IF(COUNTIFS('3054'!$D:$D,'A3054'!J188,'3054'!$I:$I,'A3054'!K188,'3054'!$F:$F,'A3054'!$L$7)&gt;=1,1,0)</f>
        <v>0</v>
      </c>
      <c r="M188" s="145">
        <f>IF(COUNTIFS('3054'!$D:$D,'A3054'!J188,'3054'!$I:$I,'A3054'!K188,'3054'!$F:$F,'A3054'!$M$7)&gt;=1,1,0)</f>
        <v>0</v>
      </c>
      <c r="N188" s="146">
        <f>IF(COUNTIFS('3054'!$D:$D,'A3054'!J188,'3054'!$I:$I,'A3054'!K188,'3054'!$F:$F,'A3054'!$N$7)&gt;=1,1,0)</f>
        <v>0</v>
      </c>
      <c r="O188" s="117"/>
      <c r="P188" s="118"/>
      <c r="Q188" s="133" t="str">
        <f t="shared" si="62"/>
        <v>Ok</v>
      </c>
      <c r="R188" s="115"/>
      <c r="S188" s="115"/>
      <c r="T188" s="66"/>
      <c r="U188" s="133" t="str">
        <f t="shared" si="63"/>
        <v>Ok</v>
      </c>
      <c r="V188" s="115"/>
      <c r="W188" s="115"/>
      <c r="X188" s="66"/>
      <c r="Y188" s="133" t="str">
        <f t="shared" si="64"/>
        <v>Ok</v>
      </c>
      <c r="Z188" s="115"/>
      <c r="AA188" s="115"/>
      <c r="AB188" s="66"/>
      <c r="AC188" s="133" t="str">
        <f t="shared" si="65"/>
        <v>Ok</v>
      </c>
      <c r="AD188" s="115"/>
      <c r="AE188" s="115"/>
      <c r="AF188" s="66"/>
      <c r="AG188" s="133" t="str">
        <f t="shared" si="66"/>
        <v>Ok</v>
      </c>
      <c r="AH188" s="115"/>
      <c r="AI188" s="133" t="str">
        <f t="shared" si="67"/>
        <v>Ok</v>
      </c>
      <c r="AJ188" s="117" t="str">
        <f t="shared" si="68"/>
        <v>Não</v>
      </c>
      <c r="AK188" s="118"/>
      <c r="AL188" s="115"/>
      <c r="AM188" s="133" t="str">
        <f t="shared" si="69"/>
        <v>Ok</v>
      </c>
      <c r="AO188" s="65" t="str">
        <f t="shared" si="70"/>
        <v>Cooperado SEM perguntas a serem evidenciadas</v>
      </c>
    </row>
    <row r="189" spans="8:41">
      <c r="H189" s="115"/>
      <c r="I189" s="115">
        <f>_xlfn.XLOOKUP(J189,'3054'!$D:$D,'3054'!$C:$C,0,0)</f>
        <v>0</v>
      </c>
      <c r="J189" s="134"/>
      <c r="K189" s="144" cm="1">
        <f t="array" ref="K189">MAX(IF(J189='3054'!$D:$D,'3054'!$I:$I))</f>
        <v>0</v>
      </c>
      <c r="L189" s="145">
        <f>IF(COUNTIFS('3054'!$D:$D,'A3054'!J189,'3054'!$I:$I,'A3054'!K189,'3054'!$F:$F,'A3054'!$L$7)&gt;=1,1,0)</f>
        <v>0</v>
      </c>
      <c r="M189" s="145">
        <f>IF(COUNTIFS('3054'!$D:$D,'A3054'!J189,'3054'!$I:$I,'A3054'!K189,'3054'!$F:$F,'A3054'!$M$7)&gt;=1,1,0)</f>
        <v>0</v>
      </c>
      <c r="N189" s="146">
        <f>IF(COUNTIFS('3054'!$D:$D,'A3054'!J189,'3054'!$I:$I,'A3054'!K189,'3054'!$F:$F,'A3054'!$N$7)&gt;=1,1,0)</f>
        <v>0</v>
      </c>
      <c r="O189" s="117"/>
      <c r="P189" s="118"/>
      <c r="Q189" s="133" t="str">
        <f t="shared" si="62"/>
        <v>Ok</v>
      </c>
      <c r="R189" s="115"/>
      <c r="S189" s="115"/>
      <c r="T189" s="66"/>
      <c r="U189" s="133" t="str">
        <f t="shared" si="63"/>
        <v>Ok</v>
      </c>
      <c r="V189" s="115"/>
      <c r="W189" s="115"/>
      <c r="X189" s="66"/>
      <c r="Y189" s="133" t="str">
        <f t="shared" si="64"/>
        <v>Ok</v>
      </c>
      <c r="Z189" s="115"/>
      <c r="AA189" s="115"/>
      <c r="AB189" s="66"/>
      <c r="AC189" s="133" t="str">
        <f t="shared" si="65"/>
        <v>Ok</v>
      </c>
      <c r="AD189" s="115"/>
      <c r="AE189" s="115"/>
      <c r="AF189" s="66"/>
      <c r="AG189" s="133" t="str">
        <f t="shared" si="66"/>
        <v>Ok</v>
      </c>
      <c r="AH189" s="115"/>
      <c r="AI189" s="133" t="str">
        <f t="shared" si="67"/>
        <v>Ok</v>
      </c>
      <c r="AJ189" s="117" t="str">
        <f t="shared" si="68"/>
        <v>Não</v>
      </c>
      <c r="AK189" s="118"/>
      <c r="AL189" s="115"/>
      <c r="AM189" s="133" t="str">
        <f t="shared" si="69"/>
        <v>Ok</v>
      </c>
      <c r="AO189" s="65" t="str">
        <f t="shared" si="70"/>
        <v>Cooperado SEM perguntas a serem evidenciadas</v>
      </c>
    </row>
    <row r="190" spans="8:41">
      <c r="H190" s="115"/>
      <c r="I190" s="115">
        <f>_xlfn.XLOOKUP(J190,'3054'!$D:$D,'3054'!$C:$C,0,0)</f>
        <v>0</v>
      </c>
      <c r="J190" s="134"/>
      <c r="K190" s="144" cm="1">
        <f t="array" ref="K190">MAX(IF(J190='3054'!$D:$D,'3054'!$I:$I))</f>
        <v>0</v>
      </c>
      <c r="L190" s="145">
        <f>IF(COUNTIFS('3054'!$D:$D,'A3054'!J190,'3054'!$I:$I,'A3054'!K190,'3054'!$F:$F,'A3054'!$L$7)&gt;=1,1,0)</f>
        <v>0</v>
      </c>
      <c r="M190" s="145">
        <f>IF(COUNTIFS('3054'!$D:$D,'A3054'!J190,'3054'!$I:$I,'A3054'!K190,'3054'!$F:$F,'A3054'!$M$7)&gt;=1,1,0)</f>
        <v>0</v>
      </c>
      <c r="N190" s="146">
        <f>IF(COUNTIFS('3054'!$D:$D,'A3054'!J190,'3054'!$I:$I,'A3054'!K190,'3054'!$F:$F,'A3054'!$N$7)&gt;=1,1,0)</f>
        <v>0</v>
      </c>
      <c r="O190" s="117"/>
      <c r="P190" s="118"/>
      <c r="Q190" s="133" t="str">
        <f t="shared" si="62"/>
        <v>Ok</v>
      </c>
      <c r="R190" s="115"/>
      <c r="S190" s="115"/>
      <c r="T190" s="66"/>
      <c r="U190" s="133" t="str">
        <f t="shared" si="63"/>
        <v>Ok</v>
      </c>
      <c r="V190" s="115"/>
      <c r="W190" s="115"/>
      <c r="X190" s="66"/>
      <c r="Y190" s="133" t="str">
        <f t="shared" si="64"/>
        <v>Ok</v>
      </c>
      <c r="Z190" s="115"/>
      <c r="AA190" s="115"/>
      <c r="AB190" s="66"/>
      <c r="AC190" s="133" t="str">
        <f t="shared" si="65"/>
        <v>Ok</v>
      </c>
      <c r="AD190" s="115"/>
      <c r="AE190" s="115"/>
      <c r="AF190" s="66"/>
      <c r="AG190" s="133" t="str">
        <f t="shared" si="66"/>
        <v>Ok</v>
      </c>
      <c r="AH190" s="115"/>
      <c r="AI190" s="133" t="str">
        <f t="shared" si="67"/>
        <v>Ok</v>
      </c>
      <c r="AJ190" s="117" t="str">
        <f t="shared" si="68"/>
        <v>Não</v>
      </c>
      <c r="AK190" s="118"/>
      <c r="AL190" s="115"/>
      <c r="AM190" s="133" t="str">
        <f t="shared" si="69"/>
        <v>Ok</v>
      </c>
      <c r="AO190" s="65" t="str">
        <f t="shared" si="70"/>
        <v>Cooperado SEM perguntas a serem evidenciadas</v>
      </c>
    </row>
    <row r="191" spans="8:41">
      <c r="H191" s="115"/>
      <c r="I191" s="115">
        <f>_xlfn.XLOOKUP(J191,'3054'!$D:$D,'3054'!$C:$C,0,0)</f>
        <v>0</v>
      </c>
      <c r="J191" s="134"/>
      <c r="K191" s="144" cm="1">
        <f t="array" ref="K191">MAX(IF(J191='3054'!$D:$D,'3054'!$I:$I))</f>
        <v>0</v>
      </c>
      <c r="L191" s="145">
        <f>IF(COUNTIFS('3054'!$D:$D,'A3054'!J191,'3054'!$I:$I,'A3054'!K191,'3054'!$F:$F,'A3054'!$L$7)&gt;=1,1,0)</f>
        <v>0</v>
      </c>
      <c r="M191" s="145">
        <f>IF(COUNTIFS('3054'!$D:$D,'A3054'!J191,'3054'!$I:$I,'A3054'!K191,'3054'!$F:$F,'A3054'!$M$7)&gt;=1,1,0)</f>
        <v>0</v>
      </c>
      <c r="N191" s="146">
        <f>IF(COUNTIFS('3054'!$D:$D,'A3054'!J191,'3054'!$I:$I,'A3054'!K191,'3054'!$F:$F,'A3054'!$N$7)&gt;=1,1,0)</f>
        <v>0</v>
      </c>
      <c r="O191" s="117"/>
      <c r="P191" s="118"/>
      <c r="Q191" s="133" t="str">
        <f t="shared" si="62"/>
        <v>Ok</v>
      </c>
      <c r="R191" s="115"/>
      <c r="S191" s="115"/>
      <c r="T191" s="66"/>
      <c r="U191" s="133" t="str">
        <f t="shared" si="63"/>
        <v>Ok</v>
      </c>
      <c r="V191" s="115"/>
      <c r="W191" s="115"/>
      <c r="X191" s="66"/>
      <c r="Y191" s="133" t="str">
        <f t="shared" si="64"/>
        <v>Ok</v>
      </c>
      <c r="Z191" s="115"/>
      <c r="AA191" s="115"/>
      <c r="AB191" s="66"/>
      <c r="AC191" s="133" t="str">
        <f t="shared" si="65"/>
        <v>Ok</v>
      </c>
      <c r="AD191" s="115"/>
      <c r="AE191" s="115"/>
      <c r="AF191" s="66"/>
      <c r="AG191" s="133" t="str">
        <f t="shared" si="66"/>
        <v>Ok</v>
      </c>
      <c r="AH191" s="115"/>
      <c r="AI191" s="133" t="str">
        <f t="shared" si="67"/>
        <v>Ok</v>
      </c>
      <c r="AJ191" s="117" t="str">
        <f t="shared" si="68"/>
        <v>Não</v>
      </c>
      <c r="AK191" s="118"/>
      <c r="AL191" s="115"/>
      <c r="AM191" s="133" t="str">
        <f t="shared" si="69"/>
        <v>Ok</v>
      </c>
      <c r="AO191" s="65" t="str">
        <f t="shared" si="70"/>
        <v>Cooperado SEM perguntas a serem evidenciadas</v>
      </c>
    </row>
    <row r="192" spans="8:41">
      <c r="H192" s="250"/>
      <c r="I192" s="115">
        <f>_xlfn.XLOOKUP(J192,'3054'!$D:$D,'3054'!$C:$C,0,0)</f>
        <v>0</v>
      </c>
      <c r="J192" s="134"/>
      <c r="K192" s="144" cm="1">
        <f t="array" ref="K192">MAX(IF(J192='3054'!$D:$D,'3054'!$I:$I))</f>
        <v>0</v>
      </c>
      <c r="L192" s="145">
        <f>IF(COUNTIFS('3054'!$D:$D,'A3054'!J192,'3054'!$I:$I,'A3054'!K192,'3054'!$F:$F,'A3054'!$L$7)&gt;=1,1,0)</f>
        <v>0</v>
      </c>
      <c r="M192" s="145">
        <f>IF(COUNTIFS('3054'!$D:$D,'A3054'!J192,'3054'!$I:$I,'A3054'!K192,'3054'!$F:$F,'A3054'!$M$7)&gt;=1,1,0)</f>
        <v>0</v>
      </c>
      <c r="N192" s="146">
        <f>IF(COUNTIFS('3054'!$D:$D,'A3054'!J192,'3054'!$I:$I,'A3054'!K192,'3054'!$F:$F,'A3054'!$N$7)&gt;=1,1,0)</f>
        <v>0</v>
      </c>
      <c r="O192" s="117"/>
      <c r="P192" s="118"/>
      <c r="Q192" s="133" t="str">
        <f t="shared" si="62"/>
        <v>Ok</v>
      </c>
      <c r="R192" s="115"/>
      <c r="S192" s="115"/>
      <c r="T192" s="66"/>
      <c r="U192" s="133" t="str">
        <f t="shared" si="63"/>
        <v>Ok</v>
      </c>
      <c r="V192" s="115"/>
      <c r="W192" s="115"/>
      <c r="X192" s="66"/>
      <c r="Y192" s="133" t="str">
        <f t="shared" si="64"/>
        <v>Ok</v>
      </c>
      <c r="Z192" s="115"/>
      <c r="AA192" s="115"/>
      <c r="AB192" s="66"/>
      <c r="AC192" s="133" t="str">
        <f t="shared" si="65"/>
        <v>Ok</v>
      </c>
      <c r="AD192" s="115"/>
      <c r="AE192" s="115"/>
      <c r="AF192" s="66"/>
      <c r="AG192" s="133" t="str">
        <f t="shared" si="66"/>
        <v>Ok</v>
      </c>
      <c r="AH192" s="115"/>
      <c r="AI192" s="133" t="str">
        <f t="shared" si="67"/>
        <v>Ok</v>
      </c>
      <c r="AJ192" s="117" t="str">
        <f t="shared" si="68"/>
        <v>Não</v>
      </c>
      <c r="AK192" s="118"/>
      <c r="AL192" s="115"/>
      <c r="AM192" s="133" t="str">
        <f t="shared" si="69"/>
        <v>Ok</v>
      </c>
      <c r="AO192" s="65" t="str">
        <f t="shared" si="70"/>
        <v>Cooperado SEM perguntas a serem evidenciadas</v>
      </c>
    </row>
    <row r="193" spans="8:41">
      <c r="H193" s="115"/>
      <c r="I193" s="115">
        <f>_xlfn.XLOOKUP(J193,'3054'!$D:$D,'3054'!$C:$C,0,0)</f>
        <v>0</v>
      </c>
      <c r="J193" s="134"/>
      <c r="K193" s="144" cm="1">
        <f t="array" ref="K193">MAX(IF(J193='3054'!$D:$D,'3054'!$I:$I))</f>
        <v>0</v>
      </c>
      <c r="L193" s="145">
        <f>IF(COUNTIFS('3054'!$D:$D,'A3054'!J193,'3054'!$I:$I,'A3054'!K193,'3054'!$F:$F,'A3054'!$L$7)&gt;=1,1,0)</f>
        <v>0</v>
      </c>
      <c r="M193" s="145">
        <f>IF(COUNTIFS('3054'!$D:$D,'A3054'!J193,'3054'!$I:$I,'A3054'!K193,'3054'!$F:$F,'A3054'!$M$7)&gt;=1,1,0)</f>
        <v>0</v>
      </c>
      <c r="N193" s="146">
        <f>IF(COUNTIFS('3054'!$D:$D,'A3054'!J193,'3054'!$I:$I,'A3054'!K193,'3054'!$F:$F,'A3054'!$N$7)&gt;=1,1,0)</f>
        <v>0</v>
      </c>
      <c r="O193" s="117"/>
      <c r="P193" s="118"/>
      <c r="Q193" s="133" t="str">
        <f t="shared" si="62"/>
        <v>Ok</v>
      </c>
      <c r="R193" s="115"/>
      <c r="S193" s="115"/>
      <c r="T193" s="66"/>
      <c r="U193" s="133" t="str">
        <f t="shared" si="63"/>
        <v>Ok</v>
      </c>
      <c r="V193" s="115"/>
      <c r="W193" s="115"/>
      <c r="X193" s="66"/>
      <c r="Y193" s="133" t="str">
        <f t="shared" si="64"/>
        <v>Ok</v>
      </c>
      <c r="Z193" s="115"/>
      <c r="AA193" s="115"/>
      <c r="AB193" s="66"/>
      <c r="AC193" s="133" t="str">
        <f t="shared" si="65"/>
        <v>Ok</v>
      </c>
      <c r="AD193" s="115"/>
      <c r="AE193" s="115"/>
      <c r="AF193" s="66"/>
      <c r="AG193" s="133" t="str">
        <f t="shared" si="66"/>
        <v>Ok</v>
      </c>
      <c r="AH193" s="115"/>
      <c r="AI193" s="133" t="str">
        <f t="shared" si="67"/>
        <v>Ok</v>
      </c>
      <c r="AJ193" s="117" t="str">
        <f t="shared" si="68"/>
        <v>Não</v>
      </c>
      <c r="AK193" s="118"/>
      <c r="AL193" s="115"/>
      <c r="AM193" s="133" t="str">
        <f t="shared" si="69"/>
        <v>Ok</v>
      </c>
      <c r="AO193" s="65" t="str">
        <f t="shared" si="70"/>
        <v>Cooperado SEM perguntas a serem evidenciadas</v>
      </c>
    </row>
    <row r="194" spans="8:41">
      <c r="H194" s="115"/>
      <c r="I194" s="115">
        <f>_xlfn.XLOOKUP(J194,'3054'!$D:$D,'3054'!$C:$C,0,0)</f>
        <v>0</v>
      </c>
      <c r="J194" s="134"/>
      <c r="K194" s="144" cm="1">
        <f t="array" ref="K194">MAX(IF(J194='3054'!$D:$D,'3054'!$I:$I))</f>
        <v>0</v>
      </c>
      <c r="L194" s="145">
        <f>IF(COUNTIFS('3054'!$D:$D,'A3054'!J194,'3054'!$I:$I,'A3054'!K194,'3054'!$F:$F,'A3054'!$L$7)&gt;=1,1,0)</f>
        <v>0</v>
      </c>
      <c r="M194" s="145">
        <f>IF(COUNTIFS('3054'!$D:$D,'A3054'!J194,'3054'!$I:$I,'A3054'!K194,'3054'!$F:$F,'A3054'!$M$7)&gt;=1,1,0)</f>
        <v>0</v>
      </c>
      <c r="N194" s="146">
        <f>IF(COUNTIFS('3054'!$D:$D,'A3054'!J194,'3054'!$I:$I,'A3054'!K194,'3054'!$F:$F,'A3054'!$N$7)&gt;=1,1,0)</f>
        <v>0</v>
      </c>
      <c r="O194" s="117"/>
      <c r="P194" s="118"/>
      <c r="Q194" s="133" t="str">
        <f t="shared" si="62"/>
        <v>Ok</v>
      </c>
      <c r="R194" s="115"/>
      <c r="S194" s="115"/>
      <c r="T194" s="66"/>
      <c r="U194" s="133" t="str">
        <f t="shared" si="63"/>
        <v>Ok</v>
      </c>
      <c r="V194" s="115"/>
      <c r="W194" s="115"/>
      <c r="X194" s="66"/>
      <c r="Y194" s="133" t="str">
        <f t="shared" si="64"/>
        <v>Ok</v>
      </c>
      <c r="Z194" s="115"/>
      <c r="AA194" s="115"/>
      <c r="AB194" s="66"/>
      <c r="AC194" s="133" t="str">
        <f t="shared" si="65"/>
        <v>Ok</v>
      </c>
      <c r="AD194" s="115"/>
      <c r="AE194" s="115"/>
      <c r="AF194" s="66"/>
      <c r="AG194" s="133" t="str">
        <f t="shared" si="66"/>
        <v>Ok</v>
      </c>
      <c r="AH194" s="115"/>
      <c r="AI194" s="133" t="str">
        <f t="shared" si="67"/>
        <v>Ok</v>
      </c>
      <c r="AJ194" s="117" t="str">
        <f t="shared" si="68"/>
        <v>Não</v>
      </c>
      <c r="AK194" s="118"/>
      <c r="AL194" s="115"/>
      <c r="AM194" s="133" t="str">
        <f t="shared" si="69"/>
        <v>Ok</v>
      </c>
      <c r="AO194" s="65" t="str">
        <f t="shared" si="70"/>
        <v>Cooperado SEM perguntas a serem evidenciadas</v>
      </c>
    </row>
    <row r="195" spans="8:41">
      <c r="H195" s="115"/>
      <c r="I195" s="115">
        <f>_xlfn.XLOOKUP(J195,'3054'!$D:$D,'3054'!$C:$C,0,0)</f>
        <v>0</v>
      </c>
      <c r="J195" s="134"/>
      <c r="K195" s="144" cm="1">
        <f t="array" ref="K195">MAX(IF(J195='3054'!$D:$D,'3054'!$I:$I))</f>
        <v>0</v>
      </c>
      <c r="L195" s="145">
        <f>IF(COUNTIFS('3054'!$D:$D,'A3054'!J195,'3054'!$I:$I,'A3054'!K195,'3054'!$F:$F,'A3054'!$L$7)&gt;=1,1,0)</f>
        <v>0</v>
      </c>
      <c r="M195" s="145">
        <f>IF(COUNTIFS('3054'!$D:$D,'A3054'!J195,'3054'!$I:$I,'A3054'!K195,'3054'!$F:$F,'A3054'!$M$7)&gt;=1,1,0)</f>
        <v>0</v>
      </c>
      <c r="N195" s="146">
        <f>IF(COUNTIFS('3054'!$D:$D,'A3054'!J195,'3054'!$I:$I,'A3054'!K195,'3054'!$F:$F,'A3054'!$N$7)&gt;=1,1,0)</f>
        <v>0</v>
      </c>
      <c r="O195" s="117"/>
      <c r="P195" s="118"/>
      <c r="Q195" s="133" t="str">
        <f t="shared" si="62"/>
        <v>Ok</v>
      </c>
      <c r="R195" s="115"/>
      <c r="S195" s="115"/>
      <c r="T195" s="66"/>
      <c r="U195" s="133" t="str">
        <f t="shared" si="63"/>
        <v>Ok</v>
      </c>
      <c r="V195" s="115"/>
      <c r="W195" s="115"/>
      <c r="X195" s="66"/>
      <c r="Y195" s="133" t="str">
        <f t="shared" si="64"/>
        <v>Ok</v>
      </c>
      <c r="Z195" s="115"/>
      <c r="AA195" s="115"/>
      <c r="AB195" s="66"/>
      <c r="AC195" s="133" t="str">
        <f t="shared" si="65"/>
        <v>Ok</v>
      </c>
      <c r="AD195" s="115"/>
      <c r="AE195" s="115"/>
      <c r="AF195" s="66"/>
      <c r="AG195" s="133" t="str">
        <f t="shared" si="66"/>
        <v>Ok</v>
      </c>
      <c r="AH195" s="115"/>
      <c r="AI195" s="133" t="str">
        <f t="shared" si="67"/>
        <v>Ok</v>
      </c>
      <c r="AJ195" s="117" t="str">
        <f t="shared" si="68"/>
        <v>Não</v>
      </c>
      <c r="AK195" s="118"/>
      <c r="AL195" s="115"/>
      <c r="AM195" s="133" t="str">
        <f t="shared" si="69"/>
        <v>Ok</v>
      </c>
      <c r="AO195" s="65" t="str">
        <f t="shared" si="70"/>
        <v>Cooperado SEM perguntas a serem evidenciadas</v>
      </c>
    </row>
    <row r="196" spans="8:41">
      <c r="H196" s="115"/>
      <c r="I196" s="115">
        <f>_xlfn.XLOOKUP(J196,'3054'!$D:$D,'3054'!$C:$C,0,0)</f>
        <v>0</v>
      </c>
      <c r="J196" s="134"/>
      <c r="K196" s="144" cm="1">
        <f t="array" ref="K196">MAX(IF(J196='3054'!$D:$D,'3054'!$I:$I))</f>
        <v>0</v>
      </c>
      <c r="L196" s="145">
        <f>IF(COUNTIFS('3054'!$D:$D,'A3054'!J196,'3054'!$I:$I,'A3054'!K196,'3054'!$F:$F,'A3054'!$L$7)&gt;=1,1,0)</f>
        <v>0</v>
      </c>
      <c r="M196" s="145">
        <f>IF(COUNTIFS('3054'!$D:$D,'A3054'!J196,'3054'!$I:$I,'A3054'!K196,'3054'!$F:$F,'A3054'!$M$7)&gt;=1,1,0)</f>
        <v>0</v>
      </c>
      <c r="N196" s="146">
        <f>IF(COUNTIFS('3054'!$D:$D,'A3054'!J196,'3054'!$I:$I,'A3054'!K196,'3054'!$F:$F,'A3054'!$N$7)&gt;=1,1,0)</f>
        <v>0</v>
      </c>
      <c r="O196" s="117"/>
      <c r="P196" s="118"/>
      <c r="Q196" s="133" t="str">
        <f t="shared" si="62"/>
        <v>Ok</v>
      </c>
      <c r="R196" s="115"/>
      <c r="S196" s="115"/>
      <c r="T196" s="66"/>
      <c r="U196" s="133" t="str">
        <f t="shared" si="63"/>
        <v>Ok</v>
      </c>
      <c r="V196" s="115"/>
      <c r="W196" s="115"/>
      <c r="X196" s="66"/>
      <c r="Y196" s="133" t="str">
        <f t="shared" si="64"/>
        <v>Ok</v>
      </c>
      <c r="Z196" s="115"/>
      <c r="AA196" s="115"/>
      <c r="AB196" s="66"/>
      <c r="AC196" s="133" t="str">
        <f t="shared" si="65"/>
        <v>Ok</v>
      </c>
      <c r="AD196" s="115"/>
      <c r="AE196" s="115"/>
      <c r="AF196" s="66"/>
      <c r="AG196" s="133" t="str">
        <f t="shared" si="66"/>
        <v>Ok</v>
      </c>
      <c r="AH196" s="115"/>
      <c r="AI196" s="133" t="str">
        <f t="shared" si="67"/>
        <v>Ok</v>
      </c>
      <c r="AJ196" s="117" t="str">
        <f t="shared" si="68"/>
        <v>Não</v>
      </c>
      <c r="AK196" s="118"/>
      <c r="AL196" s="115"/>
      <c r="AM196" s="133" t="str">
        <f t="shared" si="69"/>
        <v>Ok</v>
      </c>
      <c r="AO196" s="65" t="str">
        <f t="shared" si="70"/>
        <v>Cooperado SEM perguntas a serem evidenciadas</v>
      </c>
    </row>
    <row r="197" spans="8:41">
      <c r="H197" s="115"/>
      <c r="I197" s="115">
        <f>_xlfn.XLOOKUP(J197,'3054'!$D:$D,'3054'!$C:$C,0,0)</f>
        <v>0</v>
      </c>
      <c r="J197" s="134"/>
      <c r="K197" s="144" cm="1">
        <f t="array" ref="K197">MAX(IF(J197='3054'!$D:$D,'3054'!$I:$I))</f>
        <v>0</v>
      </c>
      <c r="L197" s="145">
        <f>IF(COUNTIFS('3054'!$D:$D,'A3054'!J197,'3054'!$I:$I,'A3054'!K197,'3054'!$F:$F,'A3054'!$L$7)&gt;=1,1,0)</f>
        <v>0</v>
      </c>
      <c r="M197" s="145">
        <f>IF(COUNTIFS('3054'!$D:$D,'A3054'!J197,'3054'!$I:$I,'A3054'!K197,'3054'!$F:$F,'A3054'!$M$7)&gt;=1,1,0)</f>
        <v>0</v>
      </c>
      <c r="N197" s="146">
        <f>IF(COUNTIFS('3054'!$D:$D,'A3054'!J197,'3054'!$I:$I,'A3054'!K197,'3054'!$F:$F,'A3054'!$N$7)&gt;=1,1,0)</f>
        <v>0</v>
      </c>
      <c r="O197" s="117"/>
      <c r="P197" s="118"/>
      <c r="Q197" s="133" t="str">
        <f t="shared" si="62"/>
        <v>Ok</v>
      </c>
      <c r="R197" s="115"/>
      <c r="S197" s="115"/>
      <c r="T197" s="66"/>
      <c r="U197" s="133" t="str">
        <f t="shared" si="63"/>
        <v>Ok</v>
      </c>
      <c r="V197" s="115"/>
      <c r="W197" s="115"/>
      <c r="X197" s="66"/>
      <c r="Y197" s="133" t="str">
        <f t="shared" si="64"/>
        <v>Ok</v>
      </c>
      <c r="Z197" s="115"/>
      <c r="AA197" s="115"/>
      <c r="AB197" s="66"/>
      <c r="AC197" s="133" t="str">
        <f t="shared" si="65"/>
        <v>Ok</v>
      </c>
      <c r="AD197" s="115"/>
      <c r="AE197" s="115"/>
      <c r="AF197" s="66"/>
      <c r="AG197" s="133" t="str">
        <f t="shared" si="66"/>
        <v>Ok</v>
      </c>
      <c r="AH197" s="115"/>
      <c r="AI197" s="133" t="str">
        <f t="shared" si="67"/>
        <v>Ok</v>
      </c>
      <c r="AJ197" s="117" t="str">
        <f t="shared" si="68"/>
        <v>Não</v>
      </c>
      <c r="AK197" s="118"/>
      <c r="AL197" s="115"/>
      <c r="AM197" s="133" t="str">
        <f t="shared" si="69"/>
        <v>Ok</v>
      </c>
      <c r="AO197" s="65" t="str">
        <f t="shared" si="70"/>
        <v>Cooperado SEM perguntas a serem evidenciadas</v>
      </c>
    </row>
    <row r="198" spans="8:41">
      <c r="H198" s="115"/>
      <c r="I198" s="115">
        <f>_xlfn.XLOOKUP(J198,'3054'!$D:$D,'3054'!$C:$C,0,0)</f>
        <v>0</v>
      </c>
      <c r="J198" s="134"/>
      <c r="K198" s="144" cm="1">
        <f t="array" ref="K198">MAX(IF(J198='3054'!$D:$D,'3054'!$I:$I))</f>
        <v>0</v>
      </c>
      <c r="L198" s="145">
        <f>IF(COUNTIFS('3054'!$D:$D,'A3054'!J198,'3054'!$I:$I,'A3054'!K198,'3054'!$F:$F,'A3054'!$L$7)&gt;=1,1,0)</f>
        <v>0</v>
      </c>
      <c r="M198" s="145">
        <f>IF(COUNTIFS('3054'!$D:$D,'A3054'!J198,'3054'!$I:$I,'A3054'!K198,'3054'!$F:$F,'A3054'!$M$7)&gt;=1,1,0)</f>
        <v>0</v>
      </c>
      <c r="N198" s="146">
        <f>IF(COUNTIFS('3054'!$D:$D,'A3054'!J198,'3054'!$I:$I,'A3054'!K198,'3054'!$F:$F,'A3054'!$N$7)&gt;=1,1,0)</f>
        <v>0</v>
      </c>
      <c r="O198" s="117"/>
      <c r="P198" s="118"/>
      <c r="Q198" s="133" t="str">
        <f t="shared" si="62"/>
        <v>Ok</v>
      </c>
      <c r="R198" s="115"/>
      <c r="S198" s="115"/>
      <c r="T198" s="66"/>
      <c r="U198" s="133" t="str">
        <f t="shared" si="63"/>
        <v>Ok</v>
      </c>
      <c r="V198" s="115"/>
      <c r="W198" s="115"/>
      <c r="X198" s="66"/>
      <c r="Y198" s="133" t="str">
        <f t="shared" si="64"/>
        <v>Ok</v>
      </c>
      <c r="Z198" s="115"/>
      <c r="AA198" s="115"/>
      <c r="AB198" s="66"/>
      <c r="AC198" s="133" t="str">
        <f t="shared" si="65"/>
        <v>Ok</v>
      </c>
      <c r="AD198" s="115"/>
      <c r="AE198" s="115"/>
      <c r="AF198" s="66"/>
      <c r="AG198" s="133" t="str">
        <f t="shared" si="66"/>
        <v>Ok</v>
      </c>
      <c r="AH198" s="115"/>
      <c r="AI198" s="133" t="str">
        <f t="shared" si="67"/>
        <v>Ok</v>
      </c>
      <c r="AJ198" s="117" t="str">
        <f t="shared" si="68"/>
        <v>Não</v>
      </c>
      <c r="AK198" s="118"/>
      <c r="AL198" s="115"/>
      <c r="AM198" s="133" t="str">
        <f t="shared" si="69"/>
        <v>Ok</v>
      </c>
      <c r="AO198" s="65" t="str">
        <f t="shared" si="70"/>
        <v>Cooperado SEM perguntas a serem evidenciadas</v>
      </c>
    </row>
    <row r="199" spans="8:41">
      <c r="H199" s="115"/>
      <c r="I199" s="115">
        <f>_xlfn.XLOOKUP(J199,'3054'!$D:$D,'3054'!$C:$C,0,0)</f>
        <v>0</v>
      </c>
      <c r="J199" s="134"/>
      <c r="K199" s="144" cm="1">
        <f t="array" ref="K199">MAX(IF(J199='3054'!$D:$D,'3054'!$I:$I))</f>
        <v>0</v>
      </c>
      <c r="L199" s="145">
        <f>IF(COUNTIFS('3054'!$D:$D,'A3054'!J199,'3054'!$I:$I,'A3054'!K199,'3054'!$F:$F,'A3054'!$L$7)&gt;=1,1,0)</f>
        <v>0</v>
      </c>
      <c r="M199" s="145">
        <f>IF(COUNTIFS('3054'!$D:$D,'A3054'!J199,'3054'!$I:$I,'A3054'!K199,'3054'!$F:$F,'A3054'!$M$7)&gt;=1,1,0)</f>
        <v>0</v>
      </c>
      <c r="N199" s="146">
        <f>IF(COUNTIFS('3054'!$D:$D,'A3054'!J199,'3054'!$I:$I,'A3054'!K199,'3054'!$F:$F,'A3054'!$N$7)&gt;=1,1,0)</f>
        <v>0</v>
      </c>
      <c r="O199" s="117"/>
      <c r="P199" s="118"/>
      <c r="Q199" s="133" t="str">
        <f t="shared" si="62"/>
        <v>Ok</v>
      </c>
      <c r="R199" s="115"/>
      <c r="S199" s="115"/>
      <c r="T199" s="66"/>
      <c r="U199" s="133" t="str">
        <f t="shared" si="63"/>
        <v>Ok</v>
      </c>
      <c r="V199" s="115"/>
      <c r="W199" s="115"/>
      <c r="X199" s="66"/>
      <c r="Y199" s="133" t="str">
        <f t="shared" si="64"/>
        <v>Ok</v>
      </c>
      <c r="Z199" s="115"/>
      <c r="AA199" s="115"/>
      <c r="AB199" s="66"/>
      <c r="AC199" s="133" t="str">
        <f t="shared" si="65"/>
        <v>Ok</v>
      </c>
      <c r="AD199" s="115"/>
      <c r="AE199" s="115"/>
      <c r="AF199" s="66"/>
      <c r="AG199" s="133" t="str">
        <f t="shared" si="66"/>
        <v>Ok</v>
      </c>
      <c r="AH199" s="115"/>
      <c r="AI199" s="133" t="str">
        <f t="shared" si="67"/>
        <v>Ok</v>
      </c>
      <c r="AJ199" s="117" t="str">
        <f t="shared" si="68"/>
        <v>Não</v>
      </c>
      <c r="AK199" s="118"/>
      <c r="AL199" s="115"/>
      <c r="AM199" s="133" t="str">
        <f t="shared" si="69"/>
        <v>Ok</v>
      </c>
      <c r="AO199" s="65" t="str">
        <f t="shared" si="70"/>
        <v>Cooperado SEM perguntas a serem evidenciadas</v>
      </c>
    </row>
    <row r="200" spans="8:41">
      <c r="H200" s="115"/>
      <c r="I200" s="115">
        <f>_xlfn.XLOOKUP(J200,'3054'!$D:$D,'3054'!$C:$C,0,0)</f>
        <v>0</v>
      </c>
      <c r="J200" s="134"/>
      <c r="K200" s="144" cm="1">
        <f t="array" ref="K200">MAX(IF(J200='3054'!$D:$D,'3054'!$I:$I))</f>
        <v>0</v>
      </c>
      <c r="L200" s="145">
        <f>IF(COUNTIFS('3054'!$D:$D,'A3054'!J200,'3054'!$I:$I,'A3054'!K200,'3054'!$F:$F,'A3054'!$L$7)&gt;=1,1,0)</f>
        <v>0</v>
      </c>
      <c r="M200" s="145">
        <f>IF(COUNTIFS('3054'!$D:$D,'A3054'!J200,'3054'!$I:$I,'A3054'!K200,'3054'!$F:$F,'A3054'!$M$7)&gt;=1,1,0)</f>
        <v>0</v>
      </c>
      <c r="N200" s="146">
        <f>IF(COUNTIFS('3054'!$D:$D,'A3054'!J200,'3054'!$I:$I,'A3054'!K200,'3054'!$F:$F,'A3054'!$N$7)&gt;=1,1,0)</f>
        <v>0</v>
      </c>
      <c r="O200" s="117"/>
      <c r="P200" s="118"/>
      <c r="Q200" s="133" t="str">
        <f t="shared" si="62"/>
        <v>Ok</v>
      </c>
      <c r="R200" s="115"/>
      <c r="S200" s="115"/>
      <c r="T200" s="66"/>
      <c r="U200" s="133" t="str">
        <f t="shared" si="63"/>
        <v>Ok</v>
      </c>
      <c r="V200" s="115"/>
      <c r="W200" s="115"/>
      <c r="X200" s="66"/>
      <c r="Y200" s="133" t="str">
        <f t="shared" si="64"/>
        <v>Ok</v>
      </c>
      <c r="Z200" s="115"/>
      <c r="AA200" s="115"/>
      <c r="AB200" s="66"/>
      <c r="AC200" s="133" t="str">
        <f t="shared" si="65"/>
        <v>Ok</v>
      </c>
      <c r="AD200" s="115"/>
      <c r="AE200" s="115"/>
      <c r="AF200" s="66"/>
      <c r="AG200" s="133" t="str">
        <f t="shared" si="66"/>
        <v>Ok</v>
      </c>
      <c r="AH200" s="115"/>
      <c r="AI200" s="133" t="str">
        <f t="shared" si="67"/>
        <v>Ok</v>
      </c>
      <c r="AJ200" s="117" t="str">
        <f t="shared" si="68"/>
        <v>Não</v>
      </c>
      <c r="AK200" s="118"/>
      <c r="AL200" s="115"/>
      <c r="AM200" s="133" t="str">
        <f t="shared" si="69"/>
        <v>Ok</v>
      </c>
      <c r="AO200" s="65" t="str">
        <f t="shared" si="70"/>
        <v>Cooperado SEM perguntas a serem evidenciadas</v>
      </c>
    </row>
    <row r="201" spans="8:41">
      <c r="H201" s="250"/>
      <c r="I201" s="115">
        <f>_xlfn.XLOOKUP(J201,'3054'!$D:$D,'3054'!$C:$C,0,0)</f>
        <v>0</v>
      </c>
      <c r="J201" s="134"/>
      <c r="K201" s="144" cm="1">
        <f t="array" ref="K201">MAX(IF(J201='3054'!$D:$D,'3054'!$I:$I))</f>
        <v>0</v>
      </c>
      <c r="L201" s="145">
        <f>IF(COUNTIFS('3054'!$D:$D,'A3054'!J201,'3054'!$I:$I,'A3054'!K201,'3054'!$F:$F,'A3054'!$L$7)&gt;=1,1,0)</f>
        <v>0</v>
      </c>
      <c r="M201" s="145">
        <f>IF(COUNTIFS('3054'!$D:$D,'A3054'!J201,'3054'!$I:$I,'A3054'!K201,'3054'!$F:$F,'A3054'!$M$7)&gt;=1,1,0)</f>
        <v>0</v>
      </c>
      <c r="N201" s="146">
        <f>IF(COUNTIFS('3054'!$D:$D,'A3054'!J201,'3054'!$I:$I,'A3054'!K201,'3054'!$F:$F,'A3054'!$N$7)&gt;=1,1,0)</f>
        <v>0</v>
      </c>
      <c r="O201" s="117"/>
      <c r="P201" s="118"/>
      <c r="Q201" s="133" t="str">
        <f t="shared" si="62"/>
        <v>Ok</v>
      </c>
      <c r="R201" s="115"/>
      <c r="S201" s="115"/>
      <c r="T201" s="66"/>
      <c r="U201" s="133" t="str">
        <f t="shared" si="63"/>
        <v>Ok</v>
      </c>
      <c r="V201" s="115"/>
      <c r="W201" s="115"/>
      <c r="X201" s="66"/>
      <c r="Y201" s="133" t="str">
        <f t="shared" si="64"/>
        <v>Ok</v>
      </c>
      <c r="Z201" s="115"/>
      <c r="AA201" s="115"/>
      <c r="AB201" s="66"/>
      <c r="AC201" s="133" t="str">
        <f t="shared" si="65"/>
        <v>Ok</v>
      </c>
      <c r="AD201" s="115"/>
      <c r="AE201" s="115"/>
      <c r="AF201" s="66"/>
      <c r="AG201" s="133" t="str">
        <f t="shared" si="66"/>
        <v>Ok</v>
      </c>
      <c r="AH201" s="115"/>
      <c r="AI201" s="133" t="str">
        <f t="shared" si="67"/>
        <v>Ok</v>
      </c>
      <c r="AJ201" s="117" t="str">
        <f t="shared" si="68"/>
        <v>Não</v>
      </c>
      <c r="AK201" s="118"/>
      <c r="AL201" s="115"/>
      <c r="AM201" s="133" t="str">
        <f t="shared" si="69"/>
        <v>Ok</v>
      </c>
      <c r="AO201" s="65" t="str">
        <f t="shared" si="70"/>
        <v>Cooperado SEM perguntas a serem evidenciadas</v>
      </c>
    </row>
    <row r="202" spans="8:41">
      <c r="H202" s="250"/>
      <c r="I202" s="115">
        <f>_xlfn.XLOOKUP(J202,'3054'!$D:$D,'3054'!$C:$C,0,0)</f>
        <v>0</v>
      </c>
      <c r="J202" s="134"/>
      <c r="K202" s="144" cm="1">
        <f t="array" ref="K202">MAX(IF(J202='3054'!$D:$D,'3054'!$I:$I))</f>
        <v>0</v>
      </c>
      <c r="L202" s="145">
        <f>IF(COUNTIFS('3054'!$D:$D,'A3054'!J202,'3054'!$I:$I,'A3054'!K202,'3054'!$F:$F,'A3054'!$L$7)&gt;=1,1,0)</f>
        <v>0</v>
      </c>
      <c r="M202" s="145">
        <f>IF(COUNTIFS('3054'!$D:$D,'A3054'!J202,'3054'!$I:$I,'A3054'!K202,'3054'!$F:$F,'A3054'!$M$7)&gt;=1,1,0)</f>
        <v>0</v>
      </c>
      <c r="N202" s="146">
        <f>IF(COUNTIFS('3054'!$D:$D,'A3054'!J202,'3054'!$I:$I,'A3054'!K202,'3054'!$F:$F,'A3054'!$N$7)&gt;=1,1,0)</f>
        <v>0</v>
      </c>
      <c r="O202" s="117"/>
      <c r="P202" s="118"/>
      <c r="Q202" s="133" t="str">
        <f t="shared" si="62"/>
        <v>Ok</v>
      </c>
      <c r="R202" s="115"/>
      <c r="S202" s="115"/>
      <c r="T202" s="66"/>
      <c r="U202" s="133" t="str">
        <f t="shared" si="63"/>
        <v>Ok</v>
      </c>
      <c r="V202" s="115"/>
      <c r="W202" s="115"/>
      <c r="X202" s="66"/>
      <c r="Y202" s="133" t="str">
        <f t="shared" si="64"/>
        <v>Ok</v>
      </c>
      <c r="Z202" s="115"/>
      <c r="AA202" s="115"/>
      <c r="AB202" s="66"/>
      <c r="AC202" s="133" t="str">
        <f t="shared" si="65"/>
        <v>Ok</v>
      </c>
      <c r="AD202" s="115"/>
      <c r="AE202" s="115"/>
      <c r="AF202" s="66"/>
      <c r="AG202" s="133" t="str">
        <f t="shared" si="66"/>
        <v>Ok</v>
      </c>
      <c r="AH202" s="115"/>
      <c r="AI202" s="133" t="str">
        <f t="shared" si="67"/>
        <v>Ok</v>
      </c>
      <c r="AJ202" s="117" t="str">
        <f t="shared" si="68"/>
        <v>Não</v>
      </c>
      <c r="AK202" s="118"/>
      <c r="AL202" s="115"/>
      <c r="AM202" s="133" t="str">
        <f t="shared" si="69"/>
        <v>Ok</v>
      </c>
      <c r="AO202" s="65" t="str">
        <f t="shared" si="70"/>
        <v>Cooperado SEM perguntas a serem evidenciadas</v>
      </c>
    </row>
    <row r="203" spans="8:41">
      <c r="H203" s="250"/>
      <c r="I203" s="115">
        <f>_xlfn.XLOOKUP(J203,'3054'!$D:$D,'3054'!$C:$C,0,0)</f>
        <v>0</v>
      </c>
      <c r="J203" s="134"/>
      <c r="K203" s="144" cm="1">
        <f t="array" ref="K203">MAX(IF(J203='3054'!$D:$D,'3054'!$I:$I))</f>
        <v>0</v>
      </c>
      <c r="L203" s="145">
        <f>IF(COUNTIFS('3054'!$D:$D,'A3054'!J203,'3054'!$I:$I,'A3054'!K203,'3054'!$F:$F,'A3054'!$L$7)&gt;=1,1,0)</f>
        <v>0</v>
      </c>
      <c r="M203" s="145">
        <f>IF(COUNTIFS('3054'!$D:$D,'A3054'!J203,'3054'!$I:$I,'A3054'!K203,'3054'!$F:$F,'A3054'!$M$7)&gt;=1,1,0)</f>
        <v>0</v>
      </c>
      <c r="N203" s="146">
        <f>IF(COUNTIFS('3054'!$D:$D,'A3054'!J203,'3054'!$I:$I,'A3054'!K203,'3054'!$F:$F,'A3054'!$N$7)&gt;=1,1,0)</f>
        <v>0</v>
      </c>
      <c r="O203" s="117"/>
      <c r="P203" s="118"/>
      <c r="Q203" s="133" t="str">
        <f t="shared" si="62"/>
        <v>Ok</v>
      </c>
      <c r="R203" s="115"/>
      <c r="S203" s="115"/>
      <c r="T203" s="66"/>
      <c r="U203" s="133" t="str">
        <f t="shared" si="63"/>
        <v>Ok</v>
      </c>
      <c r="V203" s="115"/>
      <c r="W203" s="115"/>
      <c r="X203" s="66"/>
      <c r="Y203" s="133" t="str">
        <f t="shared" si="64"/>
        <v>Ok</v>
      </c>
      <c r="Z203" s="115"/>
      <c r="AA203" s="115"/>
      <c r="AB203" s="66"/>
      <c r="AC203" s="133" t="str">
        <f t="shared" si="65"/>
        <v>Ok</v>
      </c>
      <c r="AD203" s="115"/>
      <c r="AE203" s="115"/>
      <c r="AF203" s="66"/>
      <c r="AG203" s="133" t="str">
        <f t="shared" si="66"/>
        <v>Ok</v>
      </c>
      <c r="AH203" s="115"/>
      <c r="AI203" s="133" t="str">
        <f t="shared" si="67"/>
        <v>Ok</v>
      </c>
      <c r="AJ203" s="117" t="str">
        <f t="shared" si="68"/>
        <v>Não</v>
      </c>
      <c r="AK203" s="118"/>
      <c r="AL203" s="115"/>
      <c r="AM203" s="133" t="str">
        <f t="shared" si="69"/>
        <v>Ok</v>
      </c>
      <c r="AO203" s="65" t="str">
        <f t="shared" si="70"/>
        <v>Cooperado SEM perguntas a serem evidenciadas</v>
      </c>
    </row>
    <row r="204" spans="8:41">
      <c r="H204" s="115"/>
      <c r="I204" s="115">
        <f>_xlfn.XLOOKUP(J204,'3054'!$D:$D,'3054'!$C:$C,0,0)</f>
        <v>0</v>
      </c>
      <c r="J204" s="134"/>
      <c r="K204" s="144" cm="1">
        <f t="array" ref="K204">MAX(IF(J204='3054'!$D:$D,'3054'!$I:$I))</f>
        <v>0</v>
      </c>
      <c r="L204" s="145">
        <f>IF(COUNTIFS('3054'!$D:$D,'A3054'!J204,'3054'!$I:$I,'A3054'!K204,'3054'!$F:$F,'A3054'!$L$7)&gt;=1,1,0)</f>
        <v>0</v>
      </c>
      <c r="M204" s="145">
        <f>IF(COUNTIFS('3054'!$D:$D,'A3054'!J204,'3054'!$I:$I,'A3054'!K204,'3054'!$F:$F,'A3054'!$M$7)&gt;=1,1,0)</f>
        <v>0</v>
      </c>
      <c r="N204" s="146">
        <f>IF(COUNTIFS('3054'!$D:$D,'A3054'!J204,'3054'!$I:$I,'A3054'!K204,'3054'!$F:$F,'A3054'!$N$7)&gt;=1,1,0)</f>
        <v>0</v>
      </c>
      <c r="O204" s="117"/>
      <c r="P204" s="118"/>
      <c r="Q204" s="133" t="str">
        <f t="shared" si="62"/>
        <v>Ok</v>
      </c>
      <c r="R204" s="115"/>
      <c r="S204" s="115"/>
      <c r="T204" s="66"/>
      <c r="U204" s="133" t="str">
        <f t="shared" si="63"/>
        <v>Ok</v>
      </c>
      <c r="V204" s="115"/>
      <c r="W204" s="115"/>
      <c r="X204" s="66"/>
      <c r="Y204" s="133" t="str">
        <f t="shared" si="64"/>
        <v>Ok</v>
      </c>
      <c r="Z204" s="115"/>
      <c r="AA204" s="115"/>
      <c r="AB204" s="66"/>
      <c r="AC204" s="133" t="str">
        <f t="shared" si="65"/>
        <v>Ok</v>
      </c>
      <c r="AD204" s="115"/>
      <c r="AE204" s="115"/>
      <c r="AF204" s="66"/>
      <c r="AG204" s="133" t="str">
        <f t="shared" si="66"/>
        <v>Ok</v>
      </c>
      <c r="AH204" s="115"/>
      <c r="AI204" s="133" t="str">
        <f t="shared" si="67"/>
        <v>Ok</v>
      </c>
      <c r="AJ204" s="117" t="str">
        <f t="shared" si="68"/>
        <v>Não</v>
      </c>
      <c r="AK204" s="118"/>
      <c r="AL204" s="115"/>
      <c r="AM204" s="133" t="str">
        <f t="shared" si="69"/>
        <v>Ok</v>
      </c>
      <c r="AO204" s="65" t="str">
        <f t="shared" si="70"/>
        <v>Cooperado SEM perguntas a serem evidenciadas</v>
      </c>
    </row>
    <row r="205" spans="8:41">
      <c r="H205" s="250"/>
      <c r="I205" s="115">
        <f>_xlfn.XLOOKUP(J205,'3054'!$D:$D,'3054'!$C:$C,0,0)</f>
        <v>0</v>
      </c>
      <c r="J205" s="134"/>
      <c r="K205" s="144" cm="1">
        <f t="array" ref="K205">MAX(IF(J205='3054'!$D:$D,'3054'!$I:$I))</f>
        <v>0</v>
      </c>
      <c r="L205" s="145">
        <f>IF(COUNTIFS('3054'!$D:$D,'A3054'!J205,'3054'!$I:$I,'A3054'!K205,'3054'!$F:$F,'A3054'!$L$7)&gt;=1,1,0)</f>
        <v>0</v>
      </c>
      <c r="M205" s="145">
        <f>IF(COUNTIFS('3054'!$D:$D,'A3054'!J205,'3054'!$I:$I,'A3054'!K205,'3054'!$F:$F,'A3054'!$M$7)&gt;=1,1,0)</f>
        <v>0</v>
      </c>
      <c r="N205" s="146">
        <f>IF(COUNTIFS('3054'!$D:$D,'A3054'!J205,'3054'!$I:$I,'A3054'!K205,'3054'!$F:$F,'A3054'!$N$7)&gt;=1,1,0)</f>
        <v>0</v>
      </c>
      <c r="O205" s="117"/>
      <c r="P205" s="118"/>
      <c r="Q205" s="133" t="str">
        <f t="shared" si="62"/>
        <v>Ok</v>
      </c>
      <c r="R205" s="115"/>
      <c r="S205" s="115"/>
      <c r="T205" s="66"/>
      <c r="U205" s="133" t="str">
        <f t="shared" si="63"/>
        <v>Ok</v>
      </c>
      <c r="V205" s="115"/>
      <c r="W205" s="115"/>
      <c r="X205" s="66"/>
      <c r="Y205" s="133" t="str">
        <f t="shared" si="64"/>
        <v>Ok</v>
      </c>
      <c r="Z205" s="115"/>
      <c r="AA205" s="115"/>
      <c r="AB205" s="66"/>
      <c r="AC205" s="133" t="str">
        <f t="shared" si="65"/>
        <v>Ok</v>
      </c>
      <c r="AD205" s="115"/>
      <c r="AE205" s="115"/>
      <c r="AF205" s="66"/>
      <c r="AG205" s="133" t="str">
        <f t="shared" si="66"/>
        <v>Ok</v>
      </c>
      <c r="AH205" s="115"/>
      <c r="AI205" s="133" t="str">
        <f t="shared" si="67"/>
        <v>Ok</v>
      </c>
      <c r="AJ205" s="117" t="str">
        <f t="shared" si="68"/>
        <v>Não</v>
      </c>
      <c r="AK205" s="118"/>
      <c r="AL205" s="115"/>
      <c r="AM205" s="133" t="str">
        <f t="shared" si="69"/>
        <v>Ok</v>
      </c>
      <c r="AO205" s="65" t="str">
        <f t="shared" si="70"/>
        <v>Cooperado SEM perguntas a serem evidenciadas</v>
      </c>
    </row>
    <row r="206" spans="8:41">
      <c r="H206" s="115"/>
      <c r="I206" s="115">
        <f>_xlfn.XLOOKUP(J206,'3054'!$D:$D,'3054'!$C:$C,0,0)</f>
        <v>0</v>
      </c>
      <c r="J206" s="134"/>
      <c r="K206" s="144" cm="1">
        <f t="array" ref="K206">MAX(IF(J206='3054'!$D:$D,'3054'!$I:$I))</f>
        <v>0</v>
      </c>
      <c r="L206" s="145">
        <f>IF(COUNTIFS('3054'!$D:$D,'A3054'!J206,'3054'!$I:$I,'A3054'!K206,'3054'!$F:$F,'A3054'!$L$7)&gt;=1,1,0)</f>
        <v>0</v>
      </c>
      <c r="M206" s="145">
        <f>IF(COUNTIFS('3054'!$D:$D,'A3054'!J206,'3054'!$I:$I,'A3054'!K206,'3054'!$F:$F,'A3054'!$M$7)&gt;=1,1,0)</f>
        <v>0</v>
      </c>
      <c r="N206" s="146">
        <f>IF(COUNTIFS('3054'!$D:$D,'A3054'!J206,'3054'!$I:$I,'A3054'!K206,'3054'!$F:$F,'A3054'!$N$7)&gt;=1,1,0)</f>
        <v>0</v>
      </c>
      <c r="O206" s="117"/>
      <c r="P206" s="118"/>
      <c r="Q206" s="133" t="str">
        <f t="shared" si="62"/>
        <v>Ok</v>
      </c>
      <c r="R206" s="115"/>
      <c r="S206" s="115"/>
      <c r="T206" s="66"/>
      <c r="U206" s="133" t="str">
        <f t="shared" si="63"/>
        <v>Ok</v>
      </c>
      <c r="V206" s="115"/>
      <c r="W206" s="115"/>
      <c r="X206" s="66"/>
      <c r="Y206" s="133" t="str">
        <f t="shared" si="64"/>
        <v>Ok</v>
      </c>
      <c r="Z206" s="115"/>
      <c r="AA206" s="115"/>
      <c r="AB206" s="66"/>
      <c r="AC206" s="133" t="str">
        <f t="shared" si="65"/>
        <v>Ok</v>
      </c>
      <c r="AD206" s="115"/>
      <c r="AE206" s="115"/>
      <c r="AF206" s="66"/>
      <c r="AG206" s="133" t="str">
        <f t="shared" si="66"/>
        <v>Ok</v>
      </c>
      <c r="AH206" s="115"/>
      <c r="AI206" s="133" t="str">
        <f t="shared" si="67"/>
        <v>Ok</v>
      </c>
      <c r="AJ206" s="117" t="str">
        <f t="shared" si="68"/>
        <v>Não</v>
      </c>
      <c r="AK206" s="118"/>
      <c r="AL206" s="115"/>
      <c r="AM206" s="133" t="str">
        <f t="shared" si="69"/>
        <v>Ok</v>
      </c>
      <c r="AO206" s="65" t="str">
        <f t="shared" si="70"/>
        <v>Cooperado SEM perguntas a serem evidenciadas</v>
      </c>
    </row>
    <row r="207" spans="8:41">
      <c r="H207" s="115"/>
      <c r="I207" s="115">
        <f>_xlfn.XLOOKUP(J207,'3054'!$D:$D,'3054'!$C:$C,0,0)</f>
        <v>0</v>
      </c>
      <c r="J207" s="134"/>
      <c r="K207" s="144" cm="1">
        <f t="array" ref="K207">MAX(IF(J207='3054'!$D:$D,'3054'!$I:$I))</f>
        <v>0</v>
      </c>
      <c r="L207" s="145">
        <f>IF(COUNTIFS('3054'!$D:$D,'A3054'!J207,'3054'!$I:$I,'A3054'!K207,'3054'!$F:$F,'A3054'!$L$7)&gt;=1,1,0)</f>
        <v>0</v>
      </c>
      <c r="M207" s="145">
        <f>IF(COUNTIFS('3054'!$D:$D,'A3054'!J207,'3054'!$I:$I,'A3054'!K207,'3054'!$F:$F,'A3054'!$M$7)&gt;=1,1,0)</f>
        <v>0</v>
      </c>
      <c r="N207" s="146">
        <f>IF(COUNTIFS('3054'!$D:$D,'A3054'!J207,'3054'!$I:$I,'A3054'!K207,'3054'!$F:$F,'A3054'!$N$7)&gt;=1,1,0)</f>
        <v>0</v>
      </c>
      <c r="O207" s="117"/>
      <c r="P207" s="118"/>
      <c r="Q207" s="133" t="str">
        <f t="shared" si="62"/>
        <v>Ok</v>
      </c>
      <c r="R207" s="115"/>
      <c r="S207" s="115"/>
      <c r="T207" s="66"/>
      <c r="U207" s="133" t="str">
        <f t="shared" si="63"/>
        <v>Ok</v>
      </c>
      <c r="V207" s="115"/>
      <c r="W207" s="115"/>
      <c r="X207" s="66"/>
      <c r="Y207" s="133" t="str">
        <f t="shared" si="64"/>
        <v>Ok</v>
      </c>
      <c r="Z207" s="115"/>
      <c r="AA207" s="115"/>
      <c r="AB207" s="66"/>
      <c r="AC207" s="133" t="str">
        <f t="shared" si="65"/>
        <v>Ok</v>
      </c>
      <c r="AD207" s="115"/>
      <c r="AE207" s="115"/>
      <c r="AF207" s="66"/>
      <c r="AG207" s="133" t="str">
        <f t="shared" si="66"/>
        <v>Ok</v>
      </c>
      <c r="AH207" s="115"/>
      <c r="AI207" s="133" t="str">
        <f t="shared" si="67"/>
        <v>Ok</v>
      </c>
      <c r="AJ207" s="117" t="str">
        <f t="shared" si="68"/>
        <v>Não</v>
      </c>
      <c r="AK207" s="118"/>
      <c r="AL207" s="115"/>
      <c r="AM207" s="133" t="str">
        <f t="shared" si="69"/>
        <v>Ok</v>
      </c>
      <c r="AO207" s="65" t="str">
        <f t="shared" si="70"/>
        <v>Cooperado SEM perguntas a serem evidenciadas</v>
      </c>
    </row>
    <row r="208" spans="8:41">
      <c r="H208" s="250"/>
      <c r="I208" s="115">
        <f>_xlfn.XLOOKUP(J208,'3054'!$D:$D,'3054'!$C:$C,0,0)</f>
        <v>0</v>
      </c>
      <c r="J208" s="134"/>
      <c r="K208" s="144" cm="1">
        <f t="array" ref="K208">MAX(IF(J208='3054'!$D:$D,'3054'!$I:$I))</f>
        <v>0</v>
      </c>
      <c r="L208" s="145">
        <f>IF(COUNTIFS('3054'!$D:$D,'A3054'!J208,'3054'!$I:$I,'A3054'!K208,'3054'!$F:$F,'A3054'!$L$7)&gt;=1,1,0)</f>
        <v>0</v>
      </c>
      <c r="M208" s="145">
        <f>IF(COUNTIFS('3054'!$D:$D,'A3054'!J208,'3054'!$I:$I,'A3054'!K208,'3054'!$F:$F,'A3054'!$M$7)&gt;=1,1,0)</f>
        <v>0</v>
      </c>
      <c r="N208" s="146">
        <f>IF(COUNTIFS('3054'!$D:$D,'A3054'!J208,'3054'!$I:$I,'A3054'!K208,'3054'!$F:$F,'A3054'!$N$7)&gt;=1,1,0)</f>
        <v>0</v>
      </c>
      <c r="O208" s="117"/>
      <c r="P208" s="118"/>
      <c r="Q208" s="133" t="str">
        <f t="shared" si="62"/>
        <v>Ok</v>
      </c>
      <c r="R208" s="115"/>
      <c r="S208" s="115"/>
      <c r="T208" s="66"/>
      <c r="U208" s="133" t="str">
        <f t="shared" si="63"/>
        <v>Ok</v>
      </c>
      <c r="V208" s="115"/>
      <c r="W208" s="115"/>
      <c r="X208" s="66"/>
      <c r="Y208" s="133" t="str">
        <f t="shared" si="64"/>
        <v>Ok</v>
      </c>
      <c r="Z208" s="115"/>
      <c r="AA208" s="115"/>
      <c r="AB208" s="66"/>
      <c r="AC208" s="133" t="str">
        <f t="shared" si="65"/>
        <v>Ok</v>
      </c>
      <c r="AD208" s="115"/>
      <c r="AE208" s="115"/>
      <c r="AF208" s="66"/>
      <c r="AG208" s="133" t="str">
        <f t="shared" si="66"/>
        <v>Ok</v>
      </c>
      <c r="AH208" s="115"/>
      <c r="AI208" s="133" t="str">
        <f t="shared" si="67"/>
        <v>Ok</v>
      </c>
      <c r="AJ208" s="117" t="str">
        <f t="shared" si="68"/>
        <v>Não</v>
      </c>
      <c r="AK208" s="118"/>
      <c r="AL208" s="115"/>
      <c r="AM208" s="133" t="str">
        <f t="shared" si="69"/>
        <v>Ok</v>
      </c>
      <c r="AO208" s="65" t="str">
        <f t="shared" si="70"/>
        <v>Cooperado SEM perguntas a serem evidenciadas</v>
      </c>
    </row>
    <row r="209" spans="8:41">
      <c r="H209" s="250"/>
      <c r="I209" s="115">
        <f>_xlfn.XLOOKUP(J209,'3054'!$D:$D,'3054'!$C:$C,0,0)</f>
        <v>0</v>
      </c>
      <c r="J209" s="134"/>
      <c r="K209" s="144" cm="1">
        <f t="array" ref="K209">MAX(IF(J209='3054'!$D:$D,'3054'!$I:$I))</f>
        <v>0</v>
      </c>
      <c r="L209" s="145">
        <f>IF(COUNTIFS('3054'!$D:$D,'A3054'!J209,'3054'!$I:$I,'A3054'!K209,'3054'!$F:$F,'A3054'!$L$7)&gt;=1,1,0)</f>
        <v>0</v>
      </c>
      <c r="M209" s="145">
        <f>IF(COUNTIFS('3054'!$D:$D,'A3054'!J209,'3054'!$I:$I,'A3054'!K209,'3054'!$F:$F,'A3054'!$M$7)&gt;=1,1,0)</f>
        <v>0</v>
      </c>
      <c r="N209" s="146">
        <f>IF(COUNTIFS('3054'!$D:$D,'A3054'!J209,'3054'!$I:$I,'A3054'!K209,'3054'!$F:$F,'A3054'!$N$7)&gt;=1,1,0)</f>
        <v>0</v>
      </c>
      <c r="O209" s="117"/>
      <c r="P209" s="118"/>
      <c r="Q209" s="133" t="str">
        <f t="shared" ref="Q209:Q212" si="71">IF(AND(O209="Sim")*OR(P209="Não",P209="Não se aplica",P209=""),"Verificar","Ok")</f>
        <v>Ok</v>
      </c>
      <c r="R209" s="115"/>
      <c r="S209" s="115"/>
      <c r="T209" s="66"/>
      <c r="U209" s="133" t="str">
        <f t="shared" ref="U209:U212" si="72">IF(AND(R209="Sim",T209="Siim"),"Ok",IF(AND(S209="Sim")*OR(T209="Não",T209="Não se aplica",T209=""),"Verificar","Ok"))</f>
        <v>Ok</v>
      </c>
      <c r="V209" s="115"/>
      <c r="W209" s="115"/>
      <c r="X209" s="66"/>
      <c r="Y209" s="133" t="str">
        <f t="shared" ref="Y209:Y212" si="73">IF(AND(V209="Sim",X209="Siim"),"Ok",IF(AND(W209="Sim")*OR(X209="Não",X209="Não se aplica",X209=""),"Verificar","Ok"))</f>
        <v>Ok</v>
      </c>
      <c r="Z209" s="115"/>
      <c r="AA209" s="115"/>
      <c r="AB209" s="66"/>
      <c r="AC209" s="133" t="str">
        <f t="shared" ref="AC209:AC212" si="74">IF(AND(Z209="Sim",AB209="Siim"),"Ok",IF(AND(AA209="Sim")*OR(AB209="Não",AB209="Não se aplica",AB209=""),"Verificar","Ok"))</f>
        <v>Ok</v>
      </c>
      <c r="AD209" s="115"/>
      <c r="AE209" s="115"/>
      <c r="AF209" s="66"/>
      <c r="AG209" s="133" t="str">
        <f t="shared" ref="AG209:AG212" si="75">IF(AND(AE209="sim",AF209="Não"),"Verificar","Ok")</f>
        <v>Ok</v>
      </c>
      <c r="AH209" s="115"/>
      <c r="AI209" s="133" t="str">
        <f t="shared" ref="AI209:AI212" si="76">IF(AH209="Não","Verificar","Ok")</f>
        <v>Ok</v>
      </c>
      <c r="AJ209" s="117" t="str">
        <f t="shared" si="68"/>
        <v>Não</v>
      </c>
      <c r="AK209" s="118"/>
      <c r="AL209" s="115"/>
      <c r="AM209" s="133" t="str">
        <f t="shared" si="69"/>
        <v>Ok</v>
      </c>
      <c r="AO209" s="65" t="str">
        <f t="shared" si="70"/>
        <v>Cooperado SEM perguntas a serem evidenciadas</v>
      </c>
    </row>
    <row r="210" spans="8:41">
      <c r="H210" s="115"/>
      <c r="I210" s="115">
        <f>_xlfn.XLOOKUP(J210,'3054'!$D:$D,'3054'!$C:$C,0,0)</f>
        <v>0</v>
      </c>
      <c r="J210" s="134"/>
      <c r="K210" s="144" cm="1">
        <f t="array" ref="K210">MAX(IF(J210='3054'!$D:$D,'3054'!$I:$I))</f>
        <v>0</v>
      </c>
      <c r="L210" s="145">
        <f>IF(COUNTIFS('3054'!$D:$D,'A3054'!J210,'3054'!$I:$I,'A3054'!K210,'3054'!$F:$F,'A3054'!$L$7)&gt;=1,1,0)</f>
        <v>0</v>
      </c>
      <c r="M210" s="145">
        <f>IF(COUNTIFS('3054'!$D:$D,'A3054'!J210,'3054'!$I:$I,'A3054'!K210,'3054'!$F:$F,'A3054'!$M$7)&gt;=1,1,0)</f>
        <v>0</v>
      </c>
      <c r="N210" s="146">
        <f>IF(COUNTIFS('3054'!$D:$D,'A3054'!J210,'3054'!$I:$I,'A3054'!K210,'3054'!$F:$F,'A3054'!$N$7)&gt;=1,1,0)</f>
        <v>0</v>
      </c>
      <c r="O210" s="117"/>
      <c r="P210" s="118"/>
      <c r="Q210" s="133" t="str">
        <f t="shared" si="71"/>
        <v>Ok</v>
      </c>
      <c r="R210" s="115"/>
      <c r="S210" s="115"/>
      <c r="T210" s="66"/>
      <c r="U210" s="133" t="str">
        <f t="shared" si="72"/>
        <v>Ok</v>
      </c>
      <c r="V210" s="115"/>
      <c r="W210" s="115"/>
      <c r="X210" s="66"/>
      <c r="Y210" s="133" t="str">
        <f t="shared" si="73"/>
        <v>Ok</v>
      </c>
      <c r="Z210" s="115"/>
      <c r="AA210" s="115"/>
      <c r="AB210" s="66"/>
      <c r="AC210" s="133" t="str">
        <f t="shared" si="74"/>
        <v>Ok</v>
      </c>
      <c r="AD210" s="115"/>
      <c r="AE210" s="115"/>
      <c r="AF210" s="66"/>
      <c r="AG210" s="133" t="str">
        <f t="shared" si="75"/>
        <v>Ok</v>
      </c>
      <c r="AH210" s="115"/>
      <c r="AI210" s="133" t="str">
        <f t="shared" si="76"/>
        <v>Ok</v>
      </c>
      <c r="AJ210" s="117" t="str">
        <f t="shared" si="68"/>
        <v>Não</v>
      </c>
      <c r="AK210" s="118"/>
      <c r="AL210" s="115"/>
      <c r="AM210" s="133" t="str">
        <f t="shared" si="69"/>
        <v>Ok</v>
      </c>
      <c r="AO210" s="65" t="str">
        <f t="shared" si="70"/>
        <v>Cooperado SEM perguntas a serem evidenciadas</v>
      </c>
    </row>
    <row r="211" spans="8:41">
      <c r="H211" s="250"/>
      <c r="I211" s="115">
        <f>_xlfn.XLOOKUP(J211,'3054'!$D:$D,'3054'!$C:$C,0,0)</f>
        <v>0</v>
      </c>
      <c r="J211" s="134"/>
      <c r="K211" s="144" cm="1">
        <f t="array" ref="K211">MAX(IF(J211='3054'!$D:$D,'3054'!$I:$I))</f>
        <v>0</v>
      </c>
      <c r="L211" s="145">
        <f>IF(COUNTIFS('3054'!$D:$D,'A3054'!J211,'3054'!$I:$I,'A3054'!K211,'3054'!$F:$F,'A3054'!$L$7)&gt;=1,1,0)</f>
        <v>0</v>
      </c>
      <c r="M211" s="145">
        <f>IF(COUNTIFS('3054'!$D:$D,'A3054'!J211,'3054'!$I:$I,'A3054'!K211,'3054'!$F:$F,'A3054'!$M$7)&gt;=1,1,0)</f>
        <v>0</v>
      </c>
      <c r="N211" s="146">
        <f>IF(COUNTIFS('3054'!$D:$D,'A3054'!J211,'3054'!$I:$I,'A3054'!K211,'3054'!$F:$F,'A3054'!$N$7)&gt;=1,1,0)</f>
        <v>0</v>
      </c>
      <c r="O211" s="117"/>
      <c r="P211" s="118"/>
      <c r="Q211" s="133" t="str">
        <f t="shared" si="71"/>
        <v>Ok</v>
      </c>
      <c r="R211" s="115"/>
      <c r="S211" s="115"/>
      <c r="T211" s="66"/>
      <c r="U211" s="133" t="str">
        <f t="shared" si="72"/>
        <v>Ok</v>
      </c>
      <c r="V211" s="115"/>
      <c r="W211" s="115"/>
      <c r="X211" s="66"/>
      <c r="Y211" s="133" t="str">
        <f t="shared" si="73"/>
        <v>Ok</v>
      </c>
      <c r="Z211" s="115"/>
      <c r="AA211" s="115"/>
      <c r="AB211" s="66"/>
      <c r="AC211" s="133" t="str">
        <f t="shared" si="74"/>
        <v>Ok</v>
      </c>
      <c r="AD211" s="115"/>
      <c r="AE211" s="115"/>
      <c r="AF211" s="66"/>
      <c r="AG211" s="133" t="str">
        <f t="shared" si="75"/>
        <v>Ok</v>
      </c>
      <c r="AH211" s="115"/>
      <c r="AI211" s="133" t="str">
        <f t="shared" si="76"/>
        <v>Ok</v>
      </c>
      <c r="AJ211" s="117" t="str">
        <f t="shared" si="68"/>
        <v>Não</v>
      </c>
      <c r="AK211" s="118"/>
      <c r="AL211" s="115"/>
      <c r="AM211" s="133" t="str">
        <f t="shared" si="69"/>
        <v>Ok</v>
      </c>
      <c r="AO211" s="65" t="str">
        <f t="shared" si="70"/>
        <v>Cooperado SEM perguntas a serem evidenciadas</v>
      </c>
    </row>
    <row r="212" spans="8:41">
      <c r="H212" s="115"/>
      <c r="I212" s="115">
        <f>_xlfn.XLOOKUP(J212,'3054'!$D:$D,'3054'!$C:$C,0,0)</f>
        <v>0</v>
      </c>
      <c r="Q212" s="133" t="str">
        <f t="shared" si="71"/>
        <v>Ok</v>
      </c>
      <c r="R212" s="115"/>
      <c r="S212" s="115"/>
      <c r="T212" s="66"/>
      <c r="U212" s="133" t="str">
        <f t="shared" si="72"/>
        <v>Ok</v>
      </c>
      <c r="V212" s="115"/>
      <c r="W212" s="115"/>
      <c r="X212" s="66"/>
      <c r="Y212" s="133" t="str">
        <f t="shared" si="73"/>
        <v>Ok</v>
      </c>
      <c r="Z212" s="115"/>
      <c r="AA212" s="115"/>
      <c r="AB212" s="66"/>
      <c r="AC212" s="133" t="str">
        <f t="shared" si="74"/>
        <v>Ok</v>
      </c>
      <c r="AD212" s="115"/>
      <c r="AE212" s="115"/>
      <c r="AF212" s="66"/>
      <c r="AG212" s="133" t="str">
        <f t="shared" si="75"/>
        <v>Ok</v>
      </c>
      <c r="AH212" s="115"/>
      <c r="AI212" s="133" t="str">
        <f t="shared" si="76"/>
        <v>Ok</v>
      </c>
      <c r="AJ212" s="117" t="str">
        <f t="shared" si="68"/>
        <v>Não</v>
      </c>
      <c r="AK212" s="118"/>
      <c r="AL212" s="115"/>
      <c r="AM212" s="133" t="str">
        <f t="shared" si="69"/>
        <v>Ok</v>
      </c>
      <c r="AO212" s="65" t="str">
        <f t="shared" si="70"/>
        <v>Cooperado SEM perguntas a serem evidenciadas</v>
      </c>
    </row>
  </sheetData>
  <mergeCells count="22">
    <mergeCell ref="D12:E12"/>
    <mergeCell ref="B26:E26"/>
    <mergeCell ref="B48:E48"/>
    <mergeCell ref="D49:E49"/>
    <mergeCell ref="AJ3:AM8"/>
    <mergeCell ref="B11:E11"/>
    <mergeCell ref="AO9:AR9"/>
    <mergeCell ref="AH3:AI8"/>
    <mergeCell ref="B5:E5"/>
    <mergeCell ref="D6:E6"/>
    <mergeCell ref="D7:E7"/>
    <mergeCell ref="H7:K7"/>
    <mergeCell ref="B8:E8"/>
    <mergeCell ref="L8:L9"/>
    <mergeCell ref="M8:M9"/>
    <mergeCell ref="N8:N9"/>
    <mergeCell ref="AD3:AG8"/>
    <mergeCell ref="B2:E2"/>
    <mergeCell ref="O3:Q8"/>
    <mergeCell ref="R3:U8"/>
    <mergeCell ref="V3:Y8"/>
    <mergeCell ref="Z3:AC8"/>
  </mergeCells>
  <conditionalFormatting sqref="L1:L1048576">
    <cfRule type="cellIs" dxfId="123" priority="4" operator="equal">
      <formula>1</formula>
    </cfRule>
  </conditionalFormatting>
  <conditionalFormatting sqref="L1:N1048576">
    <cfRule type="cellIs" dxfId="122" priority="1" operator="equal">
      <formula>0</formula>
    </cfRule>
  </conditionalFormatting>
  <conditionalFormatting sqref="M3:M6 M8:M1048576">
    <cfRule type="cellIs" dxfId="121" priority="3" operator="equal">
      <formula>1</formula>
    </cfRule>
  </conditionalFormatting>
  <conditionalFormatting sqref="N3:N6 N8:N1048576">
    <cfRule type="cellIs" dxfId="120" priority="2" operator="equal">
      <formula>1</formula>
    </cfRule>
  </conditionalFormatting>
  <dataValidations count="3">
    <dataValidation type="list" allowBlank="1" showInputMessage="1" showErrorMessage="1" sqref="AL10:AL212 W10:X212 S10:T212 O10:P211 AH10:AH212 AA10:AB212 AE10:AF212" xr:uid="{8DF02D92-A586-4D28-803D-7CE949D28670}">
      <formula1>"Sim, Não"</formula1>
    </dataValidation>
    <dataValidation type="list" allowBlank="1" showInputMessage="1" showErrorMessage="1" sqref="V10:V212 R10:R212 Z10:Z212" xr:uid="{69901F79-C07D-4FEC-B1A7-675A6165AA75}">
      <formula1>"Sim, Não, Não se aplica"</formula1>
    </dataValidation>
    <dataValidation type="list" allowBlank="1" showInputMessage="1" showErrorMessage="1" sqref="AD10:AD212" xr:uid="{34C08641-AF1B-4AC3-826A-CCC35169F9A3}">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D1D41300-FD7A-4232-9407-D03B49A3CEB4}">
          <x14:formula1>
            <xm:f>'Cooperados Alto Risco'!$N$20:$N$27</xm:f>
          </x14:formula1>
          <xm:sqref>AK10:AK212</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8B39-9023-4107-9228-D9EF2A534834}">
  <sheetPr codeName="Planilha14">
    <tabColor rgb="FFFFFF99"/>
  </sheetPr>
  <dimension ref="A1:K104"/>
  <sheetViews>
    <sheetView workbookViewId="0">
      <selection activeCell="I7" sqref="I7:I104"/>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948</v>
      </c>
      <c r="C4" s="352"/>
      <c r="D4" s="352"/>
      <c r="E4" s="352"/>
      <c r="F4" s="352"/>
      <c r="G4" s="352"/>
      <c r="H4" s="352"/>
      <c r="I4" s="352"/>
      <c r="J4" s="352"/>
      <c r="K4" s="352"/>
    </row>
    <row r="5" spans="1:11" ht="15.95" customHeight="1">
      <c r="A5" s="1" t="s">
        <v>840</v>
      </c>
      <c r="B5" s="351" t="s">
        <v>949</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776</v>
      </c>
      <c r="C7" s="4" t="s">
        <v>950</v>
      </c>
      <c r="D7" s="4" t="s">
        <v>951</v>
      </c>
      <c r="E7" s="5" t="s">
        <v>854</v>
      </c>
      <c r="F7" s="5" t="s">
        <v>83</v>
      </c>
      <c r="G7" s="5" t="s">
        <v>855</v>
      </c>
      <c r="H7" s="5" t="s">
        <v>856</v>
      </c>
      <c r="I7" s="9">
        <v>46028</v>
      </c>
      <c r="J7" s="5" t="s">
        <v>857</v>
      </c>
      <c r="K7" s="4" t="s">
        <v>858</v>
      </c>
    </row>
    <row r="8" spans="1:11" ht="26.1" customHeight="1">
      <c r="A8" s="6" t="s">
        <v>766</v>
      </c>
      <c r="B8" s="6" t="s">
        <v>776</v>
      </c>
      <c r="C8" s="6" t="s">
        <v>952</v>
      </c>
      <c r="D8" s="6" t="s">
        <v>953</v>
      </c>
      <c r="E8" s="7" t="s">
        <v>854</v>
      </c>
      <c r="F8" s="7" t="s">
        <v>83</v>
      </c>
      <c r="G8" s="7" t="s">
        <v>855</v>
      </c>
      <c r="H8" s="7" t="s">
        <v>856</v>
      </c>
      <c r="I8" s="8">
        <v>46026</v>
      </c>
      <c r="J8" s="7" t="s">
        <v>857</v>
      </c>
      <c r="K8" s="6" t="s">
        <v>858</v>
      </c>
    </row>
    <row r="9" spans="1:11" ht="26.1" customHeight="1">
      <c r="A9" s="4" t="s">
        <v>766</v>
      </c>
      <c r="B9" s="4" t="s">
        <v>776</v>
      </c>
      <c r="C9" s="4" t="s">
        <v>954</v>
      </c>
      <c r="D9" s="4" t="s">
        <v>955</v>
      </c>
      <c r="E9" s="5" t="s">
        <v>854</v>
      </c>
      <c r="F9" s="5" t="s">
        <v>84</v>
      </c>
      <c r="G9" s="5" t="s">
        <v>893</v>
      </c>
      <c r="H9" s="5" t="s">
        <v>861</v>
      </c>
      <c r="I9" s="9">
        <v>46043</v>
      </c>
      <c r="J9" s="5" t="s">
        <v>857</v>
      </c>
      <c r="K9" s="4" t="s">
        <v>956</v>
      </c>
    </row>
    <row r="10" spans="1:11" ht="26.1" customHeight="1">
      <c r="A10" s="6" t="s">
        <v>766</v>
      </c>
      <c r="B10" s="6" t="s">
        <v>776</v>
      </c>
      <c r="C10" s="6" t="s">
        <v>954</v>
      </c>
      <c r="D10" s="6" t="s">
        <v>955</v>
      </c>
      <c r="E10" s="7" t="s">
        <v>854</v>
      </c>
      <c r="F10" s="7" t="s">
        <v>84</v>
      </c>
      <c r="G10" s="7" t="s">
        <v>855</v>
      </c>
      <c r="H10" s="7" t="s">
        <v>856</v>
      </c>
      <c r="I10" s="8">
        <v>46043</v>
      </c>
      <c r="J10" s="7" t="s">
        <v>857</v>
      </c>
      <c r="K10" s="6" t="s">
        <v>858</v>
      </c>
    </row>
    <row r="11" spans="1:11" ht="26.1" customHeight="1">
      <c r="A11" s="4" t="s">
        <v>766</v>
      </c>
      <c r="B11" s="4" t="s">
        <v>776</v>
      </c>
      <c r="C11" s="4" t="s">
        <v>954</v>
      </c>
      <c r="D11" s="4" t="s">
        <v>955</v>
      </c>
      <c r="E11" s="5" t="s">
        <v>854</v>
      </c>
      <c r="F11" s="5" t="s">
        <v>84</v>
      </c>
      <c r="G11" s="5" t="s">
        <v>893</v>
      </c>
      <c r="H11" s="5" t="s">
        <v>861</v>
      </c>
      <c r="I11" s="9">
        <v>46043</v>
      </c>
      <c r="J11" s="5" t="s">
        <v>857</v>
      </c>
      <c r="K11" s="4" t="s">
        <v>956</v>
      </c>
    </row>
    <row r="12" spans="1:11" ht="26.1" customHeight="1">
      <c r="A12" s="6" t="s">
        <v>766</v>
      </c>
      <c r="B12" s="6" t="s">
        <v>776</v>
      </c>
      <c r="C12" s="6" t="s">
        <v>954</v>
      </c>
      <c r="D12" s="6" t="s">
        <v>955</v>
      </c>
      <c r="E12" s="7" t="s">
        <v>854</v>
      </c>
      <c r="F12" s="7" t="s">
        <v>84</v>
      </c>
      <c r="G12" s="7" t="s">
        <v>930</v>
      </c>
      <c r="H12" s="7" t="s">
        <v>861</v>
      </c>
      <c r="I12" s="8">
        <v>46043</v>
      </c>
      <c r="J12" s="7" t="s">
        <v>857</v>
      </c>
      <c r="K12" s="6" t="s">
        <v>956</v>
      </c>
    </row>
    <row r="13" spans="1:11" ht="26.1" customHeight="1">
      <c r="A13" s="4" t="s">
        <v>766</v>
      </c>
      <c r="B13" s="4" t="s">
        <v>776</v>
      </c>
      <c r="C13" s="4" t="s">
        <v>957</v>
      </c>
      <c r="D13" s="4" t="s">
        <v>958</v>
      </c>
      <c r="E13" s="5" t="s">
        <v>854</v>
      </c>
      <c r="F13" s="5" t="s">
        <v>83</v>
      </c>
      <c r="G13" s="5" t="s">
        <v>855</v>
      </c>
      <c r="H13" s="5" t="s">
        <v>856</v>
      </c>
      <c r="I13" s="9">
        <v>46027</v>
      </c>
      <c r="J13" s="5" t="s">
        <v>857</v>
      </c>
      <c r="K13" s="4" t="s">
        <v>858</v>
      </c>
    </row>
    <row r="14" spans="1:11" ht="26.1" customHeight="1">
      <c r="A14" s="6" t="s">
        <v>766</v>
      </c>
      <c r="B14" s="6" t="s">
        <v>776</v>
      </c>
      <c r="C14" s="6" t="s">
        <v>959</v>
      </c>
      <c r="D14" s="6" t="s">
        <v>960</v>
      </c>
      <c r="E14" s="7" t="s">
        <v>854</v>
      </c>
      <c r="F14" s="7" t="s">
        <v>83</v>
      </c>
      <c r="G14" s="7" t="s">
        <v>855</v>
      </c>
      <c r="H14" s="7" t="s">
        <v>856</v>
      </c>
      <c r="I14" s="8">
        <v>46039</v>
      </c>
      <c r="J14" s="7" t="s">
        <v>857</v>
      </c>
      <c r="K14" s="6" t="s">
        <v>858</v>
      </c>
    </row>
    <row r="15" spans="1:11" ht="26.1" customHeight="1">
      <c r="A15" s="4" t="s">
        <v>766</v>
      </c>
      <c r="B15" s="4" t="s">
        <v>776</v>
      </c>
      <c r="C15" s="4" t="s">
        <v>961</v>
      </c>
      <c r="D15" s="4" t="s">
        <v>962</v>
      </c>
      <c r="E15" s="5" t="s">
        <v>854</v>
      </c>
      <c r="F15" s="5" t="s">
        <v>83</v>
      </c>
      <c r="G15" s="5" t="s">
        <v>855</v>
      </c>
      <c r="H15" s="5" t="s">
        <v>856</v>
      </c>
      <c r="I15" s="9">
        <v>46040</v>
      </c>
      <c r="J15" s="5" t="s">
        <v>857</v>
      </c>
      <c r="K15" s="4" t="s">
        <v>858</v>
      </c>
    </row>
    <row r="16" spans="1:11" ht="26.1" customHeight="1">
      <c r="A16" s="6" t="s">
        <v>766</v>
      </c>
      <c r="B16" s="6" t="s">
        <v>776</v>
      </c>
      <c r="C16" s="6" t="s">
        <v>963</v>
      </c>
      <c r="D16" s="6" t="s">
        <v>964</v>
      </c>
      <c r="E16" s="7" t="s">
        <v>854</v>
      </c>
      <c r="F16" s="7" t="s">
        <v>83</v>
      </c>
      <c r="G16" s="7" t="s">
        <v>855</v>
      </c>
      <c r="H16" s="7" t="s">
        <v>856</v>
      </c>
      <c r="I16" s="8">
        <v>46052</v>
      </c>
      <c r="J16" s="7" t="s">
        <v>857</v>
      </c>
      <c r="K16" s="6" t="s">
        <v>858</v>
      </c>
    </row>
    <row r="17" spans="1:11" ht="26.1" customHeight="1">
      <c r="A17" s="4" t="s">
        <v>766</v>
      </c>
      <c r="B17" s="4" t="s">
        <v>776</v>
      </c>
      <c r="C17" s="4" t="s">
        <v>965</v>
      </c>
      <c r="D17" s="4" t="s">
        <v>966</v>
      </c>
      <c r="E17" s="5" t="s">
        <v>854</v>
      </c>
      <c r="F17" s="5" t="s">
        <v>83</v>
      </c>
      <c r="G17" s="5" t="s">
        <v>855</v>
      </c>
      <c r="H17" s="5" t="s">
        <v>856</v>
      </c>
      <c r="I17" s="9">
        <v>46036</v>
      </c>
      <c r="J17" s="5" t="s">
        <v>857</v>
      </c>
      <c r="K17" s="4" t="s">
        <v>858</v>
      </c>
    </row>
    <row r="18" spans="1:11" ht="26.1" customHeight="1">
      <c r="A18" s="6" t="s">
        <v>766</v>
      </c>
      <c r="B18" s="6" t="s">
        <v>776</v>
      </c>
      <c r="C18" s="6" t="s">
        <v>967</v>
      </c>
      <c r="D18" s="6" t="s">
        <v>968</v>
      </c>
      <c r="E18" s="7" t="s">
        <v>854</v>
      </c>
      <c r="F18" s="7" t="s">
        <v>83</v>
      </c>
      <c r="G18" s="7" t="s">
        <v>855</v>
      </c>
      <c r="H18" s="7" t="s">
        <v>856</v>
      </c>
      <c r="I18" s="8">
        <v>46036</v>
      </c>
      <c r="J18" s="7" t="s">
        <v>857</v>
      </c>
      <c r="K18" s="6" t="s">
        <v>858</v>
      </c>
    </row>
    <row r="19" spans="1:11" ht="26.1" customHeight="1">
      <c r="A19" s="4" t="s">
        <v>766</v>
      </c>
      <c r="B19" s="4" t="s">
        <v>776</v>
      </c>
      <c r="C19" s="4" t="s">
        <v>969</v>
      </c>
      <c r="D19" s="4" t="s">
        <v>970</v>
      </c>
      <c r="E19" s="5" t="s">
        <v>854</v>
      </c>
      <c r="F19" s="5" t="s">
        <v>83</v>
      </c>
      <c r="G19" s="5" t="s">
        <v>855</v>
      </c>
      <c r="H19" s="5" t="s">
        <v>856</v>
      </c>
      <c r="I19" s="9">
        <v>46050</v>
      </c>
      <c r="J19" s="5" t="s">
        <v>857</v>
      </c>
      <c r="K19" s="4" t="s">
        <v>858</v>
      </c>
    </row>
    <row r="20" spans="1:11" ht="26.1" customHeight="1">
      <c r="A20" s="6" t="s">
        <v>766</v>
      </c>
      <c r="B20" s="6" t="s">
        <v>776</v>
      </c>
      <c r="C20" s="6" t="s">
        <v>971</v>
      </c>
      <c r="D20" s="6" t="s">
        <v>972</v>
      </c>
      <c r="E20" s="7" t="s">
        <v>854</v>
      </c>
      <c r="F20" s="7" t="s">
        <v>83</v>
      </c>
      <c r="G20" s="7" t="s">
        <v>855</v>
      </c>
      <c r="H20" s="7" t="s">
        <v>856</v>
      </c>
      <c r="I20" s="8">
        <v>46028</v>
      </c>
      <c r="J20" s="7" t="s">
        <v>857</v>
      </c>
      <c r="K20" s="6" t="s">
        <v>858</v>
      </c>
    </row>
    <row r="21" spans="1:11" ht="26.1" customHeight="1">
      <c r="A21" s="4" t="s">
        <v>766</v>
      </c>
      <c r="B21" s="4" t="s">
        <v>776</v>
      </c>
      <c r="C21" s="4" t="s">
        <v>973</v>
      </c>
      <c r="D21" s="4" t="s">
        <v>974</v>
      </c>
      <c r="E21" s="5" t="s">
        <v>854</v>
      </c>
      <c r="F21" s="5" t="s">
        <v>83</v>
      </c>
      <c r="G21" s="5" t="s">
        <v>855</v>
      </c>
      <c r="H21" s="5" t="s">
        <v>856</v>
      </c>
      <c r="I21" s="9">
        <v>46041</v>
      </c>
      <c r="J21" s="5" t="s">
        <v>857</v>
      </c>
      <c r="K21" s="4" t="s">
        <v>858</v>
      </c>
    </row>
    <row r="22" spans="1:11" ht="26.1" customHeight="1">
      <c r="A22" s="6" t="s">
        <v>766</v>
      </c>
      <c r="B22" s="6" t="s">
        <v>776</v>
      </c>
      <c r="C22" s="6" t="s">
        <v>975</v>
      </c>
      <c r="D22" s="6" t="s">
        <v>976</v>
      </c>
      <c r="E22" s="7" t="s">
        <v>854</v>
      </c>
      <c r="F22" s="7" t="s">
        <v>83</v>
      </c>
      <c r="G22" s="7" t="s">
        <v>855</v>
      </c>
      <c r="H22" s="7" t="s">
        <v>856</v>
      </c>
      <c r="I22" s="8">
        <v>46045</v>
      </c>
      <c r="J22" s="7" t="s">
        <v>857</v>
      </c>
      <c r="K22" s="6" t="s">
        <v>858</v>
      </c>
    </row>
    <row r="23" spans="1:11" ht="26.1" customHeight="1">
      <c r="A23" s="4" t="s">
        <v>766</v>
      </c>
      <c r="B23" s="4" t="s">
        <v>776</v>
      </c>
      <c r="C23" s="4" t="s">
        <v>977</v>
      </c>
      <c r="D23" s="4" t="s">
        <v>978</v>
      </c>
      <c r="E23" s="5" t="s">
        <v>854</v>
      </c>
      <c r="F23" s="5" t="s">
        <v>83</v>
      </c>
      <c r="G23" s="5" t="s">
        <v>855</v>
      </c>
      <c r="H23" s="5" t="s">
        <v>856</v>
      </c>
      <c r="I23" s="9">
        <v>46039</v>
      </c>
      <c r="J23" s="5" t="s">
        <v>857</v>
      </c>
      <c r="K23" s="4" t="s">
        <v>858</v>
      </c>
    </row>
    <row r="24" spans="1:11" ht="26.1" customHeight="1">
      <c r="A24" s="6" t="s">
        <v>766</v>
      </c>
      <c r="B24" s="6" t="s">
        <v>776</v>
      </c>
      <c r="C24" s="6" t="s">
        <v>979</v>
      </c>
      <c r="D24" s="6" t="s">
        <v>980</v>
      </c>
      <c r="E24" s="7" t="s">
        <v>854</v>
      </c>
      <c r="F24" s="7" t="s">
        <v>83</v>
      </c>
      <c r="G24" s="7" t="s">
        <v>855</v>
      </c>
      <c r="H24" s="7" t="s">
        <v>856</v>
      </c>
      <c r="I24" s="8">
        <v>46052</v>
      </c>
      <c r="J24" s="7" t="s">
        <v>857</v>
      </c>
      <c r="K24" s="6" t="s">
        <v>858</v>
      </c>
    </row>
    <row r="25" spans="1:11" ht="26.1" customHeight="1">
      <c r="A25" s="4" t="s">
        <v>766</v>
      </c>
      <c r="B25" s="4" t="s">
        <v>776</v>
      </c>
      <c r="C25" s="4" t="s">
        <v>981</v>
      </c>
      <c r="D25" s="4" t="s">
        <v>982</v>
      </c>
      <c r="E25" s="5" t="s">
        <v>854</v>
      </c>
      <c r="F25" s="5" t="s">
        <v>83</v>
      </c>
      <c r="G25" s="5" t="s">
        <v>855</v>
      </c>
      <c r="H25" s="5" t="s">
        <v>856</v>
      </c>
      <c r="I25" s="9">
        <v>46045</v>
      </c>
      <c r="J25" s="5" t="s">
        <v>857</v>
      </c>
      <c r="K25" s="4" t="s">
        <v>858</v>
      </c>
    </row>
    <row r="26" spans="1:11" ht="26.1" customHeight="1">
      <c r="A26" s="6" t="s">
        <v>766</v>
      </c>
      <c r="B26" s="6" t="s">
        <v>776</v>
      </c>
      <c r="C26" s="6" t="s">
        <v>983</v>
      </c>
      <c r="D26" s="6" t="s">
        <v>984</v>
      </c>
      <c r="E26" s="7" t="s">
        <v>854</v>
      </c>
      <c r="F26" s="7" t="s">
        <v>83</v>
      </c>
      <c r="G26" s="7" t="s">
        <v>855</v>
      </c>
      <c r="H26" s="7" t="s">
        <v>856</v>
      </c>
      <c r="I26" s="8">
        <v>46049</v>
      </c>
      <c r="J26" s="7" t="s">
        <v>857</v>
      </c>
      <c r="K26" s="6" t="s">
        <v>858</v>
      </c>
    </row>
    <row r="27" spans="1:11" ht="26.1" customHeight="1">
      <c r="A27" s="4" t="s">
        <v>766</v>
      </c>
      <c r="B27" s="4" t="s">
        <v>776</v>
      </c>
      <c r="C27" s="4" t="s">
        <v>985</v>
      </c>
      <c r="D27" s="4" t="s">
        <v>986</v>
      </c>
      <c r="E27" s="5" t="s">
        <v>854</v>
      </c>
      <c r="F27" s="5" t="s">
        <v>83</v>
      </c>
      <c r="G27" s="5" t="s">
        <v>855</v>
      </c>
      <c r="H27" s="5" t="s">
        <v>856</v>
      </c>
      <c r="I27" s="9">
        <v>46041</v>
      </c>
      <c r="J27" s="5" t="s">
        <v>857</v>
      </c>
      <c r="K27" s="4" t="s">
        <v>858</v>
      </c>
    </row>
    <row r="28" spans="1:11" ht="26.1" customHeight="1">
      <c r="A28" s="6" t="s">
        <v>766</v>
      </c>
      <c r="B28" s="6" t="s">
        <v>776</v>
      </c>
      <c r="C28" s="6" t="s">
        <v>987</v>
      </c>
      <c r="D28" s="6" t="s">
        <v>988</v>
      </c>
      <c r="E28" s="7" t="s">
        <v>854</v>
      </c>
      <c r="F28" s="7" t="s">
        <v>85</v>
      </c>
      <c r="G28" s="7" t="s">
        <v>893</v>
      </c>
      <c r="H28" s="7" t="s">
        <v>856</v>
      </c>
      <c r="I28" s="8">
        <v>46040</v>
      </c>
      <c r="J28" s="7" t="s">
        <v>857</v>
      </c>
      <c r="K28" s="6" t="s">
        <v>858</v>
      </c>
    </row>
    <row r="29" spans="1:11" ht="26.1" customHeight="1">
      <c r="A29" s="4" t="s">
        <v>766</v>
      </c>
      <c r="B29" s="4" t="s">
        <v>776</v>
      </c>
      <c r="C29" s="4" t="s">
        <v>989</v>
      </c>
      <c r="D29" s="4" t="s">
        <v>990</v>
      </c>
      <c r="E29" s="5" t="s">
        <v>854</v>
      </c>
      <c r="F29" s="5" t="s">
        <v>83</v>
      </c>
      <c r="G29" s="5" t="s">
        <v>855</v>
      </c>
      <c r="H29" s="5" t="s">
        <v>856</v>
      </c>
      <c r="I29" s="9">
        <v>46050</v>
      </c>
      <c r="J29" s="5" t="s">
        <v>857</v>
      </c>
      <c r="K29" s="4" t="s">
        <v>858</v>
      </c>
    </row>
    <row r="30" spans="1:11" ht="26.1" customHeight="1">
      <c r="A30" s="6" t="s">
        <v>766</v>
      </c>
      <c r="B30" s="6" t="s">
        <v>776</v>
      </c>
      <c r="C30" s="6" t="s">
        <v>991</v>
      </c>
      <c r="D30" s="6" t="s">
        <v>992</v>
      </c>
      <c r="E30" s="7" t="s">
        <v>854</v>
      </c>
      <c r="F30" s="7" t="s">
        <v>85</v>
      </c>
      <c r="G30" s="7" t="s">
        <v>893</v>
      </c>
      <c r="H30" s="7" t="s">
        <v>856</v>
      </c>
      <c r="I30" s="8">
        <v>46027</v>
      </c>
      <c r="J30" s="7" t="s">
        <v>857</v>
      </c>
      <c r="K30" s="6" t="s">
        <v>858</v>
      </c>
    </row>
    <row r="31" spans="1:11" ht="26.1" customHeight="1">
      <c r="A31" s="4" t="s">
        <v>766</v>
      </c>
      <c r="B31" s="4" t="s">
        <v>776</v>
      </c>
      <c r="C31" s="4" t="s">
        <v>993</v>
      </c>
      <c r="D31" s="4" t="s">
        <v>994</v>
      </c>
      <c r="E31" s="5" t="s">
        <v>854</v>
      </c>
      <c r="F31" s="5" t="s">
        <v>83</v>
      </c>
      <c r="G31" s="5" t="s">
        <v>855</v>
      </c>
      <c r="H31" s="5" t="s">
        <v>856</v>
      </c>
      <c r="I31" s="9">
        <v>46048</v>
      </c>
      <c r="J31" s="5" t="s">
        <v>857</v>
      </c>
      <c r="K31" s="4" t="s">
        <v>858</v>
      </c>
    </row>
    <row r="32" spans="1:11" ht="26.1" customHeight="1">
      <c r="A32" s="6" t="s">
        <v>766</v>
      </c>
      <c r="B32" s="6" t="s">
        <v>776</v>
      </c>
      <c r="C32" s="6" t="s">
        <v>995</v>
      </c>
      <c r="D32" s="6" t="s">
        <v>996</v>
      </c>
      <c r="E32" s="7" t="s">
        <v>854</v>
      </c>
      <c r="F32" s="7" t="s">
        <v>83</v>
      </c>
      <c r="G32" s="7" t="s">
        <v>855</v>
      </c>
      <c r="H32" s="7" t="s">
        <v>856</v>
      </c>
      <c r="I32" s="8">
        <v>46034</v>
      </c>
      <c r="J32" s="7" t="s">
        <v>857</v>
      </c>
      <c r="K32" s="6" t="s">
        <v>858</v>
      </c>
    </row>
    <row r="33" spans="1:11" ht="26.1" customHeight="1">
      <c r="A33" s="4" t="s">
        <v>766</v>
      </c>
      <c r="B33" s="4" t="s">
        <v>776</v>
      </c>
      <c r="C33" s="4" t="s">
        <v>997</v>
      </c>
      <c r="D33" s="4" t="s">
        <v>998</v>
      </c>
      <c r="E33" s="5" t="s">
        <v>854</v>
      </c>
      <c r="F33" s="5" t="s">
        <v>83</v>
      </c>
      <c r="G33" s="5" t="s">
        <v>855</v>
      </c>
      <c r="H33" s="5" t="s">
        <v>856</v>
      </c>
      <c r="I33" s="9">
        <v>46036</v>
      </c>
      <c r="J33" s="5" t="s">
        <v>857</v>
      </c>
      <c r="K33" s="4" t="s">
        <v>858</v>
      </c>
    </row>
    <row r="34" spans="1:11" ht="26.1" customHeight="1">
      <c r="A34" s="6" t="s">
        <v>766</v>
      </c>
      <c r="B34" s="6" t="s">
        <v>776</v>
      </c>
      <c r="C34" s="6" t="s">
        <v>999</v>
      </c>
      <c r="D34" s="6" t="s">
        <v>1000</v>
      </c>
      <c r="E34" s="7" t="s">
        <v>854</v>
      </c>
      <c r="F34" s="7" t="s">
        <v>83</v>
      </c>
      <c r="G34" s="7" t="s">
        <v>855</v>
      </c>
      <c r="H34" s="7" t="s">
        <v>856</v>
      </c>
      <c r="I34" s="8">
        <v>46036</v>
      </c>
      <c r="J34" s="7" t="s">
        <v>857</v>
      </c>
      <c r="K34" s="6" t="s">
        <v>858</v>
      </c>
    </row>
    <row r="35" spans="1:11" ht="26.1" customHeight="1">
      <c r="A35" s="4" t="s">
        <v>766</v>
      </c>
      <c r="B35" s="4" t="s">
        <v>776</v>
      </c>
      <c r="C35" s="4" t="s">
        <v>1001</v>
      </c>
      <c r="D35" s="4" t="s">
        <v>1000</v>
      </c>
      <c r="E35" s="5" t="s">
        <v>854</v>
      </c>
      <c r="F35" s="5" t="s">
        <v>83</v>
      </c>
      <c r="G35" s="5" t="s">
        <v>855</v>
      </c>
      <c r="H35" s="5" t="s">
        <v>856</v>
      </c>
      <c r="I35" s="9">
        <v>46036</v>
      </c>
      <c r="J35" s="5" t="s">
        <v>857</v>
      </c>
      <c r="K35" s="4" t="s">
        <v>858</v>
      </c>
    </row>
    <row r="36" spans="1:11" ht="26.1" customHeight="1">
      <c r="A36" s="6" t="s">
        <v>766</v>
      </c>
      <c r="B36" s="6" t="s">
        <v>776</v>
      </c>
      <c r="C36" s="6" t="s">
        <v>1002</v>
      </c>
      <c r="D36" s="6" t="s">
        <v>1003</v>
      </c>
      <c r="E36" s="7" t="s">
        <v>854</v>
      </c>
      <c r="F36" s="7" t="s">
        <v>85</v>
      </c>
      <c r="G36" s="7" t="s">
        <v>893</v>
      </c>
      <c r="H36" s="7" t="s">
        <v>856</v>
      </c>
      <c r="I36" s="8">
        <v>46044</v>
      </c>
      <c r="J36" s="7" t="s">
        <v>857</v>
      </c>
      <c r="K36" s="6" t="s">
        <v>858</v>
      </c>
    </row>
    <row r="37" spans="1:11" ht="26.1" customHeight="1">
      <c r="A37" s="4" t="s">
        <v>766</v>
      </c>
      <c r="B37" s="4" t="s">
        <v>776</v>
      </c>
      <c r="C37" s="4" t="s">
        <v>1004</v>
      </c>
      <c r="D37" s="4" t="s">
        <v>1005</v>
      </c>
      <c r="E37" s="5" t="s">
        <v>854</v>
      </c>
      <c r="F37" s="5" t="s">
        <v>83</v>
      </c>
      <c r="G37" s="5" t="s">
        <v>855</v>
      </c>
      <c r="H37" s="5" t="s">
        <v>861</v>
      </c>
      <c r="I37" s="9">
        <v>46037</v>
      </c>
      <c r="J37" s="5" t="s">
        <v>857</v>
      </c>
      <c r="K37" s="4" t="s">
        <v>1006</v>
      </c>
    </row>
    <row r="38" spans="1:11" ht="26.1" customHeight="1">
      <c r="A38" s="6" t="s">
        <v>766</v>
      </c>
      <c r="B38" s="6" t="s">
        <v>776</v>
      </c>
      <c r="C38" s="6" t="s">
        <v>1007</v>
      </c>
      <c r="D38" s="6" t="s">
        <v>1008</v>
      </c>
      <c r="E38" s="7" t="s">
        <v>854</v>
      </c>
      <c r="F38" s="7" t="s">
        <v>83</v>
      </c>
      <c r="G38" s="7" t="s">
        <v>855</v>
      </c>
      <c r="H38" s="7" t="s">
        <v>856</v>
      </c>
      <c r="I38" s="8">
        <v>46050</v>
      </c>
      <c r="J38" s="7" t="s">
        <v>857</v>
      </c>
      <c r="K38" s="6" t="s">
        <v>858</v>
      </c>
    </row>
    <row r="39" spans="1:11" ht="26.1" customHeight="1">
      <c r="A39" s="4" t="s">
        <v>766</v>
      </c>
      <c r="B39" s="4" t="s">
        <v>776</v>
      </c>
      <c r="C39" s="4" t="s">
        <v>1009</v>
      </c>
      <c r="D39" s="4" t="s">
        <v>1010</v>
      </c>
      <c r="E39" s="5" t="s">
        <v>854</v>
      </c>
      <c r="F39" s="5" t="s">
        <v>83</v>
      </c>
      <c r="G39" s="5" t="s">
        <v>855</v>
      </c>
      <c r="H39" s="5" t="s">
        <v>856</v>
      </c>
      <c r="I39" s="9">
        <v>46035</v>
      </c>
      <c r="J39" s="5" t="s">
        <v>857</v>
      </c>
      <c r="K39" s="4" t="s">
        <v>858</v>
      </c>
    </row>
    <row r="40" spans="1:11" ht="26.1" customHeight="1">
      <c r="A40" s="6" t="s">
        <v>766</v>
      </c>
      <c r="B40" s="6" t="s">
        <v>776</v>
      </c>
      <c r="C40" s="6" t="s">
        <v>1009</v>
      </c>
      <c r="D40" s="6" t="s">
        <v>1010</v>
      </c>
      <c r="E40" s="7" t="s">
        <v>854</v>
      </c>
      <c r="F40" s="7" t="s">
        <v>83</v>
      </c>
      <c r="G40" s="7" t="s">
        <v>855</v>
      </c>
      <c r="H40" s="7" t="s">
        <v>861</v>
      </c>
      <c r="I40" s="8">
        <v>46036</v>
      </c>
      <c r="J40" s="7" t="s">
        <v>857</v>
      </c>
      <c r="K40" s="6" t="s">
        <v>1011</v>
      </c>
    </row>
    <row r="41" spans="1:11" ht="26.1" customHeight="1">
      <c r="A41" s="4" t="s">
        <v>766</v>
      </c>
      <c r="B41" s="4" t="s">
        <v>776</v>
      </c>
      <c r="C41" s="4" t="s">
        <v>1012</v>
      </c>
      <c r="D41" s="4" t="s">
        <v>1013</v>
      </c>
      <c r="E41" s="5" t="s">
        <v>854</v>
      </c>
      <c r="F41" s="5" t="s">
        <v>83</v>
      </c>
      <c r="G41" s="5" t="s">
        <v>855</v>
      </c>
      <c r="H41" s="5" t="s">
        <v>856</v>
      </c>
      <c r="I41" s="9">
        <v>46041</v>
      </c>
      <c r="J41" s="5" t="s">
        <v>857</v>
      </c>
      <c r="K41" s="4" t="s">
        <v>858</v>
      </c>
    </row>
    <row r="42" spans="1:11" ht="26.1" customHeight="1">
      <c r="A42" s="6" t="s">
        <v>766</v>
      </c>
      <c r="B42" s="6" t="s">
        <v>776</v>
      </c>
      <c r="C42" s="6" t="s">
        <v>1014</v>
      </c>
      <c r="D42" s="6" t="s">
        <v>1015</v>
      </c>
      <c r="E42" s="7" t="s">
        <v>854</v>
      </c>
      <c r="F42" s="7" t="s">
        <v>83</v>
      </c>
      <c r="G42" s="7" t="s">
        <v>855</v>
      </c>
      <c r="H42" s="7" t="s">
        <v>856</v>
      </c>
      <c r="I42" s="8">
        <v>46034</v>
      </c>
      <c r="J42" s="7" t="s">
        <v>857</v>
      </c>
      <c r="K42" s="6" t="s">
        <v>858</v>
      </c>
    </row>
    <row r="43" spans="1:11" ht="26.1" customHeight="1">
      <c r="A43" s="4" t="s">
        <v>766</v>
      </c>
      <c r="B43" s="4" t="s">
        <v>776</v>
      </c>
      <c r="C43" s="4" t="s">
        <v>1016</v>
      </c>
      <c r="D43" s="4" t="s">
        <v>1017</v>
      </c>
      <c r="E43" s="5" t="s">
        <v>854</v>
      </c>
      <c r="F43" s="5" t="s">
        <v>83</v>
      </c>
      <c r="G43" s="5" t="s">
        <v>855</v>
      </c>
      <c r="H43" s="5" t="s">
        <v>856</v>
      </c>
      <c r="I43" s="9">
        <v>46043</v>
      </c>
      <c r="J43" s="5" t="s">
        <v>857</v>
      </c>
      <c r="K43" s="4" t="s">
        <v>858</v>
      </c>
    </row>
    <row r="44" spans="1:11" ht="26.1" customHeight="1">
      <c r="A44" s="6" t="s">
        <v>766</v>
      </c>
      <c r="B44" s="6" t="s">
        <v>776</v>
      </c>
      <c r="C44" s="6" t="s">
        <v>1018</v>
      </c>
      <c r="D44" s="6" t="s">
        <v>1019</v>
      </c>
      <c r="E44" s="7" t="s">
        <v>854</v>
      </c>
      <c r="F44" s="7" t="s">
        <v>85</v>
      </c>
      <c r="G44" s="7" t="s">
        <v>893</v>
      </c>
      <c r="H44" s="7" t="s">
        <v>856</v>
      </c>
      <c r="I44" s="8">
        <v>46027</v>
      </c>
      <c r="J44" s="7" t="s">
        <v>857</v>
      </c>
      <c r="K44" s="6" t="s">
        <v>858</v>
      </c>
    </row>
    <row r="45" spans="1:11" ht="26.1" customHeight="1">
      <c r="A45" s="4" t="s">
        <v>766</v>
      </c>
      <c r="B45" s="4" t="s">
        <v>776</v>
      </c>
      <c r="C45" s="4" t="s">
        <v>1020</v>
      </c>
      <c r="D45" s="4" t="s">
        <v>1021</v>
      </c>
      <c r="E45" s="5" t="s">
        <v>854</v>
      </c>
      <c r="F45" s="5" t="s">
        <v>83</v>
      </c>
      <c r="G45" s="5" t="s">
        <v>855</v>
      </c>
      <c r="H45" s="5" t="s">
        <v>856</v>
      </c>
      <c r="I45" s="9">
        <v>46039</v>
      </c>
      <c r="J45" s="5" t="s">
        <v>857</v>
      </c>
      <c r="K45" s="4" t="s">
        <v>858</v>
      </c>
    </row>
    <row r="46" spans="1:11" ht="26.1" customHeight="1">
      <c r="A46" s="6" t="s">
        <v>766</v>
      </c>
      <c r="B46" s="6" t="s">
        <v>776</v>
      </c>
      <c r="C46" s="6" t="s">
        <v>1022</v>
      </c>
      <c r="D46" s="6" t="s">
        <v>1023</v>
      </c>
      <c r="E46" s="7" t="s">
        <v>854</v>
      </c>
      <c r="F46" s="7" t="s">
        <v>83</v>
      </c>
      <c r="G46" s="7" t="s">
        <v>855</v>
      </c>
      <c r="H46" s="7" t="s">
        <v>856</v>
      </c>
      <c r="I46" s="8">
        <v>46040</v>
      </c>
      <c r="J46" s="7" t="s">
        <v>857</v>
      </c>
      <c r="K46" s="6" t="s">
        <v>858</v>
      </c>
    </row>
    <row r="47" spans="1:11" ht="26.1" customHeight="1">
      <c r="A47" s="4" t="s">
        <v>766</v>
      </c>
      <c r="B47" s="4" t="s">
        <v>776</v>
      </c>
      <c r="C47" s="4" t="s">
        <v>1024</v>
      </c>
      <c r="D47" s="4" t="s">
        <v>1025</v>
      </c>
      <c r="E47" s="5" t="s">
        <v>854</v>
      </c>
      <c r="F47" s="5" t="s">
        <v>85</v>
      </c>
      <c r="G47" s="5" t="s">
        <v>893</v>
      </c>
      <c r="H47" s="5" t="s">
        <v>856</v>
      </c>
      <c r="I47" s="9">
        <v>46048</v>
      </c>
      <c r="J47" s="5" t="s">
        <v>857</v>
      </c>
      <c r="K47" s="4" t="s">
        <v>858</v>
      </c>
    </row>
    <row r="48" spans="1:11" ht="26.1" customHeight="1">
      <c r="A48" s="6" t="s">
        <v>766</v>
      </c>
      <c r="B48" s="6" t="s">
        <v>776</v>
      </c>
      <c r="C48" s="6" t="s">
        <v>1026</v>
      </c>
      <c r="D48" s="6" t="s">
        <v>1027</v>
      </c>
      <c r="E48" s="7" t="s">
        <v>854</v>
      </c>
      <c r="F48" s="7" t="s">
        <v>83</v>
      </c>
      <c r="G48" s="7" t="s">
        <v>855</v>
      </c>
      <c r="H48" s="7" t="s">
        <v>856</v>
      </c>
      <c r="I48" s="8">
        <v>46029</v>
      </c>
      <c r="J48" s="7" t="s">
        <v>857</v>
      </c>
      <c r="K48" s="6" t="s">
        <v>858</v>
      </c>
    </row>
    <row r="49" spans="1:11" ht="26.1" customHeight="1">
      <c r="A49" s="4" t="s">
        <v>766</v>
      </c>
      <c r="B49" s="4" t="s">
        <v>776</v>
      </c>
      <c r="C49" s="4" t="s">
        <v>1026</v>
      </c>
      <c r="D49" s="4" t="s">
        <v>1027</v>
      </c>
      <c r="E49" s="5" t="s">
        <v>854</v>
      </c>
      <c r="F49" s="5" t="s">
        <v>83</v>
      </c>
      <c r="G49" s="5" t="s">
        <v>855</v>
      </c>
      <c r="H49" s="5" t="s">
        <v>861</v>
      </c>
      <c r="I49" s="9">
        <v>46030</v>
      </c>
      <c r="J49" s="5" t="s">
        <v>857</v>
      </c>
      <c r="K49" s="4" t="s">
        <v>1028</v>
      </c>
    </row>
    <row r="50" spans="1:11" ht="26.1" customHeight="1">
      <c r="A50" s="6" t="s">
        <v>766</v>
      </c>
      <c r="B50" s="6" t="s">
        <v>776</v>
      </c>
      <c r="C50" s="6" t="s">
        <v>1029</v>
      </c>
      <c r="D50" s="6" t="s">
        <v>1030</v>
      </c>
      <c r="E50" s="7" t="s">
        <v>854</v>
      </c>
      <c r="F50" s="7" t="s">
        <v>83</v>
      </c>
      <c r="G50" s="7" t="s">
        <v>855</v>
      </c>
      <c r="H50" s="7" t="s">
        <v>856</v>
      </c>
      <c r="I50" s="8">
        <v>46052</v>
      </c>
      <c r="J50" s="7" t="s">
        <v>857</v>
      </c>
      <c r="K50" s="6" t="s">
        <v>858</v>
      </c>
    </row>
    <row r="51" spans="1:11" ht="26.1" customHeight="1">
      <c r="A51" s="4" t="s">
        <v>766</v>
      </c>
      <c r="B51" s="4" t="s">
        <v>776</v>
      </c>
      <c r="C51" s="4" t="s">
        <v>1031</v>
      </c>
      <c r="D51" s="4" t="s">
        <v>1032</v>
      </c>
      <c r="E51" s="5" t="s">
        <v>854</v>
      </c>
      <c r="F51" s="5" t="s">
        <v>83</v>
      </c>
      <c r="G51" s="5" t="s">
        <v>855</v>
      </c>
      <c r="H51" s="5" t="s">
        <v>861</v>
      </c>
      <c r="I51" s="9">
        <v>46031</v>
      </c>
      <c r="J51" s="5" t="s">
        <v>857</v>
      </c>
      <c r="K51" s="4" t="s">
        <v>1033</v>
      </c>
    </row>
    <row r="52" spans="1:11" ht="26.1" customHeight="1">
      <c r="A52" s="6" t="s">
        <v>766</v>
      </c>
      <c r="B52" s="6" t="s">
        <v>776</v>
      </c>
      <c r="C52" s="6" t="s">
        <v>1031</v>
      </c>
      <c r="D52" s="6" t="s">
        <v>1032</v>
      </c>
      <c r="E52" s="7" t="s">
        <v>854</v>
      </c>
      <c r="F52" s="7" t="s">
        <v>83</v>
      </c>
      <c r="G52" s="7" t="s">
        <v>855</v>
      </c>
      <c r="H52" s="7" t="s">
        <v>856</v>
      </c>
      <c r="I52" s="8">
        <v>46031</v>
      </c>
      <c r="J52" s="7" t="s">
        <v>857</v>
      </c>
      <c r="K52" s="6" t="s">
        <v>858</v>
      </c>
    </row>
    <row r="53" spans="1:11" ht="26.1" customHeight="1">
      <c r="A53" s="4" t="s">
        <v>766</v>
      </c>
      <c r="B53" s="4" t="s">
        <v>776</v>
      </c>
      <c r="C53" s="4" t="s">
        <v>1034</v>
      </c>
      <c r="D53" s="4" t="s">
        <v>1035</v>
      </c>
      <c r="E53" s="5" t="s">
        <v>854</v>
      </c>
      <c r="F53" s="5" t="s">
        <v>83</v>
      </c>
      <c r="G53" s="5" t="s">
        <v>855</v>
      </c>
      <c r="H53" s="5" t="s">
        <v>856</v>
      </c>
      <c r="I53" s="9">
        <v>46050</v>
      </c>
      <c r="J53" s="5" t="s">
        <v>857</v>
      </c>
      <c r="K53" s="4" t="s">
        <v>858</v>
      </c>
    </row>
    <row r="54" spans="1:11" ht="26.1" customHeight="1">
      <c r="A54" s="6" t="s">
        <v>766</v>
      </c>
      <c r="B54" s="6" t="s">
        <v>776</v>
      </c>
      <c r="C54" s="6" t="s">
        <v>1036</v>
      </c>
      <c r="D54" s="6" t="s">
        <v>1037</v>
      </c>
      <c r="E54" s="7" t="s">
        <v>854</v>
      </c>
      <c r="F54" s="7" t="s">
        <v>83</v>
      </c>
      <c r="G54" s="7" t="s">
        <v>855</v>
      </c>
      <c r="H54" s="7" t="s">
        <v>856</v>
      </c>
      <c r="I54" s="8">
        <v>46036</v>
      </c>
      <c r="J54" s="7" t="s">
        <v>857</v>
      </c>
      <c r="K54" s="6" t="s">
        <v>858</v>
      </c>
    </row>
    <row r="55" spans="1:11" ht="26.1" customHeight="1">
      <c r="A55" s="4" t="s">
        <v>766</v>
      </c>
      <c r="B55" s="4" t="s">
        <v>776</v>
      </c>
      <c r="C55" s="4" t="s">
        <v>1038</v>
      </c>
      <c r="D55" s="4" t="s">
        <v>1039</v>
      </c>
      <c r="E55" s="5" t="s">
        <v>854</v>
      </c>
      <c r="F55" s="5" t="s">
        <v>83</v>
      </c>
      <c r="G55" s="5" t="s">
        <v>855</v>
      </c>
      <c r="H55" s="5" t="s">
        <v>856</v>
      </c>
      <c r="I55" s="9">
        <v>46052</v>
      </c>
      <c r="J55" s="5" t="s">
        <v>857</v>
      </c>
      <c r="K55" s="4" t="s">
        <v>858</v>
      </c>
    </row>
    <row r="56" spans="1:11" ht="26.1" customHeight="1">
      <c r="A56" s="6" t="s">
        <v>766</v>
      </c>
      <c r="B56" s="6" t="s">
        <v>776</v>
      </c>
      <c r="C56" s="6" t="s">
        <v>1040</v>
      </c>
      <c r="D56" s="6" t="s">
        <v>1041</v>
      </c>
      <c r="E56" s="7" t="s">
        <v>854</v>
      </c>
      <c r="F56" s="7" t="s">
        <v>83</v>
      </c>
      <c r="G56" s="7" t="s">
        <v>855</v>
      </c>
      <c r="H56" s="7" t="s">
        <v>856</v>
      </c>
      <c r="I56" s="8">
        <v>46027</v>
      </c>
      <c r="J56" s="7" t="s">
        <v>857</v>
      </c>
      <c r="K56" s="6" t="s">
        <v>858</v>
      </c>
    </row>
    <row r="57" spans="1:11" ht="26.1" customHeight="1">
      <c r="A57" s="4" t="s">
        <v>766</v>
      </c>
      <c r="B57" s="4" t="s">
        <v>776</v>
      </c>
      <c r="C57" s="4" t="s">
        <v>1042</v>
      </c>
      <c r="D57" s="4" t="s">
        <v>1043</v>
      </c>
      <c r="E57" s="5" t="s">
        <v>854</v>
      </c>
      <c r="F57" s="5" t="s">
        <v>84</v>
      </c>
      <c r="G57" s="5" t="s">
        <v>930</v>
      </c>
      <c r="H57" s="5" t="s">
        <v>861</v>
      </c>
      <c r="I57" s="9">
        <v>46028</v>
      </c>
      <c r="J57" s="5" t="s">
        <v>857</v>
      </c>
      <c r="K57" s="4" t="s">
        <v>1044</v>
      </c>
    </row>
    <row r="58" spans="1:11" ht="26.1" customHeight="1">
      <c r="A58" s="6" t="s">
        <v>766</v>
      </c>
      <c r="B58" s="6" t="s">
        <v>776</v>
      </c>
      <c r="C58" s="6" t="s">
        <v>1045</v>
      </c>
      <c r="D58" s="6" t="s">
        <v>1046</v>
      </c>
      <c r="E58" s="7" t="s">
        <v>854</v>
      </c>
      <c r="F58" s="7" t="s">
        <v>85</v>
      </c>
      <c r="G58" s="7" t="s">
        <v>855</v>
      </c>
      <c r="H58" s="7" t="s">
        <v>856</v>
      </c>
      <c r="I58" s="8">
        <v>46029</v>
      </c>
      <c r="J58" s="7" t="s">
        <v>857</v>
      </c>
      <c r="K58" s="6" t="s">
        <v>858</v>
      </c>
    </row>
    <row r="59" spans="1:11" ht="26.1" customHeight="1">
      <c r="A59" s="4" t="s">
        <v>766</v>
      </c>
      <c r="B59" s="4" t="s">
        <v>776</v>
      </c>
      <c r="C59" s="4" t="s">
        <v>1047</v>
      </c>
      <c r="D59" s="4" t="s">
        <v>1048</v>
      </c>
      <c r="E59" s="5" t="s">
        <v>854</v>
      </c>
      <c r="F59" s="5" t="s">
        <v>84</v>
      </c>
      <c r="G59" s="5" t="s">
        <v>855</v>
      </c>
      <c r="H59" s="5" t="s">
        <v>856</v>
      </c>
      <c r="I59" s="9">
        <v>46043</v>
      </c>
      <c r="J59" s="5" t="s">
        <v>857</v>
      </c>
      <c r="K59" s="4" t="s">
        <v>858</v>
      </c>
    </row>
    <row r="60" spans="1:11" ht="26.1" customHeight="1">
      <c r="A60" s="6" t="s">
        <v>766</v>
      </c>
      <c r="B60" s="6" t="s">
        <v>776</v>
      </c>
      <c r="C60" s="6" t="s">
        <v>1049</v>
      </c>
      <c r="D60" s="6" t="s">
        <v>1050</v>
      </c>
      <c r="E60" s="7" t="s">
        <v>854</v>
      </c>
      <c r="F60" s="7" t="s">
        <v>84</v>
      </c>
      <c r="G60" s="7" t="s">
        <v>855</v>
      </c>
      <c r="H60" s="7" t="s">
        <v>856</v>
      </c>
      <c r="I60" s="8">
        <v>46042</v>
      </c>
      <c r="J60" s="7" t="s">
        <v>857</v>
      </c>
      <c r="K60" s="6" t="s">
        <v>858</v>
      </c>
    </row>
    <row r="61" spans="1:11" ht="26.1" customHeight="1">
      <c r="A61" s="4" t="s">
        <v>766</v>
      </c>
      <c r="B61" s="4" t="s">
        <v>776</v>
      </c>
      <c r="C61" s="4" t="s">
        <v>1051</v>
      </c>
      <c r="D61" s="4" t="s">
        <v>1052</v>
      </c>
      <c r="E61" s="5" t="s">
        <v>854</v>
      </c>
      <c r="F61" s="5" t="s">
        <v>83</v>
      </c>
      <c r="G61" s="5" t="s">
        <v>855</v>
      </c>
      <c r="H61" s="5" t="s">
        <v>856</v>
      </c>
      <c r="I61" s="9">
        <v>46034</v>
      </c>
      <c r="J61" s="5" t="s">
        <v>857</v>
      </c>
      <c r="K61" s="4" t="s">
        <v>858</v>
      </c>
    </row>
    <row r="62" spans="1:11" ht="26.1" customHeight="1">
      <c r="A62" s="6" t="s">
        <v>766</v>
      </c>
      <c r="B62" s="6" t="s">
        <v>776</v>
      </c>
      <c r="C62" s="6" t="s">
        <v>1053</v>
      </c>
      <c r="D62" s="6" t="s">
        <v>1054</v>
      </c>
      <c r="E62" s="7" t="s">
        <v>854</v>
      </c>
      <c r="F62" s="7" t="s">
        <v>83</v>
      </c>
      <c r="G62" s="7" t="s">
        <v>855</v>
      </c>
      <c r="H62" s="7" t="s">
        <v>856</v>
      </c>
      <c r="I62" s="8">
        <v>46050</v>
      </c>
      <c r="J62" s="7" t="s">
        <v>857</v>
      </c>
      <c r="K62" s="6" t="s">
        <v>858</v>
      </c>
    </row>
    <row r="63" spans="1:11" ht="26.1" customHeight="1">
      <c r="A63" s="4" t="s">
        <v>766</v>
      </c>
      <c r="B63" s="4" t="s">
        <v>776</v>
      </c>
      <c r="C63" s="4" t="s">
        <v>1055</v>
      </c>
      <c r="D63" s="4" t="s">
        <v>1056</v>
      </c>
      <c r="E63" s="5" t="s">
        <v>854</v>
      </c>
      <c r="F63" s="5" t="s">
        <v>84</v>
      </c>
      <c r="G63" s="5" t="s">
        <v>855</v>
      </c>
      <c r="H63" s="5" t="s">
        <v>856</v>
      </c>
      <c r="I63" s="9">
        <v>46042</v>
      </c>
      <c r="J63" s="5" t="s">
        <v>857</v>
      </c>
      <c r="K63" s="4" t="s">
        <v>858</v>
      </c>
    </row>
    <row r="64" spans="1:11" ht="26.1" customHeight="1">
      <c r="A64" s="6" t="s">
        <v>766</v>
      </c>
      <c r="B64" s="6" t="s">
        <v>776</v>
      </c>
      <c r="C64" s="6" t="s">
        <v>1057</v>
      </c>
      <c r="D64" s="6" t="s">
        <v>1058</v>
      </c>
      <c r="E64" s="7" t="s">
        <v>854</v>
      </c>
      <c r="F64" s="7" t="s">
        <v>83</v>
      </c>
      <c r="G64" s="7" t="s">
        <v>855</v>
      </c>
      <c r="H64" s="7" t="s">
        <v>856</v>
      </c>
      <c r="I64" s="8">
        <v>46052</v>
      </c>
      <c r="J64" s="7" t="s">
        <v>857</v>
      </c>
      <c r="K64" s="6" t="s">
        <v>858</v>
      </c>
    </row>
    <row r="65" spans="1:11" ht="26.1" customHeight="1">
      <c r="A65" s="4" t="s">
        <v>766</v>
      </c>
      <c r="B65" s="4" t="s">
        <v>776</v>
      </c>
      <c r="C65" s="4" t="s">
        <v>1059</v>
      </c>
      <c r="D65" s="4" t="s">
        <v>1060</v>
      </c>
      <c r="E65" s="5" t="s">
        <v>854</v>
      </c>
      <c r="F65" s="5" t="s">
        <v>83</v>
      </c>
      <c r="G65" s="5" t="s">
        <v>855</v>
      </c>
      <c r="H65" s="5" t="s">
        <v>856</v>
      </c>
      <c r="I65" s="9">
        <v>46031</v>
      </c>
      <c r="J65" s="5" t="s">
        <v>857</v>
      </c>
      <c r="K65" s="4" t="s">
        <v>858</v>
      </c>
    </row>
    <row r="66" spans="1:11" ht="26.1" customHeight="1">
      <c r="A66" s="6" t="s">
        <v>766</v>
      </c>
      <c r="B66" s="6" t="s">
        <v>776</v>
      </c>
      <c r="C66" s="6" t="s">
        <v>1061</v>
      </c>
      <c r="D66" s="6" t="s">
        <v>1062</v>
      </c>
      <c r="E66" s="7" t="s">
        <v>854</v>
      </c>
      <c r="F66" s="7" t="s">
        <v>83</v>
      </c>
      <c r="G66" s="7" t="s">
        <v>855</v>
      </c>
      <c r="H66" s="7" t="s">
        <v>856</v>
      </c>
      <c r="I66" s="8">
        <v>46032</v>
      </c>
      <c r="J66" s="7" t="s">
        <v>857</v>
      </c>
      <c r="K66" s="6" t="s">
        <v>858</v>
      </c>
    </row>
    <row r="67" spans="1:11" ht="26.1" customHeight="1">
      <c r="A67" s="4" t="s">
        <v>766</v>
      </c>
      <c r="B67" s="4" t="s">
        <v>776</v>
      </c>
      <c r="C67" s="4" t="s">
        <v>1063</v>
      </c>
      <c r="D67" s="4" t="s">
        <v>1064</v>
      </c>
      <c r="E67" s="5" t="s">
        <v>854</v>
      </c>
      <c r="F67" s="5" t="s">
        <v>84</v>
      </c>
      <c r="G67" s="5" t="s">
        <v>855</v>
      </c>
      <c r="H67" s="5" t="s">
        <v>856</v>
      </c>
      <c r="I67" s="9">
        <v>46046</v>
      </c>
      <c r="J67" s="5" t="s">
        <v>857</v>
      </c>
      <c r="K67" s="4" t="s">
        <v>858</v>
      </c>
    </row>
    <row r="68" spans="1:11" ht="26.1" customHeight="1">
      <c r="A68" s="6" t="s">
        <v>766</v>
      </c>
      <c r="B68" s="6" t="s">
        <v>776</v>
      </c>
      <c r="C68" s="6" t="s">
        <v>1065</v>
      </c>
      <c r="D68" s="6" t="s">
        <v>1066</v>
      </c>
      <c r="E68" s="7" t="s">
        <v>854</v>
      </c>
      <c r="F68" s="7" t="s">
        <v>83</v>
      </c>
      <c r="G68" s="7" t="s">
        <v>855</v>
      </c>
      <c r="H68" s="7" t="s">
        <v>861</v>
      </c>
      <c r="I68" s="8">
        <v>46041</v>
      </c>
      <c r="J68" s="7" t="s">
        <v>857</v>
      </c>
      <c r="K68" s="6" t="s">
        <v>1067</v>
      </c>
    </row>
    <row r="69" spans="1:11" ht="26.1" customHeight="1">
      <c r="A69" s="4" t="s">
        <v>766</v>
      </c>
      <c r="B69" s="4" t="s">
        <v>776</v>
      </c>
      <c r="C69" s="4" t="s">
        <v>1068</v>
      </c>
      <c r="D69" s="4" t="s">
        <v>1069</v>
      </c>
      <c r="E69" s="5" t="s">
        <v>854</v>
      </c>
      <c r="F69" s="5" t="s">
        <v>83</v>
      </c>
      <c r="G69" s="5" t="s">
        <v>855</v>
      </c>
      <c r="H69" s="5" t="s">
        <v>856</v>
      </c>
      <c r="I69" s="9">
        <v>46036</v>
      </c>
      <c r="J69" s="5" t="s">
        <v>857</v>
      </c>
      <c r="K69" s="4" t="s">
        <v>858</v>
      </c>
    </row>
    <row r="70" spans="1:11" ht="26.1" customHeight="1">
      <c r="A70" s="6" t="s">
        <v>766</v>
      </c>
      <c r="B70" s="6" t="s">
        <v>776</v>
      </c>
      <c r="C70" s="6" t="s">
        <v>1070</v>
      </c>
      <c r="D70" s="6" t="s">
        <v>1071</v>
      </c>
      <c r="E70" s="7" t="s">
        <v>854</v>
      </c>
      <c r="F70" s="7" t="s">
        <v>84</v>
      </c>
      <c r="G70" s="7" t="s">
        <v>855</v>
      </c>
      <c r="H70" s="7" t="s">
        <v>856</v>
      </c>
      <c r="I70" s="8">
        <v>46048</v>
      </c>
      <c r="J70" s="7" t="s">
        <v>857</v>
      </c>
      <c r="K70" s="6" t="s">
        <v>858</v>
      </c>
    </row>
    <row r="71" spans="1:11" ht="26.1" customHeight="1">
      <c r="A71" s="4" t="s">
        <v>766</v>
      </c>
      <c r="B71" s="4" t="s">
        <v>776</v>
      </c>
      <c r="C71" s="4" t="s">
        <v>1072</v>
      </c>
      <c r="D71" s="4" t="s">
        <v>1073</v>
      </c>
      <c r="E71" s="5" t="s">
        <v>854</v>
      </c>
      <c r="F71" s="5" t="s">
        <v>83</v>
      </c>
      <c r="G71" s="5" t="s">
        <v>855</v>
      </c>
      <c r="H71" s="5" t="s">
        <v>856</v>
      </c>
      <c r="I71" s="9">
        <v>46045</v>
      </c>
      <c r="J71" s="5" t="s">
        <v>857</v>
      </c>
      <c r="K71" s="4" t="s">
        <v>858</v>
      </c>
    </row>
    <row r="72" spans="1:11" ht="26.1" customHeight="1">
      <c r="A72" s="6" t="s">
        <v>766</v>
      </c>
      <c r="B72" s="6" t="s">
        <v>776</v>
      </c>
      <c r="C72" s="6" t="s">
        <v>1074</v>
      </c>
      <c r="D72" s="6" t="s">
        <v>1075</v>
      </c>
      <c r="E72" s="7" t="s">
        <v>854</v>
      </c>
      <c r="F72" s="7" t="s">
        <v>85</v>
      </c>
      <c r="G72" s="7" t="s">
        <v>893</v>
      </c>
      <c r="H72" s="7" t="s">
        <v>856</v>
      </c>
      <c r="I72" s="8">
        <v>46048</v>
      </c>
      <c r="J72" s="7" t="s">
        <v>857</v>
      </c>
      <c r="K72" s="6" t="s">
        <v>858</v>
      </c>
    </row>
    <row r="73" spans="1:11" ht="26.1" customHeight="1">
      <c r="A73" s="4" t="s">
        <v>766</v>
      </c>
      <c r="B73" s="4" t="s">
        <v>776</v>
      </c>
      <c r="C73" s="4" t="s">
        <v>1076</v>
      </c>
      <c r="D73" s="4" t="s">
        <v>1077</v>
      </c>
      <c r="E73" s="5" t="s">
        <v>854</v>
      </c>
      <c r="F73" s="5" t="s">
        <v>83</v>
      </c>
      <c r="G73" s="5" t="s">
        <v>855</v>
      </c>
      <c r="H73" s="5" t="s">
        <v>856</v>
      </c>
      <c r="I73" s="9">
        <v>46034</v>
      </c>
      <c r="J73" s="5" t="s">
        <v>857</v>
      </c>
      <c r="K73" s="4" t="s">
        <v>858</v>
      </c>
    </row>
    <row r="74" spans="1:11" ht="26.1" customHeight="1">
      <c r="A74" s="6" t="s">
        <v>766</v>
      </c>
      <c r="B74" s="6" t="s">
        <v>776</v>
      </c>
      <c r="C74" s="6" t="s">
        <v>1078</v>
      </c>
      <c r="D74" s="6" t="s">
        <v>1079</v>
      </c>
      <c r="E74" s="7" t="s">
        <v>854</v>
      </c>
      <c r="F74" s="7" t="s">
        <v>83</v>
      </c>
      <c r="G74" s="7" t="s">
        <v>855</v>
      </c>
      <c r="H74" s="7" t="s">
        <v>856</v>
      </c>
      <c r="I74" s="8">
        <v>46026</v>
      </c>
      <c r="J74" s="7" t="s">
        <v>857</v>
      </c>
      <c r="K74" s="6" t="s">
        <v>858</v>
      </c>
    </row>
    <row r="75" spans="1:11" ht="26.1" customHeight="1">
      <c r="A75" s="4" t="s">
        <v>766</v>
      </c>
      <c r="B75" s="4" t="s">
        <v>776</v>
      </c>
      <c r="C75" s="4" t="s">
        <v>1080</v>
      </c>
      <c r="D75" s="4" t="s">
        <v>1081</v>
      </c>
      <c r="E75" s="5" t="s">
        <v>854</v>
      </c>
      <c r="F75" s="5" t="s">
        <v>83</v>
      </c>
      <c r="G75" s="5" t="s">
        <v>855</v>
      </c>
      <c r="H75" s="5" t="s">
        <v>856</v>
      </c>
      <c r="I75" s="9">
        <v>46033</v>
      </c>
      <c r="J75" s="5" t="s">
        <v>857</v>
      </c>
      <c r="K75" s="4" t="s">
        <v>858</v>
      </c>
    </row>
    <row r="76" spans="1:11" ht="26.1" customHeight="1">
      <c r="A76" s="6" t="s">
        <v>766</v>
      </c>
      <c r="B76" s="6" t="s">
        <v>776</v>
      </c>
      <c r="C76" s="6" t="s">
        <v>1082</v>
      </c>
      <c r="D76" s="6" t="s">
        <v>1083</v>
      </c>
      <c r="E76" s="7" t="s">
        <v>854</v>
      </c>
      <c r="F76" s="7" t="s">
        <v>83</v>
      </c>
      <c r="G76" s="7" t="s">
        <v>855</v>
      </c>
      <c r="H76" s="7" t="s">
        <v>856</v>
      </c>
      <c r="I76" s="8">
        <v>46032</v>
      </c>
      <c r="J76" s="7" t="s">
        <v>857</v>
      </c>
      <c r="K76" s="6" t="s">
        <v>858</v>
      </c>
    </row>
    <row r="77" spans="1:11" ht="26.1" customHeight="1">
      <c r="A77" s="4" t="s">
        <v>766</v>
      </c>
      <c r="B77" s="4" t="s">
        <v>776</v>
      </c>
      <c r="C77" s="4" t="s">
        <v>1084</v>
      </c>
      <c r="D77" s="4" t="s">
        <v>1085</v>
      </c>
      <c r="E77" s="5" t="s">
        <v>854</v>
      </c>
      <c r="F77" s="5" t="s">
        <v>83</v>
      </c>
      <c r="G77" s="5" t="s">
        <v>855</v>
      </c>
      <c r="H77" s="5" t="s">
        <v>856</v>
      </c>
      <c r="I77" s="9">
        <v>46041</v>
      </c>
      <c r="J77" s="5" t="s">
        <v>857</v>
      </c>
      <c r="K77" s="4" t="s">
        <v>858</v>
      </c>
    </row>
    <row r="78" spans="1:11" ht="26.1" customHeight="1">
      <c r="A78" s="6" t="s">
        <v>766</v>
      </c>
      <c r="B78" s="6" t="s">
        <v>776</v>
      </c>
      <c r="C78" s="6" t="s">
        <v>1086</v>
      </c>
      <c r="D78" s="6" t="s">
        <v>1087</v>
      </c>
      <c r="E78" s="7" t="s">
        <v>854</v>
      </c>
      <c r="F78" s="7" t="s">
        <v>84</v>
      </c>
      <c r="G78" s="7" t="s">
        <v>855</v>
      </c>
      <c r="H78" s="7" t="s">
        <v>856</v>
      </c>
      <c r="I78" s="8">
        <v>46039</v>
      </c>
      <c r="J78" s="7" t="s">
        <v>857</v>
      </c>
      <c r="K78" s="6" t="s">
        <v>858</v>
      </c>
    </row>
    <row r="79" spans="1:11" ht="26.1" customHeight="1">
      <c r="A79" s="4" t="s">
        <v>766</v>
      </c>
      <c r="B79" s="4" t="s">
        <v>776</v>
      </c>
      <c r="C79" s="4" t="s">
        <v>1088</v>
      </c>
      <c r="D79" s="4" t="s">
        <v>1089</v>
      </c>
      <c r="E79" s="5" t="s">
        <v>854</v>
      </c>
      <c r="F79" s="5" t="s">
        <v>83</v>
      </c>
      <c r="G79" s="5" t="s">
        <v>855</v>
      </c>
      <c r="H79" s="5" t="s">
        <v>856</v>
      </c>
      <c r="I79" s="9">
        <v>46041</v>
      </c>
      <c r="J79" s="5" t="s">
        <v>857</v>
      </c>
      <c r="K79" s="4" t="s">
        <v>858</v>
      </c>
    </row>
    <row r="80" spans="1:11" ht="26.1" customHeight="1">
      <c r="A80" s="6" t="s">
        <v>766</v>
      </c>
      <c r="B80" s="6" t="s">
        <v>776</v>
      </c>
      <c r="C80" s="6" t="s">
        <v>1088</v>
      </c>
      <c r="D80" s="6" t="s">
        <v>1089</v>
      </c>
      <c r="E80" s="7" t="s">
        <v>854</v>
      </c>
      <c r="F80" s="7" t="s">
        <v>83</v>
      </c>
      <c r="G80" s="7" t="s">
        <v>855</v>
      </c>
      <c r="H80" s="7" t="s">
        <v>861</v>
      </c>
      <c r="I80" s="8">
        <v>46041</v>
      </c>
      <c r="J80" s="7" t="s">
        <v>857</v>
      </c>
      <c r="K80" s="6" t="s">
        <v>1090</v>
      </c>
    </row>
    <row r="81" spans="1:11" ht="26.1" customHeight="1">
      <c r="A81" s="4" t="s">
        <v>766</v>
      </c>
      <c r="B81" s="4" t="s">
        <v>776</v>
      </c>
      <c r="C81" s="4" t="s">
        <v>1091</v>
      </c>
      <c r="D81" s="4" t="s">
        <v>1092</v>
      </c>
      <c r="E81" s="5" t="s">
        <v>854</v>
      </c>
      <c r="F81" s="5" t="s">
        <v>84</v>
      </c>
      <c r="G81" s="5" t="s">
        <v>930</v>
      </c>
      <c r="H81" s="5" t="s">
        <v>856</v>
      </c>
      <c r="I81" s="9">
        <v>46031</v>
      </c>
      <c r="J81" s="5" t="s">
        <v>857</v>
      </c>
      <c r="K81" s="4" t="s">
        <v>858</v>
      </c>
    </row>
    <row r="82" spans="1:11" ht="26.1" customHeight="1">
      <c r="A82" s="6" t="s">
        <v>766</v>
      </c>
      <c r="B82" s="6" t="s">
        <v>776</v>
      </c>
      <c r="C82" s="6" t="s">
        <v>1093</v>
      </c>
      <c r="D82" s="6" t="s">
        <v>1094</v>
      </c>
      <c r="E82" s="7" t="s">
        <v>854</v>
      </c>
      <c r="F82" s="7" t="s">
        <v>85</v>
      </c>
      <c r="G82" s="7" t="s">
        <v>893</v>
      </c>
      <c r="H82" s="7" t="s">
        <v>856</v>
      </c>
      <c r="I82" s="8">
        <v>46051</v>
      </c>
      <c r="J82" s="7" t="s">
        <v>857</v>
      </c>
      <c r="K82" s="6" t="s">
        <v>858</v>
      </c>
    </row>
    <row r="83" spans="1:11" ht="26.1" customHeight="1">
      <c r="A83" s="4" t="s">
        <v>766</v>
      </c>
      <c r="B83" s="4" t="s">
        <v>776</v>
      </c>
      <c r="C83" s="4" t="s">
        <v>1095</v>
      </c>
      <c r="D83" s="4" t="s">
        <v>1096</v>
      </c>
      <c r="E83" s="5" t="s">
        <v>854</v>
      </c>
      <c r="F83" s="5" t="s">
        <v>83</v>
      </c>
      <c r="G83" s="5" t="s">
        <v>855</v>
      </c>
      <c r="H83" s="5" t="s">
        <v>856</v>
      </c>
      <c r="I83" s="9">
        <v>46027</v>
      </c>
      <c r="J83" s="5" t="s">
        <v>857</v>
      </c>
      <c r="K83" s="4" t="s">
        <v>858</v>
      </c>
    </row>
    <row r="84" spans="1:11" ht="26.1" customHeight="1">
      <c r="A84" s="6" t="s">
        <v>766</v>
      </c>
      <c r="B84" s="6" t="s">
        <v>776</v>
      </c>
      <c r="C84" s="6" t="s">
        <v>1097</v>
      </c>
      <c r="D84" s="6" t="s">
        <v>1098</v>
      </c>
      <c r="E84" s="7" t="s">
        <v>854</v>
      </c>
      <c r="F84" s="7" t="s">
        <v>83</v>
      </c>
      <c r="G84" s="7" t="s">
        <v>855</v>
      </c>
      <c r="H84" s="7" t="s">
        <v>856</v>
      </c>
      <c r="I84" s="8">
        <v>46036</v>
      </c>
      <c r="J84" s="7" t="s">
        <v>857</v>
      </c>
      <c r="K84" s="6" t="s">
        <v>858</v>
      </c>
    </row>
    <row r="85" spans="1:11" ht="26.1" customHeight="1">
      <c r="A85" s="4" t="s">
        <v>766</v>
      </c>
      <c r="B85" s="4" t="s">
        <v>776</v>
      </c>
      <c r="C85" s="4" t="s">
        <v>1099</v>
      </c>
      <c r="D85" s="4" t="s">
        <v>1100</v>
      </c>
      <c r="E85" s="5" t="s">
        <v>854</v>
      </c>
      <c r="F85" s="5" t="s">
        <v>83</v>
      </c>
      <c r="G85" s="5" t="s">
        <v>855</v>
      </c>
      <c r="H85" s="5" t="s">
        <v>856</v>
      </c>
      <c r="I85" s="9">
        <v>46027</v>
      </c>
      <c r="J85" s="5" t="s">
        <v>857</v>
      </c>
      <c r="K85" s="4" t="s">
        <v>858</v>
      </c>
    </row>
    <row r="86" spans="1:11" ht="26.1" customHeight="1">
      <c r="A86" s="6" t="s">
        <v>766</v>
      </c>
      <c r="B86" s="6" t="s">
        <v>776</v>
      </c>
      <c r="C86" s="6" t="s">
        <v>1101</v>
      </c>
      <c r="D86" s="6" t="s">
        <v>1102</v>
      </c>
      <c r="E86" s="7" t="s">
        <v>854</v>
      </c>
      <c r="F86" s="7" t="s">
        <v>83</v>
      </c>
      <c r="G86" s="7" t="s">
        <v>930</v>
      </c>
      <c r="H86" s="7" t="s">
        <v>861</v>
      </c>
      <c r="I86" s="8">
        <v>46037</v>
      </c>
      <c r="J86" s="7" t="s">
        <v>857</v>
      </c>
      <c r="K86" s="6" t="s">
        <v>1006</v>
      </c>
    </row>
    <row r="87" spans="1:11" ht="26.1" customHeight="1">
      <c r="A87" s="4" t="s">
        <v>766</v>
      </c>
      <c r="B87" s="4" t="s">
        <v>776</v>
      </c>
      <c r="C87" s="4" t="s">
        <v>1101</v>
      </c>
      <c r="D87" s="4" t="s">
        <v>1102</v>
      </c>
      <c r="E87" s="5" t="s">
        <v>854</v>
      </c>
      <c r="F87" s="5" t="s">
        <v>83</v>
      </c>
      <c r="G87" s="5" t="s">
        <v>855</v>
      </c>
      <c r="H87" s="5" t="s">
        <v>856</v>
      </c>
      <c r="I87" s="9">
        <v>46037</v>
      </c>
      <c r="J87" s="5" t="s">
        <v>857</v>
      </c>
      <c r="K87" s="4" t="s">
        <v>858</v>
      </c>
    </row>
    <row r="88" spans="1:11" ht="26.1" customHeight="1">
      <c r="A88" s="6" t="s">
        <v>766</v>
      </c>
      <c r="B88" s="6" t="s">
        <v>776</v>
      </c>
      <c r="C88" s="6" t="s">
        <v>1101</v>
      </c>
      <c r="D88" s="6" t="s">
        <v>1102</v>
      </c>
      <c r="E88" s="7" t="s">
        <v>854</v>
      </c>
      <c r="F88" s="7" t="s">
        <v>83</v>
      </c>
      <c r="G88" s="7" t="s">
        <v>855</v>
      </c>
      <c r="H88" s="7" t="s">
        <v>861</v>
      </c>
      <c r="I88" s="8">
        <v>46037</v>
      </c>
      <c r="J88" s="7" t="s">
        <v>857</v>
      </c>
      <c r="K88" s="6" t="s">
        <v>1006</v>
      </c>
    </row>
    <row r="89" spans="1:11" ht="26.1" customHeight="1">
      <c r="A89" s="4" t="s">
        <v>766</v>
      </c>
      <c r="B89" s="4" t="s">
        <v>776</v>
      </c>
      <c r="C89" s="4" t="s">
        <v>1103</v>
      </c>
      <c r="D89" s="4" t="s">
        <v>1104</v>
      </c>
      <c r="E89" s="5" t="s">
        <v>854</v>
      </c>
      <c r="F89" s="5" t="s">
        <v>83</v>
      </c>
      <c r="G89" s="5" t="s">
        <v>855</v>
      </c>
      <c r="H89" s="5" t="s">
        <v>856</v>
      </c>
      <c r="I89" s="9">
        <v>46026</v>
      </c>
      <c r="J89" s="5" t="s">
        <v>857</v>
      </c>
      <c r="K89" s="4" t="s">
        <v>858</v>
      </c>
    </row>
    <row r="90" spans="1:11" ht="26.1" customHeight="1">
      <c r="A90" s="6" t="s">
        <v>766</v>
      </c>
      <c r="B90" s="6" t="s">
        <v>776</v>
      </c>
      <c r="C90" s="6" t="s">
        <v>1105</v>
      </c>
      <c r="D90" s="6" t="s">
        <v>1106</v>
      </c>
      <c r="E90" s="7" t="s">
        <v>854</v>
      </c>
      <c r="F90" s="7" t="s">
        <v>83</v>
      </c>
      <c r="G90" s="7" t="s">
        <v>855</v>
      </c>
      <c r="H90" s="7" t="s">
        <v>856</v>
      </c>
      <c r="I90" s="8">
        <v>46024</v>
      </c>
      <c r="J90" s="7" t="s">
        <v>857</v>
      </c>
      <c r="K90" s="6" t="s">
        <v>858</v>
      </c>
    </row>
    <row r="91" spans="1:11" ht="26.1" customHeight="1">
      <c r="A91" s="4" t="s">
        <v>766</v>
      </c>
      <c r="B91" s="4" t="s">
        <v>776</v>
      </c>
      <c r="C91" s="4" t="s">
        <v>1107</v>
      </c>
      <c r="D91" s="4" t="s">
        <v>1108</v>
      </c>
      <c r="E91" s="5" t="s">
        <v>854</v>
      </c>
      <c r="F91" s="5" t="s">
        <v>83</v>
      </c>
      <c r="G91" s="5" t="s">
        <v>855</v>
      </c>
      <c r="H91" s="5" t="s">
        <v>856</v>
      </c>
      <c r="I91" s="9">
        <v>46041</v>
      </c>
      <c r="J91" s="5" t="s">
        <v>857</v>
      </c>
      <c r="K91" s="4" t="s">
        <v>858</v>
      </c>
    </row>
    <row r="92" spans="1:11" ht="26.1" customHeight="1">
      <c r="A92" s="6" t="s">
        <v>766</v>
      </c>
      <c r="B92" s="6" t="s">
        <v>776</v>
      </c>
      <c r="C92" s="6" t="s">
        <v>1109</v>
      </c>
      <c r="D92" s="6" t="s">
        <v>1110</v>
      </c>
      <c r="E92" s="7" t="s">
        <v>854</v>
      </c>
      <c r="F92" s="7" t="s">
        <v>83</v>
      </c>
      <c r="G92" s="7" t="s">
        <v>855</v>
      </c>
      <c r="H92" s="7" t="s">
        <v>856</v>
      </c>
      <c r="I92" s="8">
        <v>46049</v>
      </c>
      <c r="J92" s="7" t="s">
        <v>857</v>
      </c>
      <c r="K92" s="6" t="s">
        <v>858</v>
      </c>
    </row>
    <row r="93" spans="1:11" ht="26.1" customHeight="1">
      <c r="A93" s="4" t="s">
        <v>766</v>
      </c>
      <c r="B93" s="4" t="s">
        <v>776</v>
      </c>
      <c r="C93" s="4" t="s">
        <v>1111</v>
      </c>
      <c r="D93" s="4" t="s">
        <v>1112</v>
      </c>
      <c r="E93" s="5" t="s">
        <v>854</v>
      </c>
      <c r="F93" s="5" t="s">
        <v>83</v>
      </c>
      <c r="G93" s="5" t="s">
        <v>855</v>
      </c>
      <c r="H93" s="5" t="s">
        <v>856</v>
      </c>
      <c r="I93" s="9">
        <v>46042</v>
      </c>
      <c r="J93" s="5" t="s">
        <v>857</v>
      </c>
      <c r="K93" s="4" t="s">
        <v>858</v>
      </c>
    </row>
    <row r="94" spans="1:11" ht="26.1" customHeight="1">
      <c r="A94" s="6" t="s">
        <v>766</v>
      </c>
      <c r="B94" s="6" t="s">
        <v>776</v>
      </c>
      <c r="C94" s="6" t="s">
        <v>1113</v>
      </c>
      <c r="D94" s="6" t="s">
        <v>1114</v>
      </c>
      <c r="E94" s="7" t="s">
        <v>854</v>
      </c>
      <c r="F94" s="7" t="s">
        <v>83</v>
      </c>
      <c r="G94" s="7" t="s">
        <v>855</v>
      </c>
      <c r="H94" s="7" t="s">
        <v>861</v>
      </c>
      <c r="I94" s="8">
        <v>46038</v>
      </c>
      <c r="J94" s="7" t="s">
        <v>857</v>
      </c>
      <c r="K94" s="6" t="s">
        <v>1115</v>
      </c>
    </row>
    <row r="95" spans="1:11" ht="26.1" customHeight="1">
      <c r="A95" s="4" t="s">
        <v>766</v>
      </c>
      <c r="B95" s="4" t="s">
        <v>776</v>
      </c>
      <c r="C95" s="4" t="s">
        <v>1116</v>
      </c>
      <c r="D95" s="4" t="s">
        <v>1117</v>
      </c>
      <c r="E95" s="5" t="s">
        <v>854</v>
      </c>
      <c r="F95" s="5" t="s">
        <v>83</v>
      </c>
      <c r="G95" s="5" t="s">
        <v>855</v>
      </c>
      <c r="H95" s="5" t="s">
        <v>856</v>
      </c>
      <c r="I95" s="9">
        <v>46028</v>
      </c>
      <c r="J95" s="5" t="s">
        <v>857</v>
      </c>
      <c r="K95" s="4" t="s">
        <v>858</v>
      </c>
    </row>
    <row r="96" spans="1:11" ht="26.1" customHeight="1">
      <c r="A96" s="6" t="s">
        <v>766</v>
      </c>
      <c r="B96" s="6" t="s">
        <v>776</v>
      </c>
      <c r="C96" s="6" t="s">
        <v>1118</v>
      </c>
      <c r="D96" s="6" t="s">
        <v>1119</v>
      </c>
      <c r="E96" s="7" t="s">
        <v>854</v>
      </c>
      <c r="F96" s="7" t="s">
        <v>83</v>
      </c>
      <c r="G96" s="7" t="s">
        <v>855</v>
      </c>
      <c r="H96" s="7" t="s">
        <v>856</v>
      </c>
      <c r="I96" s="8">
        <v>46028</v>
      </c>
      <c r="J96" s="7" t="s">
        <v>857</v>
      </c>
      <c r="K96" s="6" t="s">
        <v>858</v>
      </c>
    </row>
    <row r="97" spans="1:11" ht="26.1" customHeight="1">
      <c r="A97" s="4" t="s">
        <v>766</v>
      </c>
      <c r="B97" s="4" t="s">
        <v>776</v>
      </c>
      <c r="C97" s="4" t="s">
        <v>1120</v>
      </c>
      <c r="D97" s="4" t="s">
        <v>1121</v>
      </c>
      <c r="E97" s="5" t="s">
        <v>854</v>
      </c>
      <c r="F97" s="5" t="s">
        <v>83</v>
      </c>
      <c r="G97" s="5" t="s">
        <v>855</v>
      </c>
      <c r="H97" s="5" t="s">
        <v>856</v>
      </c>
      <c r="I97" s="9">
        <v>46039</v>
      </c>
      <c r="J97" s="5" t="s">
        <v>857</v>
      </c>
      <c r="K97" s="4" t="s">
        <v>858</v>
      </c>
    </row>
    <row r="98" spans="1:11" ht="26.1" customHeight="1">
      <c r="A98" s="6" t="s">
        <v>766</v>
      </c>
      <c r="B98" s="6" t="s">
        <v>776</v>
      </c>
      <c r="C98" s="6" t="s">
        <v>1122</v>
      </c>
      <c r="D98" s="6" t="s">
        <v>1123</v>
      </c>
      <c r="E98" s="7" t="s">
        <v>854</v>
      </c>
      <c r="F98" s="7" t="s">
        <v>85</v>
      </c>
      <c r="G98" s="7" t="s">
        <v>893</v>
      </c>
      <c r="H98" s="7" t="s">
        <v>856</v>
      </c>
      <c r="I98" s="8">
        <v>46027</v>
      </c>
      <c r="J98" s="7" t="s">
        <v>857</v>
      </c>
      <c r="K98" s="6" t="s">
        <v>858</v>
      </c>
    </row>
    <row r="99" spans="1:11" ht="26.1" customHeight="1">
      <c r="A99" s="4" t="s">
        <v>766</v>
      </c>
      <c r="B99" s="4" t="s">
        <v>776</v>
      </c>
      <c r="C99" s="4" t="s">
        <v>1122</v>
      </c>
      <c r="D99" s="4" t="s">
        <v>1123</v>
      </c>
      <c r="E99" s="5" t="s">
        <v>854</v>
      </c>
      <c r="F99" s="5" t="s">
        <v>85</v>
      </c>
      <c r="G99" s="5" t="s">
        <v>893</v>
      </c>
      <c r="H99" s="5" t="s">
        <v>856</v>
      </c>
      <c r="I99" s="9">
        <v>46027</v>
      </c>
      <c r="J99" s="5" t="s">
        <v>857</v>
      </c>
      <c r="K99" s="4" t="s">
        <v>858</v>
      </c>
    </row>
    <row r="100" spans="1:11" ht="26.1" customHeight="1">
      <c r="A100" s="6" t="s">
        <v>766</v>
      </c>
      <c r="B100" s="6" t="s">
        <v>776</v>
      </c>
      <c r="C100" s="6" t="s">
        <v>1124</v>
      </c>
      <c r="D100" s="6" t="s">
        <v>1125</v>
      </c>
      <c r="E100" s="7" t="s">
        <v>854</v>
      </c>
      <c r="F100" s="7" t="s">
        <v>83</v>
      </c>
      <c r="G100" s="7" t="s">
        <v>855</v>
      </c>
      <c r="H100" s="7" t="s">
        <v>856</v>
      </c>
      <c r="I100" s="8">
        <v>46045</v>
      </c>
      <c r="J100" s="7" t="s">
        <v>857</v>
      </c>
      <c r="K100" s="6" t="s">
        <v>858</v>
      </c>
    </row>
    <row r="101" spans="1:11" ht="26.1" customHeight="1">
      <c r="A101" s="4" t="s">
        <v>766</v>
      </c>
      <c r="B101" s="4" t="s">
        <v>776</v>
      </c>
      <c r="C101" s="4" t="s">
        <v>1126</v>
      </c>
      <c r="D101" s="4" t="s">
        <v>1127</v>
      </c>
      <c r="E101" s="5" t="s">
        <v>854</v>
      </c>
      <c r="F101" s="5" t="s">
        <v>83</v>
      </c>
      <c r="G101" s="5" t="s">
        <v>855</v>
      </c>
      <c r="H101" s="5" t="s">
        <v>856</v>
      </c>
      <c r="I101" s="9">
        <v>46036</v>
      </c>
      <c r="J101" s="5" t="s">
        <v>857</v>
      </c>
      <c r="K101" s="4" t="s">
        <v>858</v>
      </c>
    </row>
    <row r="102" spans="1:11" ht="26.1" customHeight="1">
      <c r="A102" s="6" t="s">
        <v>766</v>
      </c>
      <c r="B102" s="6" t="s">
        <v>776</v>
      </c>
      <c r="C102" s="6" t="s">
        <v>1128</v>
      </c>
      <c r="D102" s="6" t="s">
        <v>1129</v>
      </c>
      <c r="E102" s="7" t="s">
        <v>854</v>
      </c>
      <c r="F102" s="7" t="s">
        <v>83</v>
      </c>
      <c r="G102" s="7" t="s">
        <v>855</v>
      </c>
      <c r="H102" s="7" t="s">
        <v>856</v>
      </c>
      <c r="I102" s="8">
        <v>46050</v>
      </c>
      <c r="J102" s="7" t="s">
        <v>857</v>
      </c>
      <c r="K102" s="6" t="s">
        <v>858</v>
      </c>
    </row>
    <row r="103" spans="1:11" ht="26.1" customHeight="1">
      <c r="A103" s="4" t="s">
        <v>766</v>
      </c>
      <c r="B103" s="4" t="s">
        <v>776</v>
      </c>
      <c r="C103" s="4" t="s">
        <v>1130</v>
      </c>
      <c r="D103" s="4" t="s">
        <v>1131</v>
      </c>
      <c r="E103" s="5" t="s">
        <v>854</v>
      </c>
      <c r="F103" s="5" t="s">
        <v>83</v>
      </c>
      <c r="G103" s="5" t="s">
        <v>855</v>
      </c>
      <c r="H103" s="5" t="s">
        <v>856</v>
      </c>
      <c r="I103" s="9">
        <v>46052</v>
      </c>
      <c r="J103" s="5" t="s">
        <v>857</v>
      </c>
      <c r="K103" s="4" t="s">
        <v>858</v>
      </c>
    </row>
    <row r="104" spans="1:11" ht="26.1" customHeight="1">
      <c r="A104" s="6" t="s">
        <v>766</v>
      </c>
      <c r="B104" s="6" t="s">
        <v>776</v>
      </c>
      <c r="C104" s="6" t="s">
        <v>1132</v>
      </c>
      <c r="D104" s="6" t="s">
        <v>1133</v>
      </c>
      <c r="E104" s="7" t="s">
        <v>854</v>
      </c>
      <c r="F104" s="7" t="s">
        <v>83</v>
      </c>
      <c r="G104" s="7" t="s">
        <v>855</v>
      </c>
      <c r="H104" s="7" t="s">
        <v>856</v>
      </c>
      <c r="I104" s="8">
        <v>46041</v>
      </c>
      <c r="J104" s="7" t="s">
        <v>857</v>
      </c>
      <c r="K104" s="6" t="s">
        <v>858</v>
      </c>
    </row>
  </sheetData>
  <mergeCells count="5">
    <mergeCell ref="A1:K1"/>
    <mergeCell ref="A2:K2"/>
    <mergeCell ref="A3:K3"/>
    <mergeCell ref="B4:K4"/>
    <mergeCell ref="B5:K5"/>
  </mergeCells>
  <dataValidations count="1">
    <dataValidation allowBlank="1" showInputMessage="1" showErrorMessage="1" sqref="I102:I132" xr:uid="{090A5071-E444-4AC2-A759-EBA5A3B742B9}"/>
  </dataValidation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F555-BBEA-40DD-A554-2C03629D3A39}">
  <sheetPr codeName="Planilha16">
    <tabColor rgb="FFFFFF99"/>
  </sheetPr>
  <dimension ref="A1:O82"/>
  <sheetViews>
    <sheetView workbookViewId="0">
      <selection sqref="A1:XFD1048576"/>
    </sheetView>
  </sheetViews>
  <sheetFormatPr defaultRowHeight="12.75" customHeight="1"/>
  <cols>
    <col min="1" max="1" width="25.140625" bestFit="1" customWidth="1"/>
    <col min="2" max="2" width="34" bestFit="1" customWidth="1"/>
    <col min="3" max="3" width="31.42578125" bestFit="1" customWidth="1"/>
    <col min="4" max="4" width="47.85546875" bestFit="1" customWidth="1"/>
    <col min="5" max="5" width="51.7109375" bestFit="1" customWidth="1"/>
    <col min="6" max="6" width="20.140625" bestFit="1" customWidth="1"/>
    <col min="7" max="7" width="42.8554687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8.75" customHeight="1"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8.75" customHeight="1" thickBot="1">
      <c r="A2" s="71" t="s">
        <v>1831</v>
      </c>
      <c r="B2" s="72" t="s">
        <v>766</v>
      </c>
      <c r="C2" s="72" t="s">
        <v>776</v>
      </c>
      <c r="D2" s="72" t="s">
        <v>1848</v>
      </c>
      <c r="E2" s="72" t="s">
        <v>1838</v>
      </c>
      <c r="F2" s="73" t="s">
        <v>1849</v>
      </c>
      <c r="G2" s="73" t="s">
        <v>1835</v>
      </c>
      <c r="H2" s="73" t="s">
        <v>1836</v>
      </c>
      <c r="I2" s="73" t="s">
        <v>1850</v>
      </c>
      <c r="J2" s="279">
        <v>11934.85</v>
      </c>
      <c r="K2" s="279">
        <v>3956461616.6599998</v>
      </c>
      <c r="L2" s="280">
        <v>3.0165463882536698E-6</v>
      </c>
      <c r="M2" s="74">
        <v>0</v>
      </c>
      <c r="N2" s="74">
        <v>429567005.69</v>
      </c>
      <c r="O2" s="281">
        <v>0</v>
      </c>
    </row>
    <row r="3" spans="1:15" ht="18.75" customHeight="1" thickBot="1">
      <c r="A3" s="71" t="s">
        <v>1831</v>
      </c>
      <c r="B3" s="72" t="s">
        <v>766</v>
      </c>
      <c r="C3" s="72" t="s">
        <v>776</v>
      </c>
      <c r="D3" s="72" t="s">
        <v>1851</v>
      </c>
      <c r="E3" s="72" t="s">
        <v>1852</v>
      </c>
      <c r="F3" s="73" t="s">
        <v>1853</v>
      </c>
      <c r="G3" s="73" t="s">
        <v>1854</v>
      </c>
      <c r="H3" s="73" t="s">
        <v>1855</v>
      </c>
      <c r="I3" s="73" t="s">
        <v>1856</v>
      </c>
      <c r="J3" s="279">
        <v>68932.7</v>
      </c>
      <c r="K3" s="279">
        <v>3956461616.6599998</v>
      </c>
      <c r="L3" s="280">
        <v>1.74228153028797E-5</v>
      </c>
      <c r="M3" s="74">
        <v>0</v>
      </c>
      <c r="N3" s="74">
        <v>429567005.69</v>
      </c>
      <c r="O3" s="281">
        <v>0</v>
      </c>
    </row>
    <row r="4" spans="1:15" ht="18.75" customHeight="1" thickBot="1">
      <c r="A4" s="71" t="s">
        <v>1831</v>
      </c>
      <c r="B4" s="72" t="s">
        <v>766</v>
      </c>
      <c r="C4" s="72" t="s">
        <v>776</v>
      </c>
      <c r="D4" s="72" t="s">
        <v>1851</v>
      </c>
      <c r="E4" s="72" t="s">
        <v>1852</v>
      </c>
      <c r="F4" s="73" t="s">
        <v>1853</v>
      </c>
      <c r="G4" s="73" t="s">
        <v>1854</v>
      </c>
      <c r="H4" s="73" t="s">
        <v>1857</v>
      </c>
      <c r="I4" s="73" t="s">
        <v>1858</v>
      </c>
      <c r="J4" s="279">
        <v>80.41</v>
      </c>
      <c r="K4" s="279">
        <v>3956461616.6599998</v>
      </c>
      <c r="L4" s="280">
        <v>2.0323715428302599E-8</v>
      </c>
      <c r="M4" s="74">
        <v>0</v>
      </c>
      <c r="N4" s="74">
        <v>429567005.69</v>
      </c>
      <c r="O4" s="281">
        <v>0</v>
      </c>
    </row>
    <row r="5" spans="1:15" ht="18.75" customHeight="1" thickBot="1">
      <c r="A5" s="71" t="s">
        <v>1831</v>
      </c>
      <c r="B5" s="72" t="s">
        <v>766</v>
      </c>
      <c r="C5" s="72" t="s">
        <v>776</v>
      </c>
      <c r="D5" s="72" t="s">
        <v>1859</v>
      </c>
      <c r="E5" s="72" t="s">
        <v>1833</v>
      </c>
      <c r="F5" s="73" t="s">
        <v>1860</v>
      </c>
      <c r="G5" s="73" t="s">
        <v>1835</v>
      </c>
      <c r="H5" s="73" t="s">
        <v>1836</v>
      </c>
      <c r="I5" s="73" t="s">
        <v>1861</v>
      </c>
      <c r="J5" s="279">
        <v>62550.3</v>
      </c>
      <c r="K5" s="279">
        <v>3956461616.6599998</v>
      </c>
      <c r="L5" s="280">
        <v>1.58096567237279E-5</v>
      </c>
      <c r="M5" s="74">
        <v>0</v>
      </c>
      <c r="N5" s="74">
        <v>429567005.69</v>
      </c>
      <c r="O5" s="281">
        <v>0</v>
      </c>
    </row>
    <row r="6" spans="1:15" ht="18.75" customHeight="1" thickBot="1">
      <c r="A6" s="71" t="s">
        <v>1831</v>
      </c>
      <c r="B6" s="72" t="s">
        <v>766</v>
      </c>
      <c r="C6" s="72" t="s">
        <v>776</v>
      </c>
      <c r="D6" s="72" t="s">
        <v>1859</v>
      </c>
      <c r="E6" s="72" t="s">
        <v>1833</v>
      </c>
      <c r="F6" s="73" t="s">
        <v>1860</v>
      </c>
      <c r="G6" s="73" t="s">
        <v>1854</v>
      </c>
      <c r="H6" s="73" t="s">
        <v>1862</v>
      </c>
      <c r="I6" s="73" t="s">
        <v>1863</v>
      </c>
      <c r="J6" s="279">
        <v>48565.57</v>
      </c>
      <c r="K6" s="279">
        <v>3956461616.6599998</v>
      </c>
      <c r="L6" s="280">
        <v>1.22750009239312E-5</v>
      </c>
      <c r="M6" s="74">
        <v>0</v>
      </c>
      <c r="N6" s="74">
        <v>429567005.69</v>
      </c>
      <c r="O6" s="281">
        <v>0</v>
      </c>
    </row>
    <row r="7" spans="1:15" ht="18.75" customHeight="1" thickBot="1">
      <c r="A7" s="71" t="s">
        <v>1831</v>
      </c>
      <c r="B7" s="72" t="s">
        <v>766</v>
      </c>
      <c r="C7" s="72" t="s">
        <v>776</v>
      </c>
      <c r="D7" s="72" t="s">
        <v>1864</v>
      </c>
      <c r="E7" s="72" t="s">
        <v>1838</v>
      </c>
      <c r="F7" s="73" t="s">
        <v>1865</v>
      </c>
      <c r="G7" s="73" t="s">
        <v>1854</v>
      </c>
      <c r="H7" s="73" t="s">
        <v>1866</v>
      </c>
      <c r="I7" s="73" t="s">
        <v>1867</v>
      </c>
      <c r="J7" s="279">
        <v>1336440.02</v>
      </c>
      <c r="K7" s="279">
        <v>3956461616.6599998</v>
      </c>
      <c r="L7" s="280">
        <v>3.3778667599999998E-4</v>
      </c>
      <c r="M7" s="74">
        <v>0</v>
      </c>
      <c r="N7" s="74">
        <v>429567005.69</v>
      </c>
      <c r="O7" s="281">
        <v>0</v>
      </c>
    </row>
    <row r="8" spans="1:15" ht="18.75" customHeight="1" thickBot="1">
      <c r="A8" s="71" t="s">
        <v>1831</v>
      </c>
      <c r="B8" s="72" t="s">
        <v>766</v>
      </c>
      <c r="C8" s="72" t="s">
        <v>776</v>
      </c>
      <c r="D8" s="72" t="s">
        <v>1864</v>
      </c>
      <c r="E8" s="72" t="s">
        <v>1833</v>
      </c>
      <c r="F8" s="73" t="s">
        <v>1868</v>
      </c>
      <c r="G8" s="73" t="s">
        <v>1835</v>
      </c>
      <c r="H8" s="73" t="s">
        <v>1836</v>
      </c>
      <c r="I8" s="73" t="s">
        <v>1869</v>
      </c>
      <c r="J8" s="279">
        <v>5952.97</v>
      </c>
      <c r="K8" s="279">
        <v>3956461616.6599998</v>
      </c>
      <c r="L8" s="280">
        <v>1.5046196770703E-6</v>
      </c>
      <c r="M8" s="74">
        <v>0</v>
      </c>
      <c r="N8" s="74">
        <v>429567005.69</v>
      </c>
      <c r="O8" s="281">
        <v>0</v>
      </c>
    </row>
    <row r="9" spans="1:15" ht="18.75" customHeight="1" thickBot="1">
      <c r="A9" s="71" t="s">
        <v>1831</v>
      </c>
      <c r="B9" s="72" t="s">
        <v>766</v>
      </c>
      <c r="C9" s="72" t="s">
        <v>776</v>
      </c>
      <c r="D9" s="72" t="s">
        <v>1864</v>
      </c>
      <c r="E9" s="72" t="s">
        <v>1833</v>
      </c>
      <c r="F9" s="73" t="s">
        <v>1868</v>
      </c>
      <c r="G9" s="73" t="s">
        <v>1854</v>
      </c>
      <c r="H9" s="73" t="s">
        <v>1866</v>
      </c>
      <c r="I9" s="73" t="s">
        <v>1870</v>
      </c>
      <c r="J9" s="279">
        <v>1.1100000000000001</v>
      </c>
      <c r="K9" s="279">
        <v>3956461616.6599998</v>
      </c>
      <c r="L9" s="280">
        <v>2.8055371378455299E-10</v>
      </c>
      <c r="M9" s="74">
        <v>0</v>
      </c>
      <c r="N9" s="74">
        <v>429567005.69</v>
      </c>
      <c r="O9" s="281">
        <v>0</v>
      </c>
    </row>
    <row r="10" spans="1:15" ht="18.75" customHeight="1" thickBot="1">
      <c r="A10" s="71" t="s">
        <v>1831</v>
      </c>
      <c r="B10" s="72" t="s">
        <v>766</v>
      </c>
      <c r="C10" s="72" t="s">
        <v>776</v>
      </c>
      <c r="D10" s="72" t="s">
        <v>1871</v>
      </c>
      <c r="E10" s="72" t="s">
        <v>1833</v>
      </c>
      <c r="F10" s="73" t="s">
        <v>1872</v>
      </c>
      <c r="G10" s="73" t="s">
        <v>1835</v>
      </c>
      <c r="H10" s="73" t="s">
        <v>1836</v>
      </c>
      <c r="I10" s="73" t="s">
        <v>1873</v>
      </c>
      <c r="J10" s="279">
        <v>1027.8599999999999</v>
      </c>
      <c r="K10" s="279">
        <v>3956461616.6599998</v>
      </c>
      <c r="L10" s="280">
        <v>2.5979273896449599E-7</v>
      </c>
      <c r="M10" s="74">
        <v>0</v>
      </c>
      <c r="N10" s="74">
        <v>429567005.69</v>
      </c>
      <c r="O10" s="281">
        <v>0</v>
      </c>
    </row>
    <row r="11" spans="1:15" ht="18.75" customHeight="1" thickBot="1">
      <c r="A11" s="71" t="s">
        <v>1831</v>
      </c>
      <c r="B11" s="72" t="s">
        <v>766</v>
      </c>
      <c r="C11" s="72" t="s">
        <v>776</v>
      </c>
      <c r="D11" s="72" t="s">
        <v>1851</v>
      </c>
      <c r="E11" s="72" t="s">
        <v>1852</v>
      </c>
      <c r="F11" s="73" t="s">
        <v>1874</v>
      </c>
      <c r="G11" s="73" t="s">
        <v>1835</v>
      </c>
      <c r="H11" s="73" t="s">
        <v>1836</v>
      </c>
      <c r="I11" s="73" t="s">
        <v>1875</v>
      </c>
      <c r="J11" s="279">
        <v>9021.4</v>
      </c>
      <c r="K11" s="279">
        <v>3956461616.6599998</v>
      </c>
      <c r="L11" s="280">
        <v>2.2801687148972701E-6</v>
      </c>
      <c r="M11" s="74">
        <v>0</v>
      </c>
      <c r="N11" s="74">
        <v>429567005.69</v>
      </c>
      <c r="O11" s="281">
        <v>0</v>
      </c>
    </row>
    <row r="12" spans="1:15" ht="18.75" customHeight="1" thickBot="1">
      <c r="A12" s="71" t="s">
        <v>1831</v>
      </c>
      <c r="B12" s="72" t="s">
        <v>766</v>
      </c>
      <c r="C12" s="72" t="s">
        <v>776</v>
      </c>
      <c r="D12" s="72" t="s">
        <v>1876</v>
      </c>
      <c r="E12" s="72" t="s">
        <v>1833</v>
      </c>
      <c r="F12" s="73" t="s">
        <v>1877</v>
      </c>
      <c r="G12" s="73" t="s">
        <v>1835</v>
      </c>
      <c r="H12" s="73" t="s">
        <v>1836</v>
      </c>
      <c r="I12" s="73" t="s">
        <v>1878</v>
      </c>
      <c r="J12" s="279">
        <v>3291.4</v>
      </c>
      <c r="K12" s="279">
        <v>3956461616.6599998</v>
      </c>
      <c r="L12" s="280">
        <v>8.3190494914457496E-7</v>
      </c>
      <c r="M12" s="74">
        <v>0</v>
      </c>
      <c r="N12" s="74">
        <v>429567005.69</v>
      </c>
      <c r="O12" s="281">
        <v>0</v>
      </c>
    </row>
    <row r="13" spans="1:15" ht="18.75" customHeight="1" thickBot="1">
      <c r="A13" s="71" t="s">
        <v>1831</v>
      </c>
      <c r="B13" s="72" t="s">
        <v>766</v>
      </c>
      <c r="C13" s="72" t="s">
        <v>776</v>
      </c>
      <c r="D13" s="72" t="s">
        <v>1879</v>
      </c>
      <c r="E13" s="72" t="s">
        <v>1833</v>
      </c>
      <c r="F13" s="73" t="s">
        <v>1880</v>
      </c>
      <c r="G13" s="73" t="s">
        <v>1840</v>
      </c>
      <c r="H13" s="73" t="s">
        <v>1881</v>
      </c>
      <c r="I13" s="73" t="s">
        <v>1882</v>
      </c>
      <c r="J13" s="279">
        <v>19301.96</v>
      </c>
      <c r="K13" s="279">
        <v>3956461616.6599998</v>
      </c>
      <c r="L13" s="280">
        <v>4.87859149668549E-6</v>
      </c>
      <c r="M13" s="74">
        <v>0</v>
      </c>
      <c r="N13" s="74">
        <v>429567005.69</v>
      </c>
      <c r="O13" s="281">
        <v>0</v>
      </c>
    </row>
    <row r="14" spans="1:15" ht="18.75" customHeight="1" thickBot="1">
      <c r="A14" s="71" t="s">
        <v>1831</v>
      </c>
      <c r="B14" s="72" t="s">
        <v>766</v>
      </c>
      <c r="C14" s="72" t="s">
        <v>776</v>
      </c>
      <c r="D14" s="72" t="s">
        <v>1879</v>
      </c>
      <c r="E14" s="72" t="s">
        <v>1833</v>
      </c>
      <c r="F14" s="73" t="s">
        <v>1880</v>
      </c>
      <c r="G14" s="73" t="s">
        <v>1840</v>
      </c>
      <c r="H14" s="73" t="s">
        <v>1841</v>
      </c>
      <c r="I14" s="73" t="s">
        <v>1883</v>
      </c>
      <c r="J14" s="279">
        <v>110760.25</v>
      </c>
      <c r="K14" s="279">
        <v>3956461616.6599998</v>
      </c>
      <c r="L14" s="280">
        <v>2.7994774303788801E-5</v>
      </c>
      <c r="M14" s="74">
        <v>0</v>
      </c>
      <c r="N14" s="74">
        <v>429567005.69</v>
      </c>
      <c r="O14" s="281">
        <v>0</v>
      </c>
    </row>
    <row r="15" spans="1:15" ht="18.75" customHeight="1" thickBot="1">
      <c r="A15" s="71" t="s">
        <v>1831</v>
      </c>
      <c r="B15" s="72" t="s">
        <v>766</v>
      </c>
      <c r="C15" s="72" t="s">
        <v>776</v>
      </c>
      <c r="D15" s="72" t="s">
        <v>1879</v>
      </c>
      <c r="E15" s="72" t="s">
        <v>1833</v>
      </c>
      <c r="F15" s="73" t="s">
        <v>1880</v>
      </c>
      <c r="G15" s="73" t="s">
        <v>1840</v>
      </c>
      <c r="H15" s="73" t="s">
        <v>1841</v>
      </c>
      <c r="I15" s="73" t="s">
        <v>1884</v>
      </c>
      <c r="J15" s="279">
        <v>241519.78</v>
      </c>
      <c r="K15" s="279">
        <v>3956461616.6599998</v>
      </c>
      <c r="L15" s="280">
        <v>6.1044388496782196E-5</v>
      </c>
      <c r="M15" s="74">
        <v>0</v>
      </c>
      <c r="N15" s="74">
        <v>429567005.69</v>
      </c>
      <c r="O15" s="281">
        <v>0</v>
      </c>
    </row>
    <row r="16" spans="1:15" ht="18.75" customHeight="1" thickBot="1">
      <c r="A16" s="71" t="s">
        <v>1831</v>
      </c>
      <c r="B16" s="72" t="s">
        <v>766</v>
      </c>
      <c r="C16" s="72" t="s">
        <v>776</v>
      </c>
      <c r="D16" s="72" t="s">
        <v>1879</v>
      </c>
      <c r="E16" s="72" t="s">
        <v>1852</v>
      </c>
      <c r="F16" s="73" t="s">
        <v>1885</v>
      </c>
      <c r="G16" s="73" t="s">
        <v>1835</v>
      </c>
      <c r="H16" s="73" t="s">
        <v>1836</v>
      </c>
      <c r="I16" s="73" t="s">
        <v>1886</v>
      </c>
      <c r="J16" s="279">
        <v>2616.3200000000002</v>
      </c>
      <c r="K16" s="279">
        <v>3956461616.6599998</v>
      </c>
      <c r="L16" s="280">
        <v>6.6127774094486701E-7</v>
      </c>
      <c r="M16" s="74">
        <v>0</v>
      </c>
      <c r="N16" s="74">
        <v>429567005.69</v>
      </c>
      <c r="O16" s="281">
        <v>0</v>
      </c>
    </row>
    <row r="17" spans="1:15" ht="18.75" customHeight="1" thickBot="1">
      <c r="A17" s="71" t="s">
        <v>1831</v>
      </c>
      <c r="B17" s="72" t="s">
        <v>766</v>
      </c>
      <c r="C17" s="72" t="s">
        <v>776</v>
      </c>
      <c r="D17" s="72" t="s">
        <v>1879</v>
      </c>
      <c r="E17" s="72" t="s">
        <v>1852</v>
      </c>
      <c r="F17" s="73" t="s">
        <v>1885</v>
      </c>
      <c r="G17" s="73" t="s">
        <v>1854</v>
      </c>
      <c r="H17" s="73" t="s">
        <v>1857</v>
      </c>
      <c r="I17" s="73" t="s">
        <v>1887</v>
      </c>
      <c r="J17" s="279">
        <v>15.24</v>
      </c>
      <c r="K17" s="279">
        <v>3956461616.6599998</v>
      </c>
      <c r="L17" s="280">
        <v>3.8519266649338701E-9</v>
      </c>
      <c r="M17" s="74">
        <v>0</v>
      </c>
      <c r="N17" s="74">
        <v>429567005.69</v>
      </c>
      <c r="O17" s="281">
        <v>0</v>
      </c>
    </row>
    <row r="18" spans="1:15" ht="18.75" customHeight="1" thickBot="1">
      <c r="A18" s="71" t="s">
        <v>1831</v>
      </c>
      <c r="B18" s="72" t="s">
        <v>766</v>
      </c>
      <c r="C18" s="72" t="s">
        <v>776</v>
      </c>
      <c r="D18" s="72" t="s">
        <v>1879</v>
      </c>
      <c r="E18" s="72" t="s">
        <v>1852</v>
      </c>
      <c r="F18" s="73" t="s">
        <v>1885</v>
      </c>
      <c r="G18" s="73" t="s">
        <v>1840</v>
      </c>
      <c r="H18" s="73" t="s">
        <v>1841</v>
      </c>
      <c r="I18" s="73" t="s">
        <v>1888</v>
      </c>
      <c r="J18" s="279">
        <v>12687.4</v>
      </c>
      <c r="K18" s="279">
        <v>3956461616.6599998</v>
      </c>
      <c r="L18" s="280">
        <v>3.2067542236667899E-6</v>
      </c>
      <c r="M18" s="74">
        <v>0</v>
      </c>
      <c r="N18" s="74">
        <v>429567005.69</v>
      </c>
      <c r="O18" s="281">
        <v>0</v>
      </c>
    </row>
    <row r="19" spans="1:15" ht="18.75" customHeight="1" thickBot="1">
      <c r="A19" s="71" t="s">
        <v>1831</v>
      </c>
      <c r="B19" s="72" t="s">
        <v>766</v>
      </c>
      <c r="C19" s="72" t="s">
        <v>776</v>
      </c>
      <c r="D19" s="72" t="s">
        <v>1889</v>
      </c>
      <c r="E19" s="72" t="s">
        <v>1833</v>
      </c>
      <c r="F19" s="73" t="s">
        <v>1890</v>
      </c>
      <c r="G19" s="73" t="s">
        <v>1840</v>
      </c>
      <c r="H19" s="73" t="s">
        <v>1841</v>
      </c>
      <c r="I19" s="73" t="s">
        <v>1891</v>
      </c>
      <c r="J19" s="279">
        <v>15749.94</v>
      </c>
      <c r="K19" s="279">
        <v>3956461616.6599998</v>
      </c>
      <c r="L19" s="280">
        <v>3.9808145575530501E-6</v>
      </c>
      <c r="M19" s="74">
        <v>0</v>
      </c>
      <c r="N19" s="74">
        <v>429567005.69</v>
      </c>
      <c r="O19" s="281">
        <v>0</v>
      </c>
    </row>
    <row r="20" spans="1:15" ht="18.75" customHeight="1" thickBot="1">
      <c r="A20" s="71" t="s">
        <v>1831</v>
      </c>
      <c r="B20" s="72" t="s">
        <v>766</v>
      </c>
      <c r="C20" s="72" t="s">
        <v>776</v>
      </c>
      <c r="D20" s="72" t="s">
        <v>1876</v>
      </c>
      <c r="E20" s="72" t="s">
        <v>1833</v>
      </c>
      <c r="F20" s="73" t="s">
        <v>1892</v>
      </c>
      <c r="G20" s="73" t="s">
        <v>1835</v>
      </c>
      <c r="H20" s="73" t="s">
        <v>1836</v>
      </c>
      <c r="I20" s="73" t="s">
        <v>1893</v>
      </c>
      <c r="J20" s="279">
        <v>3327.58</v>
      </c>
      <c r="K20" s="279">
        <v>3956461616.6599998</v>
      </c>
      <c r="L20" s="280">
        <v>8.4104948370739004E-7</v>
      </c>
      <c r="M20" s="74">
        <v>0</v>
      </c>
      <c r="N20" s="74">
        <v>429567005.69</v>
      </c>
      <c r="O20" s="281">
        <v>0</v>
      </c>
    </row>
    <row r="21" spans="1:15" ht="18.75" customHeight="1" thickBot="1">
      <c r="A21" s="71" t="s">
        <v>1831</v>
      </c>
      <c r="B21" s="72" t="s">
        <v>766</v>
      </c>
      <c r="C21" s="72" t="s">
        <v>776</v>
      </c>
      <c r="D21" s="72" t="s">
        <v>1894</v>
      </c>
      <c r="E21" s="72" t="s">
        <v>1833</v>
      </c>
      <c r="F21" s="73" t="s">
        <v>1895</v>
      </c>
      <c r="G21" s="73" t="s">
        <v>1835</v>
      </c>
      <c r="H21" s="73" t="s">
        <v>1836</v>
      </c>
      <c r="I21" s="73" t="s">
        <v>1896</v>
      </c>
      <c r="J21" s="283">
        <v>16583</v>
      </c>
      <c r="K21" s="279">
        <v>3956461616.6599998</v>
      </c>
      <c r="L21" s="280">
        <v>4.1913713835038197E-6</v>
      </c>
      <c r="M21" s="74">
        <v>0</v>
      </c>
      <c r="N21" s="74">
        <v>429567005.69</v>
      </c>
      <c r="O21" s="281">
        <v>0</v>
      </c>
    </row>
    <row r="22" spans="1:15" ht="18.75" customHeight="1" thickBot="1">
      <c r="A22" s="71" t="s">
        <v>1831</v>
      </c>
      <c r="B22" s="72" t="s">
        <v>766</v>
      </c>
      <c r="C22" s="72" t="s">
        <v>776</v>
      </c>
      <c r="D22" s="72" t="s">
        <v>1894</v>
      </c>
      <c r="E22" s="72" t="s">
        <v>1833</v>
      </c>
      <c r="F22" s="73" t="s">
        <v>1895</v>
      </c>
      <c r="G22" s="73" t="s">
        <v>1854</v>
      </c>
      <c r="H22" s="73" t="s">
        <v>1866</v>
      </c>
      <c r="I22" s="73" t="s">
        <v>1897</v>
      </c>
      <c r="J22" s="279">
        <v>10025.23</v>
      </c>
      <c r="K22" s="279">
        <v>3956461616.6599998</v>
      </c>
      <c r="L22" s="280">
        <v>2.53388784508497E-6</v>
      </c>
      <c r="M22" s="74">
        <v>0</v>
      </c>
      <c r="N22" s="74">
        <v>429567005.69</v>
      </c>
      <c r="O22" s="281">
        <v>0</v>
      </c>
    </row>
    <row r="23" spans="1:15" ht="18.75" customHeight="1" thickBot="1">
      <c r="A23" s="71" t="s">
        <v>1831</v>
      </c>
      <c r="B23" s="72" t="s">
        <v>766</v>
      </c>
      <c r="C23" s="72" t="s">
        <v>776</v>
      </c>
      <c r="D23" s="72" t="s">
        <v>1898</v>
      </c>
      <c r="E23" s="72" t="s">
        <v>1833</v>
      </c>
      <c r="F23" s="73" t="s">
        <v>1899</v>
      </c>
      <c r="G23" s="73" t="s">
        <v>1835</v>
      </c>
      <c r="H23" s="73" t="s">
        <v>1836</v>
      </c>
      <c r="I23" s="73" t="s">
        <v>1900</v>
      </c>
      <c r="J23" s="279">
        <v>92066.98</v>
      </c>
      <c r="K23" s="279">
        <v>3956461616.6599998</v>
      </c>
      <c r="L23" s="280">
        <v>2.3270029870205599E-5</v>
      </c>
      <c r="M23" s="74">
        <v>0</v>
      </c>
      <c r="N23" s="74">
        <v>429567005.69</v>
      </c>
      <c r="O23" s="281">
        <v>0</v>
      </c>
    </row>
    <row r="24" spans="1:15" ht="18.75" customHeight="1" thickBot="1">
      <c r="A24" s="71" t="s">
        <v>1831</v>
      </c>
      <c r="B24" s="72" t="s">
        <v>766</v>
      </c>
      <c r="C24" s="72" t="s">
        <v>776</v>
      </c>
      <c r="D24" s="72" t="s">
        <v>1898</v>
      </c>
      <c r="E24" s="72" t="s">
        <v>1833</v>
      </c>
      <c r="F24" s="73" t="s">
        <v>1899</v>
      </c>
      <c r="G24" s="73" t="s">
        <v>1840</v>
      </c>
      <c r="H24" s="73" t="s">
        <v>1881</v>
      </c>
      <c r="I24" s="73" t="s">
        <v>1901</v>
      </c>
      <c r="J24" s="279">
        <v>77871.7</v>
      </c>
      <c r="K24" s="279">
        <v>3956461616.6599998</v>
      </c>
      <c r="L24" s="280">
        <v>1.96821573276726E-5</v>
      </c>
      <c r="M24" s="74">
        <v>0</v>
      </c>
      <c r="N24" s="74">
        <v>429567005.69</v>
      </c>
      <c r="O24" s="281">
        <v>0</v>
      </c>
    </row>
    <row r="25" spans="1:15" ht="18.75" customHeight="1" thickBot="1">
      <c r="A25" s="71" t="s">
        <v>1831</v>
      </c>
      <c r="B25" s="72" t="s">
        <v>766</v>
      </c>
      <c r="C25" s="72" t="s">
        <v>776</v>
      </c>
      <c r="D25" s="72" t="s">
        <v>1898</v>
      </c>
      <c r="E25" s="72" t="s">
        <v>1833</v>
      </c>
      <c r="F25" s="73" t="s">
        <v>1899</v>
      </c>
      <c r="G25" s="73" t="s">
        <v>1840</v>
      </c>
      <c r="H25" s="73" t="s">
        <v>1881</v>
      </c>
      <c r="I25" s="73" t="s">
        <v>1902</v>
      </c>
      <c r="J25" s="279">
        <v>58773.1</v>
      </c>
      <c r="K25" s="279">
        <v>3956461616.6599998</v>
      </c>
      <c r="L25" s="280">
        <v>1.48549652933612E-5</v>
      </c>
      <c r="M25" s="74">
        <v>0</v>
      </c>
      <c r="N25" s="74">
        <v>429567005.69</v>
      </c>
      <c r="O25" s="281">
        <v>0</v>
      </c>
    </row>
    <row r="26" spans="1:15" ht="18.75" customHeight="1" thickBot="1">
      <c r="A26" s="71" t="s">
        <v>1831</v>
      </c>
      <c r="B26" s="72" t="s">
        <v>766</v>
      </c>
      <c r="C26" s="72" t="s">
        <v>776</v>
      </c>
      <c r="D26" s="72" t="s">
        <v>1898</v>
      </c>
      <c r="E26" s="72" t="s">
        <v>1833</v>
      </c>
      <c r="F26" s="73" t="s">
        <v>1899</v>
      </c>
      <c r="G26" s="73" t="s">
        <v>1840</v>
      </c>
      <c r="H26" s="73" t="s">
        <v>1841</v>
      </c>
      <c r="I26" s="73" t="s">
        <v>1903</v>
      </c>
      <c r="J26" s="279">
        <v>240788.49</v>
      </c>
      <c r="K26" s="279">
        <v>3956461616.6599998</v>
      </c>
      <c r="L26" s="280">
        <v>6.0859554149616901E-5</v>
      </c>
      <c r="M26" s="74">
        <v>0</v>
      </c>
      <c r="N26" s="74">
        <v>429567005.69</v>
      </c>
      <c r="O26" s="281">
        <v>0</v>
      </c>
    </row>
    <row r="27" spans="1:15" ht="18.75" customHeight="1" thickBot="1">
      <c r="A27" s="71" t="s">
        <v>1831</v>
      </c>
      <c r="B27" s="72" t="s">
        <v>766</v>
      </c>
      <c r="C27" s="72" t="s">
        <v>776</v>
      </c>
      <c r="D27" s="72" t="s">
        <v>1904</v>
      </c>
      <c r="E27" s="72" t="s">
        <v>1833</v>
      </c>
      <c r="F27" s="73" t="s">
        <v>1905</v>
      </c>
      <c r="G27" s="73" t="s">
        <v>1835</v>
      </c>
      <c r="H27" s="73" t="s">
        <v>1836</v>
      </c>
      <c r="I27" s="73" t="s">
        <v>1906</v>
      </c>
      <c r="J27" s="279">
        <v>3018.18</v>
      </c>
      <c r="K27" s="279">
        <v>3956461616.6599998</v>
      </c>
      <c r="L27" s="280">
        <v>7.6284829537861503E-7</v>
      </c>
      <c r="M27" s="74">
        <v>0</v>
      </c>
      <c r="N27" s="74">
        <v>429567005.69</v>
      </c>
      <c r="O27" s="281">
        <v>0</v>
      </c>
    </row>
    <row r="28" spans="1:15" ht="18.75" customHeight="1" thickBot="1">
      <c r="A28" s="71" t="s">
        <v>1831</v>
      </c>
      <c r="B28" s="72" t="s">
        <v>766</v>
      </c>
      <c r="C28" s="72" t="s">
        <v>776</v>
      </c>
      <c r="D28" s="72" t="s">
        <v>1904</v>
      </c>
      <c r="E28" s="72" t="s">
        <v>1833</v>
      </c>
      <c r="F28" s="73" t="s">
        <v>1905</v>
      </c>
      <c r="G28" s="73" t="s">
        <v>1840</v>
      </c>
      <c r="H28" s="73" t="s">
        <v>1841</v>
      </c>
      <c r="I28" s="73" t="s">
        <v>1907</v>
      </c>
      <c r="J28" s="279">
        <v>14619.75</v>
      </c>
      <c r="K28" s="279">
        <v>3956461616.6599998</v>
      </c>
      <c r="L28" s="280">
        <v>3.6951577991907401E-6</v>
      </c>
      <c r="M28" s="74">
        <v>0</v>
      </c>
      <c r="N28" s="74">
        <v>429567005.69</v>
      </c>
      <c r="O28" s="281">
        <v>0</v>
      </c>
    </row>
    <row r="29" spans="1:15" ht="18.75" customHeight="1" thickBot="1">
      <c r="A29" s="71" t="s">
        <v>1831</v>
      </c>
      <c r="B29" s="72" t="s">
        <v>766</v>
      </c>
      <c r="C29" s="72" t="s">
        <v>776</v>
      </c>
      <c r="D29" s="72" t="s">
        <v>1904</v>
      </c>
      <c r="E29" s="72" t="s">
        <v>1833</v>
      </c>
      <c r="F29" s="73" t="s">
        <v>1908</v>
      </c>
      <c r="G29" s="73" t="s">
        <v>1840</v>
      </c>
      <c r="H29" s="73" t="s">
        <v>1841</v>
      </c>
      <c r="I29" s="73" t="s">
        <v>1909</v>
      </c>
      <c r="J29" s="279">
        <v>32298.51</v>
      </c>
      <c r="K29" s="279">
        <v>3956461616.6599998</v>
      </c>
      <c r="L29" s="280">
        <v>8.1634837209076806E-6</v>
      </c>
      <c r="M29" s="74">
        <v>0</v>
      </c>
      <c r="N29" s="74">
        <v>429567005.69</v>
      </c>
      <c r="O29" s="281">
        <v>0</v>
      </c>
    </row>
    <row r="30" spans="1:15" ht="18.75" customHeight="1" thickBot="1">
      <c r="A30" s="71" t="s">
        <v>1831</v>
      </c>
      <c r="B30" s="72" t="s">
        <v>766</v>
      </c>
      <c r="C30" s="72" t="s">
        <v>776</v>
      </c>
      <c r="D30" s="72" t="s">
        <v>1904</v>
      </c>
      <c r="E30" s="72" t="s">
        <v>1833</v>
      </c>
      <c r="F30" s="73" t="s">
        <v>1908</v>
      </c>
      <c r="G30" s="73" t="s">
        <v>1840</v>
      </c>
      <c r="H30" s="73" t="s">
        <v>1841</v>
      </c>
      <c r="I30" s="73" t="s">
        <v>1910</v>
      </c>
      <c r="J30" s="279">
        <v>14186.62</v>
      </c>
      <c r="K30" s="279">
        <v>3956461616.6599998</v>
      </c>
      <c r="L30" s="280">
        <v>3.5856837180632601E-6</v>
      </c>
      <c r="M30" s="74">
        <v>0</v>
      </c>
      <c r="N30" s="74">
        <v>429567005.69</v>
      </c>
      <c r="O30" s="281">
        <v>0</v>
      </c>
    </row>
    <row r="31" spans="1:15" ht="18.75" customHeight="1" thickBot="1">
      <c r="A31" s="71" t="s">
        <v>1831</v>
      </c>
      <c r="B31" s="72" t="s">
        <v>766</v>
      </c>
      <c r="C31" s="72" t="s">
        <v>776</v>
      </c>
      <c r="D31" s="72" t="s">
        <v>1898</v>
      </c>
      <c r="E31" s="72" t="s">
        <v>1833</v>
      </c>
      <c r="F31" s="73" t="s">
        <v>1911</v>
      </c>
      <c r="G31" s="73" t="s">
        <v>1835</v>
      </c>
      <c r="H31" s="73" t="s">
        <v>1836</v>
      </c>
      <c r="I31" s="73" t="s">
        <v>1912</v>
      </c>
      <c r="J31" s="279">
        <v>241.89</v>
      </c>
      <c r="K31" s="279">
        <v>3956461616.6599998</v>
      </c>
      <c r="L31" s="280">
        <v>6.1137962006617599E-8</v>
      </c>
      <c r="M31" s="74">
        <v>0</v>
      </c>
      <c r="N31" s="74">
        <v>429567005.69</v>
      </c>
      <c r="O31" s="281">
        <v>0</v>
      </c>
    </row>
    <row r="32" spans="1:15" ht="18.75" customHeight="1" thickBot="1">
      <c r="A32" s="71" t="s">
        <v>1831</v>
      </c>
      <c r="B32" s="72" t="s">
        <v>766</v>
      </c>
      <c r="C32" s="72" t="s">
        <v>776</v>
      </c>
      <c r="D32" s="72" t="s">
        <v>1898</v>
      </c>
      <c r="E32" s="72" t="s">
        <v>1833</v>
      </c>
      <c r="F32" s="73" t="s">
        <v>1911</v>
      </c>
      <c r="G32" s="73" t="s">
        <v>1835</v>
      </c>
      <c r="H32" s="73" t="s">
        <v>1836</v>
      </c>
      <c r="I32" s="73" t="s">
        <v>1913</v>
      </c>
      <c r="J32" s="279">
        <v>96.25</v>
      </c>
      <c r="K32" s="279">
        <v>3956461616.6599998</v>
      </c>
      <c r="L32" s="280">
        <v>2.43272927493363E-8</v>
      </c>
      <c r="M32" s="74">
        <v>0</v>
      </c>
      <c r="N32" s="74">
        <v>429567005.69</v>
      </c>
      <c r="O32" s="281">
        <v>0</v>
      </c>
    </row>
    <row r="33" spans="1:15" ht="18.75" customHeight="1" thickBot="1">
      <c r="A33" s="71" t="s">
        <v>1831</v>
      </c>
      <c r="B33" s="72" t="s">
        <v>766</v>
      </c>
      <c r="C33" s="72" t="s">
        <v>776</v>
      </c>
      <c r="D33" s="72" t="s">
        <v>1914</v>
      </c>
      <c r="E33" s="72" t="s">
        <v>1833</v>
      </c>
      <c r="F33" s="73" t="s">
        <v>1915</v>
      </c>
      <c r="G33" s="73" t="s">
        <v>1840</v>
      </c>
      <c r="H33" s="73" t="s">
        <v>1841</v>
      </c>
      <c r="I33" s="73" t="s">
        <v>1916</v>
      </c>
      <c r="J33" s="279">
        <v>49707.14</v>
      </c>
      <c r="K33" s="279">
        <v>3956461616.6599998</v>
      </c>
      <c r="L33" s="280">
        <v>1.25635339897376E-5</v>
      </c>
      <c r="M33" s="74">
        <v>0</v>
      </c>
      <c r="N33" s="74">
        <v>429567005.69</v>
      </c>
      <c r="O33" s="281">
        <v>0</v>
      </c>
    </row>
    <row r="34" spans="1:15" ht="18.75" customHeight="1" thickBot="1">
      <c r="A34" s="71" t="s">
        <v>1831</v>
      </c>
      <c r="B34" s="72" t="s">
        <v>766</v>
      </c>
      <c r="C34" s="72" t="s">
        <v>776</v>
      </c>
      <c r="D34" s="72" t="s">
        <v>1917</v>
      </c>
      <c r="E34" s="72" t="s">
        <v>1833</v>
      </c>
      <c r="F34" s="73" t="s">
        <v>1918</v>
      </c>
      <c r="G34" s="73" t="s">
        <v>1835</v>
      </c>
      <c r="H34" s="73" t="s">
        <v>1836</v>
      </c>
      <c r="I34" s="73" t="s">
        <v>1919</v>
      </c>
      <c r="J34" s="279">
        <v>8021.23</v>
      </c>
      <c r="K34" s="279">
        <v>3956461616.6599998</v>
      </c>
      <c r="L34" s="280">
        <v>2.0273746537117801E-6</v>
      </c>
      <c r="M34" s="74">
        <v>0</v>
      </c>
      <c r="N34" s="74">
        <v>429567005.69</v>
      </c>
      <c r="O34" s="281">
        <v>0</v>
      </c>
    </row>
    <row r="35" spans="1:15" ht="18.75" customHeight="1" thickBot="1">
      <c r="A35" s="71" t="s">
        <v>1831</v>
      </c>
      <c r="B35" s="72" t="s">
        <v>766</v>
      </c>
      <c r="C35" s="72" t="s">
        <v>776</v>
      </c>
      <c r="D35" s="72" t="s">
        <v>1917</v>
      </c>
      <c r="E35" s="72" t="s">
        <v>1833</v>
      </c>
      <c r="F35" s="73" t="s">
        <v>1918</v>
      </c>
      <c r="G35" s="73" t="s">
        <v>1835</v>
      </c>
      <c r="H35" s="73" t="s">
        <v>1836</v>
      </c>
      <c r="I35" s="73" t="s">
        <v>1920</v>
      </c>
      <c r="J35" s="279">
        <v>6645.99</v>
      </c>
      <c r="K35" s="279">
        <v>3956461616.6599998</v>
      </c>
      <c r="L35" s="280">
        <v>1.6797812398873901E-6</v>
      </c>
      <c r="M35" s="74">
        <v>0</v>
      </c>
      <c r="N35" s="74">
        <v>429567005.69</v>
      </c>
      <c r="O35" s="281">
        <v>0</v>
      </c>
    </row>
    <row r="36" spans="1:15" ht="18.75" customHeight="1" thickBot="1">
      <c r="A36" s="71" t="s">
        <v>1831</v>
      </c>
      <c r="B36" s="72" t="s">
        <v>766</v>
      </c>
      <c r="C36" s="72" t="s">
        <v>776</v>
      </c>
      <c r="D36" s="72" t="s">
        <v>1917</v>
      </c>
      <c r="E36" s="72" t="s">
        <v>1833</v>
      </c>
      <c r="F36" s="73" t="s">
        <v>1918</v>
      </c>
      <c r="G36" s="73" t="s">
        <v>1835</v>
      </c>
      <c r="H36" s="73" t="s">
        <v>1836</v>
      </c>
      <c r="I36" s="73" t="s">
        <v>1921</v>
      </c>
      <c r="J36" s="279">
        <v>3112.4</v>
      </c>
      <c r="K36" s="279">
        <v>3956461616.6599998</v>
      </c>
      <c r="L36" s="280">
        <v>7.8666250340814701E-7</v>
      </c>
      <c r="M36" s="74">
        <v>0</v>
      </c>
      <c r="N36" s="74">
        <v>429567005.69</v>
      </c>
      <c r="O36" s="281">
        <v>0</v>
      </c>
    </row>
    <row r="37" spans="1:15" ht="18.75" customHeight="1" thickBot="1">
      <c r="A37" s="71" t="s">
        <v>1831</v>
      </c>
      <c r="B37" s="72" t="s">
        <v>766</v>
      </c>
      <c r="C37" s="72" t="s">
        <v>776</v>
      </c>
      <c r="D37" s="72" t="s">
        <v>1917</v>
      </c>
      <c r="E37" s="72" t="s">
        <v>1833</v>
      </c>
      <c r="F37" s="73" t="s">
        <v>1918</v>
      </c>
      <c r="G37" s="73" t="s">
        <v>1835</v>
      </c>
      <c r="H37" s="73" t="s">
        <v>1836</v>
      </c>
      <c r="I37" s="73" t="s">
        <v>1922</v>
      </c>
      <c r="J37" s="279">
        <v>9376.8799999999992</v>
      </c>
      <c r="K37" s="279">
        <v>3956461616.6599998</v>
      </c>
      <c r="L37" s="280">
        <v>2.3700166736145101E-6</v>
      </c>
      <c r="M37" s="74">
        <v>0</v>
      </c>
      <c r="N37" s="74">
        <v>429567005.69</v>
      </c>
      <c r="O37" s="281">
        <v>0</v>
      </c>
    </row>
    <row r="38" spans="1:15" ht="18.75" customHeight="1" thickBot="1">
      <c r="A38" s="71" t="s">
        <v>1831</v>
      </c>
      <c r="B38" s="72" t="s">
        <v>766</v>
      </c>
      <c r="C38" s="72" t="s">
        <v>776</v>
      </c>
      <c r="D38" s="72" t="s">
        <v>1917</v>
      </c>
      <c r="E38" s="72" t="s">
        <v>1833</v>
      </c>
      <c r="F38" s="73" t="s">
        <v>1918</v>
      </c>
      <c r="G38" s="73" t="s">
        <v>1854</v>
      </c>
      <c r="H38" s="73" t="s">
        <v>1866</v>
      </c>
      <c r="I38" s="73" t="s">
        <v>1923</v>
      </c>
      <c r="J38" s="279">
        <v>2068.59</v>
      </c>
      <c r="K38" s="279">
        <v>3956461616.6599998</v>
      </c>
      <c r="L38" s="280">
        <v>5.2283838450233205E-7</v>
      </c>
      <c r="M38" s="74">
        <v>0</v>
      </c>
      <c r="N38" s="74">
        <v>429567005.69</v>
      </c>
      <c r="O38" s="281">
        <v>0</v>
      </c>
    </row>
    <row r="39" spans="1:15" ht="18.75" customHeight="1" thickBot="1">
      <c r="A39" s="71" t="s">
        <v>1831</v>
      </c>
      <c r="B39" s="72" t="s">
        <v>766</v>
      </c>
      <c r="C39" s="72" t="s">
        <v>776</v>
      </c>
      <c r="D39" s="72" t="s">
        <v>1917</v>
      </c>
      <c r="E39" s="72" t="s">
        <v>1833</v>
      </c>
      <c r="F39" s="73" t="s">
        <v>1918</v>
      </c>
      <c r="G39" s="73" t="s">
        <v>1840</v>
      </c>
      <c r="H39" s="73" t="s">
        <v>1841</v>
      </c>
      <c r="I39" s="73" t="s">
        <v>1924</v>
      </c>
      <c r="J39" s="279">
        <v>112774.94</v>
      </c>
      <c r="K39" s="279">
        <v>3956461616.6599998</v>
      </c>
      <c r="L39" s="280">
        <v>2.8503989404351499E-5</v>
      </c>
      <c r="M39" s="74">
        <v>0</v>
      </c>
      <c r="N39" s="74">
        <v>429567005.69</v>
      </c>
      <c r="O39" s="281">
        <v>0</v>
      </c>
    </row>
    <row r="40" spans="1:15" ht="18.75" customHeight="1" thickBot="1">
      <c r="A40" s="71" t="s">
        <v>1831</v>
      </c>
      <c r="B40" s="72" t="s">
        <v>766</v>
      </c>
      <c r="C40" s="72" t="s">
        <v>776</v>
      </c>
      <c r="D40" s="72" t="s">
        <v>1925</v>
      </c>
      <c r="E40" s="72" t="s">
        <v>1833</v>
      </c>
      <c r="F40" s="73" t="s">
        <v>1926</v>
      </c>
      <c r="G40" s="73" t="s">
        <v>1835</v>
      </c>
      <c r="H40" s="73" t="s">
        <v>1836</v>
      </c>
      <c r="I40" s="73" t="s">
        <v>1927</v>
      </c>
      <c r="J40" s="279">
        <v>857.4</v>
      </c>
      <c r="K40" s="279">
        <v>3956461616.6599998</v>
      </c>
      <c r="L40" s="280">
        <v>2.1670878756655499E-7</v>
      </c>
      <c r="M40" s="74">
        <v>0</v>
      </c>
      <c r="N40" s="74">
        <v>429567005.69</v>
      </c>
      <c r="O40" s="281">
        <v>0</v>
      </c>
    </row>
    <row r="41" spans="1:15" ht="18.75" customHeight="1" thickBot="1">
      <c r="A41" s="71" t="s">
        <v>1831</v>
      </c>
      <c r="B41" s="72" t="s">
        <v>766</v>
      </c>
      <c r="C41" s="72" t="s">
        <v>776</v>
      </c>
      <c r="D41" s="72" t="s">
        <v>1879</v>
      </c>
      <c r="E41" s="72" t="s">
        <v>1833</v>
      </c>
      <c r="F41" s="73" t="s">
        <v>1928</v>
      </c>
      <c r="G41" s="73" t="s">
        <v>1835</v>
      </c>
      <c r="H41" s="73" t="s">
        <v>1836</v>
      </c>
      <c r="I41" s="73" t="s">
        <v>1929</v>
      </c>
      <c r="J41" s="279">
        <v>11624.02</v>
      </c>
      <c r="K41" s="279">
        <v>3956461616.6599998</v>
      </c>
      <c r="L41" s="280">
        <v>2.9379837658611902E-6</v>
      </c>
      <c r="M41" s="74">
        <v>0</v>
      </c>
      <c r="N41" s="74">
        <v>429567005.69</v>
      </c>
      <c r="O41" s="281">
        <v>0</v>
      </c>
    </row>
    <row r="42" spans="1:15" ht="18.75" customHeight="1" thickBot="1">
      <c r="A42" s="71" t="s">
        <v>1831</v>
      </c>
      <c r="B42" s="72" t="s">
        <v>766</v>
      </c>
      <c r="C42" s="72" t="s">
        <v>776</v>
      </c>
      <c r="D42" s="72" t="s">
        <v>1879</v>
      </c>
      <c r="E42" s="72" t="s">
        <v>1833</v>
      </c>
      <c r="F42" s="73" t="s">
        <v>1930</v>
      </c>
      <c r="G42" s="73" t="s">
        <v>1835</v>
      </c>
      <c r="H42" s="73" t="s">
        <v>1836</v>
      </c>
      <c r="I42" s="73" t="s">
        <v>1931</v>
      </c>
      <c r="J42" s="279">
        <v>1979.68</v>
      </c>
      <c r="K42" s="279">
        <v>3956461616.6599998</v>
      </c>
      <c r="L42" s="280">
        <v>5.0036628477928301E-7</v>
      </c>
      <c r="M42" s="74">
        <v>0</v>
      </c>
      <c r="N42" s="74">
        <v>429567005.69</v>
      </c>
      <c r="O42" s="281">
        <v>0</v>
      </c>
    </row>
    <row r="43" spans="1:15" ht="18.75" customHeight="1" thickBot="1">
      <c r="A43" s="71" t="s">
        <v>1831</v>
      </c>
      <c r="B43" s="72" t="s">
        <v>766</v>
      </c>
      <c r="C43" s="72" t="s">
        <v>776</v>
      </c>
      <c r="D43" s="72" t="s">
        <v>1879</v>
      </c>
      <c r="E43" s="72" t="s">
        <v>1833</v>
      </c>
      <c r="F43" s="73" t="s">
        <v>1930</v>
      </c>
      <c r="G43" s="73" t="s">
        <v>1835</v>
      </c>
      <c r="H43" s="73" t="s">
        <v>1836</v>
      </c>
      <c r="I43" s="73" t="s">
        <v>1932</v>
      </c>
      <c r="J43" s="279">
        <v>447.62</v>
      </c>
      <c r="K43" s="279">
        <v>3956461616.6599998</v>
      </c>
      <c r="L43" s="280">
        <v>1.1313644447229E-7</v>
      </c>
      <c r="M43" s="74">
        <v>0</v>
      </c>
      <c r="N43" s="74">
        <v>429567005.69</v>
      </c>
      <c r="O43" s="281">
        <v>0</v>
      </c>
    </row>
    <row r="44" spans="1:15" ht="18.75" customHeight="1" thickBot="1">
      <c r="A44" s="71" t="s">
        <v>1831</v>
      </c>
      <c r="B44" s="72" t="s">
        <v>766</v>
      </c>
      <c r="C44" s="72" t="s">
        <v>776</v>
      </c>
      <c r="D44" s="72" t="s">
        <v>1933</v>
      </c>
      <c r="E44" s="72" t="s">
        <v>1852</v>
      </c>
      <c r="F44" s="73" t="s">
        <v>1934</v>
      </c>
      <c r="G44" s="73" t="s">
        <v>1835</v>
      </c>
      <c r="H44" s="73" t="s">
        <v>1836</v>
      </c>
      <c r="I44" s="73" t="s">
        <v>1935</v>
      </c>
      <c r="J44" s="279">
        <v>3.2</v>
      </c>
      <c r="K44" s="279">
        <v>3956461616.6599998</v>
      </c>
      <c r="L44" s="280">
        <v>8.0880349919871202E-10</v>
      </c>
      <c r="M44" s="74">
        <v>0</v>
      </c>
      <c r="N44" s="74">
        <v>429567005.69</v>
      </c>
      <c r="O44" s="281">
        <v>0</v>
      </c>
    </row>
    <row r="45" spans="1:15" ht="18.75" customHeight="1" thickBot="1">
      <c r="A45" s="71" t="s">
        <v>1831</v>
      </c>
      <c r="B45" s="72" t="s">
        <v>766</v>
      </c>
      <c r="C45" s="72" t="s">
        <v>776</v>
      </c>
      <c r="D45" s="72" t="s">
        <v>1933</v>
      </c>
      <c r="E45" s="72" t="s">
        <v>1852</v>
      </c>
      <c r="F45" s="73" t="s">
        <v>1934</v>
      </c>
      <c r="G45" s="73" t="s">
        <v>1854</v>
      </c>
      <c r="H45" s="73" t="s">
        <v>1855</v>
      </c>
      <c r="I45" s="73" t="s">
        <v>1936</v>
      </c>
      <c r="J45" s="279">
        <v>66811.05</v>
      </c>
      <c r="K45" s="279">
        <v>3956461616.6599998</v>
      </c>
      <c r="L45" s="280">
        <v>1.6886565945356301E-5</v>
      </c>
      <c r="M45" s="74">
        <v>0</v>
      </c>
      <c r="N45" s="74">
        <v>429567005.69</v>
      </c>
      <c r="O45" s="281">
        <v>0</v>
      </c>
    </row>
    <row r="46" spans="1:15" ht="18.75" customHeight="1" thickBot="1">
      <c r="A46" s="71" t="s">
        <v>1831</v>
      </c>
      <c r="B46" s="72" t="s">
        <v>766</v>
      </c>
      <c r="C46" s="72" t="s">
        <v>776</v>
      </c>
      <c r="D46" s="72" t="s">
        <v>1937</v>
      </c>
      <c r="E46" s="72" t="s">
        <v>1833</v>
      </c>
      <c r="F46" s="73" t="s">
        <v>1938</v>
      </c>
      <c r="G46" s="73" t="s">
        <v>1835</v>
      </c>
      <c r="H46" s="73" t="s">
        <v>1836</v>
      </c>
      <c r="I46" s="73" t="s">
        <v>1939</v>
      </c>
      <c r="J46" s="279">
        <v>21.4</v>
      </c>
      <c r="K46" s="279">
        <v>3956461616.6599998</v>
      </c>
      <c r="L46" s="280">
        <v>5.4088734008913897E-9</v>
      </c>
      <c r="M46" s="74">
        <v>0</v>
      </c>
      <c r="N46" s="74">
        <v>429567005.69</v>
      </c>
      <c r="O46" s="281">
        <v>0</v>
      </c>
    </row>
    <row r="47" spans="1:15" ht="18.75" customHeight="1" thickBot="1">
      <c r="A47" s="71" t="s">
        <v>1831</v>
      </c>
      <c r="B47" s="72" t="s">
        <v>766</v>
      </c>
      <c r="C47" s="72" t="s">
        <v>776</v>
      </c>
      <c r="D47" s="72" t="s">
        <v>1940</v>
      </c>
      <c r="E47" s="72" t="s">
        <v>1833</v>
      </c>
      <c r="F47" s="73" t="s">
        <v>1941</v>
      </c>
      <c r="G47" s="73" t="s">
        <v>1840</v>
      </c>
      <c r="H47" s="73" t="s">
        <v>1881</v>
      </c>
      <c r="I47" s="73" t="s">
        <v>1942</v>
      </c>
      <c r="J47" s="279">
        <v>109787.96</v>
      </c>
      <c r="K47" s="279">
        <v>3956461616.6599998</v>
      </c>
      <c r="L47" s="280">
        <v>2.7749026943090101E-5</v>
      </c>
      <c r="M47" s="74">
        <v>0</v>
      </c>
      <c r="N47" s="74">
        <v>429567005.69</v>
      </c>
      <c r="O47" s="281">
        <v>0</v>
      </c>
    </row>
    <row r="48" spans="1:15" ht="18.75" customHeight="1" thickBot="1">
      <c r="A48" s="71" t="s">
        <v>1831</v>
      </c>
      <c r="B48" s="72" t="s">
        <v>766</v>
      </c>
      <c r="C48" s="72" t="s">
        <v>776</v>
      </c>
      <c r="D48" s="72" t="s">
        <v>1940</v>
      </c>
      <c r="E48" s="72" t="s">
        <v>1852</v>
      </c>
      <c r="F48" s="73" t="s">
        <v>1943</v>
      </c>
      <c r="G48" s="73" t="s">
        <v>1835</v>
      </c>
      <c r="H48" s="73" t="s">
        <v>1836</v>
      </c>
      <c r="I48" s="73" t="s">
        <v>1944</v>
      </c>
      <c r="J48" s="279">
        <v>4335.8500000000004</v>
      </c>
      <c r="K48" s="279">
        <v>3956461616.6599998</v>
      </c>
      <c r="L48" s="280">
        <v>1.0958908287502299E-6</v>
      </c>
      <c r="M48" s="74">
        <v>0</v>
      </c>
      <c r="N48" s="74">
        <v>429567005.69</v>
      </c>
      <c r="O48" s="281">
        <v>0</v>
      </c>
    </row>
    <row r="49" spans="1:15" ht="18.75" customHeight="1" thickBot="1">
      <c r="A49" s="71" t="s">
        <v>1831</v>
      </c>
      <c r="B49" s="72" t="s">
        <v>766</v>
      </c>
      <c r="C49" s="72" t="s">
        <v>776</v>
      </c>
      <c r="D49" s="72" t="s">
        <v>1940</v>
      </c>
      <c r="E49" s="72" t="s">
        <v>1852</v>
      </c>
      <c r="F49" s="73" t="s">
        <v>1943</v>
      </c>
      <c r="G49" s="73" t="s">
        <v>1835</v>
      </c>
      <c r="H49" s="73" t="s">
        <v>1836</v>
      </c>
      <c r="I49" s="73" t="s">
        <v>1945</v>
      </c>
      <c r="J49" s="279">
        <v>178.98</v>
      </c>
      <c r="K49" s="279">
        <v>3956461616.6599998</v>
      </c>
      <c r="L49" s="280">
        <v>4.5237390714557903E-8</v>
      </c>
      <c r="M49" s="74">
        <v>0</v>
      </c>
      <c r="N49" s="74">
        <v>429567005.69</v>
      </c>
      <c r="O49" s="281">
        <v>0</v>
      </c>
    </row>
    <row r="50" spans="1:15" ht="18.75" customHeight="1" thickBot="1">
      <c r="A50" s="71" t="s">
        <v>1831</v>
      </c>
      <c r="B50" s="72" t="s">
        <v>766</v>
      </c>
      <c r="C50" s="72" t="s">
        <v>776</v>
      </c>
      <c r="D50" s="72" t="s">
        <v>1940</v>
      </c>
      <c r="E50" s="72" t="s">
        <v>1852</v>
      </c>
      <c r="F50" s="73" t="s">
        <v>1943</v>
      </c>
      <c r="G50" s="73" t="s">
        <v>1854</v>
      </c>
      <c r="H50" s="73" t="s">
        <v>1855</v>
      </c>
      <c r="I50" s="73" t="s">
        <v>1946</v>
      </c>
      <c r="J50" s="279">
        <v>8018.05</v>
      </c>
      <c r="K50" s="279">
        <v>3956461616.6599998</v>
      </c>
      <c r="L50" s="280">
        <v>2.0265709052344498E-6</v>
      </c>
      <c r="M50" s="74">
        <v>0</v>
      </c>
      <c r="N50" s="74">
        <v>429567005.69</v>
      </c>
      <c r="O50" s="281">
        <v>0</v>
      </c>
    </row>
    <row r="51" spans="1:15" ht="18.75" customHeight="1" thickBot="1">
      <c r="A51" s="71" t="s">
        <v>1831</v>
      </c>
      <c r="B51" s="72" t="s">
        <v>766</v>
      </c>
      <c r="C51" s="72" t="s">
        <v>776</v>
      </c>
      <c r="D51" s="72" t="s">
        <v>1940</v>
      </c>
      <c r="E51" s="72" t="s">
        <v>1852</v>
      </c>
      <c r="F51" s="73" t="s">
        <v>1943</v>
      </c>
      <c r="G51" s="73" t="s">
        <v>1854</v>
      </c>
      <c r="H51" s="73" t="s">
        <v>1857</v>
      </c>
      <c r="I51" s="73" t="s">
        <v>1947</v>
      </c>
      <c r="J51" s="279">
        <v>54.1</v>
      </c>
      <c r="K51" s="279">
        <v>3956461616.6599998</v>
      </c>
      <c r="L51" s="280">
        <v>1.36738341583282E-8</v>
      </c>
      <c r="M51" s="74">
        <v>0</v>
      </c>
      <c r="N51" s="74">
        <v>429567005.69</v>
      </c>
      <c r="O51" s="281">
        <v>0</v>
      </c>
    </row>
    <row r="52" spans="1:15" ht="18.75" customHeight="1" thickBot="1">
      <c r="A52" s="71" t="s">
        <v>1831</v>
      </c>
      <c r="B52" s="72" t="s">
        <v>766</v>
      </c>
      <c r="C52" s="72" t="s">
        <v>776</v>
      </c>
      <c r="D52" s="72" t="s">
        <v>1933</v>
      </c>
      <c r="E52" s="72" t="s">
        <v>1833</v>
      </c>
      <c r="F52" s="73" t="s">
        <v>1948</v>
      </c>
      <c r="G52" s="73" t="s">
        <v>1854</v>
      </c>
      <c r="H52" s="73" t="s">
        <v>1862</v>
      </c>
      <c r="I52" s="73" t="s">
        <v>1949</v>
      </c>
      <c r="J52" s="279">
        <v>48497.32</v>
      </c>
      <c r="K52" s="279">
        <v>3956461616.6599998</v>
      </c>
      <c r="L52" s="280">
        <v>1.2257750661799899E-5</v>
      </c>
      <c r="M52" s="74">
        <v>0</v>
      </c>
      <c r="N52" s="74">
        <v>429567005.69</v>
      </c>
      <c r="O52" s="281">
        <v>0</v>
      </c>
    </row>
    <row r="53" spans="1:15" ht="18.75" customHeight="1" thickBot="1">
      <c r="A53" s="71" t="s">
        <v>1831</v>
      </c>
      <c r="B53" s="72" t="s">
        <v>766</v>
      </c>
      <c r="C53" s="72" t="s">
        <v>776</v>
      </c>
      <c r="D53" s="72" t="s">
        <v>1933</v>
      </c>
      <c r="E53" s="72" t="s">
        <v>1833</v>
      </c>
      <c r="F53" s="73" t="s">
        <v>1950</v>
      </c>
      <c r="G53" s="73" t="s">
        <v>1854</v>
      </c>
      <c r="H53" s="73" t="s">
        <v>1862</v>
      </c>
      <c r="I53" s="73" t="s">
        <v>1951</v>
      </c>
      <c r="J53" s="279">
        <v>68754.259999999995</v>
      </c>
      <c r="K53" s="279">
        <v>3956461616.6599998</v>
      </c>
      <c r="L53" s="280">
        <v>1.7377714397755599E-5</v>
      </c>
      <c r="M53" s="74">
        <v>0</v>
      </c>
      <c r="N53" s="74">
        <v>429567005.69</v>
      </c>
      <c r="O53" s="281">
        <v>0</v>
      </c>
    </row>
    <row r="54" spans="1:15" ht="18.75" customHeight="1" thickBot="1">
      <c r="A54" s="71" t="s">
        <v>1831</v>
      </c>
      <c r="B54" s="72" t="s">
        <v>766</v>
      </c>
      <c r="C54" s="72" t="s">
        <v>776</v>
      </c>
      <c r="D54" s="72" t="s">
        <v>1848</v>
      </c>
      <c r="E54" s="72" t="s">
        <v>1838</v>
      </c>
      <c r="F54" s="73" t="s">
        <v>1849</v>
      </c>
      <c r="G54" s="73" t="s">
        <v>1854</v>
      </c>
      <c r="H54" s="73" t="s">
        <v>1866</v>
      </c>
      <c r="I54" s="73" t="s">
        <v>1952</v>
      </c>
      <c r="J54" s="279">
        <v>9183.65</v>
      </c>
      <c r="K54" s="279">
        <v>3956461616.6599998</v>
      </c>
      <c r="L54" s="280">
        <v>2.3211775798175799E-6</v>
      </c>
      <c r="M54" s="74">
        <v>0</v>
      </c>
      <c r="N54" s="74">
        <v>429567005.69</v>
      </c>
      <c r="O54" s="281">
        <v>0</v>
      </c>
    </row>
    <row r="55" spans="1:15" ht="18.75" customHeight="1" thickBot="1">
      <c r="A55" s="71" t="s">
        <v>1831</v>
      </c>
      <c r="B55" s="72" t="s">
        <v>766</v>
      </c>
      <c r="C55" s="72" t="s">
        <v>776</v>
      </c>
      <c r="D55" s="72" t="s">
        <v>1848</v>
      </c>
      <c r="E55" s="72" t="s">
        <v>1838</v>
      </c>
      <c r="F55" s="73" t="s">
        <v>1849</v>
      </c>
      <c r="G55" s="73" t="s">
        <v>1854</v>
      </c>
      <c r="H55" s="73" t="s">
        <v>1953</v>
      </c>
      <c r="I55" s="73" t="s">
        <v>1954</v>
      </c>
      <c r="J55" s="283">
        <v>35000</v>
      </c>
      <c r="K55" s="279">
        <v>3956461616.6599998</v>
      </c>
      <c r="L55" s="280">
        <v>8.8462882724859108E-6</v>
      </c>
      <c r="M55" s="74">
        <v>0</v>
      </c>
      <c r="N55" s="74">
        <v>429567005.69</v>
      </c>
      <c r="O55" s="281">
        <v>0</v>
      </c>
    </row>
    <row r="56" spans="1:15" ht="18.75" customHeight="1" thickBot="1">
      <c r="A56" s="71" t="s">
        <v>1831</v>
      </c>
      <c r="B56" s="72" t="s">
        <v>766</v>
      </c>
      <c r="C56" s="72" t="s">
        <v>776</v>
      </c>
      <c r="D56" s="72" t="s">
        <v>1848</v>
      </c>
      <c r="E56" s="72" t="s">
        <v>1838</v>
      </c>
      <c r="F56" s="73" t="s">
        <v>1849</v>
      </c>
      <c r="G56" s="73" t="s">
        <v>1840</v>
      </c>
      <c r="H56" s="73" t="s">
        <v>1841</v>
      </c>
      <c r="I56" s="73" t="s">
        <v>1955</v>
      </c>
      <c r="J56" s="279">
        <v>124229.33</v>
      </c>
      <c r="K56" s="279">
        <v>3956461616.6599998</v>
      </c>
      <c r="L56" s="280">
        <v>3.1399099002222302E-5</v>
      </c>
      <c r="M56" s="74">
        <v>0</v>
      </c>
      <c r="N56" s="74">
        <v>429567005.69</v>
      </c>
      <c r="O56" s="281">
        <v>0</v>
      </c>
    </row>
    <row r="57" spans="1:15" ht="18.75" customHeight="1" thickBot="1">
      <c r="A57" s="71" t="s">
        <v>1831</v>
      </c>
      <c r="B57" s="72" t="s">
        <v>766</v>
      </c>
      <c r="C57" s="72" t="s">
        <v>776</v>
      </c>
      <c r="D57" s="72" t="s">
        <v>1956</v>
      </c>
      <c r="E57" s="72" t="s">
        <v>1833</v>
      </c>
      <c r="F57" s="73" t="s">
        <v>1957</v>
      </c>
      <c r="G57" s="73" t="s">
        <v>1835</v>
      </c>
      <c r="H57" s="73" t="s">
        <v>1836</v>
      </c>
      <c r="I57" s="73" t="s">
        <v>1958</v>
      </c>
      <c r="J57" s="279">
        <v>18.2</v>
      </c>
      <c r="K57" s="279">
        <v>3956461616.6599998</v>
      </c>
      <c r="L57" s="280">
        <v>4.6000699016926702E-9</v>
      </c>
      <c r="M57" s="74">
        <v>0</v>
      </c>
      <c r="N57" s="74">
        <v>429567005.69</v>
      </c>
      <c r="O57" s="281">
        <v>0</v>
      </c>
    </row>
    <row r="58" spans="1:15" ht="18.75" customHeight="1" thickBot="1">
      <c r="A58" s="71" t="s">
        <v>1831</v>
      </c>
      <c r="B58" s="72" t="s">
        <v>766</v>
      </c>
      <c r="C58" s="72" t="s">
        <v>776</v>
      </c>
      <c r="D58" s="72" t="s">
        <v>1956</v>
      </c>
      <c r="E58" s="72" t="s">
        <v>1852</v>
      </c>
      <c r="F58" s="73" t="s">
        <v>1959</v>
      </c>
      <c r="G58" s="73" t="s">
        <v>1835</v>
      </c>
      <c r="H58" s="73" t="s">
        <v>1836</v>
      </c>
      <c r="I58" s="73" t="s">
        <v>1960</v>
      </c>
      <c r="J58" s="279">
        <v>253.72</v>
      </c>
      <c r="K58" s="279">
        <v>3956461616.6599998</v>
      </c>
      <c r="L58" s="280">
        <v>6.4128007442717906E-8</v>
      </c>
      <c r="M58" s="74">
        <v>0</v>
      </c>
      <c r="N58" s="74">
        <v>429567005.69</v>
      </c>
      <c r="O58" s="281">
        <v>0</v>
      </c>
    </row>
    <row r="59" spans="1:15" ht="18.75" customHeight="1" thickBot="1">
      <c r="A59" s="71" t="s">
        <v>1831</v>
      </c>
      <c r="B59" s="72" t="s">
        <v>766</v>
      </c>
      <c r="C59" s="72" t="s">
        <v>776</v>
      </c>
      <c r="D59" s="72" t="s">
        <v>1933</v>
      </c>
      <c r="E59" s="72" t="s">
        <v>1833</v>
      </c>
      <c r="F59" s="73" t="s">
        <v>1961</v>
      </c>
      <c r="G59" s="73" t="s">
        <v>1962</v>
      </c>
      <c r="H59" s="73" t="s">
        <v>1962</v>
      </c>
      <c r="I59" s="73" t="s">
        <v>1963</v>
      </c>
      <c r="J59" s="279">
        <v>5.87</v>
      </c>
      <c r="K59" s="279">
        <v>3956461616.6599998</v>
      </c>
      <c r="L59" s="280">
        <v>1.48364891884264E-9</v>
      </c>
      <c r="M59" s="74">
        <v>0</v>
      </c>
      <c r="N59" s="74">
        <v>429567005.69</v>
      </c>
      <c r="O59" s="281">
        <v>0</v>
      </c>
    </row>
    <row r="60" spans="1:15" ht="18.75" customHeight="1" thickBot="1">
      <c r="A60" s="71" t="s">
        <v>1831</v>
      </c>
      <c r="B60" s="72" t="s">
        <v>766</v>
      </c>
      <c r="C60" s="72" t="s">
        <v>776</v>
      </c>
      <c r="D60" s="72" t="s">
        <v>1933</v>
      </c>
      <c r="E60" s="72" t="s">
        <v>1833</v>
      </c>
      <c r="F60" s="73" t="s">
        <v>1961</v>
      </c>
      <c r="G60" s="73" t="s">
        <v>1854</v>
      </c>
      <c r="H60" s="73" t="s">
        <v>1855</v>
      </c>
      <c r="I60" s="73" t="s">
        <v>1964</v>
      </c>
      <c r="J60" s="279">
        <v>5606.32</v>
      </c>
      <c r="K60" s="279">
        <v>3956461616.6599998</v>
      </c>
      <c r="L60" s="280">
        <v>1.41700351050866E-6</v>
      </c>
      <c r="M60" s="74">
        <v>0</v>
      </c>
      <c r="N60" s="74">
        <v>429567005.69</v>
      </c>
      <c r="O60" s="281">
        <v>0</v>
      </c>
    </row>
    <row r="61" spans="1:15" ht="18.75" customHeight="1" thickBot="1">
      <c r="A61" s="71" t="s">
        <v>1831</v>
      </c>
      <c r="B61" s="72" t="s">
        <v>766</v>
      </c>
      <c r="C61" s="72" t="s">
        <v>776</v>
      </c>
      <c r="D61" s="72" t="s">
        <v>1933</v>
      </c>
      <c r="E61" s="72" t="s">
        <v>1833</v>
      </c>
      <c r="F61" s="73" t="s">
        <v>1961</v>
      </c>
      <c r="G61" s="73" t="s">
        <v>1854</v>
      </c>
      <c r="H61" s="73" t="s">
        <v>1857</v>
      </c>
      <c r="I61" s="73" t="s">
        <v>1965</v>
      </c>
      <c r="J61" s="283">
        <v>10000</v>
      </c>
      <c r="K61" s="279">
        <v>3956461616.6599998</v>
      </c>
      <c r="L61" s="280">
        <v>2.5275109349959701E-6</v>
      </c>
      <c r="M61" s="74">
        <v>10000</v>
      </c>
      <c r="N61" s="74">
        <v>429567005.69</v>
      </c>
      <c r="O61" s="281">
        <v>2.3279255314167599E-5</v>
      </c>
    </row>
    <row r="62" spans="1:15" ht="18.75" customHeight="1" thickBot="1">
      <c r="A62" s="71" t="s">
        <v>1831</v>
      </c>
      <c r="B62" s="72" t="s">
        <v>766</v>
      </c>
      <c r="C62" s="72" t="s">
        <v>776</v>
      </c>
      <c r="D62" s="72" t="s">
        <v>1940</v>
      </c>
      <c r="E62" s="72" t="s">
        <v>1852</v>
      </c>
      <c r="F62" s="73" t="s">
        <v>1966</v>
      </c>
      <c r="G62" s="73" t="s">
        <v>1854</v>
      </c>
      <c r="H62" s="73" t="s">
        <v>1857</v>
      </c>
      <c r="I62" s="73" t="s">
        <v>1967</v>
      </c>
      <c r="J62" s="279">
        <v>1842.5</v>
      </c>
      <c r="K62" s="279">
        <v>3956461616.6599998</v>
      </c>
      <c r="L62" s="280">
        <v>4.6569388977300799E-7</v>
      </c>
      <c r="M62" s="74">
        <v>0</v>
      </c>
      <c r="N62" s="74">
        <v>429567005.69</v>
      </c>
      <c r="O62" s="281">
        <v>0</v>
      </c>
    </row>
    <row r="63" spans="1:15" ht="18.75" customHeight="1" thickBot="1">
      <c r="A63" s="71" t="s">
        <v>1831</v>
      </c>
      <c r="B63" s="72" t="s">
        <v>766</v>
      </c>
      <c r="C63" s="72" t="s">
        <v>776</v>
      </c>
      <c r="D63" s="72" t="s">
        <v>1968</v>
      </c>
      <c r="E63" s="72" t="s">
        <v>1833</v>
      </c>
      <c r="F63" s="73" t="s">
        <v>1969</v>
      </c>
      <c r="G63" s="73" t="s">
        <v>1835</v>
      </c>
      <c r="H63" s="73" t="s">
        <v>1836</v>
      </c>
      <c r="I63" s="73" t="s">
        <v>1970</v>
      </c>
      <c r="J63" s="279">
        <v>3.2</v>
      </c>
      <c r="K63" s="279">
        <v>3956461616.6599998</v>
      </c>
      <c r="L63" s="280">
        <v>8.0880349919871202E-10</v>
      </c>
      <c r="M63" s="74">
        <v>0</v>
      </c>
      <c r="N63" s="74">
        <v>429567005.69</v>
      </c>
      <c r="O63" s="281">
        <v>0</v>
      </c>
    </row>
    <row r="64" spans="1:15" ht="18.75" customHeight="1" thickBot="1">
      <c r="A64" s="71" t="s">
        <v>1831</v>
      </c>
      <c r="B64" s="72" t="s">
        <v>766</v>
      </c>
      <c r="C64" s="72" t="s">
        <v>776</v>
      </c>
      <c r="D64" s="72" t="s">
        <v>1971</v>
      </c>
      <c r="E64" s="72" t="s">
        <v>1833</v>
      </c>
      <c r="F64" s="73" t="s">
        <v>1972</v>
      </c>
      <c r="G64" s="73" t="s">
        <v>1840</v>
      </c>
      <c r="H64" s="73" t="s">
        <v>1841</v>
      </c>
      <c r="I64" s="73" t="s">
        <v>1973</v>
      </c>
      <c r="J64" s="279">
        <v>19618.59</v>
      </c>
      <c r="K64" s="279">
        <v>3956461616.6599998</v>
      </c>
      <c r="L64" s="280">
        <v>4.9586200754202701E-6</v>
      </c>
      <c r="M64" s="74">
        <v>0</v>
      </c>
      <c r="N64" s="74">
        <v>429567005.69</v>
      </c>
      <c r="O64" s="281">
        <v>0</v>
      </c>
    </row>
    <row r="65" spans="1:15" ht="18.75" customHeight="1" thickBot="1">
      <c r="A65" s="71" t="s">
        <v>1831</v>
      </c>
      <c r="B65" s="72" t="s">
        <v>766</v>
      </c>
      <c r="C65" s="72" t="s">
        <v>776</v>
      </c>
      <c r="D65" s="72" t="s">
        <v>1971</v>
      </c>
      <c r="E65" s="72" t="s">
        <v>1833</v>
      </c>
      <c r="F65" s="73" t="s">
        <v>1974</v>
      </c>
      <c r="G65" s="73" t="s">
        <v>1835</v>
      </c>
      <c r="H65" s="73" t="s">
        <v>1836</v>
      </c>
      <c r="I65" s="73" t="s">
        <v>1975</v>
      </c>
      <c r="J65" s="279">
        <v>13132.58</v>
      </c>
      <c r="K65" s="279">
        <v>3956461616.6599998</v>
      </c>
      <c r="L65" s="280">
        <v>3.3192739554709399E-6</v>
      </c>
      <c r="M65" s="74">
        <v>0</v>
      </c>
      <c r="N65" s="74">
        <v>429567005.69</v>
      </c>
      <c r="O65" s="281">
        <v>0</v>
      </c>
    </row>
    <row r="66" spans="1:15" ht="18.75" customHeight="1" thickBot="1">
      <c r="A66" s="71" t="s">
        <v>1831</v>
      </c>
      <c r="B66" s="72" t="s">
        <v>766</v>
      </c>
      <c r="C66" s="72" t="s">
        <v>776</v>
      </c>
      <c r="D66" s="72" t="s">
        <v>1879</v>
      </c>
      <c r="E66" s="72" t="s">
        <v>1838</v>
      </c>
      <c r="F66" s="73" t="s">
        <v>1976</v>
      </c>
      <c r="G66" s="73" t="s">
        <v>1835</v>
      </c>
      <c r="H66" s="73" t="s">
        <v>1836</v>
      </c>
      <c r="I66" s="73" t="s">
        <v>1977</v>
      </c>
      <c r="J66" s="279">
        <v>24798.720000000001</v>
      </c>
      <c r="K66" s="279">
        <v>3956461616.6599998</v>
      </c>
      <c r="L66" s="280">
        <v>6.2679035973903399E-6</v>
      </c>
      <c r="M66" s="74">
        <v>0</v>
      </c>
      <c r="N66" s="74">
        <v>429567005.69</v>
      </c>
      <c r="O66" s="281">
        <v>0</v>
      </c>
    </row>
    <row r="67" spans="1:15" ht="18.75" customHeight="1" thickBot="1">
      <c r="A67" s="71" t="s">
        <v>1831</v>
      </c>
      <c r="B67" s="72" t="s">
        <v>766</v>
      </c>
      <c r="C67" s="72" t="s">
        <v>776</v>
      </c>
      <c r="D67" s="72" t="s">
        <v>1879</v>
      </c>
      <c r="E67" s="72" t="s">
        <v>1838</v>
      </c>
      <c r="F67" s="73" t="s">
        <v>1976</v>
      </c>
      <c r="G67" s="73" t="s">
        <v>1978</v>
      </c>
      <c r="H67" s="73" t="s">
        <v>1979</v>
      </c>
      <c r="I67" s="73" t="s">
        <v>1980</v>
      </c>
      <c r="J67" s="279">
        <v>13572.8</v>
      </c>
      <c r="K67" s="279">
        <v>3956461616.6599998</v>
      </c>
      <c r="L67" s="280">
        <v>3.43054004185134E-6</v>
      </c>
      <c r="M67" s="74">
        <v>0</v>
      </c>
      <c r="N67" s="74">
        <v>429567005.69</v>
      </c>
      <c r="O67" s="281">
        <v>0</v>
      </c>
    </row>
    <row r="68" spans="1:15" ht="18.75" customHeight="1" thickBot="1">
      <c r="A68" s="71" t="s">
        <v>1831</v>
      </c>
      <c r="B68" s="72" t="s">
        <v>766</v>
      </c>
      <c r="C68" s="72" t="s">
        <v>776</v>
      </c>
      <c r="D68" s="72" t="s">
        <v>1879</v>
      </c>
      <c r="E68" s="72" t="s">
        <v>1838</v>
      </c>
      <c r="F68" s="73" t="s">
        <v>1976</v>
      </c>
      <c r="G68" s="73" t="s">
        <v>1854</v>
      </c>
      <c r="H68" s="73" t="s">
        <v>1866</v>
      </c>
      <c r="I68" s="73" t="s">
        <v>1981</v>
      </c>
      <c r="J68" s="283">
        <v>49</v>
      </c>
      <c r="K68" s="279">
        <v>3956461616.6599998</v>
      </c>
      <c r="L68" s="280">
        <v>1.23848035814803E-8</v>
      </c>
      <c r="M68" s="74">
        <v>0</v>
      </c>
      <c r="N68" s="74">
        <v>429567005.69</v>
      </c>
      <c r="O68" s="281">
        <v>0</v>
      </c>
    </row>
    <row r="69" spans="1:15" ht="18.75" customHeight="1" thickBot="1">
      <c r="A69" s="71" t="s">
        <v>1831</v>
      </c>
      <c r="B69" s="72" t="s">
        <v>766</v>
      </c>
      <c r="C69" s="72" t="s">
        <v>776</v>
      </c>
      <c r="D69" s="72" t="s">
        <v>1879</v>
      </c>
      <c r="E69" s="72" t="s">
        <v>1838</v>
      </c>
      <c r="F69" s="73" t="s">
        <v>1976</v>
      </c>
      <c r="G69" s="73" t="s">
        <v>1854</v>
      </c>
      <c r="H69" s="73" t="s">
        <v>1862</v>
      </c>
      <c r="I69" s="73" t="s">
        <v>1982</v>
      </c>
      <c r="J69" s="279">
        <v>20379.759999999998</v>
      </c>
      <c r="K69" s="279">
        <v>3956461616.6599998</v>
      </c>
      <c r="L69" s="280">
        <v>5.1510066252593599E-6</v>
      </c>
      <c r="M69" s="74">
        <v>0</v>
      </c>
      <c r="N69" s="74">
        <v>429567005.69</v>
      </c>
      <c r="O69" s="281">
        <v>0</v>
      </c>
    </row>
    <row r="70" spans="1:15" ht="18.75" customHeight="1" thickBot="1">
      <c r="A70" s="71" t="s">
        <v>1831</v>
      </c>
      <c r="B70" s="72" t="s">
        <v>766</v>
      </c>
      <c r="C70" s="72" t="s">
        <v>776</v>
      </c>
      <c r="D70" s="72" t="s">
        <v>1879</v>
      </c>
      <c r="E70" s="72" t="s">
        <v>1833</v>
      </c>
      <c r="F70" s="73" t="s">
        <v>1983</v>
      </c>
      <c r="G70" s="73" t="s">
        <v>1835</v>
      </c>
      <c r="H70" s="73" t="s">
        <v>1836</v>
      </c>
      <c r="I70" s="73" t="s">
        <v>1984</v>
      </c>
      <c r="J70" s="279">
        <v>846.85</v>
      </c>
      <c r="K70" s="279">
        <v>3956461616.6599998</v>
      </c>
      <c r="L70" s="280">
        <v>2.14042263530134E-7</v>
      </c>
      <c r="M70" s="74">
        <v>0</v>
      </c>
      <c r="N70" s="74">
        <v>429567005.69</v>
      </c>
      <c r="O70" s="281">
        <v>0</v>
      </c>
    </row>
    <row r="71" spans="1:15" ht="18.75" customHeight="1" thickBot="1">
      <c r="A71" s="71" t="s">
        <v>1831</v>
      </c>
      <c r="B71" s="72" t="s">
        <v>766</v>
      </c>
      <c r="C71" s="72" t="s">
        <v>776</v>
      </c>
      <c r="D71" s="72" t="s">
        <v>1879</v>
      </c>
      <c r="E71" s="72" t="s">
        <v>1833</v>
      </c>
      <c r="F71" s="73" t="s">
        <v>1985</v>
      </c>
      <c r="G71" s="73" t="s">
        <v>1835</v>
      </c>
      <c r="H71" s="73" t="s">
        <v>1836</v>
      </c>
      <c r="I71" s="73" t="s">
        <v>1986</v>
      </c>
      <c r="J71" s="279">
        <v>934.94</v>
      </c>
      <c r="K71" s="279">
        <v>3956461616.6599998</v>
      </c>
      <c r="L71" s="280">
        <v>2.3630710735651399E-7</v>
      </c>
      <c r="M71" s="74">
        <v>0</v>
      </c>
      <c r="N71" s="74">
        <v>429567005.69</v>
      </c>
      <c r="O71" s="281">
        <v>0</v>
      </c>
    </row>
    <row r="72" spans="1:15" ht="18.75" customHeight="1" thickBot="1">
      <c r="A72" s="71" t="s">
        <v>1831</v>
      </c>
      <c r="B72" s="72" t="s">
        <v>766</v>
      </c>
      <c r="C72" s="72" t="s">
        <v>776</v>
      </c>
      <c r="D72" s="72" t="s">
        <v>1971</v>
      </c>
      <c r="E72" s="72" t="s">
        <v>1833</v>
      </c>
      <c r="F72" s="73" t="s">
        <v>1972</v>
      </c>
      <c r="G72" s="73" t="s">
        <v>1835</v>
      </c>
      <c r="H72" s="73" t="s">
        <v>1836</v>
      </c>
      <c r="I72" s="73" t="s">
        <v>1987</v>
      </c>
      <c r="J72" s="279">
        <v>8850.19</v>
      </c>
      <c r="K72" s="279">
        <v>3956461616.6599998</v>
      </c>
      <c r="L72" s="280">
        <v>2.2368952001792001E-6</v>
      </c>
      <c r="M72" s="74">
        <v>0</v>
      </c>
      <c r="N72" s="74">
        <v>429567005.69</v>
      </c>
      <c r="O72" s="281">
        <v>0</v>
      </c>
    </row>
    <row r="73" spans="1:15" ht="18.75" customHeight="1" thickBot="1">
      <c r="A73" s="71" t="s">
        <v>1831</v>
      </c>
      <c r="B73" s="72" t="s">
        <v>766</v>
      </c>
      <c r="C73" s="72" t="s">
        <v>776</v>
      </c>
      <c r="D73" s="72" t="s">
        <v>1971</v>
      </c>
      <c r="E73" s="72" t="s">
        <v>1838</v>
      </c>
      <c r="F73" s="73" t="s">
        <v>1988</v>
      </c>
      <c r="G73" s="73" t="s">
        <v>1854</v>
      </c>
      <c r="H73" s="73" t="s">
        <v>1866</v>
      </c>
      <c r="I73" s="73" t="s">
        <v>1989</v>
      </c>
      <c r="J73" s="279">
        <v>21881.59</v>
      </c>
      <c r="K73" s="279">
        <v>3956461616.6599998</v>
      </c>
      <c r="L73" s="280">
        <v>5.5305958000098604E-6</v>
      </c>
      <c r="M73" s="74">
        <v>0</v>
      </c>
      <c r="N73" s="74">
        <v>429567005.69</v>
      </c>
      <c r="O73" s="281">
        <v>0</v>
      </c>
    </row>
    <row r="74" spans="1:15" ht="18.75" customHeight="1" thickBot="1">
      <c r="A74" s="71" t="s">
        <v>1831</v>
      </c>
      <c r="B74" s="72" t="s">
        <v>766</v>
      </c>
      <c r="C74" s="72" t="s">
        <v>776</v>
      </c>
      <c r="D74" s="72" t="s">
        <v>1968</v>
      </c>
      <c r="E74" s="72" t="s">
        <v>1833</v>
      </c>
      <c r="F74" s="73" t="s">
        <v>1990</v>
      </c>
      <c r="G74" s="73" t="s">
        <v>1835</v>
      </c>
      <c r="H74" s="73" t="s">
        <v>1836</v>
      </c>
      <c r="I74" s="73" t="s">
        <v>1991</v>
      </c>
      <c r="J74" s="283">
        <v>77</v>
      </c>
      <c r="K74" s="279">
        <v>3956461616.6599998</v>
      </c>
      <c r="L74" s="280">
        <v>1.9461834199468999E-8</v>
      </c>
      <c r="M74" s="74">
        <v>0</v>
      </c>
      <c r="N74" s="74">
        <v>429567005.69</v>
      </c>
      <c r="O74" s="281">
        <v>0</v>
      </c>
    </row>
    <row r="75" spans="1:15" ht="18.75" customHeight="1" thickBot="1">
      <c r="A75" s="71" t="s">
        <v>1831</v>
      </c>
      <c r="B75" s="72" t="s">
        <v>766</v>
      </c>
      <c r="C75" s="72" t="s">
        <v>776</v>
      </c>
      <c r="D75" s="72" t="s">
        <v>1992</v>
      </c>
      <c r="E75" s="72" t="s">
        <v>1833</v>
      </c>
      <c r="F75" s="73" t="s">
        <v>1993</v>
      </c>
      <c r="G75" s="73" t="s">
        <v>1840</v>
      </c>
      <c r="H75" s="73" t="s">
        <v>1841</v>
      </c>
      <c r="I75" s="73" t="s">
        <v>1994</v>
      </c>
      <c r="J75" s="279">
        <v>73924.820000000007</v>
      </c>
      <c r="K75" s="279">
        <v>3956461616.6599998</v>
      </c>
      <c r="L75" s="280">
        <v>1.8684579091760898E-5</v>
      </c>
      <c r="M75" s="74">
        <v>0</v>
      </c>
      <c r="N75" s="74">
        <v>429567005.69</v>
      </c>
      <c r="O75" s="281">
        <v>0</v>
      </c>
    </row>
    <row r="76" spans="1:15" ht="18.75" customHeight="1" thickBot="1">
      <c r="A76" s="71" t="s">
        <v>1831</v>
      </c>
      <c r="B76" s="72" t="s">
        <v>766</v>
      </c>
      <c r="C76" s="72" t="s">
        <v>776</v>
      </c>
      <c r="D76" s="72" t="s">
        <v>1992</v>
      </c>
      <c r="E76" s="72" t="s">
        <v>1833</v>
      </c>
      <c r="F76" s="73" t="s">
        <v>1993</v>
      </c>
      <c r="G76" s="73" t="s">
        <v>1840</v>
      </c>
      <c r="H76" s="73" t="s">
        <v>1841</v>
      </c>
      <c r="I76" s="73" t="s">
        <v>1995</v>
      </c>
      <c r="J76" s="279">
        <v>101908.46</v>
      </c>
      <c r="K76" s="279">
        <v>3956461616.6599998</v>
      </c>
      <c r="L76" s="280">
        <v>2.5757474701859998E-5</v>
      </c>
      <c r="M76" s="74">
        <v>0</v>
      </c>
      <c r="N76" s="74">
        <v>429567005.69</v>
      </c>
      <c r="O76" s="281">
        <v>0</v>
      </c>
    </row>
    <row r="77" spans="1:15" ht="18.75" customHeight="1" thickBot="1">
      <c r="A77" s="71" t="s">
        <v>1831</v>
      </c>
      <c r="B77" s="72" t="s">
        <v>766</v>
      </c>
      <c r="C77" s="72" t="s">
        <v>776</v>
      </c>
      <c r="D77" s="72" t="s">
        <v>1992</v>
      </c>
      <c r="E77" s="72" t="s">
        <v>1833</v>
      </c>
      <c r="F77" s="73" t="s">
        <v>1996</v>
      </c>
      <c r="G77" s="73" t="s">
        <v>1835</v>
      </c>
      <c r="H77" s="73" t="s">
        <v>1836</v>
      </c>
      <c r="I77" s="73" t="s">
        <v>1997</v>
      </c>
      <c r="J77" s="279">
        <v>3968.16</v>
      </c>
      <c r="K77" s="279">
        <v>3956461616.6599998</v>
      </c>
      <c r="L77" s="280">
        <v>1.0029567791813599E-6</v>
      </c>
      <c r="M77" s="74">
        <v>0</v>
      </c>
      <c r="N77" s="74">
        <v>429567005.69</v>
      </c>
      <c r="O77" s="281">
        <v>0</v>
      </c>
    </row>
    <row r="78" spans="1:15" ht="18.75" customHeight="1" thickBot="1">
      <c r="A78" s="71" t="s">
        <v>1831</v>
      </c>
      <c r="B78" s="72" t="s">
        <v>766</v>
      </c>
      <c r="C78" s="72" t="s">
        <v>776</v>
      </c>
      <c r="D78" s="72" t="s">
        <v>1992</v>
      </c>
      <c r="E78" s="72" t="s">
        <v>1833</v>
      </c>
      <c r="F78" s="73" t="s">
        <v>1996</v>
      </c>
      <c r="G78" s="73" t="s">
        <v>1854</v>
      </c>
      <c r="H78" s="73" t="s">
        <v>1866</v>
      </c>
      <c r="I78" s="73" t="s">
        <v>1998</v>
      </c>
      <c r="J78" s="279">
        <v>8.14</v>
      </c>
      <c r="K78" s="279">
        <v>3956461616.6599998</v>
      </c>
      <c r="L78" s="280">
        <v>2.0573939010867202E-9</v>
      </c>
      <c r="M78" s="74">
        <v>0</v>
      </c>
      <c r="N78" s="74">
        <v>429567005.69</v>
      </c>
      <c r="O78" s="281">
        <v>0</v>
      </c>
    </row>
    <row r="79" spans="1:15" ht="18.75" customHeight="1" thickBot="1">
      <c r="A79" s="71" t="s">
        <v>1831</v>
      </c>
      <c r="B79" s="72" t="s">
        <v>766</v>
      </c>
      <c r="C79" s="72" t="s">
        <v>776</v>
      </c>
      <c r="D79" s="72" t="s">
        <v>1992</v>
      </c>
      <c r="E79" s="72" t="s">
        <v>1833</v>
      </c>
      <c r="F79" s="73" t="s">
        <v>1996</v>
      </c>
      <c r="G79" s="73" t="s">
        <v>1854</v>
      </c>
      <c r="H79" s="73" t="s">
        <v>1862</v>
      </c>
      <c r="I79" s="73" t="s">
        <v>1999</v>
      </c>
      <c r="J79" s="279">
        <v>66208.23</v>
      </c>
      <c r="K79" s="279">
        <v>3956461616.6599998</v>
      </c>
      <c r="L79" s="280">
        <v>1.6734202531172801E-5</v>
      </c>
      <c r="M79" s="74">
        <v>0</v>
      </c>
      <c r="N79" s="74">
        <v>429567005.69</v>
      </c>
      <c r="O79" s="281">
        <v>0</v>
      </c>
    </row>
    <row r="80" spans="1:15" ht="18.75" customHeight="1" thickBot="1">
      <c r="A80" s="71" t="s">
        <v>1831</v>
      </c>
      <c r="B80" s="72" t="s">
        <v>766</v>
      </c>
      <c r="C80" s="72" t="s">
        <v>776</v>
      </c>
      <c r="D80" s="72" t="s">
        <v>1992</v>
      </c>
      <c r="E80" s="72" t="s">
        <v>1833</v>
      </c>
      <c r="F80" s="73" t="s">
        <v>1996</v>
      </c>
      <c r="G80" s="73" t="s">
        <v>1854</v>
      </c>
      <c r="H80" s="73" t="s">
        <v>1862</v>
      </c>
      <c r="I80" s="73" t="s">
        <v>2000</v>
      </c>
      <c r="J80" s="279">
        <v>33051.96</v>
      </c>
      <c r="K80" s="279">
        <v>3956461616.6599998</v>
      </c>
      <c r="L80" s="280">
        <v>8.3539190323049507E-6</v>
      </c>
      <c r="M80" s="74">
        <v>0</v>
      </c>
      <c r="N80" s="74">
        <v>429567005.69</v>
      </c>
      <c r="O80" s="281">
        <v>0</v>
      </c>
    </row>
    <row r="81" spans="1:15" ht="18.75" customHeight="1" thickBot="1">
      <c r="A81" s="71" t="s">
        <v>1831</v>
      </c>
      <c r="B81" s="72" t="s">
        <v>766</v>
      </c>
      <c r="C81" s="72" t="s">
        <v>776</v>
      </c>
      <c r="D81" s="72" t="s">
        <v>1971</v>
      </c>
      <c r="E81" s="72" t="s">
        <v>1838</v>
      </c>
      <c r="F81" s="73" t="s">
        <v>1988</v>
      </c>
      <c r="G81" s="73" t="s">
        <v>1835</v>
      </c>
      <c r="H81" s="73" t="s">
        <v>1836</v>
      </c>
      <c r="I81" s="73" t="s">
        <v>2001</v>
      </c>
      <c r="J81" s="279">
        <v>11632.87</v>
      </c>
      <c r="K81" s="279">
        <v>3956461616.6599998</v>
      </c>
      <c r="L81" s="280">
        <v>2.9402206130386598E-6</v>
      </c>
      <c r="M81" s="74">
        <v>0</v>
      </c>
      <c r="N81" s="74">
        <v>429567005.69</v>
      </c>
      <c r="O81" s="281">
        <v>0</v>
      </c>
    </row>
    <row r="82" spans="1:15" ht="18.75" customHeight="1" thickBot="1">
      <c r="A82" s="77" t="s">
        <v>1831</v>
      </c>
      <c r="B82" s="78" t="s">
        <v>766</v>
      </c>
      <c r="C82" s="78" t="s">
        <v>776</v>
      </c>
      <c r="D82" s="78" t="s">
        <v>1904</v>
      </c>
      <c r="E82" s="78" t="s">
        <v>1833</v>
      </c>
      <c r="F82" s="79" t="s">
        <v>1908</v>
      </c>
      <c r="G82" s="79" t="s">
        <v>1840</v>
      </c>
      <c r="H82" s="79" t="s">
        <v>1841</v>
      </c>
      <c r="I82" s="79" t="s">
        <v>2002</v>
      </c>
      <c r="J82" s="282">
        <v>80091.23</v>
      </c>
      <c r="K82" s="282">
        <v>3956461616.6599998</v>
      </c>
      <c r="L82" s="259">
        <v>2.0243145962227801E-5</v>
      </c>
      <c r="M82" s="80">
        <v>0</v>
      </c>
      <c r="N82" s="80">
        <v>429567005.69</v>
      </c>
      <c r="O82" s="260">
        <v>0</v>
      </c>
    </row>
  </sheetData>
  <pageMargins left="0.511811024" right="0.511811024" top="0.78740157499999996" bottom="0.78740157499999996" header="0.31496062000000002" footer="0.3149606200000000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48D51-7952-4220-8F69-C361E3E8AB39}">
  <sheetPr codeName="Planilha17">
    <tabColor rgb="FFFFFF99"/>
  </sheetPr>
  <dimension ref="A1:AC59"/>
  <sheetViews>
    <sheetView showGridLines="0" workbookViewId="0">
      <selection activeCell="A3" sqref="A3:G6"/>
    </sheetView>
  </sheetViews>
  <sheetFormatPr defaultRowHeight="15"/>
  <cols>
    <col min="1" max="1" width="17.85546875" bestFit="1" customWidth="1"/>
    <col min="2" max="2" width="15.42578125" hidden="1" customWidth="1"/>
    <col min="3" max="3" width="12.140625" hidden="1" customWidth="1"/>
    <col min="4" max="4" width="20.85546875" hidden="1" customWidth="1"/>
    <col min="5" max="5" width="34.140625" hidden="1"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t="str">
        <f>_xlfn.XLOOKUP(IF(COUNTIF(D:D,D5)&gt;1,MAX(H:H),H5),H:H,F:F,0,0)</f>
        <v>Baixo</v>
      </c>
    </row>
    <row r="2" spans="1:29" ht="97.5" customHeight="1" thickTop="1" thickBot="1">
      <c r="C2" s="246" t="s">
        <v>722</v>
      </c>
      <c r="D2" s="246"/>
      <c r="E2" s="246"/>
      <c r="F2" s="216" t="s">
        <v>776</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str" cm="1">
        <f t="array" ref="A4:A7">_xlfn.UNIQUE(D4:D33)</f>
        <v>20.376.444/0001-33</v>
      </c>
      <c r="B4" t="str">
        <f>_xlfn.XLOOKUP(A4,$D$4:$D$33,$I$4:$I$33,"",0)</f>
        <v>Baixo</v>
      </c>
      <c r="C4" s="106">
        <v>1</v>
      </c>
      <c r="D4" s="101" t="str" cm="1">
        <f t="array" ref="D4:G6">_xlfn._xlws.FILTER('Rel de fornecedores'!G:J,'Rel de fornecedores'!E:E=For_3054!F2)</f>
        <v>20.376.444/0001-33</v>
      </c>
      <c r="E4" s="101" t="str">
        <v>ATHENAS TURISMO LTDA</v>
      </c>
      <c r="F4" s="101" t="str">
        <v>Baixo</v>
      </c>
      <c r="G4" s="101" t="str">
        <v>16/01/2026 13:44:45</v>
      </c>
      <c r="H4" s="221">
        <f>IFERROR(VALUE(LEFT(G4,10)),0)</f>
        <v>46038</v>
      </c>
      <c r="I4" s="222" t="str">
        <f>IF(F4="","",IF(COUNTIF($D$4:$D$33,D4)=1,F4,_xlfn.XLOOKUP(MAX($H$4:$H$33),$H$4:$H$33,$F$4:$F$33,0)))</f>
        <v>Baixo</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t="str">
        <v>26.160.445/0001-22</v>
      </c>
      <c r="B5" t="str">
        <f t="shared" ref="B5:B33" si="0">_xlfn.XLOOKUP(A5,$D$4:$D$33,$I$4:$I$33,"",0)</f>
        <v>Baixo</v>
      </c>
      <c r="C5" s="103">
        <v>2</v>
      </c>
      <c r="D5" s="102" t="str">
        <v>26.160.445/0001-22</v>
      </c>
      <c r="E5" s="102" t="str">
        <v>ELETRICOM TECNOLOGIA E CONSTRUCOES LTDA</v>
      </c>
      <c r="F5" s="101" t="str">
        <v>Baixo</v>
      </c>
      <c r="G5" s="102" t="str">
        <v>13/01/2026 09:47:29</v>
      </c>
      <c r="H5" s="221">
        <f>IFERROR(VALUE(LEFT(G5,10)),0)</f>
        <v>46035</v>
      </c>
      <c r="I5" s="222" t="str">
        <f>IF(F5="","",IF(COUNTIF($D$4:$D$33,D5)=1,F5,_xlfn.XLOOKUP(MAX($H$4:$H$33),$H$4:$H$33,$F$4:$F$33,0)))</f>
        <v>Baixo</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A6" t="str">
        <v>07.858.131/0001-53</v>
      </c>
      <c r="B6" t="str">
        <f t="shared" si="0"/>
        <v>Baixo</v>
      </c>
      <c r="C6" s="103">
        <v>3</v>
      </c>
      <c r="D6" s="102" t="str">
        <v>07.858.131/0001-53</v>
      </c>
      <c r="E6" s="102" t="str">
        <v>ESTEVES &amp; PIRES LTDA</v>
      </c>
      <c r="F6" s="101" t="str">
        <v>Baixo</v>
      </c>
      <c r="G6" s="102" t="str">
        <v>05/01/2026 15:31:30</v>
      </c>
      <c r="H6" s="221"/>
      <c r="I6" s="222" t="str">
        <f t="shared" ref="I6:I33" si="6">IF(F6="","",IF(COUNTIF($D$4:$D$33,D6)=1,F6,_xlfn.XLOOKUP(MAX($H$4:$H$33),$H$4:$H$33,$F$4:$F$33,0)))</f>
        <v>Baixo</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A7">
        <v>0</v>
      </c>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119" priority="3"/>
  </conditionalFormatting>
  <conditionalFormatting sqref="I3">
    <cfRule type="cellIs" dxfId="118" priority="1" operator="equal">
      <formula>0</formula>
    </cfRule>
    <cfRule type="cellIs" dxfId="117" priority="2" operator="equal">
      <formula>1</formula>
    </cfRule>
  </conditionalFormatting>
  <dataValidations count="1">
    <dataValidation type="list" allowBlank="1" showInputMessage="1" showErrorMessage="1" sqref="J4:K33 O4:P24 L4:M24 U4:V24 R4:S24 X4:X24" xr:uid="{021E68A4-0EAC-40A8-B9A5-DAA11955ACBA}">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6159-D7F4-447B-B73B-E00EEBD9FC39}">
  <sheetPr>
    <tabColor rgb="FFC9D200"/>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9.140625" style="65" bestFit="1" customWidth="1"/>
    <col min="9" max="9" width="19.7109375" style="65" bestFit="1" customWidth="1"/>
    <col min="10" max="10" width="56"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777</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32 Cooperados avaliados ao RSAC</v>
      </c>
      <c r="C4" s="154">
        <f>SUM(L:L)</f>
        <v>27</v>
      </c>
      <c r="D4" s="154">
        <f>SUM(M:M)</f>
        <v>4</v>
      </c>
      <c r="E4" s="154">
        <f>SUM(N:N)</f>
        <v>1</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3059'!L:L)</f>
        <v>2.5731036158399266E-3</v>
      </c>
      <c r="C7" s="122">
        <v>0.15</v>
      </c>
      <c r="D7" s="340" t="str">
        <f>IF(B7&lt;C7,"ENQUADRADO","DESENQUADRADO")</f>
        <v>ENQUADRADO</v>
      </c>
      <c r="E7" s="340"/>
      <c r="H7" s="341" t="s">
        <v>778</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41">_xlfn.XLOOKUP(_xlfn.UNIQUE('3059'!$C:$C),'3059'!C:C,'3059'!D:D,"")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Fornecedores'!G25</f>
        <v>0</v>
      </c>
      <c r="D10" s="118">
        <f>'Análise Fornecedores'!H25</f>
        <v>0</v>
      </c>
      <c r="E10" s="118">
        <f>'Análise Fornecedores'!I25</f>
        <v>0</v>
      </c>
      <c r="H10" s="264" t="s">
        <v>1742</v>
      </c>
      <c r="I10" s="142" t="str">
        <f>_xlfn.XLOOKUP(J10,'3059'!$D:$D,'3059'!$C:$C,0,0)</f>
        <v>003.171.811-65</v>
      </c>
      <c r="J10" s="143" t="str">
        <v>VALDOMIRO ESPINDOLA MOTA NETO</v>
      </c>
      <c r="K10" s="144" cm="1">
        <f t="array" ref="K10">MAX(IF(J10='3059'!$D:$D,'3059'!$I:$I))</f>
        <v>46038</v>
      </c>
      <c r="L10" s="145">
        <f>IF(COUNTIFS('3059'!$D:$D,'A3059'!J10,'3059'!$I:$I,'A3059'!K10,'3059'!$F:$F,'A3059'!$L$7)&gt;=1,1,0)</f>
        <v>1</v>
      </c>
      <c r="M10" s="145">
        <f>IF(COUNTIFS('3059'!$D:$D,'A3059'!J10,'3059'!$I:$I,'A3059'!K10,'3059'!$F:$F,'A3059'!$M$7)&gt;=1,1,0)</f>
        <v>0</v>
      </c>
      <c r="N10" s="146">
        <f>IF(COUNTIFS('3059'!$D:$D,'A3059'!J10,'3059'!$I:$I,'A3059'!K10,'3059'!$F:$F,'A3059'!$N$7)&gt;=1,1,0)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264" t="s">
        <v>1736</v>
      </c>
      <c r="I11" s="115" t="str">
        <f>_xlfn.XLOOKUP(J11,'3059'!$D:$D,'3059'!$C:$C,0,0)</f>
        <v>013.279.121-80</v>
      </c>
      <c r="J11" s="134" t="str">
        <v>RODRIGO RIBEIRO RAMOS</v>
      </c>
      <c r="K11" s="135" cm="1">
        <f t="array" ref="K11">MAX(IF(J11='3059'!$D:$D,'3059'!$I:$I))</f>
        <v>46029</v>
      </c>
      <c r="L11" s="136">
        <f>IF(COUNTIFS('3059'!$D:$D,'A3059'!J11,'3059'!$I:$I,'A3059'!K11,'3059'!$F:$F,'A3059'!$L$7)&gt;=1,1,0)</f>
        <v>1</v>
      </c>
      <c r="M11" s="136">
        <f>IF(COUNTIFS('3059'!$D:$D,'A3059'!J11,'3059'!$I:$I,'A3059'!K11,'3059'!$F:$F,'A3059'!$M$7)&gt;=1,1,0)</f>
        <v>0</v>
      </c>
      <c r="N11" s="136">
        <f>IF(COUNTIFS('3059'!$D:$D,'A3059'!J11,'3059'!$I:$I,'A3059'!K11,'3059'!$F:$F,'A3059'!$N$7)&gt;=1,1,0)</f>
        <v>0</v>
      </c>
      <c r="O11" s="117"/>
      <c r="P11" s="118"/>
      <c r="Q11" s="133" t="str">
        <f>IF(AND(O11="Sim")*OR(P11="Não",P11="Não se aplica",P11=""),"Verificar","Ok")</f>
        <v>Ok</v>
      </c>
      <c r="R11" s="115"/>
      <c r="S11" s="115"/>
      <c r="T11" s="66"/>
      <c r="U11" s="133" t="str">
        <f>IF(AND(R11="Sim",T11="Siim"),"Ok",IF(AND(S11="Sim")*OR(T11="Não",T11="Não se aplica",T11=""),"Verificar","Ok"))</f>
        <v>Ok</v>
      </c>
      <c r="V11" s="115"/>
      <c r="W11" s="115"/>
      <c r="X11" s="66"/>
      <c r="Y11" s="133" t="str">
        <f>IF(AND(V11="Sim",X11="Siim"),"Ok",IF(AND(W11="Sim")*OR(X11="Não",X11="Não se aplica",X11=""),"Verificar","Ok"))</f>
        <v>Ok</v>
      </c>
      <c r="Z11" s="115" t="s">
        <v>1735</v>
      </c>
      <c r="AA11" s="115" t="s">
        <v>1731</v>
      </c>
      <c r="AB11" s="66" t="s">
        <v>1735</v>
      </c>
      <c r="AC11" s="133" t="str">
        <f>IF(AND(Z11="Sim",AB11="Siim"),"Ok",IF(AND(AA11="Sim")*OR(AB11="Não",AB11="Não se aplica",AB11=""),"Verificar","Ok"))</f>
        <v>Verificar</v>
      </c>
      <c r="AD11" s="115"/>
      <c r="AE11" s="115"/>
      <c r="AF11" s="66"/>
      <c r="AG11" s="133" t="str">
        <f>IF(AND(AE11="sim",AF11="Não"),"Verificar","Ok")</f>
        <v>Ok</v>
      </c>
      <c r="AH11" s="115" t="s">
        <v>1735</v>
      </c>
      <c r="AI11" s="133" t="str">
        <f t="shared" ref="AI11:AI74" si="2">IF(AH11="Não","Verificar","Ok")</f>
        <v>Verificar</v>
      </c>
      <c r="AJ11" s="117" t="str">
        <f t="shared" ref="AJ11:AJ28" si="3">IF(N11=1,"Sim, precisa de plano cadastrado na PGPC", "Não")</f>
        <v>Não</v>
      </c>
      <c r="AK11" s="118"/>
      <c r="AL11" s="115"/>
      <c r="AM11" s="133" t="str">
        <f t="shared" si="0"/>
        <v>Ok</v>
      </c>
      <c r="AO11" s="65" t="str">
        <f t="shared" si="1"/>
        <v>Cooperado COM perguntas a serem evidenciadas</v>
      </c>
      <c r="AP11"/>
      <c r="AQ11"/>
      <c r="AR11"/>
      <c r="AT11"/>
    </row>
    <row r="12" spans="1:46" ht="20.100000000000001" customHeight="1" thickTop="1">
      <c r="B12" s="242" t="s">
        <v>714</v>
      </c>
      <c r="C12" s="243" t="s">
        <v>715</v>
      </c>
      <c r="D12" s="325"/>
      <c r="E12" s="326"/>
      <c r="H12" s="264" t="s">
        <v>1736</v>
      </c>
      <c r="I12" s="115" t="str">
        <f>_xlfn.XLOOKUP(J12,'3059'!$D:$D,'3059'!$C:$C,0,0)</f>
        <v>014.306.141-02</v>
      </c>
      <c r="J12" s="134" t="str">
        <v>MARGARIDA FERNANDES DA SILVA</v>
      </c>
      <c r="K12" s="135" cm="1">
        <f t="array" ref="K12">MAX(IF(J12='3059'!$D:$D,'3059'!$I:$I))</f>
        <v>46048</v>
      </c>
      <c r="L12" s="136">
        <f>IF(COUNTIFS('3059'!$D:$D,'A3059'!J12,'3059'!$I:$I,'A3059'!K12,'3059'!$F:$F,'A3059'!$L$7)&gt;=1,1,0)</f>
        <v>0</v>
      </c>
      <c r="M12" s="136">
        <f>IF(COUNTIFS('3059'!$D:$D,'A3059'!J12,'3059'!$I:$I,'A3059'!K12,'3059'!$F:$F,'A3059'!$M$7)&gt;=1,1,0)</f>
        <v>1</v>
      </c>
      <c r="N12" s="136">
        <f>IF(COUNTIFS('3059'!$D:$D,'A3059'!J12,'3059'!$I:$I,'A3059'!K12,'3059'!$F:$F,'A3059'!$N$7)&gt;=1,1,0)</f>
        <v>0</v>
      </c>
      <c r="O12" s="117"/>
      <c r="P12" s="118"/>
      <c r="Q12" s="133" t="str">
        <f>IF(AND(O12="Sim")*OR(P12="Não",P12="Não se aplica",P12=""),"Verificar","Ok")</f>
        <v>Ok</v>
      </c>
      <c r="R12" s="115"/>
      <c r="S12" s="115"/>
      <c r="T12" s="66"/>
      <c r="U12" s="133" t="str">
        <f>IF(AND(R12="Sim",T12="Siim"),"Ok",IF(AND(S12="Sim")*OR(T12="Não",T12="Não se aplica",T12=""),"Verificar","Ok"))</f>
        <v>Ok</v>
      </c>
      <c r="V12" s="115"/>
      <c r="W12" s="115"/>
      <c r="X12" s="66"/>
      <c r="Y12" s="133" t="str">
        <f>IF(AND(V12="Sim",X12="Siim"),"Ok",IF(AND(W12="Sim")*OR(X12="Não",X12="Não se aplica",X12=""),"Verificar","Ok"))</f>
        <v>Ok</v>
      </c>
      <c r="Z12" s="115"/>
      <c r="AA12" s="115"/>
      <c r="AB12" s="66"/>
      <c r="AC12" s="133" t="str">
        <f>IF(AND(Z12="Sim",AB12="Siim"),"Ok",IF(AND(AA12="Sim")*OR(AB12="Não",AB12="Não se aplica",AB12=""),"Verificar","Ok"))</f>
        <v>Ok</v>
      </c>
      <c r="AD12" s="115"/>
      <c r="AE12" s="115"/>
      <c r="AF12" s="66"/>
      <c r="AG12" s="133" t="str">
        <f>IF(AND(AE12="sim",AF12="Não"),"Verificar","Ok")</f>
        <v>Ok</v>
      </c>
      <c r="AH12" s="115"/>
      <c r="AI12" s="133" t="str">
        <f t="shared" si="2"/>
        <v>Ok</v>
      </c>
      <c r="AJ12" s="117" t="str">
        <f t="shared" si="3"/>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IFERROR(IF(ROW(_xlfn.XLOOKUP(B13,For_3059!D:D,For_3059!D:D))=1,"",ROW(_xlfn.XLOOKUP(B13,For_3059!D:D,For_3059!D:D))),"")</f>
        <v/>
      </c>
      <c r="B13" s="229" t="str" cm="1">
        <f t="array" ref="B13">_xlfn.UNIQUE(IF(_xlfn._xlws.FILTER(For_3059!D:D,For_3059!Z:Z="Fornecedor COM perguntas a serem evidenciadas","")="","",_xlfn._xlws.FILTER(For_3059!D:D,For_3059!Z:Z:'For_3059'!Z:Z="Fornecedor COM perguntas a serem evidenciadas","")))</f>
        <v/>
      </c>
      <c r="C13" s="230" t="str" cm="1">
        <f t="array" aca="1" ref="C13" ca="1">IFERROR(LEFT(
IF(INDIRECT("For_3059!N"&amp;A13)="verificar","6, ","")&amp;
IF(INDIRECT("For_3059!q"&amp;A13)="verificar","7, ","")&amp;
IF(INDIRECT("For_3059!t"&amp;A13)="verificar","8, ","")&amp;
IF(INDIRECT("For_3059!w"&amp;A13)="verificar","16, ","")&amp;
IF(INDIRECT("For_3059!x"&amp;A13)="não","QUESTIONÁRIO, ",""),
LEN(
IF(INDIRECT("For_3059!N"&amp;A13)="verificar","6, ","")&amp;
IF(INDIRECT("For_3059!q"&amp;A13)="verificar","7, ","")&amp;
IF(INDIRECT("For_3059!t"&amp;A13)="verificar","8, ","")&amp;
IF(INDIRECT("For_3059!w"&amp;A13)="verificar","16, ","")&amp;
IF(INDIRECT("For_3059!x"&amp;A13)="não","QUESTIONÁRIO, ",""))-2)&amp;".","")</f>
        <v/>
      </c>
      <c r="D13" s="229"/>
      <c r="E13" s="229"/>
      <c r="H13" s="264" t="s">
        <v>1742</v>
      </c>
      <c r="I13" s="115" t="str">
        <f>_xlfn.XLOOKUP(J13,'3059'!$D:$D,'3059'!$C:$C,0,0)</f>
        <v>020.555.785-61</v>
      </c>
      <c r="J13" s="134" t="str">
        <v>ELSON FRANCISCO GOMES</v>
      </c>
      <c r="K13" s="135" cm="1">
        <f t="array" ref="K13">MAX(IF(J13='3059'!$D:$D,'3059'!$I:$I))</f>
        <v>46024</v>
      </c>
      <c r="L13" s="136">
        <f>IF(COUNTIFS('3059'!$D:$D,'A3059'!J13,'3059'!$I:$I,'A3059'!K13,'3059'!$F:$F,'A3059'!$L$7)&gt;=1,1,0)</f>
        <v>1</v>
      </c>
      <c r="M13" s="136">
        <f>IF(COUNTIFS('3059'!$D:$D,'A3059'!J13,'3059'!$I:$I,'A3059'!K13,'3059'!$F:$F,'A3059'!$M$7)&gt;=1,1,0)</f>
        <v>0</v>
      </c>
      <c r="N13" s="136">
        <f>IF(COUNTIFS('3059'!$D:$D,'A3059'!J13,'3059'!$I:$I,'A3059'!K13,'3059'!$F:$F,'A3059'!$N$7)&gt;=1,1,0)</f>
        <v>0</v>
      </c>
      <c r="O13" s="117"/>
      <c r="P13" s="118"/>
      <c r="Q13" s="133" t="str">
        <f t="shared" ref="Q13:Q28" si="4">IF(AND(O13="Sim")*OR(P13="Não",P13="Não se aplica",P13=""),"Verificar","Ok")</f>
        <v>Ok</v>
      </c>
      <c r="R13" s="115"/>
      <c r="S13" s="115"/>
      <c r="T13" s="66"/>
      <c r="U13" s="133" t="str">
        <f t="shared" ref="U13:U14" si="5">IF(AND(R13="Sim",T13="Siim"),"Ok",IF(AND(S13="Sim")*OR(T13="Não",T13="Não se aplica",T13=""),"Verificar","Ok"))</f>
        <v>Ok</v>
      </c>
      <c r="V13" s="115"/>
      <c r="W13" s="115"/>
      <c r="X13" s="66"/>
      <c r="Y13" s="133" t="str">
        <f t="shared" ref="Y13:Y28" si="6">IF(AND(V13="Sim",X13="Siim"),"Ok",IF(AND(W13="Sim")*OR(X13="Não",X13="Não se aplica",X13=""),"Verificar","Ok"))</f>
        <v>Ok</v>
      </c>
      <c r="Z13" s="115" t="s">
        <v>1735</v>
      </c>
      <c r="AA13" s="115" t="s">
        <v>1731</v>
      </c>
      <c r="AB13" s="66" t="s">
        <v>1735</v>
      </c>
      <c r="AC13" s="133" t="str">
        <f t="shared" ref="AC13:AC76" si="7">IF(AND(Z13="Sim",AB13="Siim"),"Ok",IF(AND(AA13="Sim")*OR(AB13="Não",AB13="Não se aplica",AB13=""),"Verificar","Ok"))</f>
        <v>Verificar</v>
      </c>
      <c r="AD13" s="115"/>
      <c r="AE13" s="115"/>
      <c r="AF13" s="66"/>
      <c r="AG13" s="133" t="str">
        <f t="shared" ref="AG13:AG28" si="8">IF(AND(AE13="sim",AF13="Não"),"Verificar","Ok")</f>
        <v>Ok</v>
      </c>
      <c r="AH13" s="115" t="s">
        <v>1735</v>
      </c>
      <c r="AI13" s="133" t="str">
        <f t="shared" si="2"/>
        <v>Verificar</v>
      </c>
      <c r="AJ13" s="117" t="str">
        <f>IF(N13=1,"Sim, precisa de plano cadastrado na PGPC", "Não")</f>
        <v>Não</v>
      </c>
      <c r="AK13" s="118"/>
      <c r="AL13" s="115"/>
      <c r="AM13" s="133" t="str">
        <f t="shared" si="0"/>
        <v>Ok</v>
      </c>
      <c r="AO13" s="65" t="str">
        <f t="shared" si="1"/>
        <v>Cooperado COM perguntas a serem evidenciadas</v>
      </c>
      <c r="AP13"/>
      <c r="AQ13"/>
      <c r="AR13"/>
      <c r="AT13"/>
    </row>
    <row r="14" spans="1:46" ht="20.100000000000001" customHeight="1">
      <c r="A14" s="65" t="str">
        <f>IFERROR(IF(ROW(_xlfn.XLOOKUP(B14,For_3059!D:D,For_3059!D:D))=1,"",ROW(_xlfn.XLOOKUP(B14,For_3059!D:D,For_3059!D:D))),"")</f>
        <v/>
      </c>
      <c r="B14" s="229"/>
      <c r="C14" s="230" t="str" cm="1">
        <f t="array" aca="1" ref="C14" ca="1">IFERROR(LEFT(
IF(INDIRECT("For_3059!N"&amp;A14)="verificar","6, ","")&amp;
IF(INDIRECT("For_3059!q"&amp;A14)="verificar","7, ","")&amp;
IF(INDIRECT("For_3059!t"&amp;A14)="verificar","8, ","")&amp;
IF(INDIRECT("For_3059!w"&amp;A14)="verificar","16, ","")&amp;
IF(INDIRECT("For_3059!x"&amp;A14)="não","QUESTIONÁRIO, ",""),
LEN(
IF(INDIRECT("For_3059!N"&amp;A14)="verificar","6, ","")&amp;
IF(INDIRECT("For_3059!q"&amp;A14)="verificar","7, ","")&amp;
IF(INDIRECT("For_3059!t"&amp;A14)="verificar","8, ","")&amp;
IF(INDIRECT("For_3059!w"&amp;A14)="verificar","16, ","")&amp;
IF(INDIRECT("For_3059!x"&amp;A14)="não","QUESTIONÁRIO, ",""))-2)&amp;".","")</f>
        <v/>
      </c>
      <c r="D14" s="229"/>
      <c r="E14" s="229"/>
      <c r="H14" s="264" t="s">
        <v>1785</v>
      </c>
      <c r="I14" s="115" t="str">
        <f>_xlfn.XLOOKUP(J14,'3059'!$D:$D,'3059'!$C:$C,0,0)</f>
        <v>02.966.979/0002-63</v>
      </c>
      <c r="J14" s="134" t="str">
        <v>COOPERATIVA DE AGRICULTURA FAMILIAR DE ITAPURANGA - COOPERAFI</v>
      </c>
      <c r="K14" s="135" cm="1">
        <f t="array" ref="K14">MAX(IF(J14='3059'!$D:$D,'3059'!$I:$I))</f>
        <v>46031</v>
      </c>
      <c r="L14" s="136">
        <f>IF(COUNTIFS('3059'!$D:$D,'A3059'!J14,'3059'!$I:$I,'A3059'!K14,'3059'!$F:$F,'A3059'!$L$7)&gt;=1,1,0)</f>
        <v>1</v>
      </c>
      <c r="M14" s="136">
        <f>IF(COUNTIFS('3059'!$D:$D,'A3059'!J14,'3059'!$I:$I,'A3059'!K14,'3059'!$F:$F,'A3059'!$M$7)&gt;=1,1,0)</f>
        <v>0</v>
      </c>
      <c r="N14" s="136">
        <f>IF(COUNTIFS('3059'!$D:$D,'A3059'!J14,'3059'!$I:$I,'A3059'!K14,'3059'!$F:$F,'A3059'!$N$7)&gt;=1,1,0)</f>
        <v>0</v>
      </c>
      <c r="O14" s="117" t="s">
        <v>1731</v>
      </c>
      <c r="P14" s="118" t="s">
        <v>1735</v>
      </c>
      <c r="Q14" s="133" t="str">
        <f t="shared" si="4"/>
        <v>Verificar</v>
      </c>
      <c r="R14" s="115"/>
      <c r="S14" s="115"/>
      <c r="T14" s="66"/>
      <c r="U14" s="133" t="str">
        <f t="shared" si="5"/>
        <v>Ok</v>
      </c>
      <c r="V14" s="115"/>
      <c r="W14" s="115"/>
      <c r="X14" s="66"/>
      <c r="Y14" s="133" t="str">
        <f t="shared" si="6"/>
        <v>Ok</v>
      </c>
      <c r="Z14" s="115" t="s">
        <v>1735</v>
      </c>
      <c r="AA14" s="115" t="s">
        <v>1731</v>
      </c>
      <c r="AB14" s="66" t="s">
        <v>1735</v>
      </c>
      <c r="AC14" s="133" t="str">
        <f t="shared" si="7"/>
        <v>Verificar</v>
      </c>
      <c r="AD14" s="115"/>
      <c r="AE14" s="115"/>
      <c r="AF14" s="66"/>
      <c r="AG14" s="133" t="str">
        <f t="shared" si="8"/>
        <v>Ok</v>
      </c>
      <c r="AH14" s="115"/>
      <c r="AI14" s="133" t="str">
        <f t="shared" si="2"/>
        <v>Ok</v>
      </c>
      <c r="AJ14" s="117" t="str">
        <f t="shared" si="3"/>
        <v>Não</v>
      </c>
      <c r="AK14" s="118"/>
      <c r="AL14" s="115"/>
      <c r="AM14" s="133" t="str">
        <f t="shared" si="0"/>
        <v>Ok</v>
      </c>
      <c r="AO14" s="65" t="str">
        <f t="shared" si="1"/>
        <v>Cooperado COM perguntas a serem evidenciadas</v>
      </c>
      <c r="AP14"/>
      <c r="AQ14"/>
      <c r="AR14"/>
      <c r="AT14"/>
    </row>
    <row r="15" spans="1:46" ht="20.100000000000001" customHeight="1">
      <c r="A15" s="65" t="str">
        <f>IFERROR(IF(ROW(_xlfn.XLOOKUP(B15,For_3059!D:D,For_3059!D:D))=1,"",ROW(_xlfn.XLOOKUP(B15,For_3059!D:D,For_3059!D:D))),"")</f>
        <v/>
      </c>
      <c r="B15" s="229"/>
      <c r="C15" s="230" t="str" cm="1">
        <f t="array" aca="1" ref="C15" ca="1">IFERROR(LEFT(
IF(INDIRECT("For_3059!N"&amp;A15)="verificar","6, ","")&amp;
IF(INDIRECT("For_3059!q"&amp;A15)="verificar","7, ","")&amp;
IF(INDIRECT("For_3059!t"&amp;A15)="verificar","8, ","")&amp;
IF(INDIRECT("For_3059!w"&amp;A15)="verificar","16, ","")&amp;
IF(INDIRECT("For_3059!x"&amp;A15)="não","QUESTIONÁRIO, ",""),
LEN(
IF(INDIRECT("For_3059!N"&amp;A15)="verificar","6, ","")&amp;
IF(INDIRECT("For_3059!q"&amp;A15)="verificar","7, ","")&amp;
IF(INDIRECT("For_3059!t"&amp;A15)="verificar","8, ","")&amp;
IF(INDIRECT("For_3059!w"&amp;A15)="verificar","16, ","")&amp;
IF(INDIRECT("For_3059!x"&amp;A15)="não","QUESTIONÁRIO, ",""))-2)&amp;".","")</f>
        <v/>
      </c>
      <c r="D15" s="229"/>
      <c r="E15" s="229"/>
      <c r="H15" s="264" t="s">
        <v>1736</v>
      </c>
      <c r="I15" s="115" t="str">
        <f>_xlfn.XLOOKUP(J15,'3059'!$D:$D,'3059'!$C:$C,0,0)</f>
        <v>031.966.861-40</v>
      </c>
      <c r="J15" s="134" t="str">
        <v>PAULO ENRYK JANUARIO SILVA</v>
      </c>
      <c r="K15" s="135" cm="1">
        <f t="array" ref="K15">MAX(IF(J15='3059'!$D:$D,'3059'!$I:$I))</f>
        <v>46052</v>
      </c>
      <c r="L15" s="136">
        <f>IF(COUNTIFS('3059'!$D:$D,'A3059'!J15,'3059'!$I:$I,'A3059'!K15,'3059'!$F:$F,'A3059'!$L$7)&gt;=1,1,0)</f>
        <v>1</v>
      </c>
      <c r="M15" s="136">
        <f>IF(COUNTIFS('3059'!$D:$D,'A3059'!J15,'3059'!$I:$I,'A3059'!K15,'3059'!$F:$F,'A3059'!$M$7)&gt;=1,1,0)</f>
        <v>0</v>
      </c>
      <c r="N15" s="136">
        <f>IF(COUNTIFS('3059'!$D:$D,'A3059'!J15,'3059'!$I:$I,'A3059'!K15,'3059'!$F:$F,'A3059'!$N$7)&gt;=1,1,0)</f>
        <v>0</v>
      </c>
      <c r="O15" s="117"/>
      <c r="P15" s="118"/>
      <c r="Q15" s="133" t="str">
        <f>IF(AND(O15="Sim")*OR(P15="Não",P15="Não se aplica",P15=""),"Verificar","Ok")</f>
        <v>Ok</v>
      </c>
      <c r="R15" s="115"/>
      <c r="S15" s="115"/>
      <c r="T15" s="66"/>
      <c r="U15" s="133" t="str">
        <f>IF(AND(R15="Sim",T15="Siim"),"Ok",IF(AND(S15="Sim")*OR(T15="Não",T15="Não se aplica",T15=""),"Verificar","Ok"))</f>
        <v>Ok</v>
      </c>
      <c r="V15" s="115"/>
      <c r="W15" s="115"/>
      <c r="X15" s="66"/>
      <c r="Y15" s="133" t="str">
        <f>IF(AND(V15="Sim",X15="Siim"),"Ok",IF(AND(W15="Sim")*OR(X15="Não",X15="Não se aplica",X15=""),"Verificar","Ok"))</f>
        <v>Ok</v>
      </c>
      <c r="Z15" s="115" t="s">
        <v>1735</v>
      </c>
      <c r="AA15" s="115" t="s">
        <v>1731</v>
      </c>
      <c r="AB15" s="66" t="s">
        <v>1735</v>
      </c>
      <c r="AC15" s="133" t="str">
        <f>IF(AND(Z15="Sim",AB15="Siim"),"Ok",IF(AND(AA15="Sim")*OR(AB15="Não",AB15="Não se aplica",AB15=""),"Verificar","Ok"))</f>
        <v>Verificar</v>
      </c>
      <c r="AD15" s="115"/>
      <c r="AE15" s="115"/>
      <c r="AF15" s="66"/>
      <c r="AG15" s="133" t="str">
        <f>IF(AND(AE15="sim",AF15="Não"),"Verificar","Ok")</f>
        <v>Ok</v>
      </c>
      <c r="AH15" s="115"/>
      <c r="AI15" s="133" t="str">
        <f t="shared" si="2"/>
        <v>Ok</v>
      </c>
      <c r="AJ15" s="117" t="str">
        <f t="shared" si="3"/>
        <v>Não</v>
      </c>
      <c r="AK15" s="118"/>
      <c r="AL15" s="115"/>
      <c r="AM15" s="133" t="str">
        <f t="shared" si="0"/>
        <v>Ok</v>
      </c>
      <c r="AO15" s="65" t="str">
        <f t="shared" si="1"/>
        <v>Cooperado COM perguntas a serem evidenciadas</v>
      </c>
    </row>
    <row r="16" spans="1:46" ht="20.100000000000001" customHeight="1">
      <c r="A16" s="65" t="str">
        <f>IFERROR(IF(ROW(_xlfn.XLOOKUP(B16,For_3059!D:D,For_3059!D:D))=1,"",ROW(_xlfn.XLOOKUP(B16,For_3059!D:D,For_3059!D:D))),"")</f>
        <v/>
      </c>
      <c r="B16" s="229"/>
      <c r="C16" s="230" t="str" cm="1">
        <f t="array" aca="1" ref="C16" ca="1">IFERROR(LEFT(
IF(INDIRECT("For_3059!N"&amp;A16)="verificar","6, ","")&amp;
IF(INDIRECT("For_3059!q"&amp;A16)="verificar","7, ","")&amp;
IF(INDIRECT("For_3059!t"&amp;A16)="verificar","8, ","")&amp;
IF(INDIRECT("For_3059!w"&amp;A16)="verificar","16, ","")&amp;
IF(INDIRECT("For_3059!x"&amp;A16)="não","QUESTIONÁRIO, ",""),
LEN(
IF(INDIRECT("For_3059!N"&amp;A16)="verificar","6, ","")&amp;
IF(INDIRECT("For_3059!q"&amp;A16)="verificar","7, ","")&amp;
IF(INDIRECT("For_3059!t"&amp;A16)="verificar","8, ","")&amp;
IF(INDIRECT("For_3059!w"&amp;A16)="verificar","16, ","")&amp;
IF(INDIRECT("For_3059!x"&amp;A16)="não","QUESTIONÁRIO, ",""))-2)&amp;".","")</f>
        <v/>
      </c>
      <c r="D16" s="229"/>
      <c r="E16" s="229"/>
      <c r="H16" s="264" t="s">
        <v>1736</v>
      </c>
      <c r="I16" s="115" t="str">
        <f>_xlfn.XLOOKUP(J16,'3059'!$D:$D,'3059'!$C:$C,0,0)</f>
        <v>032.570.231-46</v>
      </c>
      <c r="J16" s="134" t="str">
        <v>BEATRIZ TAINARA SILVA RAMOS</v>
      </c>
      <c r="K16" s="135" cm="1">
        <f t="array" ref="K16">MAX(IF(J16='3059'!$D:$D,'3059'!$I:$I))</f>
        <v>46042</v>
      </c>
      <c r="L16" s="136">
        <f>IF(COUNTIFS('3059'!$D:$D,'A3059'!J16,'3059'!$I:$I,'A3059'!K16,'3059'!$F:$F,'A3059'!$L$7)&gt;=1,1,0)</f>
        <v>1</v>
      </c>
      <c r="M16" s="136">
        <f>IF(COUNTIFS('3059'!$D:$D,'A3059'!J16,'3059'!$I:$I,'A3059'!K16,'3059'!$F:$F,'A3059'!$M$7)&gt;=1,1,0)</f>
        <v>0</v>
      </c>
      <c r="N16" s="136">
        <f>IF(COUNTIFS('3059'!$D:$D,'A3059'!J16,'3059'!$I:$I,'A3059'!K16,'3059'!$F:$F,'A3059'!$N$7)&gt;=1,1,0)</f>
        <v>0</v>
      </c>
      <c r="O16" s="117"/>
      <c r="P16" s="118"/>
      <c r="Q16" s="133" t="str">
        <f t="shared" si="4"/>
        <v>Ok</v>
      </c>
      <c r="R16" s="115"/>
      <c r="S16" s="115"/>
      <c r="T16" s="66"/>
      <c r="U16" s="133" t="str">
        <f>IF(AND(R16="Sim",T16="Siim"),"Ok",IF(AND(S16="Sim")*OR(T16="Não",T16="Não se aplica",T16=""),"Verificar","Ok"))</f>
        <v>Ok</v>
      </c>
      <c r="V16" s="115"/>
      <c r="W16" s="115"/>
      <c r="X16" s="66"/>
      <c r="Y16" s="133" t="str">
        <f t="shared" si="6"/>
        <v>Ok</v>
      </c>
      <c r="Z16" s="115"/>
      <c r="AA16" s="115"/>
      <c r="AB16" s="66"/>
      <c r="AC16" s="133" t="str">
        <f t="shared" si="7"/>
        <v>Ok</v>
      </c>
      <c r="AD16" s="115"/>
      <c r="AE16" s="115"/>
      <c r="AF16" s="66"/>
      <c r="AG16" s="133" t="str">
        <f t="shared" si="8"/>
        <v>Ok</v>
      </c>
      <c r="AH16" s="115"/>
      <c r="AI16" s="133" t="str">
        <f t="shared" si="2"/>
        <v>Ok</v>
      </c>
      <c r="AJ16" s="117" t="str">
        <f t="shared" si="3"/>
        <v>Não</v>
      </c>
      <c r="AK16" s="118"/>
      <c r="AL16" s="115"/>
      <c r="AM16" s="133" t="str">
        <f t="shared" si="0"/>
        <v>Ok</v>
      </c>
      <c r="AO16" s="65" t="str">
        <f t="shared" si="1"/>
        <v>Cooperado SEM perguntas a serem evidenciadas</v>
      </c>
    </row>
    <row r="17" spans="1:41" ht="20.100000000000001" customHeight="1">
      <c r="A17" s="65" t="str">
        <f>IFERROR(IF(ROW(_xlfn.XLOOKUP(B17,For_3059!D:D,For_3059!D:D))=1,"",ROW(_xlfn.XLOOKUP(B17,For_3059!D:D,For_3059!D:D))),"")</f>
        <v/>
      </c>
      <c r="B17" s="229"/>
      <c r="C17" s="230" t="str" cm="1">
        <f t="array" aca="1" ref="C17" ca="1">IFERROR(LEFT(
IF(INDIRECT("For_3059!N"&amp;A17)="verificar","6, ","")&amp;
IF(INDIRECT("For_3059!q"&amp;A17)="verificar","7, ","")&amp;
IF(INDIRECT("For_3059!t"&amp;A17)="verificar","8, ","")&amp;
IF(INDIRECT("For_3059!w"&amp;A17)="verificar","16, ","")&amp;
IF(INDIRECT("For_3059!x"&amp;A17)="não","QUESTIONÁRIO, ",""),
LEN(
IF(INDIRECT("For_3059!N"&amp;A17)="verificar","6, ","")&amp;
IF(INDIRECT("For_3059!q"&amp;A17)="verificar","7, ","")&amp;
IF(INDIRECT("For_3059!t"&amp;A17)="verificar","8, ","")&amp;
IF(INDIRECT("For_3059!w"&amp;A17)="verificar","16, ","")&amp;
IF(INDIRECT("For_3059!x"&amp;A17)="não","QUESTIONÁRIO, ",""))-2)&amp;".","")</f>
        <v/>
      </c>
      <c r="D17" s="229"/>
      <c r="E17" s="229"/>
      <c r="H17" s="264" t="s">
        <v>1786</v>
      </c>
      <c r="I17" s="115" t="str">
        <f>_xlfn.XLOOKUP(J17,'3059'!$D:$D,'3059'!$C:$C,0,0)</f>
        <v>038.912.691-88</v>
      </c>
      <c r="J17" s="134" t="str">
        <v>DOUGLAS VINICIOS MORAIS FERNANDES</v>
      </c>
      <c r="K17" s="135" cm="1">
        <f t="array" ref="K17">MAX(IF(J17='3059'!$D:$D,'3059'!$I:$I))</f>
        <v>46041</v>
      </c>
      <c r="L17" s="136">
        <f>IF(COUNTIFS('3059'!$D:$D,'A3059'!J17,'3059'!$I:$I,'A3059'!K17,'3059'!$F:$F,'A3059'!$L$7)&gt;=1,1,0)</f>
        <v>1</v>
      </c>
      <c r="M17" s="136">
        <f>IF(COUNTIFS('3059'!$D:$D,'A3059'!J17,'3059'!$I:$I,'A3059'!K17,'3059'!$F:$F,'A3059'!$M$7)&gt;=1,1,0)</f>
        <v>0</v>
      </c>
      <c r="N17" s="136">
        <f>IF(COUNTIFS('3059'!$D:$D,'A3059'!J17,'3059'!$I:$I,'A3059'!K17,'3059'!$F:$F,'A3059'!$N$7)&gt;=1,1,0)</f>
        <v>0</v>
      </c>
      <c r="O17" s="117"/>
      <c r="P17" s="118"/>
      <c r="Q17" s="133" t="str">
        <f t="shared" si="4"/>
        <v>Ok</v>
      </c>
      <c r="R17" s="115"/>
      <c r="S17" s="115"/>
      <c r="T17" s="66"/>
      <c r="U17" s="133" t="str">
        <f t="shared" ref="U17:U21" si="9">IF(AND(R17="Sim",T17="Siim"),"Ok",IF(AND(S17="Sim")*OR(T17="Não",T17="Não se aplica",T17=""),"Verificar","Ok"))</f>
        <v>Ok</v>
      </c>
      <c r="V17" s="115"/>
      <c r="W17" s="115"/>
      <c r="X17" s="66"/>
      <c r="Y17" s="133" t="str">
        <f t="shared" si="6"/>
        <v>Ok</v>
      </c>
      <c r="Z17" s="115" t="s">
        <v>1735</v>
      </c>
      <c r="AA17" s="115" t="s">
        <v>1731</v>
      </c>
      <c r="AB17" s="66" t="s">
        <v>1735</v>
      </c>
      <c r="AC17" s="133" t="str">
        <f t="shared" si="7"/>
        <v>Verificar</v>
      </c>
      <c r="AD17" s="115"/>
      <c r="AE17" s="115"/>
      <c r="AF17" s="66"/>
      <c r="AG17" s="133" t="str">
        <f t="shared" si="8"/>
        <v>Ok</v>
      </c>
      <c r="AH17" s="115"/>
      <c r="AI17" s="133" t="str">
        <f t="shared" si="2"/>
        <v>Ok</v>
      </c>
      <c r="AJ17" s="117" t="str">
        <f t="shared" si="3"/>
        <v>Não</v>
      </c>
      <c r="AK17" s="118"/>
      <c r="AL17" s="115"/>
      <c r="AM17" s="133" t="str">
        <f>IF(OR(AL17=" ",AL17="Sim"),"Ok",IF(AJ17="Não","Ok","Verificar"))</f>
        <v>Ok</v>
      </c>
      <c r="AO17" s="65" t="str">
        <f t="shared" si="1"/>
        <v>Cooperado COM perguntas a serem evidenciadas</v>
      </c>
    </row>
    <row r="18" spans="1:41" ht="20.100000000000001" customHeight="1">
      <c r="A18" s="65" t="str">
        <f>IFERROR(IF(ROW(_xlfn.XLOOKUP(B18,For_3059!D:D,For_3059!D:D))=1,"",ROW(_xlfn.XLOOKUP(B18,For_3059!D:D,For_3059!D:D))),"")</f>
        <v/>
      </c>
      <c r="B18" s="229"/>
      <c r="C18" s="230" t="str" cm="1">
        <f t="array" aca="1" ref="C18" ca="1">IFERROR(LEFT(
IF(INDIRECT("For_3059!N"&amp;A18)="verificar","6, ","")&amp;
IF(INDIRECT("For_3059!q"&amp;A18)="verificar","7, ","")&amp;
IF(INDIRECT("For_3059!t"&amp;A18)="verificar","8, ","")&amp;
IF(INDIRECT("For_3059!w"&amp;A18)="verificar","16, ","")&amp;
IF(INDIRECT("For_3059!x"&amp;A18)="não","QUESTIONÁRIO, ",""),
LEN(
IF(INDIRECT("For_3059!N"&amp;A18)="verificar","6, ","")&amp;
IF(INDIRECT("For_3059!q"&amp;A18)="verificar","7, ","")&amp;
IF(INDIRECT("For_3059!t"&amp;A18)="verificar","8, ","")&amp;
IF(INDIRECT("For_3059!w"&amp;A18)="verificar","16, ","")&amp;
IF(INDIRECT("For_3059!x"&amp;A18)="não","QUESTIONÁRIO, ",""))-2)&amp;".","")</f>
        <v/>
      </c>
      <c r="D18" s="229"/>
      <c r="E18" s="229"/>
      <c r="H18" s="264" t="s">
        <v>1734</v>
      </c>
      <c r="I18" s="115" t="str">
        <f>_xlfn.XLOOKUP(J18,'3059'!$D:$D,'3059'!$C:$C,0,0)</f>
        <v>044.811.485-27</v>
      </c>
      <c r="J18" s="134" t="str">
        <v>PAULO VICTOR CHAVES REBOUCAS</v>
      </c>
      <c r="K18" s="135" cm="1">
        <f t="array" ref="K18">MAX(IF(J18='3059'!$D:$D,'3059'!$I:$I))</f>
        <v>46040</v>
      </c>
      <c r="L18" s="136">
        <f>IF(COUNTIFS('3059'!$D:$D,'A3059'!J18,'3059'!$I:$I,'A3059'!K18,'3059'!$F:$F,'A3059'!$L$7)&gt;=1,1,0)</f>
        <v>1</v>
      </c>
      <c r="M18" s="136">
        <f>IF(COUNTIFS('3059'!$D:$D,'A3059'!J18,'3059'!$I:$I,'A3059'!K18,'3059'!$F:$F,'A3059'!$M$7)&gt;=1,1,0)</f>
        <v>0</v>
      </c>
      <c r="N18" s="136">
        <f>IF(COUNTIFS('3059'!$D:$D,'A3059'!J18,'3059'!$I:$I,'A3059'!K18,'3059'!$F:$F,'A3059'!$N$7)&gt;=1,1,0)</f>
        <v>0</v>
      </c>
      <c r="O18" s="117"/>
      <c r="P18" s="118"/>
      <c r="Q18" s="133" t="str">
        <f>IF(AND(O18="Sim")*OR(P18="Não",P18="Não se aplica",P18=""),"Verificar","Ok")</f>
        <v>Ok</v>
      </c>
      <c r="R18" s="115"/>
      <c r="S18" s="115"/>
      <c r="T18" s="66"/>
      <c r="U18" s="133" t="str">
        <f>IF(AND(R18="Sim",T18="Siim"),"Ok",IF(AND(S18="Sim")*OR(T18="Não",T18="Não se aplica",T18=""),"Verificar","Ok"))</f>
        <v>Ok</v>
      </c>
      <c r="V18" s="115"/>
      <c r="W18" s="115"/>
      <c r="X18" s="66"/>
      <c r="Y18" s="133" t="str">
        <f>IF(AND(V18="Sim",X18="Siim"),"Ok",IF(AND(W18="Sim")*OR(X18="Não",X18="Não se aplica",X18=""),"Verificar","Ok"))</f>
        <v>Ok</v>
      </c>
      <c r="Z18" s="115"/>
      <c r="AA18" s="115"/>
      <c r="AB18" s="66"/>
      <c r="AC18" s="133" t="str">
        <f t="shared" si="7"/>
        <v>Ok</v>
      </c>
      <c r="AD18" s="115"/>
      <c r="AE18" s="115"/>
      <c r="AF18" s="66"/>
      <c r="AG18" s="133" t="str">
        <f>IF(AND(AE18="sim",AF18="Não"),"Verificar","Ok")</f>
        <v>Ok</v>
      </c>
      <c r="AH18" s="115"/>
      <c r="AI18" s="133" t="str">
        <f t="shared" si="2"/>
        <v>Ok</v>
      </c>
      <c r="AJ18" s="117" t="str">
        <f t="shared" si="3"/>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IFERROR(IF(ROW(_xlfn.XLOOKUP(B19,For_3059!D:D,For_3059!D:D))=1,"",ROW(_xlfn.XLOOKUP(B19,For_3059!D:D,For_3059!D:D))),"")</f>
        <v/>
      </c>
      <c r="B19" s="229"/>
      <c r="C19" s="230" t="str" cm="1">
        <f t="array" aca="1" ref="C19" ca="1">IFERROR(LEFT(
IF(INDIRECT("For_3059!N"&amp;A19)="verificar","6, ","")&amp;
IF(INDIRECT("For_3059!q"&amp;A19)="verificar","7, ","")&amp;
IF(INDIRECT("For_3059!t"&amp;A19)="verificar","8, ","")&amp;
IF(INDIRECT("For_3059!w"&amp;A19)="verificar","16, ","")&amp;
IF(INDIRECT("For_3059!x"&amp;A19)="não","QUESTIONÁRIO, ",""),
LEN(
IF(INDIRECT("For_3059!N"&amp;A19)="verificar","6, ","")&amp;
IF(INDIRECT("For_3059!q"&amp;A19)="verificar","7, ","")&amp;
IF(INDIRECT("For_3059!t"&amp;A19)="verificar","8, ","")&amp;
IF(INDIRECT("For_3059!w"&amp;A19)="verificar","16, ","")&amp;
IF(INDIRECT("For_3059!x"&amp;A19)="não","QUESTIONÁRIO, ",""))-2)&amp;".","")</f>
        <v/>
      </c>
      <c r="D19" s="229"/>
      <c r="E19" s="229"/>
      <c r="H19" s="264" t="s">
        <v>1732</v>
      </c>
      <c r="I19" s="115" t="str">
        <f>_xlfn.XLOOKUP(J19,'3059'!$D:$D,'3059'!$C:$C,0,0)</f>
        <v>05.202.886/0001-70</v>
      </c>
      <c r="J19" s="134" t="str">
        <v>POSTO TERRA SANTA DE JUSSARA LTDA</v>
      </c>
      <c r="K19" s="135" cm="1">
        <f t="array" ref="K19">MAX(IF(J19='3059'!$D:$D,'3059'!$I:$I))</f>
        <v>46042</v>
      </c>
      <c r="L19" s="136">
        <f>IF(COUNTIFS('3059'!$D:$D,'A3059'!J19,'3059'!$I:$I,'A3059'!K19,'3059'!$F:$F,'A3059'!$L$7)&gt;=1,1,0)</f>
        <v>0</v>
      </c>
      <c r="M19" s="136">
        <f>IF(COUNTIFS('3059'!$D:$D,'A3059'!J19,'3059'!$I:$I,'A3059'!K19,'3059'!$F:$F,'A3059'!$M$7)&gt;=1,1,0)</f>
        <v>1</v>
      </c>
      <c r="N19" s="136">
        <f>IF(COUNTIFS('3059'!$D:$D,'A3059'!J19,'3059'!$I:$I,'A3059'!K19,'3059'!$F:$F,'A3059'!$N$7)&gt;=1,1,0)</f>
        <v>0</v>
      </c>
      <c r="O19" s="117"/>
      <c r="P19" s="118"/>
      <c r="Q19" s="133" t="str">
        <f t="shared" si="4"/>
        <v>Ok</v>
      </c>
      <c r="R19" s="115"/>
      <c r="S19" s="115"/>
      <c r="T19" s="66"/>
      <c r="U19" s="133" t="str">
        <f t="shared" si="9"/>
        <v>Ok</v>
      </c>
      <c r="V19" s="115"/>
      <c r="W19" s="115"/>
      <c r="X19" s="66"/>
      <c r="Y19" s="133" t="str">
        <f t="shared" si="6"/>
        <v>Ok</v>
      </c>
      <c r="Z19" s="115"/>
      <c r="AA19" s="115"/>
      <c r="AB19" s="66"/>
      <c r="AC19" s="133" t="str">
        <f t="shared" si="7"/>
        <v>Ok</v>
      </c>
      <c r="AD19" s="115"/>
      <c r="AE19" s="115"/>
      <c r="AF19" s="66"/>
      <c r="AG19" s="133" t="str">
        <f t="shared" si="8"/>
        <v>Ok</v>
      </c>
      <c r="AH19" s="115"/>
      <c r="AI19" s="133" t="str">
        <f t="shared" si="2"/>
        <v>Ok</v>
      </c>
      <c r="AJ19" s="117" t="str">
        <f t="shared" si="3"/>
        <v>Não</v>
      </c>
      <c r="AK19" s="118"/>
      <c r="AL19" s="115"/>
      <c r="AM19" s="133" t="str">
        <f t="shared" si="10"/>
        <v>Ok</v>
      </c>
      <c r="AO19" s="65" t="str">
        <f t="shared" si="1"/>
        <v>Cooperado SEM perguntas a serem evidenciadas</v>
      </c>
    </row>
    <row r="20" spans="1:41" ht="20.100000000000001" customHeight="1">
      <c r="A20" s="65" t="str">
        <f>IFERROR(IF(ROW(_xlfn.XLOOKUP(B20,For_3059!D:D,For_3059!D:D))=1,"",ROW(_xlfn.XLOOKUP(B20,For_3059!D:D,For_3059!D:D))),"")</f>
        <v/>
      </c>
      <c r="B20" s="229"/>
      <c r="C20" s="230" t="str" cm="1">
        <f t="array" aca="1" ref="C20" ca="1">IFERROR(LEFT(
IF(INDIRECT("For_3059!N"&amp;A20)="verificar","6, ","")&amp;
IF(INDIRECT("For_3059!q"&amp;A20)="verificar","7, ","")&amp;
IF(INDIRECT("For_3059!t"&amp;A20)="verificar","8, ","")&amp;
IF(INDIRECT("For_3059!w"&amp;A20)="verificar","16, ","")&amp;
IF(INDIRECT("For_3059!x"&amp;A20)="não","QUESTIONÁRIO, ",""),
LEN(
IF(INDIRECT("For_3059!N"&amp;A20)="verificar","6, ","")&amp;
IF(INDIRECT("For_3059!q"&amp;A20)="verificar","7, ","")&amp;
IF(INDIRECT("For_3059!t"&amp;A20)="verificar","8, ","")&amp;
IF(INDIRECT("For_3059!w"&amp;A20)="verificar","16, ","")&amp;
IF(INDIRECT("For_3059!x"&amp;A20)="não","QUESTIONÁRIO, ",""))-2)&amp;".","")</f>
        <v/>
      </c>
      <c r="D20" s="229"/>
      <c r="E20" s="229"/>
      <c r="H20" s="264" t="s">
        <v>1736</v>
      </c>
      <c r="I20" s="115" t="str">
        <f>_xlfn.XLOOKUP(J20,'3059'!$D:$D,'3059'!$C:$C,0,0)</f>
        <v>052.245.711-89</v>
      </c>
      <c r="J20" s="134" t="str">
        <v>WESLEY BARBOSA LEOPOLDINO</v>
      </c>
      <c r="K20" s="135" cm="1">
        <f t="array" ref="K20">MAX(IF(J20='3059'!$D:$D,'3059'!$I:$I))</f>
        <v>46049</v>
      </c>
      <c r="L20" s="136">
        <f>IF(COUNTIFS('3059'!$D:$D,'A3059'!J20,'3059'!$I:$I,'A3059'!K20,'3059'!$F:$F,'A3059'!$L$7)&gt;=1,1,0)</f>
        <v>1</v>
      </c>
      <c r="M20" s="136">
        <f>IF(COUNTIFS('3059'!$D:$D,'A3059'!J20,'3059'!$I:$I,'A3059'!K20,'3059'!$F:$F,'A3059'!$M$7)&gt;=1,1,0)</f>
        <v>0</v>
      </c>
      <c r="N20" s="136">
        <f>IF(COUNTIFS('3059'!$D:$D,'A3059'!J20,'3059'!$I:$I,'A3059'!K20,'3059'!$F:$F,'A3059'!$N$7)&gt;=1,1,0)</f>
        <v>0</v>
      </c>
      <c r="O20" s="117"/>
      <c r="P20" s="118"/>
      <c r="Q20" s="133" t="str">
        <f t="shared" si="4"/>
        <v>Ok</v>
      </c>
      <c r="R20" s="115"/>
      <c r="S20" s="115"/>
      <c r="T20" s="66"/>
      <c r="U20" s="133" t="str">
        <f>IF(AND(R20="Sim",T20="Siim"),"Ok",IF(AND(S20="Sim")*OR(T20="Não",T20="Não se aplica",T20=""),"Verificar","Ok"))</f>
        <v>Ok</v>
      </c>
      <c r="V20" s="115"/>
      <c r="W20" s="115"/>
      <c r="X20" s="66"/>
      <c r="Y20" s="133" t="str">
        <f>IF(AND(V20="Sim",X20="Siim"),"Ok",IF(AND(W20="Sim")*OR(X20="Não",X20="Não se aplica",X20=""),"Verificar","Ok"))</f>
        <v>Ok</v>
      </c>
      <c r="Z20" s="115"/>
      <c r="AA20" s="115"/>
      <c r="AB20" s="66"/>
      <c r="AC20" s="133" t="str">
        <f t="shared" si="7"/>
        <v>Ok</v>
      </c>
      <c r="AD20" s="115"/>
      <c r="AE20" s="115"/>
      <c r="AF20" s="66"/>
      <c r="AG20" s="133" t="str">
        <f>IF(AND(AE20="sim",AF20="Não"),"Verificar","Ok")</f>
        <v>Ok</v>
      </c>
      <c r="AH20" s="115"/>
      <c r="AI20" s="133" t="str">
        <f t="shared" si="2"/>
        <v>Ok</v>
      </c>
      <c r="AJ20" s="117" t="str">
        <f t="shared" si="3"/>
        <v>Não</v>
      </c>
      <c r="AK20" s="118"/>
      <c r="AL20" s="115"/>
      <c r="AM20" s="133" t="str">
        <f t="shared" si="10"/>
        <v>Ok</v>
      </c>
      <c r="AO20" s="65" t="str">
        <f t="shared" si="1"/>
        <v>Cooperado SEM perguntas a serem evidenciadas</v>
      </c>
    </row>
    <row r="21" spans="1:41" ht="20.100000000000001" customHeight="1">
      <c r="A21" s="65" t="str">
        <f>IFERROR(IF(ROW(_xlfn.XLOOKUP(B21,For_3059!D:D,For_3059!D:D))=1,"",ROW(_xlfn.XLOOKUP(B21,For_3059!D:D,For_3059!D:D))),"")</f>
        <v/>
      </c>
      <c r="B21" s="229"/>
      <c r="C21" s="230" t="str" cm="1">
        <f t="array" aca="1" ref="C21" ca="1">IFERROR(LEFT(
IF(INDIRECT("For_3059!N"&amp;A21)="verificar","6, ","")&amp;
IF(INDIRECT("For_3059!q"&amp;A21)="verificar","7, ","")&amp;
IF(INDIRECT("For_3059!t"&amp;A21)="verificar","8, ","")&amp;
IF(INDIRECT("For_3059!w"&amp;A21)="verificar","16, ","")&amp;
IF(INDIRECT("For_3059!x"&amp;A21)="não","QUESTIONÁRIO, ",""),
LEN(
IF(INDIRECT("For_3059!N"&amp;A21)="verificar","6, ","")&amp;
IF(INDIRECT("For_3059!q"&amp;A21)="verificar","7, ","")&amp;
IF(INDIRECT("For_3059!t"&amp;A21)="verificar","8, ","")&amp;
IF(INDIRECT("For_3059!w"&amp;A21)="verificar","16, ","")&amp;
IF(INDIRECT("For_3059!x"&amp;A21)="não","QUESTIONÁRIO, ",""))-2)&amp;".","")</f>
        <v/>
      </c>
      <c r="D21" s="229"/>
      <c r="E21" s="229"/>
      <c r="H21" s="264" t="s">
        <v>1742</v>
      </c>
      <c r="I21" s="115" t="str">
        <f>_xlfn.XLOOKUP(J21,'3059'!$D:$D,'3059'!$C:$C,0,0)</f>
        <v>062.640.261-15</v>
      </c>
      <c r="J21" s="134" t="str">
        <v>JOSE ARI SALDANHA PIMENTA</v>
      </c>
      <c r="K21" s="135" cm="1">
        <f t="array" ref="K21">MAX(IF(J21='3059'!$D:$D,'3059'!$I:$I))</f>
        <v>46048</v>
      </c>
      <c r="L21" s="136">
        <f>IF(COUNTIFS('3059'!$D:$D,'A3059'!J21,'3059'!$I:$I,'A3059'!K21,'3059'!$F:$F,'A3059'!$L$7)&gt;=1,1,0)</f>
        <v>1</v>
      </c>
      <c r="M21" s="136">
        <f>IF(COUNTIFS('3059'!$D:$D,'A3059'!J21,'3059'!$I:$I,'A3059'!K21,'3059'!$F:$F,'A3059'!$M$7)&gt;=1,1,0)</f>
        <v>0</v>
      </c>
      <c r="N21" s="136">
        <f>IF(COUNTIFS('3059'!$D:$D,'A3059'!J21,'3059'!$I:$I,'A3059'!K21,'3059'!$F:$F,'A3059'!$N$7)&gt;=1,1,0)</f>
        <v>0</v>
      </c>
      <c r="O21" s="117"/>
      <c r="P21" s="118"/>
      <c r="Q21" s="133" t="str">
        <f t="shared" si="4"/>
        <v>Ok</v>
      </c>
      <c r="R21" s="115"/>
      <c r="S21" s="115"/>
      <c r="T21" s="66"/>
      <c r="U21" s="133" t="str">
        <f t="shared" si="9"/>
        <v>Ok</v>
      </c>
      <c r="V21" s="115"/>
      <c r="W21" s="115"/>
      <c r="X21" s="66"/>
      <c r="Y21" s="133" t="str">
        <f t="shared" si="6"/>
        <v>Ok</v>
      </c>
      <c r="Z21" s="115"/>
      <c r="AA21" s="115"/>
      <c r="AB21" s="66"/>
      <c r="AC21" s="133" t="str">
        <f t="shared" si="7"/>
        <v>Ok</v>
      </c>
      <c r="AD21" s="115"/>
      <c r="AE21" s="115"/>
      <c r="AF21" s="66"/>
      <c r="AG21" s="133" t="str">
        <f t="shared" si="8"/>
        <v>Ok</v>
      </c>
      <c r="AH21" s="115"/>
      <c r="AI21" s="133" t="str">
        <f t="shared" si="2"/>
        <v>Ok</v>
      </c>
      <c r="AJ21" s="117" t="str">
        <f t="shared" si="3"/>
        <v>Não</v>
      </c>
      <c r="AK21" s="118"/>
      <c r="AL21" s="115"/>
      <c r="AM21" s="133" t="str">
        <f t="shared" si="10"/>
        <v>Ok</v>
      </c>
      <c r="AO21" s="65" t="str">
        <f t="shared" si="1"/>
        <v>Cooperado SEM perguntas a serem evidenciadas</v>
      </c>
    </row>
    <row r="22" spans="1:41" ht="20.100000000000001" customHeight="1">
      <c r="A22" s="65" t="str">
        <f>IFERROR(IF(ROW(_xlfn.XLOOKUP(B22,For_3059!D:D,For_3059!D:D))=1,"",ROW(_xlfn.XLOOKUP(B22,For_3059!D:D,For_3059!D:D))),"")</f>
        <v/>
      </c>
      <c r="B22" s="229"/>
      <c r="C22" s="230" t="str" cm="1">
        <f t="array" aca="1" ref="C22" ca="1">IFERROR(LEFT(
IF(INDIRECT("For_3059!N"&amp;A22)="verificar","6, ","")&amp;
IF(INDIRECT("For_3059!q"&amp;A22)="verificar","7, ","")&amp;
IF(INDIRECT("For_3059!t"&amp;A22)="verificar","8, ","")&amp;
IF(INDIRECT("For_3059!w"&amp;A22)="verificar","16, ","")&amp;
IF(INDIRECT("For_3059!x"&amp;A22)="não","QUESTIONÁRIO, ",""),
LEN(
IF(INDIRECT("For_3059!N"&amp;A22)="verificar","6, ","")&amp;
IF(INDIRECT("For_3059!q"&amp;A22)="verificar","7, ","")&amp;
IF(INDIRECT("For_3059!t"&amp;A22)="verificar","8, ","")&amp;
IF(INDIRECT("For_3059!w"&amp;A22)="verificar","16, ","")&amp;
IF(INDIRECT("For_3059!x"&amp;A22)="não","QUESTIONÁRIO, ",""))-2)&amp;".","")</f>
        <v/>
      </c>
      <c r="D22" s="229"/>
      <c r="E22" s="229"/>
      <c r="H22" s="264" t="s">
        <v>1736</v>
      </c>
      <c r="I22" s="115" t="str">
        <f>_xlfn.XLOOKUP(J22,'3059'!$D:$D,'3059'!$C:$C,0,0)</f>
        <v>133.969.191-49</v>
      </c>
      <c r="J22" s="134" t="str">
        <v>PEDRO PEREIRA ARAUJO</v>
      </c>
      <c r="K22" s="135" cm="1">
        <f t="array" ref="K22">MAX(IF(J22='3059'!$D:$D,'3059'!$I:$I))</f>
        <v>46034</v>
      </c>
      <c r="L22" s="136">
        <f>IF(COUNTIFS('3059'!$D:$D,'A3059'!J22,'3059'!$I:$I,'A3059'!K22,'3059'!$F:$F,'A3059'!$L$7)&gt;=1,1,0)</f>
        <v>1</v>
      </c>
      <c r="M22" s="136">
        <f>IF(COUNTIFS('3059'!$D:$D,'A3059'!J22,'3059'!$I:$I,'A3059'!K22,'3059'!$F:$F,'A3059'!$M$7)&gt;=1,1,0)</f>
        <v>0</v>
      </c>
      <c r="N22" s="136">
        <f>IF(COUNTIFS('3059'!$D:$D,'A3059'!J22,'3059'!$I:$I,'A3059'!K22,'3059'!$F:$F,'A3059'!$N$7)&gt;=1,1,0)</f>
        <v>0</v>
      </c>
      <c r="O22" s="117"/>
      <c r="P22" s="118"/>
      <c r="Q22" s="133" t="str">
        <f t="shared" si="4"/>
        <v>Ok</v>
      </c>
      <c r="R22" s="115"/>
      <c r="S22" s="115"/>
      <c r="T22" s="66"/>
      <c r="U22" s="133" t="str">
        <f>IF(AND(R22="Sim",T22="Siim"),"Ok",IF(AND(S22="Sim")*OR(T22="Não",T22="Não se aplica",T22=""),"Verificar","Ok"))</f>
        <v>Ok</v>
      </c>
      <c r="V22" s="115"/>
      <c r="W22" s="115"/>
      <c r="X22" s="66"/>
      <c r="Y22" s="133" t="str">
        <f t="shared" si="6"/>
        <v>Ok</v>
      </c>
      <c r="Z22" s="115"/>
      <c r="AA22" s="115"/>
      <c r="AB22" s="66"/>
      <c r="AC22" s="133" t="str">
        <f t="shared" si="7"/>
        <v>Ok</v>
      </c>
      <c r="AD22" s="115"/>
      <c r="AE22" s="115"/>
      <c r="AF22" s="66"/>
      <c r="AG22" s="133" t="str">
        <f t="shared" si="8"/>
        <v>Ok</v>
      </c>
      <c r="AH22" s="115"/>
      <c r="AI22" s="133" t="str">
        <f t="shared" si="2"/>
        <v>Ok</v>
      </c>
      <c r="AJ22" s="117" t="str">
        <f t="shared" si="3"/>
        <v>Não</v>
      </c>
      <c r="AK22" s="118"/>
      <c r="AL22" s="115"/>
      <c r="AM22" s="133" t="str">
        <f t="shared" si="10"/>
        <v>Ok</v>
      </c>
      <c r="AO22" s="65" t="str">
        <f t="shared" si="1"/>
        <v>Cooperado SEM perguntas a serem evidenciadas</v>
      </c>
    </row>
    <row r="23" spans="1:41" ht="20.100000000000001" customHeight="1">
      <c r="A23" s="65" t="str">
        <f>IFERROR(IF(ROW(_xlfn.XLOOKUP(B23,For_3059!D:D,For_3059!D:D))=1,"",ROW(_xlfn.XLOOKUP(B23,For_3059!D:D,For_3059!D:D))),"")</f>
        <v/>
      </c>
      <c r="B23" s="229"/>
      <c r="C23" s="230" t="str" cm="1">
        <f t="array" aca="1" ref="C23" ca="1">IFERROR(LEFT(
IF(INDIRECT("For_3059!N"&amp;A23)="verificar","6, ","")&amp;
IF(INDIRECT("For_3059!q"&amp;A23)="verificar","7, ","")&amp;
IF(INDIRECT("For_3059!t"&amp;A23)="verificar","8, ","")&amp;
IF(INDIRECT("For_3059!w"&amp;A23)="verificar","16, ","")&amp;
IF(INDIRECT("For_3059!x"&amp;A23)="não","QUESTIONÁRIO, ",""),
LEN(
IF(INDIRECT("For_3059!N"&amp;A23)="verificar","6, ","")&amp;
IF(INDIRECT("For_3059!q"&amp;A23)="verificar","7, ","")&amp;
IF(INDIRECT("For_3059!t"&amp;A23)="verificar","8, ","")&amp;
IF(INDIRECT("For_3059!w"&amp;A23)="verificar","16, ","")&amp;
IF(INDIRECT("For_3059!x"&amp;A23)="não","QUESTIONÁRIO, ",""))-2)&amp;".","")</f>
        <v/>
      </c>
      <c r="D23" s="229"/>
      <c r="E23" s="229"/>
      <c r="H23" s="264" t="s">
        <v>1736</v>
      </c>
      <c r="I23" s="115" t="str">
        <f>_xlfn.XLOOKUP(J23,'3059'!$D:$D,'3059'!$C:$C,0,0)</f>
        <v>137.287.091-15</v>
      </c>
      <c r="J23" s="134" t="str">
        <v>ROSULINO LEANDRO MACHADO</v>
      </c>
      <c r="K23" s="135" cm="1">
        <f t="array" ref="K23">MAX(IF(J23='3059'!$D:$D,'3059'!$I:$I))</f>
        <v>46049</v>
      </c>
      <c r="L23" s="136">
        <f>IF(COUNTIFS('3059'!$D:$D,'A3059'!J23,'3059'!$I:$I,'A3059'!K23,'3059'!$F:$F,'A3059'!$L$7)&gt;=1,1,0)</f>
        <v>1</v>
      </c>
      <c r="M23" s="136">
        <f>IF(COUNTIFS('3059'!$D:$D,'A3059'!J23,'3059'!$I:$I,'A3059'!K23,'3059'!$F:$F,'A3059'!$M$7)&gt;=1,1,0)</f>
        <v>0</v>
      </c>
      <c r="N23" s="136">
        <f>IF(COUNTIFS('3059'!$D:$D,'A3059'!J23,'3059'!$I:$I,'A3059'!K23,'3059'!$F:$F,'A3059'!$N$7)&gt;=1,1,0)</f>
        <v>0</v>
      </c>
      <c r="O23" s="117"/>
      <c r="P23" s="118"/>
      <c r="Q23" s="133" t="str">
        <f t="shared" si="4"/>
        <v>Ok</v>
      </c>
      <c r="R23" s="115"/>
      <c r="S23" s="115"/>
      <c r="T23" s="66"/>
      <c r="U23" s="133" t="str">
        <f t="shared" ref="U23:U28" si="11">IF(AND(R23="Sim",T23="Siim"),"Ok",IF(AND(S23="Sim")*OR(T23="Não",T23="Não se aplica",T23=""),"Verificar","Ok"))</f>
        <v>Ok</v>
      </c>
      <c r="V23" s="115"/>
      <c r="W23" s="115"/>
      <c r="X23" s="66"/>
      <c r="Y23" s="133" t="str">
        <f t="shared" si="6"/>
        <v>Ok</v>
      </c>
      <c r="Z23" s="115" t="s">
        <v>1735</v>
      </c>
      <c r="AA23" s="115" t="s">
        <v>1731</v>
      </c>
      <c r="AB23" s="66" t="s">
        <v>1735</v>
      </c>
      <c r="AC23" s="133" t="str">
        <f t="shared" si="7"/>
        <v>Verificar</v>
      </c>
      <c r="AD23" s="115"/>
      <c r="AE23" s="115"/>
      <c r="AF23" s="66"/>
      <c r="AG23" s="133" t="str">
        <f t="shared" si="8"/>
        <v>Ok</v>
      </c>
      <c r="AH23" s="115" t="s">
        <v>1735</v>
      </c>
      <c r="AI23" s="133" t="str">
        <f t="shared" si="2"/>
        <v>Verificar</v>
      </c>
      <c r="AJ23" s="117" t="str">
        <f t="shared" si="3"/>
        <v>Não</v>
      </c>
      <c r="AK23" s="118"/>
      <c r="AL23" s="115"/>
      <c r="AM23" s="133" t="str">
        <f t="shared" si="10"/>
        <v>Ok</v>
      </c>
      <c r="AO23" s="65" t="str">
        <f t="shared" si="1"/>
        <v>Cooperado COM perguntas a serem evidenciadas</v>
      </c>
    </row>
    <row r="24" spans="1:41" ht="20.100000000000001" customHeight="1">
      <c r="A24" s="65" t="str">
        <f>IFERROR(IF(ROW(_xlfn.XLOOKUP(B24,For_3059!D:D,For_3059!D:D))=1,"",ROW(_xlfn.XLOOKUP(B24,For_3059!D:D,For_3059!D:D))),"")</f>
        <v/>
      </c>
      <c r="B24" s="229"/>
      <c r="C24" s="230" t="str" cm="1">
        <f t="array" aca="1" ref="C24" ca="1">IFERROR(LEFT(
IF(INDIRECT("For_3059!N"&amp;A24)="verificar","6, ","")&amp;
IF(INDIRECT("For_3059!q"&amp;A24)="verificar","7, ","")&amp;
IF(INDIRECT("For_3059!t"&amp;A24)="verificar","8, ","")&amp;
IF(INDIRECT("For_3059!w"&amp;A24)="verificar","16, ","")&amp;
IF(INDIRECT("For_3059!x"&amp;A24)="não","QUESTIONÁRIO, ",""),
LEN(
IF(INDIRECT("For_3059!N"&amp;A24)="verificar","6, ","")&amp;
IF(INDIRECT("For_3059!q"&amp;A24)="verificar","7, ","")&amp;
IF(INDIRECT("For_3059!t"&amp;A24)="verificar","8, ","")&amp;
IF(INDIRECT("For_3059!w"&amp;A24)="verificar","16, ","")&amp;
IF(INDIRECT("For_3059!x"&amp;A24)="não","QUESTIONÁRIO, ",""))-2)&amp;".","")</f>
        <v/>
      </c>
      <c r="D24" s="229"/>
      <c r="E24" s="229"/>
      <c r="H24" s="264" t="s">
        <v>1736</v>
      </c>
      <c r="I24" s="115" t="str">
        <f>_xlfn.XLOOKUP(J24,'3059'!$D:$D,'3059'!$C:$C,0,0)</f>
        <v>147.940.201-04</v>
      </c>
      <c r="J24" s="134" t="str">
        <v>IVAN MOREIRA DE MORAIS</v>
      </c>
      <c r="K24" s="135" cm="1">
        <f t="array" ref="K24">MAX(IF(J24='3059'!$D:$D,'3059'!$I:$I))</f>
        <v>46024</v>
      </c>
      <c r="L24" s="136">
        <f>IF(COUNTIFS('3059'!$D:$D,'A3059'!J24,'3059'!$I:$I,'A3059'!K24,'3059'!$F:$F,'A3059'!$L$7)&gt;=1,1,0)</f>
        <v>1</v>
      </c>
      <c r="M24" s="136">
        <f>IF(COUNTIFS('3059'!$D:$D,'A3059'!J24,'3059'!$I:$I,'A3059'!K24,'3059'!$F:$F,'A3059'!$M$7)&gt;=1,1,0)</f>
        <v>0</v>
      </c>
      <c r="N24" s="136">
        <f>IF(COUNTIFS('3059'!$D:$D,'A3059'!J24,'3059'!$I:$I,'A3059'!K24,'3059'!$F:$F,'A3059'!$N$7)&gt;=1,1,0)</f>
        <v>0</v>
      </c>
      <c r="O24" s="117"/>
      <c r="P24" s="118"/>
      <c r="Q24" s="133" t="str">
        <f t="shared" si="4"/>
        <v>Ok</v>
      </c>
      <c r="R24" s="115"/>
      <c r="S24" s="115"/>
      <c r="T24" s="66"/>
      <c r="U24" s="133" t="str">
        <f t="shared" si="11"/>
        <v>Ok</v>
      </c>
      <c r="V24" s="115"/>
      <c r="W24" s="115"/>
      <c r="X24" s="66"/>
      <c r="Y24" s="133" t="str">
        <f>IF(AND(V24="Sim",X24="Siim"),"Ok",IF(AND(W24="Sim")*OR(X24="Não",X24="Não se aplica",X24=""),"Verificar","Ok"))</f>
        <v>Ok</v>
      </c>
      <c r="Z24" s="115"/>
      <c r="AA24" s="115"/>
      <c r="AB24" s="66"/>
      <c r="AC24" s="133" t="str">
        <f t="shared" si="7"/>
        <v>Ok</v>
      </c>
      <c r="AD24" s="115"/>
      <c r="AE24" s="115"/>
      <c r="AF24" s="66"/>
      <c r="AG24" s="133" t="str">
        <f>IF(AND(AE24="sim",AF24="Não"),"Verificar","Ok")</f>
        <v>Ok</v>
      </c>
      <c r="AH24" s="115"/>
      <c r="AI24" s="133" t="str">
        <f t="shared" si="2"/>
        <v>Ok</v>
      </c>
      <c r="AJ24" s="117" t="str">
        <f t="shared" si="3"/>
        <v>Não</v>
      </c>
      <c r="AK24" s="118"/>
      <c r="AL24" s="115"/>
      <c r="AM24" s="133" t="str">
        <f t="shared" si="10"/>
        <v>Ok</v>
      </c>
      <c r="AO24" s="65" t="str">
        <f t="shared" si="1"/>
        <v>Cooperado SEM perguntas a serem evidenciadas</v>
      </c>
    </row>
    <row r="25" spans="1:41" ht="20.100000000000001" customHeight="1">
      <c r="G25" s="253"/>
      <c r="H25" s="264" t="s">
        <v>1736</v>
      </c>
      <c r="I25" s="115" t="str">
        <f>_xlfn.XLOOKUP(J25,'3059'!$D:$D,'3059'!$C:$C,0,0)</f>
        <v>166.263.701-20</v>
      </c>
      <c r="J25" s="134" t="str">
        <v>DIVINO BARBOSA CINTRA</v>
      </c>
      <c r="K25" s="135" cm="1">
        <f t="array" ref="K25">MAX(IF(J25='3059'!$D:$D,'3059'!$I:$I))</f>
        <v>46045</v>
      </c>
      <c r="L25" s="136">
        <f>IF(COUNTIFS('3059'!$D:$D,'A3059'!J25,'3059'!$I:$I,'A3059'!K25,'3059'!$F:$F,'A3059'!$L$7)&gt;=1,1,0)</f>
        <v>0</v>
      </c>
      <c r="M25" s="136">
        <f>IF(COUNTIFS('3059'!$D:$D,'A3059'!J25,'3059'!$I:$I,'A3059'!K25,'3059'!$F:$F,'A3059'!$M$7)&gt;=1,1,0)</f>
        <v>1</v>
      </c>
      <c r="N25" s="136">
        <f>IF(COUNTIFS('3059'!$D:$D,'A3059'!J25,'3059'!$I:$I,'A3059'!K25,'3059'!$F:$F,'A3059'!$N$7)&gt;=1,1,0)</f>
        <v>0</v>
      </c>
      <c r="O25" s="117"/>
      <c r="P25" s="118"/>
      <c r="Q25" s="133" t="str">
        <f>IF(AND(O25="Sim")*OR(P25="Não",P25="Não se aplica",P25=""),"Verificar","Ok")</f>
        <v>Ok</v>
      </c>
      <c r="R25" s="115"/>
      <c r="S25" s="115"/>
      <c r="T25" s="66"/>
      <c r="U25" s="133" t="str">
        <f>IF(AND(R25="Sim",T25="Siim"),"Ok",IF(AND(S25="Sim")*OR(T25="Não",T25="Não se aplica",T25=""),"Verificar","Ok"))</f>
        <v>Ok</v>
      </c>
      <c r="V25" s="115"/>
      <c r="W25" s="115"/>
      <c r="X25" s="66"/>
      <c r="Y25" s="133" t="str">
        <f>IF(AND(V25="Sim",X25="Siim"),"Ok",IF(AND(W25="Sim")*OR(X25="Não",X25="Não se aplica",X25=""),"Verificar","Ok"))</f>
        <v>Ok</v>
      </c>
      <c r="Z25" s="115" t="s">
        <v>1735</v>
      </c>
      <c r="AA25" s="115" t="s">
        <v>1731</v>
      </c>
      <c r="AB25" s="66" t="s">
        <v>1735</v>
      </c>
      <c r="AC25" s="133" t="str">
        <f t="shared" si="7"/>
        <v>Verificar</v>
      </c>
      <c r="AD25" s="115"/>
      <c r="AE25" s="115"/>
      <c r="AF25" s="66"/>
      <c r="AG25" s="133" t="str">
        <f>IF(AND(AE25="sim",AF25="Não"),"Verificar","Ok")</f>
        <v>Ok</v>
      </c>
      <c r="AH25" s="115"/>
      <c r="AI25" s="133" t="str">
        <f t="shared" si="2"/>
        <v>Ok</v>
      </c>
      <c r="AJ25" s="117" t="str">
        <f t="shared" si="3"/>
        <v>Não</v>
      </c>
      <c r="AK25" s="118"/>
      <c r="AL25" s="115"/>
      <c r="AM25" s="133" t="str">
        <f t="shared" si="10"/>
        <v>Ok</v>
      </c>
      <c r="AO25" s="65" t="str">
        <f t="shared" si="1"/>
        <v>Cooperado COM perguntas a serem evidenciadas</v>
      </c>
    </row>
    <row r="26" spans="1:41" ht="20.100000000000001" customHeight="1" thickBot="1">
      <c r="B26" s="327" t="s">
        <v>716</v>
      </c>
      <c r="C26" s="327"/>
      <c r="D26" s="327"/>
      <c r="E26" s="327"/>
      <c r="H26" s="264" t="s">
        <v>1733</v>
      </c>
      <c r="I26" s="115" t="str">
        <f>_xlfn.XLOOKUP(J26,'3059'!$D:$D,'3059'!$C:$C,0,0)</f>
        <v>191.210.081-91</v>
      </c>
      <c r="J26" s="134" t="str">
        <v>JOAQUIM SOARES NETO</v>
      </c>
      <c r="K26" s="135" cm="1">
        <f t="array" ref="K26">MAX(IF(J26='3059'!$D:$D,'3059'!$I:$I))</f>
        <v>46036</v>
      </c>
      <c r="L26" s="136">
        <f>IF(COUNTIFS('3059'!$D:$D,'A3059'!J26,'3059'!$I:$I,'A3059'!K26,'3059'!$F:$F,'A3059'!$L$7)&gt;=1,1,0)</f>
        <v>0</v>
      </c>
      <c r="M26" s="136">
        <f>IF(COUNTIFS('3059'!$D:$D,'A3059'!J26,'3059'!$I:$I,'A3059'!K26,'3059'!$F:$F,'A3059'!$M$7)&gt;=1,1,0)</f>
        <v>0</v>
      </c>
      <c r="N26" s="136">
        <f>IF(COUNTIFS('3059'!$D:$D,'A3059'!J26,'3059'!$I:$I,'A3059'!K26,'3059'!$F:$F,'A3059'!$N$7)&gt;=1,1,0)</f>
        <v>1</v>
      </c>
      <c r="O26" s="117"/>
      <c r="P26" s="118"/>
      <c r="Q26" s="133" t="str">
        <f t="shared" si="4"/>
        <v>Ok</v>
      </c>
      <c r="R26" s="115"/>
      <c r="S26" s="115"/>
      <c r="T26" s="66"/>
      <c r="U26" s="133" t="str">
        <f t="shared" si="11"/>
        <v>Ok</v>
      </c>
      <c r="V26" s="115"/>
      <c r="W26" s="115"/>
      <c r="X26" s="66"/>
      <c r="Y26" s="133" t="str">
        <f t="shared" si="6"/>
        <v>Ok</v>
      </c>
      <c r="Z26" s="115"/>
      <c r="AA26" s="115"/>
      <c r="AB26" s="66"/>
      <c r="AC26" s="133" t="str">
        <f t="shared" si="7"/>
        <v>Ok</v>
      </c>
      <c r="AD26" s="115"/>
      <c r="AE26" s="115"/>
      <c r="AF26" s="66"/>
      <c r="AG26" s="133" t="str">
        <f t="shared" si="8"/>
        <v>Ok</v>
      </c>
      <c r="AH26" s="115"/>
      <c r="AI26" s="133" t="str">
        <f t="shared" si="2"/>
        <v>Ok</v>
      </c>
      <c r="AJ26" s="117" t="str">
        <f t="shared" si="3"/>
        <v>Sim, precisa de plano cadastrado na PGPC</v>
      </c>
      <c r="AK26" s="118"/>
      <c r="AL26" s="115" t="s">
        <v>1731</v>
      </c>
      <c r="AM26" s="133" t="str">
        <f t="shared" si="10"/>
        <v>Ok</v>
      </c>
      <c r="AO26" s="65" t="str">
        <f t="shared" si="1"/>
        <v>Cooperado SEM perguntas a serem evidenciadas</v>
      </c>
    </row>
    <row r="27" spans="1:41" ht="20.100000000000001" customHeight="1" thickTop="1">
      <c r="B27" s="231" t="s">
        <v>692</v>
      </c>
      <c r="C27" s="232" t="s">
        <v>717</v>
      </c>
      <c r="D27" s="232"/>
      <c r="E27" s="233"/>
      <c r="H27" s="264" t="s">
        <v>1758</v>
      </c>
      <c r="I27" s="115" t="str">
        <f>_xlfn.XLOOKUP(J27,'3059'!$D:$D,'3059'!$C:$C,0,0)</f>
        <v>202.648.078-80</v>
      </c>
      <c r="J27" s="134" t="str">
        <v>ANDRE HENRIQUE BONADIO</v>
      </c>
      <c r="K27" s="135" cm="1">
        <f t="array" ref="K27">MAX(IF(J27='3059'!$D:$D,'3059'!$I:$I))</f>
        <v>46024</v>
      </c>
      <c r="L27" s="136">
        <f>IF(COUNTIFS('3059'!$D:$D,'A3059'!J27,'3059'!$I:$I,'A3059'!K27,'3059'!$F:$F,'A3059'!$L$7)&gt;=1,1,0)</f>
        <v>1</v>
      </c>
      <c r="M27" s="136">
        <f>IF(COUNTIFS('3059'!$D:$D,'A3059'!J27,'3059'!$I:$I,'A3059'!K27,'3059'!$F:$F,'A3059'!$M$7)&gt;=1,1,0)</f>
        <v>0</v>
      </c>
      <c r="N27" s="136">
        <f>IF(COUNTIFS('3059'!$D:$D,'A3059'!J27,'3059'!$I:$I,'A3059'!K27,'3059'!$F:$F,'A3059'!$N$7)&gt;=1,1,0)</f>
        <v>0</v>
      </c>
      <c r="O27" s="117"/>
      <c r="P27" s="118"/>
      <c r="Q27" s="133" t="str">
        <f t="shared" si="4"/>
        <v>Ok</v>
      </c>
      <c r="R27" s="115"/>
      <c r="S27" s="115"/>
      <c r="T27" s="66"/>
      <c r="U27" s="133" t="str">
        <f t="shared" si="11"/>
        <v>Ok</v>
      </c>
      <c r="V27" s="115"/>
      <c r="W27" s="115"/>
      <c r="X27" s="66"/>
      <c r="Y27" s="133" t="str">
        <f t="shared" si="6"/>
        <v>Ok</v>
      </c>
      <c r="Z27" s="115"/>
      <c r="AA27" s="115"/>
      <c r="AB27" s="66"/>
      <c r="AC27" s="133" t="str">
        <f t="shared" si="7"/>
        <v>Ok</v>
      </c>
      <c r="AD27" s="115"/>
      <c r="AE27" s="115"/>
      <c r="AF27" s="66"/>
      <c r="AG27" s="133" t="str">
        <f t="shared" si="8"/>
        <v>Ok</v>
      </c>
      <c r="AH27" s="115"/>
      <c r="AI27" s="133" t="str">
        <f t="shared" si="2"/>
        <v>Ok</v>
      </c>
      <c r="AJ27" s="117" t="str">
        <f t="shared" si="3"/>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_xlfn._xlws.FILTER(For_3059!D:E,For_3059!J:J="SIM","")</f>
        <v/>
      </c>
      <c r="C28" s="230"/>
      <c r="D28" s="229"/>
      <c r="E28" s="229"/>
      <c r="H28" s="264" t="s">
        <v>1760</v>
      </c>
      <c r="I28" s="115" t="str">
        <f>_xlfn.XLOOKUP(J28,'3059'!$D:$D,'3059'!$C:$C,0,0)</f>
        <v>22.620.408/0001-07</v>
      </c>
      <c r="J28" s="134" t="str">
        <v>REMAF LOGISTICA LTDA</v>
      </c>
      <c r="K28" s="135" cm="1">
        <f t="array" ref="K28">MAX(IF(J28='3059'!$D:$D,'3059'!$I:$I))</f>
        <v>46052</v>
      </c>
      <c r="L28" s="136">
        <f>IF(COUNTIFS('3059'!$D:$D,'A3059'!J28,'3059'!$I:$I,'A3059'!K28,'3059'!$F:$F,'A3059'!$L$7)&gt;=1,1,0)</f>
        <v>1</v>
      </c>
      <c r="M28" s="136">
        <f>IF(COUNTIFS('3059'!$D:$D,'A3059'!J28,'3059'!$I:$I,'A3059'!K28,'3059'!$F:$F,'A3059'!$M$7)&gt;=1,1,0)</f>
        <v>0</v>
      </c>
      <c r="N28" s="136">
        <f>IF(COUNTIFS('3059'!$D:$D,'A3059'!J28,'3059'!$I:$I,'A3059'!K28,'3059'!$F:$F,'A3059'!$N$7)&gt;=1,1,0)</f>
        <v>0</v>
      </c>
      <c r="O28" s="117"/>
      <c r="P28" s="118"/>
      <c r="Q28" s="133" t="str">
        <f t="shared" si="4"/>
        <v>Ok</v>
      </c>
      <c r="R28" s="115"/>
      <c r="S28" s="115"/>
      <c r="T28" s="66"/>
      <c r="U28" s="133" t="str">
        <f t="shared" si="11"/>
        <v>Ok</v>
      </c>
      <c r="V28" s="115"/>
      <c r="W28" s="115"/>
      <c r="X28" s="66"/>
      <c r="Y28" s="133" t="str">
        <f t="shared" si="6"/>
        <v>Ok</v>
      </c>
      <c r="Z28" s="115" t="s">
        <v>1735</v>
      </c>
      <c r="AA28" s="115" t="s">
        <v>1731</v>
      </c>
      <c r="AB28" s="66" t="s">
        <v>1735</v>
      </c>
      <c r="AC28" s="133" t="str">
        <f t="shared" si="7"/>
        <v>Verificar</v>
      </c>
      <c r="AD28" s="115"/>
      <c r="AE28" s="115"/>
      <c r="AF28" s="66"/>
      <c r="AG28" s="133" t="str">
        <f t="shared" si="8"/>
        <v>Ok</v>
      </c>
      <c r="AH28" s="115"/>
      <c r="AI28" s="133" t="str">
        <f t="shared" si="2"/>
        <v>Ok</v>
      </c>
      <c r="AJ28" s="117" t="str">
        <f t="shared" si="3"/>
        <v>Não</v>
      </c>
      <c r="AK28" s="118"/>
      <c r="AL28" s="115"/>
      <c r="AM28" s="133" t="str">
        <f t="shared" si="10"/>
        <v>Ok</v>
      </c>
      <c r="AO28" s="65" t="str">
        <f t="shared" si="1"/>
        <v>Cooperado COM perguntas a serem evidenciadas</v>
      </c>
    </row>
    <row r="29" spans="1:41" ht="20.100000000000001" customHeight="1">
      <c r="A29" s="120">
        <v>2</v>
      </c>
      <c r="B29" s="230" t="s">
        <v>769</v>
      </c>
      <c r="C29" s="230"/>
      <c r="D29" s="229"/>
      <c r="E29" s="229"/>
      <c r="H29" s="264" t="s">
        <v>1736</v>
      </c>
      <c r="I29" s="115" t="str">
        <f>_xlfn.XLOOKUP(J29,'3059'!$D:$D,'3059'!$C:$C,0,0)</f>
        <v>228.426.911-72</v>
      </c>
      <c r="J29" s="261" t="str">
        <v>JALISMAR FERREIRA DA SILVA</v>
      </c>
      <c r="K29" s="135" cm="1">
        <f t="array" ref="K29">MAX(IF(J29='3059'!$D:$D,'3059'!$I:$I))</f>
        <v>46031</v>
      </c>
      <c r="L29" s="136">
        <f>IF(COUNTIFS('3059'!$D:$D,'A3059'!J29,'3059'!$I:$I,'A3059'!K29,'3059'!$F:$F,'A3059'!$L$7)&gt;=1,1,0)</f>
        <v>1</v>
      </c>
      <c r="M29" s="136">
        <f>IF(COUNTIFS('3059'!$D:$D,'A3059'!J29,'3059'!$I:$I,'A3059'!K29,'3059'!$F:$F,'A3059'!$M$7)&gt;=1,1,0)</f>
        <v>0</v>
      </c>
      <c r="N29" s="136">
        <f>IF(COUNTIFS('3059'!$D:$D,'A3059'!J29,'3059'!$I:$I,'A3059'!K29,'3059'!$F:$F,'A3059'!$N$7)&gt;=1,1,0)</f>
        <v>0</v>
      </c>
      <c r="O29" s="117"/>
      <c r="P29" s="118"/>
      <c r="Q29" s="133" t="str">
        <f t="shared" ref="Q29:Q56" si="12">IF(AND(O29="Sim")*OR(P29="Não",P29="Não se aplica",P29=""),"Verificar","Ok")</f>
        <v>Ok</v>
      </c>
      <c r="R29" s="115"/>
      <c r="S29" s="115"/>
      <c r="T29" s="66"/>
      <c r="U29" s="133" t="str">
        <f t="shared" ref="U29:U56" si="13">IF(AND(R29="Sim",T29="Siim"),"Ok",IF(AND(S29="Sim")*OR(T29="Não",T29="Não se aplica",T29=""),"Verificar","Ok"))</f>
        <v>Ok</v>
      </c>
      <c r="V29" s="115"/>
      <c r="W29" s="115"/>
      <c r="X29" s="66"/>
      <c r="Y29" s="133" t="str">
        <f t="shared" ref="Y29:Y56" si="14">IF(AND(V29="Sim",X29="Siim"),"Ok",IF(AND(W29="Sim")*OR(X29="Não",X29="Não se aplica",X29=""),"Verificar","Ok"))</f>
        <v>Ok</v>
      </c>
      <c r="Z29" s="115"/>
      <c r="AA29" s="115"/>
      <c r="AB29" s="66"/>
      <c r="AC29" s="133" t="str">
        <f t="shared" si="7"/>
        <v>Ok</v>
      </c>
      <c r="AD29" s="115"/>
      <c r="AE29" s="115"/>
      <c r="AF29" s="66"/>
      <c r="AG29" s="133" t="str">
        <f t="shared" ref="AG29:AG56" si="15">IF(AND(AE29="sim",AF29="Não"),"Verificar","Ok")</f>
        <v>Ok</v>
      </c>
      <c r="AH29" s="115"/>
      <c r="AI29" s="133" t="str">
        <f t="shared" si="2"/>
        <v>Ok</v>
      </c>
      <c r="AJ29" s="117" t="str">
        <f t="shared" ref="AJ29:AJ61" si="16">IF(N29=1,"Sim, precisa de plano cadastrado na PGPC", "Não")</f>
        <v>Não</v>
      </c>
      <c r="AK29" s="118"/>
      <c r="AL29" s="115"/>
      <c r="AM29" s="133" t="str">
        <f t="shared" ref="AM29:AM61" si="17">IF(OR(AL29=" ",AL29="Sim"),"Ok",IF(AJ29="Não","Ok","Verificar"))</f>
        <v>Ok</v>
      </c>
      <c r="AO29" s="65" t="str">
        <f t="shared" ref="AO29:AO61" si="18">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s="264" t="s">
        <v>1736</v>
      </c>
      <c r="I30" s="115" t="str">
        <f>_xlfn.XLOOKUP(J30,'3059'!$D:$D,'3059'!$C:$C,0,0)</f>
        <v>235.426.401-15</v>
      </c>
      <c r="J30" s="261" t="str">
        <v>JOSE DA SILVA MAIA</v>
      </c>
      <c r="K30" s="135" cm="1">
        <f t="array" ref="K30">MAX(IF(J30='3059'!$D:$D,'3059'!$I:$I))</f>
        <v>46049</v>
      </c>
      <c r="L30" s="136">
        <f>IF(COUNTIFS('3059'!$D:$D,'A3059'!J30,'3059'!$I:$I,'A3059'!K30,'3059'!$F:$F,'A3059'!$L$7)&gt;=1,1,0)</f>
        <v>1</v>
      </c>
      <c r="M30" s="136">
        <f>IF(COUNTIFS('3059'!$D:$D,'A3059'!J30,'3059'!$I:$I,'A3059'!K30,'3059'!$F:$F,'A3059'!$M$7)&gt;=1,1,0)</f>
        <v>0</v>
      </c>
      <c r="N30" s="136">
        <f>IF(COUNTIFS('3059'!$D:$D,'A3059'!J30,'3059'!$I:$I,'A3059'!K30,'3059'!$F:$F,'A3059'!$N$7)&gt;=1,1,0)</f>
        <v>0</v>
      </c>
      <c r="O30" s="117"/>
      <c r="P30" s="118"/>
      <c r="Q30" s="133" t="str">
        <f t="shared" si="12"/>
        <v>Ok</v>
      </c>
      <c r="R30" s="115"/>
      <c r="S30" s="115"/>
      <c r="T30" s="66"/>
      <c r="U30" s="133" t="str">
        <f t="shared" si="13"/>
        <v>Ok</v>
      </c>
      <c r="V30" s="115"/>
      <c r="W30" s="115"/>
      <c r="X30" s="66"/>
      <c r="Y30" s="133" t="str">
        <f t="shared" si="14"/>
        <v>Ok</v>
      </c>
      <c r="Z30" s="115" t="s">
        <v>1735</v>
      </c>
      <c r="AA30" s="115" t="s">
        <v>1731</v>
      </c>
      <c r="AB30" s="66" t="s">
        <v>1735</v>
      </c>
      <c r="AC30" s="133" t="str">
        <f t="shared" si="7"/>
        <v>Verificar</v>
      </c>
      <c r="AD30" s="115"/>
      <c r="AE30" s="115"/>
      <c r="AF30" s="66"/>
      <c r="AG30" s="133" t="str">
        <f t="shared" si="15"/>
        <v>Ok</v>
      </c>
      <c r="AH30" s="115" t="s">
        <v>1735</v>
      </c>
      <c r="AI30" s="133" t="str">
        <f t="shared" si="2"/>
        <v>Verificar</v>
      </c>
      <c r="AJ30" s="117" t="str">
        <f t="shared" si="16"/>
        <v>Não</v>
      </c>
      <c r="AK30" s="118"/>
      <c r="AL30" s="115"/>
      <c r="AM30" s="133" t="str">
        <f t="shared" si="17"/>
        <v>Ok</v>
      </c>
      <c r="AO30" s="65" t="str">
        <f t="shared" si="18"/>
        <v>Cooperado COM perguntas a serem evidenciadas</v>
      </c>
    </row>
    <row r="31" spans="1:41" ht="20.100000000000001" customHeight="1">
      <c r="A31" s="120">
        <v>4</v>
      </c>
      <c r="B31" s="229"/>
      <c r="C31" s="229"/>
      <c r="D31" s="229"/>
      <c r="E31" s="229"/>
      <c r="H31" s="264" t="s">
        <v>1736</v>
      </c>
      <c r="I31" s="115" t="str">
        <f>_xlfn.XLOOKUP(J31,'3059'!$D:$D,'3059'!$C:$C,0,0)</f>
        <v>246.287.781-91</v>
      </c>
      <c r="J31" s="261" t="str">
        <v>FLORIANO FERRAZ DE LIMA</v>
      </c>
      <c r="K31" s="135" cm="1">
        <f t="array" ref="K31">MAX(IF(J31='3059'!$D:$D,'3059'!$I:$I))</f>
        <v>46050</v>
      </c>
      <c r="L31" s="136">
        <f>IF(COUNTIFS('3059'!$D:$D,'A3059'!J31,'3059'!$I:$I,'A3059'!K31,'3059'!$F:$F,'A3059'!$L$7)&gt;=1,1,0)</f>
        <v>1</v>
      </c>
      <c r="M31" s="136">
        <f>IF(COUNTIFS('3059'!$D:$D,'A3059'!J31,'3059'!$I:$I,'A3059'!K31,'3059'!$F:$F,'A3059'!$M$7)&gt;=1,1,0)</f>
        <v>0</v>
      </c>
      <c r="N31" s="136">
        <f>IF(COUNTIFS('3059'!$D:$D,'A3059'!J31,'3059'!$I:$I,'A3059'!K31,'3059'!$F:$F,'A3059'!$N$7)&gt;=1,1,0)</f>
        <v>0</v>
      </c>
      <c r="O31" s="117"/>
      <c r="P31" s="118"/>
      <c r="Q31" s="133" t="str">
        <f t="shared" si="12"/>
        <v>Ok</v>
      </c>
      <c r="R31" s="115"/>
      <c r="S31" s="115"/>
      <c r="T31" s="66"/>
      <c r="U31" s="133" t="str">
        <f t="shared" si="13"/>
        <v>Ok</v>
      </c>
      <c r="V31" s="115"/>
      <c r="W31" s="115"/>
      <c r="X31" s="66"/>
      <c r="Y31" s="133" t="str">
        <f t="shared" si="14"/>
        <v>Ok</v>
      </c>
      <c r="Z31" s="115" t="s">
        <v>1735</v>
      </c>
      <c r="AA31" s="115" t="s">
        <v>1731</v>
      </c>
      <c r="AB31" s="66" t="s">
        <v>1735</v>
      </c>
      <c r="AC31" s="133" t="str">
        <f t="shared" si="7"/>
        <v>Verificar</v>
      </c>
      <c r="AD31" s="115"/>
      <c r="AE31" s="115"/>
      <c r="AF31" s="66"/>
      <c r="AG31" s="133" t="str">
        <f t="shared" si="15"/>
        <v>Ok</v>
      </c>
      <c r="AH31" s="115"/>
      <c r="AI31" s="133" t="str">
        <f t="shared" si="2"/>
        <v>Ok</v>
      </c>
      <c r="AJ31" s="117" t="str">
        <f t="shared" si="16"/>
        <v>Não</v>
      </c>
      <c r="AK31" s="118"/>
      <c r="AL31" s="115"/>
      <c r="AM31" s="133" t="str">
        <f t="shared" si="17"/>
        <v>Ok</v>
      </c>
      <c r="AO31" s="65" t="str">
        <f t="shared" si="18"/>
        <v>Cooperado COM perguntas a serem evidenciadas</v>
      </c>
    </row>
    <row r="32" spans="1:41" ht="20.100000000000001" customHeight="1">
      <c r="A32" s="120">
        <v>5</v>
      </c>
      <c r="B32" s="229"/>
      <c r="C32" s="229"/>
      <c r="D32" s="229"/>
      <c r="E32" s="229"/>
      <c r="G32" s="152"/>
      <c r="H32" s="264" t="s">
        <v>1787</v>
      </c>
      <c r="I32" s="115" t="str">
        <f>_xlfn.XLOOKUP(J32,'3059'!$D:$D,'3059'!$C:$C,0,0)</f>
        <v>25.333.924/0001-30</v>
      </c>
      <c r="J32" s="261" t="str">
        <v>SUPER TOP 10 LTDA</v>
      </c>
      <c r="K32" s="135" cm="1">
        <f t="array" ref="K32">MAX(IF(J32='3059'!$D:$D,'3059'!$I:$I))</f>
        <v>46041</v>
      </c>
      <c r="L32" s="136">
        <f>IF(COUNTIFS('3059'!$D:$D,'A3059'!J32,'3059'!$I:$I,'A3059'!K32,'3059'!$F:$F,'A3059'!$L$7)&gt;=1,1,0)</f>
        <v>1</v>
      </c>
      <c r="M32" s="136">
        <f>IF(COUNTIFS('3059'!$D:$D,'A3059'!J32,'3059'!$I:$I,'A3059'!K32,'3059'!$F:$F,'A3059'!$M$7)&gt;=1,1,0)</f>
        <v>0</v>
      </c>
      <c r="N32" s="136">
        <f>IF(COUNTIFS('3059'!$D:$D,'A3059'!J32,'3059'!$I:$I,'A3059'!K32,'3059'!$F:$F,'A3059'!$N$7)&gt;=1,1,0)</f>
        <v>0</v>
      </c>
      <c r="O32" s="117"/>
      <c r="P32" s="118"/>
      <c r="Q32" s="133" t="str">
        <f t="shared" si="12"/>
        <v>Ok</v>
      </c>
      <c r="R32" s="115"/>
      <c r="S32" s="115"/>
      <c r="T32" s="66"/>
      <c r="U32" s="133" t="str">
        <f t="shared" si="13"/>
        <v>Ok</v>
      </c>
      <c r="V32" s="115"/>
      <c r="W32" s="115"/>
      <c r="X32" s="66"/>
      <c r="Y32" s="133" t="str">
        <f t="shared" si="14"/>
        <v>Ok</v>
      </c>
      <c r="Z32" s="115" t="s">
        <v>1735</v>
      </c>
      <c r="AA32" s="115" t="s">
        <v>1731</v>
      </c>
      <c r="AB32" s="66" t="s">
        <v>1735</v>
      </c>
      <c r="AC32" s="133" t="str">
        <f t="shared" si="7"/>
        <v>Verificar</v>
      </c>
      <c r="AD32" s="115"/>
      <c r="AE32" s="115"/>
      <c r="AF32" s="66"/>
      <c r="AG32" s="133" t="str">
        <f t="shared" si="15"/>
        <v>Ok</v>
      </c>
      <c r="AH32" s="115"/>
      <c r="AI32" s="133" t="str">
        <f t="shared" si="2"/>
        <v>Ok</v>
      </c>
      <c r="AJ32" s="117" t="str">
        <f t="shared" si="16"/>
        <v>Não</v>
      </c>
      <c r="AK32" s="118"/>
      <c r="AL32" s="115"/>
      <c r="AM32" s="133" t="str">
        <f t="shared" si="17"/>
        <v>Ok</v>
      </c>
      <c r="AO32" s="65" t="str">
        <f t="shared" si="18"/>
        <v>Cooperado COM perguntas a serem evidenciadas</v>
      </c>
    </row>
    <row r="33" spans="1:41" ht="20.100000000000001" customHeight="1">
      <c r="A33" s="120">
        <v>6</v>
      </c>
      <c r="B33" s="229"/>
      <c r="C33" s="229"/>
      <c r="D33" s="229"/>
      <c r="E33" s="229"/>
      <c r="H33" s="264" t="s">
        <v>1736</v>
      </c>
      <c r="I33" s="115" t="str">
        <f>_xlfn.XLOOKUP(J33,'3059'!$D:$D,'3059'!$C:$C,0,0)</f>
        <v>253.851.511-49</v>
      </c>
      <c r="J33" s="134" t="str">
        <v>ODORICO PEREIRA DE ASSUNCAO FILHO</v>
      </c>
      <c r="K33" s="135" cm="1">
        <f t="array" ref="K33">MAX(IF(J33='3059'!$D:$D,'3059'!$I:$I))</f>
        <v>46049</v>
      </c>
      <c r="L33" s="136">
        <f>IF(COUNTIFS('3059'!$D:$D,'A3059'!J33,'3059'!$I:$I,'A3059'!K33,'3059'!$F:$F,'A3059'!$L$7)&gt;=1,1,0)</f>
        <v>1</v>
      </c>
      <c r="M33" s="136">
        <f>IF(COUNTIFS('3059'!$D:$D,'A3059'!J33,'3059'!$I:$I,'A3059'!K33,'3059'!$F:$F,'A3059'!$M$7)&gt;=1,1,0)</f>
        <v>0</v>
      </c>
      <c r="N33" s="136">
        <f>IF(COUNTIFS('3059'!$D:$D,'A3059'!J33,'3059'!$I:$I,'A3059'!K33,'3059'!$F:$F,'A3059'!$N$7)&gt;=1,1,0)</f>
        <v>0</v>
      </c>
      <c r="O33" s="117"/>
      <c r="P33" s="118"/>
      <c r="Q33" s="133" t="str">
        <f t="shared" si="12"/>
        <v>Ok</v>
      </c>
      <c r="R33" s="115"/>
      <c r="S33" s="115"/>
      <c r="T33" s="66"/>
      <c r="U33" s="133" t="str">
        <f t="shared" si="13"/>
        <v>Ok</v>
      </c>
      <c r="V33" s="115"/>
      <c r="W33" s="115"/>
      <c r="X33" s="66"/>
      <c r="Y33" s="133" t="str">
        <f t="shared" si="14"/>
        <v>Ok</v>
      </c>
      <c r="Z33" s="115" t="s">
        <v>1735</v>
      </c>
      <c r="AA33" s="115" t="s">
        <v>1731</v>
      </c>
      <c r="AB33" s="66" t="s">
        <v>1735</v>
      </c>
      <c r="AC33" s="133" t="str">
        <f t="shared" si="7"/>
        <v>Verificar</v>
      </c>
      <c r="AD33" s="115"/>
      <c r="AE33" s="115"/>
      <c r="AF33" s="66"/>
      <c r="AG33" s="133" t="str">
        <f t="shared" si="15"/>
        <v>Ok</v>
      </c>
      <c r="AH33" s="115" t="s">
        <v>1735</v>
      </c>
      <c r="AI33" s="133" t="str">
        <f t="shared" si="2"/>
        <v>Verificar</v>
      </c>
      <c r="AJ33" s="117" t="str">
        <f t="shared" si="16"/>
        <v>Não</v>
      </c>
      <c r="AK33" s="118"/>
      <c r="AL33" s="115"/>
      <c r="AM33" s="133" t="str">
        <f t="shared" si="17"/>
        <v>Ok</v>
      </c>
      <c r="AO33" s="65" t="str">
        <f t="shared" si="18"/>
        <v>Cooperado COM perguntas a serem evidenciadas</v>
      </c>
    </row>
    <row r="34" spans="1:41" ht="20.100000000000001" customHeight="1">
      <c r="A34" s="120">
        <v>7</v>
      </c>
      <c r="B34" s="229"/>
      <c r="C34" s="229"/>
      <c r="D34" s="229"/>
      <c r="E34" s="229"/>
      <c r="H34" s="264" t="s">
        <v>1761</v>
      </c>
      <c r="I34" s="115" t="str">
        <f>_xlfn.XLOOKUP(J34,'3059'!$D:$D,'3059'!$C:$C,0,0)</f>
        <v>26.899.864/0001-80</v>
      </c>
      <c r="J34" s="134" t="str">
        <v>NUTRIR INDUSTRIA E COMERCIO DE RACOES LTDA</v>
      </c>
      <c r="K34" s="135" cm="1">
        <f t="array" ref="K34">MAX(IF(J34='3059'!$D:$D,'3059'!$I:$I))</f>
        <v>46046</v>
      </c>
      <c r="L34" s="136">
        <f>IF(COUNTIFS('3059'!$D:$D,'A3059'!J34,'3059'!$I:$I,'A3059'!K34,'3059'!$F:$F,'A3059'!$L$7)&gt;=1,1,0)</f>
        <v>1</v>
      </c>
      <c r="M34" s="136">
        <f>IF(COUNTIFS('3059'!$D:$D,'A3059'!J34,'3059'!$I:$I,'A3059'!K34,'3059'!$F:$F,'A3059'!$M$7)&gt;=1,1,0)</f>
        <v>0</v>
      </c>
      <c r="N34" s="136">
        <f>IF(COUNTIFS('3059'!$D:$D,'A3059'!J34,'3059'!$I:$I,'A3059'!K34,'3059'!$F:$F,'A3059'!$N$7)&gt;=1,1,0)</f>
        <v>0</v>
      </c>
      <c r="O34" s="117"/>
      <c r="P34" s="118"/>
      <c r="Q34" s="133" t="str">
        <f t="shared" si="12"/>
        <v>Ok</v>
      </c>
      <c r="R34" s="115"/>
      <c r="S34" s="115"/>
      <c r="T34" s="66"/>
      <c r="U34" s="133" t="str">
        <f t="shared" si="13"/>
        <v>Ok</v>
      </c>
      <c r="V34" s="115"/>
      <c r="W34" s="115"/>
      <c r="X34" s="66"/>
      <c r="Y34" s="133" t="str">
        <f t="shared" si="14"/>
        <v>Ok</v>
      </c>
      <c r="Z34" s="115"/>
      <c r="AA34" s="115"/>
      <c r="AB34" s="66"/>
      <c r="AC34" s="133" t="str">
        <f t="shared" si="7"/>
        <v>Ok</v>
      </c>
      <c r="AD34" s="115"/>
      <c r="AE34" s="115"/>
      <c r="AF34" s="66"/>
      <c r="AG34" s="133" t="str">
        <f t="shared" si="15"/>
        <v>Ok</v>
      </c>
      <c r="AH34" s="115"/>
      <c r="AI34" s="133" t="str">
        <f t="shared" si="2"/>
        <v>Ok</v>
      </c>
      <c r="AJ34" s="117" t="str">
        <f t="shared" si="16"/>
        <v>Não</v>
      </c>
      <c r="AK34" s="118"/>
      <c r="AL34" s="115"/>
      <c r="AM34" s="133" t="str">
        <f t="shared" si="17"/>
        <v>Ok</v>
      </c>
      <c r="AO34" s="65" t="str">
        <f t="shared" si="18"/>
        <v>Cooperado SEM perguntas a serem evidenciadas</v>
      </c>
    </row>
    <row r="35" spans="1:41" ht="20.100000000000001" customHeight="1">
      <c r="A35" s="120">
        <v>8</v>
      </c>
      <c r="B35" s="229"/>
      <c r="C35" s="229"/>
      <c r="D35" s="229"/>
      <c r="E35" s="229"/>
      <c r="H35" s="264" t="s">
        <v>1736</v>
      </c>
      <c r="I35" s="115" t="str">
        <f>_xlfn.XLOOKUP(J35,'3059'!$D:$D,'3059'!$C:$C,0,0)</f>
        <v>348.192.401-10</v>
      </c>
      <c r="J35" s="134" t="str">
        <v>VALDEMIR RIBEIRO DE CASTRO</v>
      </c>
      <c r="K35" s="135" cm="1">
        <f t="array" ref="K35">MAX(IF(J35='3059'!$D:$D,'3059'!$I:$I))</f>
        <v>46037</v>
      </c>
      <c r="L35" s="136">
        <f>IF(COUNTIFS('3059'!$D:$D,'A3059'!J35,'3059'!$I:$I,'A3059'!K35,'3059'!$F:$F,'A3059'!$L$7)&gt;=1,1,0)</f>
        <v>0</v>
      </c>
      <c r="M35" s="136">
        <f>IF(COUNTIFS('3059'!$D:$D,'A3059'!J35,'3059'!$I:$I,'A3059'!K35,'3059'!$F:$F,'A3059'!$M$7)&gt;=1,1,0)</f>
        <v>1</v>
      </c>
      <c r="N35" s="136">
        <f>IF(COUNTIFS('3059'!$D:$D,'A3059'!J35,'3059'!$I:$I,'A3059'!K35,'3059'!$F:$F,'A3059'!$N$7)&gt;=1,1,0)</f>
        <v>0</v>
      </c>
      <c r="O35" s="117"/>
      <c r="P35" s="118"/>
      <c r="Q35" s="133" t="str">
        <f t="shared" si="12"/>
        <v>Ok</v>
      </c>
      <c r="R35" s="115"/>
      <c r="S35" s="115"/>
      <c r="T35" s="66"/>
      <c r="U35" s="133" t="str">
        <f t="shared" si="13"/>
        <v>Ok</v>
      </c>
      <c r="V35" s="115"/>
      <c r="W35" s="115"/>
      <c r="X35" s="66"/>
      <c r="Y35" s="133" t="str">
        <f t="shared" si="14"/>
        <v>Ok</v>
      </c>
      <c r="Z35" s="115" t="s">
        <v>1735</v>
      </c>
      <c r="AA35" s="115" t="s">
        <v>1731</v>
      </c>
      <c r="AB35" s="66" t="s">
        <v>1735</v>
      </c>
      <c r="AC35" s="133" t="str">
        <f t="shared" si="7"/>
        <v>Verificar</v>
      </c>
      <c r="AD35" s="115"/>
      <c r="AE35" s="115"/>
      <c r="AF35" s="66"/>
      <c r="AG35" s="133" t="str">
        <f t="shared" si="15"/>
        <v>Ok</v>
      </c>
      <c r="AH35" s="115"/>
      <c r="AI35" s="133" t="str">
        <f t="shared" si="2"/>
        <v>Ok</v>
      </c>
      <c r="AJ35" s="117" t="str">
        <f t="shared" si="16"/>
        <v>Não</v>
      </c>
      <c r="AK35" s="118"/>
      <c r="AL35" s="115"/>
      <c r="AM35" s="133" t="str">
        <f t="shared" si="17"/>
        <v>Ok</v>
      </c>
      <c r="AO35" s="65" t="str">
        <f t="shared" si="18"/>
        <v>Cooperado COM perguntas a serem evidenciadas</v>
      </c>
    </row>
    <row r="36" spans="1:41" ht="20.100000000000001" customHeight="1">
      <c r="A36" s="120">
        <v>9</v>
      </c>
      <c r="B36" s="229"/>
      <c r="C36" s="229"/>
      <c r="D36" s="229"/>
      <c r="E36" s="229"/>
      <c r="H36" s="264" t="s">
        <v>1736</v>
      </c>
      <c r="I36" s="115" t="str">
        <f>_xlfn.XLOOKUP(J36,'3059'!$D:$D,'3059'!$C:$C,0,0)</f>
        <v>359.958.741-87</v>
      </c>
      <c r="J36" s="134" t="str">
        <v>ANTONIO RODRIGUES MAREGA</v>
      </c>
      <c r="K36" s="135" cm="1">
        <f t="array" ref="K36">MAX(IF(J36='3059'!$D:$D,'3059'!$I:$I))</f>
        <v>46049</v>
      </c>
      <c r="L36" s="136">
        <f>IF(COUNTIFS('3059'!$D:$D,'A3059'!J36,'3059'!$I:$I,'A3059'!K36,'3059'!$F:$F,'A3059'!$L$7)&gt;=1,1,0)</f>
        <v>1</v>
      </c>
      <c r="M36" s="136">
        <f>IF(COUNTIFS('3059'!$D:$D,'A3059'!J36,'3059'!$I:$I,'A3059'!K36,'3059'!$F:$F,'A3059'!$M$7)&gt;=1,1,0)</f>
        <v>0</v>
      </c>
      <c r="N36" s="136">
        <f>IF(COUNTIFS('3059'!$D:$D,'A3059'!J36,'3059'!$I:$I,'A3059'!K36,'3059'!$F:$F,'A3059'!$N$7)&gt;=1,1,0)</f>
        <v>0</v>
      </c>
      <c r="O36" s="117"/>
      <c r="P36" s="118"/>
      <c r="Q36" s="133" t="str">
        <f t="shared" si="12"/>
        <v>Ok</v>
      </c>
      <c r="R36" s="115"/>
      <c r="S36" s="115"/>
      <c r="T36" s="66"/>
      <c r="U36" s="133" t="str">
        <f t="shared" si="13"/>
        <v>Ok</v>
      </c>
      <c r="V36" s="115"/>
      <c r="W36" s="115"/>
      <c r="X36" s="66"/>
      <c r="Y36" s="133" t="str">
        <f t="shared" si="14"/>
        <v>Ok</v>
      </c>
      <c r="Z36" s="115" t="s">
        <v>1735</v>
      </c>
      <c r="AA36" s="115" t="s">
        <v>1731</v>
      </c>
      <c r="AB36" s="66" t="s">
        <v>1735</v>
      </c>
      <c r="AC36" s="133" t="str">
        <f t="shared" si="7"/>
        <v>Verificar</v>
      </c>
      <c r="AD36" s="115"/>
      <c r="AE36" s="115"/>
      <c r="AF36" s="66"/>
      <c r="AG36" s="133" t="str">
        <f t="shared" si="15"/>
        <v>Ok</v>
      </c>
      <c r="AH36" s="115" t="s">
        <v>1735</v>
      </c>
      <c r="AI36" s="133" t="str">
        <f t="shared" si="2"/>
        <v>Verificar</v>
      </c>
      <c r="AJ36" s="117" t="str">
        <f t="shared" si="16"/>
        <v>Não</v>
      </c>
      <c r="AK36" s="118"/>
      <c r="AL36" s="115"/>
      <c r="AM36" s="133" t="str">
        <f t="shared" si="17"/>
        <v>Ok</v>
      </c>
      <c r="AO36" s="65" t="str">
        <f t="shared" si="18"/>
        <v>Cooperado COM perguntas a serem evidenciadas</v>
      </c>
    </row>
    <row r="37" spans="1:41" ht="20.100000000000001" customHeight="1">
      <c r="A37" s="120">
        <v>10</v>
      </c>
      <c r="B37" s="229"/>
      <c r="C37" s="229"/>
      <c r="D37" s="229"/>
      <c r="E37" s="229"/>
      <c r="H37" s="264" t="s">
        <v>1742</v>
      </c>
      <c r="I37" s="115" t="str">
        <f>_xlfn.XLOOKUP(J37,'3059'!$D:$D,'3059'!$C:$C,0,0)</f>
        <v>426.400.321-00</v>
      </c>
      <c r="J37" s="134" t="str">
        <v>VALDIVINO DODO</v>
      </c>
      <c r="K37" s="135" cm="1">
        <f t="array" ref="K37">MAX(IF(J37='3059'!$D:$D,'3059'!$I:$I))</f>
        <v>46048</v>
      </c>
      <c r="L37" s="136">
        <f>IF(COUNTIFS('3059'!$D:$D,'A3059'!J37,'3059'!$I:$I,'A3059'!K37,'3059'!$F:$F,'A3059'!$L$7)&gt;=1,1,0)</f>
        <v>1</v>
      </c>
      <c r="M37" s="136">
        <f>IF(COUNTIFS('3059'!$D:$D,'A3059'!J37,'3059'!$I:$I,'A3059'!K37,'3059'!$F:$F,'A3059'!$M$7)&gt;=1,1,0)</f>
        <v>0</v>
      </c>
      <c r="N37" s="136">
        <f>IF(COUNTIFS('3059'!$D:$D,'A3059'!J37,'3059'!$I:$I,'A3059'!K37,'3059'!$F:$F,'A3059'!$N$7)&gt;=1,1,0)</f>
        <v>0</v>
      </c>
      <c r="O37" s="117"/>
      <c r="P37" s="118"/>
      <c r="Q37" s="133" t="str">
        <f t="shared" si="12"/>
        <v>Ok</v>
      </c>
      <c r="R37" s="115"/>
      <c r="S37" s="115"/>
      <c r="T37" s="66"/>
      <c r="U37" s="133" t="str">
        <f t="shared" si="13"/>
        <v>Ok</v>
      </c>
      <c r="V37" s="115"/>
      <c r="W37" s="115"/>
      <c r="X37" s="66"/>
      <c r="Y37" s="133" t="str">
        <f t="shared" si="14"/>
        <v>Ok</v>
      </c>
      <c r="Z37" s="115"/>
      <c r="AA37" s="115"/>
      <c r="AB37" s="66"/>
      <c r="AC37" s="133" t="str">
        <f t="shared" si="7"/>
        <v>Ok</v>
      </c>
      <c r="AD37" s="115"/>
      <c r="AE37" s="115"/>
      <c r="AF37" s="66"/>
      <c r="AG37" s="133" t="str">
        <f t="shared" si="15"/>
        <v>Ok</v>
      </c>
      <c r="AH37" s="115"/>
      <c r="AI37" s="133" t="str">
        <f t="shared" si="2"/>
        <v>Ok</v>
      </c>
      <c r="AJ37" s="117" t="str">
        <f t="shared" si="16"/>
        <v>Não</v>
      </c>
      <c r="AK37" s="118"/>
      <c r="AL37" s="115"/>
      <c r="AM37" s="133" t="str">
        <f t="shared" si="17"/>
        <v>Ok</v>
      </c>
      <c r="AO37" s="65" t="str">
        <f t="shared" si="18"/>
        <v>Cooperado SEM perguntas a serem evidenciadas</v>
      </c>
    </row>
    <row r="38" spans="1:41" ht="20.100000000000001" customHeight="1">
      <c r="A38" s="120">
        <v>11</v>
      </c>
      <c r="B38" s="229"/>
      <c r="C38" s="229"/>
      <c r="D38" s="229"/>
      <c r="E38" s="229"/>
      <c r="H38" s="264" t="s">
        <v>1736</v>
      </c>
      <c r="I38" s="115" t="str">
        <f>_xlfn.XLOOKUP(J38,'3059'!$D:$D,'3059'!$C:$C,0,0)</f>
        <v>456.011.861-20</v>
      </c>
      <c r="J38" s="134" t="str">
        <v>MORIVAL BELCHIOR DE OLIVEIRA</v>
      </c>
      <c r="K38" s="135" cm="1">
        <f t="array" ref="K38">MAX(IF(J38='3059'!$D:$D,'3059'!$I:$I))</f>
        <v>46038</v>
      </c>
      <c r="L38" s="136">
        <f>IF(COUNTIFS('3059'!$D:$D,'A3059'!J38,'3059'!$I:$I,'A3059'!K38,'3059'!$F:$F,'A3059'!$L$7)&gt;=1,1,0)</f>
        <v>1</v>
      </c>
      <c r="M38" s="136">
        <f>IF(COUNTIFS('3059'!$D:$D,'A3059'!J38,'3059'!$I:$I,'A3059'!K38,'3059'!$F:$F,'A3059'!$M$7)&gt;=1,1,0)</f>
        <v>0</v>
      </c>
      <c r="N38" s="136">
        <f>IF(COUNTIFS('3059'!$D:$D,'A3059'!J38,'3059'!$I:$I,'A3059'!K38,'3059'!$F:$F,'A3059'!$N$7)&gt;=1,1,0)</f>
        <v>0</v>
      </c>
      <c r="O38" s="117"/>
      <c r="P38" s="118"/>
      <c r="Q38" s="133" t="str">
        <f t="shared" si="12"/>
        <v>Ok</v>
      </c>
      <c r="R38" s="115"/>
      <c r="S38" s="115"/>
      <c r="T38" s="66"/>
      <c r="U38" s="133" t="str">
        <f t="shared" si="13"/>
        <v>Ok</v>
      </c>
      <c r="V38" s="115"/>
      <c r="W38" s="115"/>
      <c r="X38" s="66"/>
      <c r="Y38" s="133" t="str">
        <f t="shared" si="14"/>
        <v>Ok</v>
      </c>
      <c r="Z38" s="115"/>
      <c r="AA38" s="115"/>
      <c r="AB38" s="66"/>
      <c r="AC38" s="133" t="str">
        <f t="shared" si="7"/>
        <v>Ok</v>
      </c>
      <c r="AD38" s="115"/>
      <c r="AE38" s="115"/>
      <c r="AF38" s="66"/>
      <c r="AG38" s="133" t="str">
        <f t="shared" si="15"/>
        <v>Ok</v>
      </c>
      <c r="AH38" s="115"/>
      <c r="AI38" s="133" t="str">
        <f t="shared" si="2"/>
        <v>Ok</v>
      </c>
      <c r="AJ38" s="117" t="str">
        <f t="shared" si="16"/>
        <v>Não</v>
      </c>
      <c r="AK38" s="118"/>
      <c r="AL38" s="115"/>
      <c r="AM38" s="133" t="str">
        <f t="shared" si="17"/>
        <v>Ok</v>
      </c>
      <c r="AO38" s="65" t="str">
        <f t="shared" si="18"/>
        <v>Cooperado SEM perguntas a serem evidenciadas</v>
      </c>
    </row>
    <row r="39" spans="1:41" ht="20.100000000000001" customHeight="1">
      <c r="A39" s="120">
        <v>12</v>
      </c>
      <c r="B39" s="229"/>
      <c r="C39" s="229"/>
      <c r="D39" s="229"/>
      <c r="E39" s="229"/>
      <c r="H39" s="264" t="s">
        <v>1788</v>
      </c>
      <c r="I39" s="115" t="str">
        <f>_xlfn.XLOOKUP(J39,'3059'!$D:$D,'3059'!$C:$C,0,0)</f>
        <v>51.055.469/0001-69</v>
      </c>
      <c r="J39" s="134" t="str">
        <v>M2 INTELIGENCIA TRIBUTARIA LTDA</v>
      </c>
      <c r="K39" s="135" cm="1">
        <f t="array" ref="K39">MAX(IF(J39='3059'!$D:$D,'3059'!$I:$I))</f>
        <v>46031</v>
      </c>
      <c r="L39" s="136">
        <f>IF(COUNTIFS('3059'!$D:$D,'A3059'!J39,'3059'!$I:$I,'A3059'!K39,'3059'!$F:$F,'A3059'!$L$7)&gt;=1,1,0)</f>
        <v>1</v>
      </c>
      <c r="M39" s="136">
        <f>IF(COUNTIFS('3059'!$D:$D,'A3059'!J39,'3059'!$I:$I,'A3059'!K39,'3059'!$F:$F,'A3059'!$M$7)&gt;=1,1,0)</f>
        <v>0</v>
      </c>
      <c r="N39" s="136">
        <f>IF(COUNTIFS('3059'!$D:$D,'A3059'!J39,'3059'!$I:$I,'A3059'!K39,'3059'!$F:$F,'A3059'!$N$7)&gt;=1,1,0)</f>
        <v>0</v>
      </c>
      <c r="O39" s="117"/>
      <c r="P39" s="118"/>
      <c r="Q39" s="133" t="str">
        <f t="shared" si="12"/>
        <v>Ok</v>
      </c>
      <c r="R39" s="115"/>
      <c r="S39" s="115"/>
      <c r="T39" s="66"/>
      <c r="U39" s="133" t="str">
        <f t="shared" si="13"/>
        <v>Ok</v>
      </c>
      <c r="V39" s="115"/>
      <c r="W39" s="115"/>
      <c r="X39" s="66"/>
      <c r="Y39" s="133" t="str">
        <f t="shared" si="14"/>
        <v>Ok</v>
      </c>
      <c r="Z39" s="115" t="s">
        <v>1735</v>
      </c>
      <c r="AA39" s="115" t="s">
        <v>1731</v>
      </c>
      <c r="AB39" s="66" t="s">
        <v>1735</v>
      </c>
      <c r="AC39" s="133" t="str">
        <f t="shared" si="7"/>
        <v>Verificar</v>
      </c>
      <c r="AD39" s="115"/>
      <c r="AE39" s="115"/>
      <c r="AF39" s="66"/>
      <c r="AG39" s="133" t="str">
        <f t="shared" si="15"/>
        <v>Ok</v>
      </c>
      <c r="AH39" s="115" t="s">
        <v>1735</v>
      </c>
      <c r="AI39" s="133" t="str">
        <f t="shared" si="2"/>
        <v>Verificar</v>
      </c>
      <c r="AJ39" s="117" t="str">
        <f t="shared" si="16"/>
        <v>Não</v>
      </c>
      <c r="AK39" s="118"/>
      <c r="AL39" s="115"/>
      <c r="AM39" s="133" t="str">
        <f t="shared" si="17"/>
        <v>Ok</v>
      </c>
      <c r="AO39" s="65" t="str">
        <f t="shared" si="18"/>
        <v>Cooperado COM perguntas a serem evidenciadas</v>
      </c>
    </row>
    <row r="40" spans="1:41" ht="20.100000000000001" customHeight="1">
      <c r="A40" s="120">
        <v>13</v>
      </c>
      <c r="B40" s="229"/>
      <c r="C40" s="229"/>
      <c r="D40" s="229"/>
      <c r="E40" s="229"/>
      <c r="H40" s="264" t="s">
        <v>1736</v>
      </c>
      <c r="I40" s="115" t="str">
        <f>_xlfn.XLOOKUP(J40,'3059'!$D:$D,'3059'!$C:$C,0,0)</f>
        <v>515.739.381-49</v>
      </c>
      <c r="J40" s="134" t="str">
        <v>RILDO FIDELIS NOGUEIRA</v>
      </c>
      <c r="K40" s="135" cm="1">
        <f t="array" ref="K40">MAX(IF(J40='3059'!$D:$D,'3059'!$I:$I))</f>
        <v>46049</v>
      </c>
      <c r="L40" s="136">
        <f>IF(COUNTIFS('3059'!$D:$D,'A3059'!J40,'3059'!$I:$I,'A3059'!K40,'3059'!$F:$F,'A3059'!$L$7)&gt;=1,1,0)</f>
        <v>1</v>
      </c>
      <c r="M40" s="136">
        <f>IF(COUNTIFS('3059'!$D:$D,'A3059'!J40,'3059'!$I:$I,'A3059'!K40,'3059'!$F:$F,'A3059'!$M$7)&gt;=1,1,0)</f>
        <v>0</v>
      </c>
      <c r="N40" s="136">
        <f>IF(COUNTIFS('3059'!$D:$D,'A3059'!J40,'3059'!$I:$I,'A3059'!K40,'3059'!$F:$F,'A3059'!$N$7)&gt;=1,1,0)</f>
        <v>0</v>
      </c>
      <c r="O40" s="117"/>
      <c r="P40" s="118"/>
      <c r="Q40" s="133" t="str">
        <f t="shared" si="12"/>
        <v>Ok</v>
      </c>
      <c r="R40" s="115"/>
      <c r="S40" s="115"/>
      <c r="T40" s="66"/>
      <c r="U40" s="133" t="str">
        <f t="shared" si="13"/>
        <v>Ok</v>
      </c>
      <c r="V40" s="115"/>
      <c r="W40" s="115"/>
      <c r="X40" s="66"/>
      <c r="Y40" s="133" t="str">
        <f t="shared" si="14"/>
        <v>Ok</v>
      </c>
      <c r="Z40" s="115" t="s">
        <v>1735</v>
      </c>
      <c r="AA40" s="115" t="s">
        <v>1731</v>
      </c>
      <c r="AB40" s="66" t="s">
        <v>1735</v>
      </c>
      <c r="AC40" s="133" t="str">
        <f t="shared" si="7"/>
        <v>Verificar</v>
      </c>
      <c r="AD40" s="115"/>
      <c r="AE40" s="115"/>
      <c r="AF40" s="66"/>
      <c r="AG40" s="133" t="str">
        <f t="shared" si="15"/>
        <v>Ok</v>
      </c>
      <c r="AH40" s="115" t="s">
        <v>1735</v>
      </c>
      <c r="AI40" s="133" t="str">
        <f t="shared" si="2"/>
        <v>Verificar</v>
      </c>
      <c r="AJ40" s="117" t="str">
        <f t="shared" si="16"/>
        <v>Não</v>
      </c>
      <c r="AK40" s="118"/>
      <c r="AL40" s="115"/>
      <c r="AM40" s="133" t="str">
        <f t="shared" si="17"/>
        <v>Ok</v>
      </c>
      <c r="AO40" s="65" t="str">
        <f t="shared" si="18"/>
        <v>Cooperado COM perguntas a serem evidenciadas</v>
      </c>
    </row>
    <row r="41" spans="1:41" ht="20.100000000000001" customHeight="1">
      <c r="A41" s="120">
        <v>14</v>
      </c>
      <c r="B41" s="229"/>
      <c r="C41" s="229"/>
      <c r="D41" s="229"/>
      <c r="E41" s="229"/>
      <c r="H41" s="264" t="s">
        <v>1742</v>
      </c>
      <c r="I41" s="115" t="str">
        <f>_xlfn.XLOOKUP(J41,'3059'!$D:$D,'3059'!$C:$C,0,0)</f>
        <v>759.950.181-91</v>
      </c>
      <c r="J41" s="134" t="str">
        <v>SILVONE GARCIA</v>
      </c>
      <c r="K41" s="135" cm="1">
        <f t="array" ref="K41">MAX(IF(J41='3059'!$D:$D,'3059'!$I:$I))</f>
        <v>46032</v>
      </c>
      <c r="L41" s="136">
        <f>IF(COUNTIFS('3059'!$D:$D,'A3059'!J41,'3059'!$I:$I,'A3059'!K41,'3059'!$F:$F,'A3059'!$L$7)&gt;=1,1,0)</f>
        <v>1</v>
      </c>
      <c r="M41" s="136">
        <f>IF(COUNTIFS('3059'!$D:$D,'A3059'!J41,'3059'!$I:$I,'A3059'!K41,'3059'!$F:$F,'A3059'!$M$7)&gt;=1,1,0)</f>
        <v>0</v>
      </c>
      <c r="N41" s="136">
        <f>IF(COUNTIFS('3059'!$D:$D,'A3059'!J41,'3059'!$I:$I,'A3059'!K41,'3059'!$F:$F,'A3059'!$N$7)&gt;=1,1,0)</f>
        <v>0</v>
      </c>
      <c r="O41" s="117"/>
      <c r="P41" s="118"/>
      <c r="Q41" s="133" t="str">
        <f t="shared" si="12"/>
        <v>Ok</v>
      </c>
      <c r="R41" s="115"/>
      <c r="S41" s="115"/>
      <c r="T41" s="66"/>
      <c r="U41" s="133" t="str">
        <f t="shared" si="13"/>
        <v>Ok</v>
      </c>
      <c r="V41" s="115"/>
      <c r="W41" s="115"/>
      <c r="X41" s="66"/>
      <c r="Y41" s="133" t="str">
        <f t="shared" si="14"/>
        <v>Ok</v>
      </c>
      <c r="Z41" s="115"/>
      <c r="AA41" s="115"/>
      <c r="AB41" s="66"/>
      <c r="AC41" s="133" t="str">
        <f t="shared" si="7"/>
        <v>Ok</v>
      </c>
      <c r="AD41" s="115"/>
      <c r="AE41" s="115"/>
      <c r="AF41" s="66"/>
      <c r="AG41" s="133" t="str">
        <f t="shared" si="15"/>
        <v>Ok</v>
      </c>
      <c r="AH41" s="115"/>
      <c r="AI41" s="133" t="str">
        <f t="shared" si="2"/>
        <v>Ok</v>
      </c>
      <c r="AJ41" s="117" t="str">
        <f t="shared" si="16"/>
        <v>Não</v>
      </c>
      <c r="AK41" s="118"/>
      <c r="AL41" s="115"/>
      <c r="AM41" s="133" t="str">
        <f t="shared" si="17"/>
        <v>Ok</v>
      </c>
      <c r="AO41" s="65" t="str">
        <f t="shared" si="18"/>
        <v>Cooperado SEM perguntas a serem evidenciadas</v>
      </c>
    </row>
    <row r="42" spans="1:41" ht="20.100000000000001" customHeight="1">
      <c r="A42" s="120">
        <v>15</v>
      </c>
      <c r="B42" s="229"/>
      <c r="C42" s="229"/>
      <c r="D42" s="229"/>
      <c r="E42" s="229"/>
      <c r="H42" s="264"/>
      <c r="I42" s="115">
        <f>_xlfn.XLOOKUP(J42,'3059'!$D:$D,'3059'!$C:$C,0,0)</f>
        <v>0</v>
      </c>
      <c r="J42" s="134"/>
      <c r="K42" s="135" cm="1">
        <f t="array" ref="K42">MAX(IF(J42='3059'!$D:$D,'3059'!$I:$I))</f>
        <v>0</v>
      </c>
      <c r="L42" s="136">
        <f>IF(COUNTIFS('3059'!$D:$D,'A3059'!J42,'3059'!$I:$I,'A3059'!K42,'3059'!$F:$F,'A3059'!$L$7)&gt;=1,1,0)</f>
        <v>0</v>
      </c>
      <c r="M42" s="136">
        <f>IF(COUNTIFS('3059'!$D:$D,'A3059'!J42,'3059'!$I:$I,'A3059'!K42,'3059'!$F:$F,'A3059'!$M$7)&gt;=1,1,0)</f>
        <v>0</v>
      </c>
      <c r="N42" s="136">
        <f>IF(COUNTIFS('3059'!$D:$D,'A3059'!J42,'3059'!$I:$I,'A3059'!K42,'3059'!$F:$F,'A3059'!$N$7)&gt;=1,1,0)</f>
        <v>0</v>
      </c>
      <c r="O42" s="117"/>
      <c r="P42" s="118"/>
      <c r="Q42" s="133" t="str">
        <f t="shared" si="12"/>
        <v>Ok</v>
      </c>
      <c r="R42" s="115"/>
      <c r="S42" s="115"/>
      <c r="T42" s="66"/>
      <c r="U42" s="133" t="str">
        <f t="shared" si="13"/>
        <v>Ok</v>
      </c>
      <c r="V42" s="115"/>
      <c r="W42" s="115"/>
      <c r="X42" s="66"/>
      <c r="Y42" s="133" t="str">
        <f t="shared" si="14"/>
        <v>Ok</v>
      </c>
      <c r="Z42" s="115"/>
      <c r="AA42" s="115"/>
      <c r="AB42" s="66"/>
      <c r="AC42" s="133" t="str">
        <f t="shared" si="7"/>
        <v>Ok</v>
      </c>
      <c r="AD42" s="115"/>
      <c r="AE42" s="115"/>
      <c r="AF42" s="66"/>
      <c r="AG42" s="133" t="str">
        <f t="shared" si="15"/>
        <v>Ok</v>
      </c>
      <c r="AH42" s="115"/>
      <c r="AI42" s="133" t="str">
        <f t="shared" si="2"/>
        <v>Ok</v>
      </c>
      <c r="AJ42" s="117" t="str">
        <f t="shared" si="16"/>
        <v>Não</v>
      </c>
      <c r="AK42" s="118"/>
      <c r="AL42" s="115"/>
      <c r="AM42" s="133" t="str">
        <f t="shared" si="17"/>
        <v>Ok</v>
      </c>
      <c r="AO42" s="65" t="str">
        <f t="shared" si="18"/>
        <v>Cooperado SEM perguntas a serem evidenciadas</v>
      </c>
    </row>
    <row r="43" spans="1:41" ht="20.100000000000001" customHeight="1">
      <c r="A43" s="120">
        <v>16</v>
      </c>
      <c r="B43" s="229"/>
      <c r="C43" s="229"/>
      <c r="D43" s="229"/>
      <c r="E43" s="229"/>
      <c r="H43" s="264"/>
      <c r="I43" s="115">
        <f>_xlfn.XLOOKUP(J43,'3059'!$D:$D,'3059'!$C:$C,0,0)</f>
        <v>0</v>
      </c>
      <c r="J43" s="134"/>
      <c r="K43" s="135" cm="1">
        <f t="array" ref="K43">MAX(IF(J43='3059'!$D:$D,'3059'!$I:$I))</f>
        <v>0</v>
      </c>
      <c r="L43" s="136">
        <f>IF(COUNTIFS('3059'!$D:$D,'A3059'!J43,'3059'!$I:$I,'A3059'!K43,'3059'!$F:$F,'A3059'!$L$7)&gt;=1,1,0)</f>
        <v>0</v>
      </c>
      <c r="M43" s="136">
        <f>IF(COUNTIFS('3059'!$D:$D,'A3059'!J43,'3059'!$I:$I,'A3059'!K43,'3059'!$F:$F,'A3059'!$M$7)&gt;=1,1,0)</f>
        <v>0</v>
      </c>
      <c r="N43" s="136">
        <f>IF(COUNTIFS('3059'!$D:$D,'A3059'!J43,'3059'!$I:$I,'A3059'!K43,'3059'!$F:$F,'A3059'!$N$7)&gt;=1,1,0)</f>
        <v>0</v>
      </c>
      <c r="O43" s="117"/>
      <c r="P43" s="118"/>
      <c r="Q43" s="133" t="str">
        <f t="shared" si="12"/>
        <v>Ok</v>
      </c>
      <c r="R43" s="115"/>
      <c r="S43" s="115"/>
      <c r="T43" s="66"/>
      <c r="U43" s="133" t="str">
        <f t="shared" si="13"/>
        <v>Ok</v>
      </c>
      <c r="V43" s="115"/>
      <c r="W43" s="115"/>
      <c r="X43" s="66"/>
      <c r="Y43" s="133" t="str">
        <f t="shared" si="14"/>
        <v>Ok</v>
      </c>
      <c r="Z43" s="115"/>
      <c r="AA43" s="115"/>
      <c r="AB43" s="66"/>
      <c r="AC43" s="133" t="str">
        <f t="shared" si="7"/>
        <v>Ok</v>
      </c>
      <c r="AD43" s="115"/>
      <c r="AE43" s="115"/>
      <c r="AF43" s="66"/>
      <c r="AG43" s="133" t="str">
        <f t="shared" si="15"/>
        <v>Ok</v>
      </c>
      <c r="AH43" s="115"/>
      <c r="AI43" s="133" t="str">
        <f t="shared" si="2"/>
        <v>Ok</v>
      </c>
      <c r="AJ43" s="117" t="str">
        <f t="shared" si="16"/>
        <v>Não</v>
      </c>
      <c r="AK43" s="118"/>
      <c r="AL43" s="115"/>
      <c r="AM43" s="133" t="str">
        <f t="shared" si="17"/>
        <v>Ok</v>
      </c>
      <c r="AO43" s="65" t="str">
        <f t="shared" si="18"/>
        <v>Cooperado SEM perguntas a serem evidenciadas</v>
      </c>
    </row>
    <row r="44" spans="1:41" ht="20.100000000000001" customHeight="1">
      <c r="A44" s="120">
        <v>17</v>
      </c>
      <c r="B44" s="229"/>
      <c r="C44" s="229"/>
      <c r="D44" s="229"/>
      <c r="E44" s="229"/>
      <c r="H44" s="264"/>
      <c r="I44" s="115">
        <f>_xlfn.XLOOKUP(J44,'3059'!$D:$D,'3059'!$C:$C,0,0)</f>
        <v>0</v>
      </c>
      <c r="J44" s="134"/>
      <c r="K44" s="135" cm="1">
        <f t="array" ref="K44">MAX(IF(J44='3059'!$D:$D,'3059'!$I:$I))</f>
        <v>0</v>
      </c>
      <c r="L44" s="136">
        <f>IF(COUNTIFS('3059'!$D:$D,'A3059'!J44,'3059'!$I:$I,'A3059'!K44,'3059'!$F:$F,'A3059'!$L$7)&gt;=1,1,0)</f>
        <v>0</v>
      </c>
      <c r="M44" s="136">
        <f>IF(COUNTIFS('3059'!$D:$D,'A3059'!J44,'3059'!$I:$I,'A3059'!K44,'3059'!$F:$F,'A3059'!$M$7)&gt;=1,1,0)</f>
        <v>0</v>
      </c>
      <c r="N44" s="136">
        <f>IF(COUNTIFS('3059'!$D:$D,'A3059'!J44,'3059'!$I:$I,'A3059'!K44,'3059'!$F:$F,'A3059'!$N$7)&gt;=1,1,0)</f>
        <v>0</v>
      </c>
      <c r="O44" s="117"/>
      <c r="P44" s="118"/>
      <c r="Q44" s="133" t="str">
        <f t="shared" si="12"/>
        <v>Ok</v>
      </c>
      <c r="R44" s="115"/>
      <c r="S44" s="115"/>
      <c r="T44" s="66"/>
      <c r="U44" s="133" t="str">
        <f t="shared" si="13"/>
        <v>Ok</v>
      </c>
      <c r="V44" s="115"/>
      <c r="W44" s="115"/>
      <c r="X44" s="66"/>
      <c r="Y44" s="133" t="str">
        <f t="shared" si="14"/>
        <v>Ok</v>
      </c>
      <c r="Z44" s="115"/>
      <c r="AA44" s="115"/>
      <c r="AB44" s="66"/>
      <c r="AC44" s="133" t="str">
        <f t="shared" si="7"/>
        <v>Ok</v>
      </c>
      <c r="AD44" s="115"/>
      <c r="AE44" s="115"/>
      <c r="AF44" s="66"/>
      <c r="AG44" s="133" t="str">
        <f t="shared" si="15"/>
        <v>Ok</v>
      </c>
      <c r="AH44" s="115"/>
      <c r="AI44" s="133" t="str">
        <f t="shared" si="2"/>
        <v>Ok</v>
      </c>
      <c r="AJ44" s="117" t="str">
        <f t="shared" si="16"/>
        <v>Não</v>
      </c>
      <c r="AK44" s="118"/>
      <c r="AL44" s="115"/>
      <c r="AM44" s="133" t="str">
        <f t="shared" si="17"/>
        <v>Ok</v>
      </c>
      <c r="AO44" s="65" t="str">
        <f t="shared" si="18"/>
        <v>Cooperado SEM perguntas a serem evidenciadas</v>
      </c>
    </row>
    <row r="45" spans="1:41" ht="20.100000000000001" customHeight="1">
      <c r="A45" s="120">
        <v>18</v>
      </c>
      <c r="B45" s="229"/>
      <c r="C45" s="229"/>
      <c r="D45" s="229"/>
      <c r="E45" s="229"/>
      <c r="H45" s="264"/>
      <c r="I45" s="115">
        <f>_xlfn.XLOOKUP(J45,'3059'!$D:$D,'3059'!$C:$C,0,0)</f>
        <v>0</v>
      </c>
      <c r="J45" s="134"/>
      <c r="K45" s="135" cm="1">
        <f t="array" ref="K45">MAX(IF(J45='3059'!$D:$D,'3059'!$I:$I))</f>
        <v>0</v>
      </c>
      <c r="L45" s="136">
        <f>IF(COUNTIFS('3059'!$D:$D,'A3059'!J45,'3059'!$I:$I,'A3059'!K45,'3059'!$F:$F,'A3059'!$L$7)&gt;=1,1,0)</f>
        <v>0</v>
      </c>
      <c r="M45" s="136">
        <f>IF(COUNTIFS('3059'!$D:$D,'A3059'!J45,'3059'!$I:$I,'A3059'!K45,'3059'!$F:$F,'A3059'!$M$7)&gt;=1,1,0)</f>
        <v>0</v>
      </c>
      <c r="N45" s="136">
        <f>IF(COUNTIFS('3059'!$D:$D,'A3059'!J45,'3059'!$I:$I,'A3059'!K45,'3059'!$F:$F,'A3059'!$N$7)&gt;=1,1,0)</f>
        <v>0</v>
      </c>
      <c r="O45" s="117"/>
      <c r="P45" s="118"/>
      <c r="Q45" s="133" t="str">
        <f t="shared" si="12"/>
        <v>Ok</v>
      </c>
      <c r="R45" s="115"/>
      <c r="S45" s="115"/>
      <c r="T45" s="66"/>
      <c r="U45" s="133" t="str">
        <f t="shared" si="13"/>
        <v>Ok</v>
      </c>
      <c r="V45" s="115"/>
      <c r="W45" s="115"/>
      <c r="X45" s="66"/>
      <c r="Y45" s="133" t="str">
        <f t="shared" si="14"/>
        <v>Ok</v>
      </c>
      <c r="Z45" s="115"/>
      <c r="AA45" s="115"/>
      <c r="AB45" s="66"/>
      <c r="AC45" s="133" t="str">
        <f t="shared" si="7"/>
        <v>Ok</v>
      </c>
      <c r="AD45" s="115"/>
      <c r="AE45" s="115"/>
      <c r="AF45" s="66"/>
      <c r="AG45" s="133" t="str">
        <f t="shared" si="15"/>
        <v>Ok</v>
      </c>
      <c r="AH45" s="115"/>
      <c r="AI45" s="133" t="str">
        <f t="shared" si="2"/>
        <v>Ok</v>
      </c>
      <c r="AJ45" s="117" t="str">
        <f t="shared" si="16"/>
        <v>Não</v>
      </c>
      <c r="AK45" s="118"/>
      <c r="AL45" s="115"/>
      <c r="AM45" s="133" t="str">
        <f t="shared" si="17"/>
        <v>Ok</v>
      </c>
      <c r="AO45" s="65" t="str">
        <f t="shared" si="18"/>
        <v>Cooperado SEM perguntas a serem evidenciadas</v>
      </c>
    </row>
    <row r="46" spans="1:41" ht="20.100000000000001" customHeight="1">
      <c r="A46" s="120">
        <v>19</v>
      </c>
      <c r="B46" s="229"/>
      <c r="C46" s="229"/>
      <c r="D46" s="229"/>
      <c r="E46" s="229"/>
      <c r="H46" s="264"/>
      <c r="I46" s="115">
        <f>_xlfn.XLOOKUP(J46,'3059'!$D:$D,'3059'!$C:$C,0,0)</f>
        <v>0</v>
      </c>
      <c r="J46" s="134"/>
      <c r="K46" s="135" cm="1">
        <f t="array" ref="K46">MAX(IF(J46='3059'!$D:$D,'3059'!$I:$I))</f>
        <v>0</v>
      </c>
      <c r="L46" s="136">
        <f>IF(COUNTIFS('3059'!$D:$D,'A3059'!J46,'3059'!$I:$I,'A3059'!K46,'3059'!$F:$F,'A3059'!$L$7)&gt;=1,1,0)</f>
        <v>0</v>
      </c>
      <c r="M46" s="136">
        <f>IF(COUNTIFS('3059'!$D:$D,'A3059'!J46,'3059'!$I:$I,'A3059'!K46,'3059'!$F:$F,'A3059'!$M$7)&gt;=1,1,0)</f>
        <v>0</v>
      </c>
      <c r="N46" s="136">
        <f>IF(COUNTIFS('3059'!$D:$D,'A3059'!J46,'3059'!$I:$I,'A3059'!K46,'3059'!$F:$F,'A3059'!$N$7)&gt;=1,1,0)</f>
        <v>0</v>
      </c>
      <c r="O46" s="117"/>
      <c r="P46" s="118"/>
      <c r="Q46" s="133" t="str">
        <f t="shared" si="12"/>
        <v>Ok</v>
      </c>
      <c r="R46" s="115"/>
      <c r="S46" s="115"/>
      <c r="T46" s="66"/>
      <c r="U46" s="133" t="str">
        <f t="shared" si="13"/>
        <v>Ok</v>
      </c>
      <c r="V46" s="115"/>
      <c r="W46" s="115"/>
      <c r="X46" s="66"/>
      <c r="Y46" s="133" t="str">
        <f t="shared" si="14"/>
        <v>Ok</v>
      </c>
      <c r="Z46" s="115"/>
      <c r="AA46" s="115"/>
      <c r="AB46" s="66"/>
      <c r="AC46" s="133" t="str">
        <f t="shared" si="7"/>
        <v>Ok</v>
      </c>
      <c r="AD46" s="115"/>
      <c r="AE46" s="115"/>
      <c r="AF46" s="66"/>
      <c r="AG46" s="133" t="str">
        <f t="shared" si="15"/>
        <v>Ok</v>
      </c>
      <c r="AH46" s="115"/>
      <c r="AI46" s="133" t="str">
        <f t="shared" si="2"/>
        <v>Ok</v>
      </c>
      <c r="AJ46" s="117" t="str">
        <f t="shared" si="16"/>
        <v>Não</v>
      </c>
      <c r="AK46" s="118"/>
      <c r="AL46" s="115"/>
      <c r="AM46" s="133" t="str">
        <f t="shared" si="17"/>
        <v>Ok</v>
      </c>
      <c r="AO46" s="65" t="str">
        <f t="shared" si="18"/>
        <v>Cooperado SEM perguntas a serem evidenciadas</v>
      </c>
    </row>
    <row r="47" spans="1:41" ht="20.100000000000001" customHeight="1">
      <c r="A47" s="120"/>
      <c r="B47" s="118"/>
      <c r="C47" s="118"/>
      <c r="D47" s="118"/>
      <c r="E47" s="118"/>
      <c r="H47" s="264"/>
      <c r="I47" s="115">
        <f>_xlfn.XLOOKUP(J47,'3059'!$D:$D,'3059'!$C:$C,0,0)</f>
        <v>0</v>
      </c>
      <c r="J47" s="134"/>
      <c r="K47" s="135" cm="1">
        <f t="array" ref="K47">MAX(IF(J47='3059'!$D:$D,'3059'!$I:$I))</f>
        <v>0</v>
      </c>
      <c r="L47" s="136">
        <f>IF(COUNTIFS('3059'!$D:$D,'A3059'!J47,'3059'!$I:$I,'A3059'!K47,'3059'!$F:$F,'A3059'!$L$7)&gt;=1,1,0)</f>
        <v>0</v>
      </c>
      <c r="M47" s="136">
        <f>IF(COUNTIFS('3059'!$D:$D,'A3059'!J47,'3059'!$I:$I,'A3059'!K47,'3059'!$F:$F,'A3059'!$M$7)&gt;=1,1,0)</f>
        <v>0</v>
      </c>
      <c r="N47" s="136">
        <f>IF(COUNTIFS('3059'!$D:$D,'A3059'!J47,'3059'!$I:$I,'A3059'!K47,'3059'!$F:$F,'A3059'!$N$7)&gt;=1,1,0)</f>
        <v>0</v>
      </c>
      <c r="O47" s="117"/>
      <c r="P47" s="118"/>
      <c r="Q47" s="133" t="str">
        <f t="shared" si="12"/>
        <v>Ok</v>
      </c>
      <c r="R47" s="115"/>
      <c r="S47" s="115"/>
      <c r="T47" s="66"/>
      <c r="U47" s="133" t="str">
        <f t="shared" si="13"/>
        <v>Ok</v>
      </c>
      <c r="V47" s="115"/>
      <c r="W47" s="115"/>
      <c r="X47" s="66"/>
      <c r="Y47" s="133" t="str">
        <f t="shared" si="14"/>
        <v>Ok</v>
      </c>
      <c r="Z47" s="115"/>
      <c r="AA47" s="115"/>
      <c r="AB47" s="66"/>
      <c r="AC47" s="133" t="str">
        <f t="shared" si="7"/>
        <v>Ok</v>
      </c>
      <c r="AD47" s="115"/>
      <c r="AE47" s="115"/>
      <c r="AF47" s="66"/>
      <c r="AG47" s="133" t="str">
        <f t="shared" si="15"/>
        <v>Ok</v>
      </c>
      <c r="AH47" s="115"/>
      <c r="AI47" s="133" t="str">
        <f t="shared" si="2"/>
        <v>Ok</v>
      </c>
      <c r="AJ47" s="117" t="str">
        <f t="shared" si="16"/>
        <v>Não</v>
      </c>
      <c r="AK47" s="118"/>
      <c r="AL47" s="115"/>
      <c r="AM47" s="133" t="str">
        <f t="shared" si="17"/>
        <v>Ok</v>
      </c>
      <c r="AO47" s="65" t="str">
        <f t="shared" si="18"/>
        <v>Cooperado SEM perguntas a serem evidenciadas</v>
      </c>
    </row>
    <row r="48" spans="1:41" ht="20.100000000000001" customHeight="1" thickBot="1">
      <c r="B48" s="363" t="s">
        <v>719</v>
      </c>
      <c r="C48" s="363"/>
      <c r="D48" s="363"/>
      <c r="E48" s="363"/>
      <c r="H48" s="264"/>
      <c r="I48" s="115">
        <f>_xlfn.XLOOKUP(J48,'3059'!$D:$D,'3059'!$C:$C,0,0)</f>
        <v>0</v>
      </c>
      <c r="J48" s="134"/>
      <c r="K48" s="135" cm="1">
        <f t="array" ref="K48">MAX(IF(J48='3059'!$D:$D,'3059'!$I:$I))</f>
        <v>0</v>
      </c>
      <c r="L48" s="136">
        <f>IF(COUNTIFS('3059'!$D:$D,'A3059'!J48,'3059'!$I:$I,'A3059'!K48,'3059'!$F:$F,'A3059'!$L$7)&gt;=1,1,0)</f>
        <v>0</v>
      </c>
      <c r="M48" s="136">
        <f>IF(COUNTIFS('3059'!$D:$D,'A3059'!J48,'3059'!$I:$I,'A3059'!K48,'3059'!$F:$F,'A3059'!$M$7)&gt;=1,1,0)</f>
        <v>0</v>
      </c>
      <c r="N48" s="136">
        <f>IF(COUNTIFS('3059'!$D:$D,'A3059'!J48,'3059'!$I:$I,'A3059'!K48,'3059'!$F:$F,'A3059'!$N$7)&gt;=1,1,0)</f>
        <v>0</v>
      </c>
      <c r="O48" s="117"/>
      <c r="P48" s="118"/>
      <c r="Q48" s="133" t="str">
        <f t="shared" si="12"/>
        <v>Ok</v>
      </c>
      <c r="R48" s="115"/>
      <c r="S48" s="115"/>
      <c r="T48" s="66"/>
      <c r="U48" s="133" t="str">
        <f t="shared" si="13"/>
        <v>Ok</v>
      </c>
      <c r="V48" s="115"/>
      <c r="W48" s="115"/>
      <c r="X48" s="66"/>
      <c r="Y48" s="133" t="str">
        <f t="shared" si="14"/>
        <v>Ok</v>
      </c>
      <c r="Z48" s="115"/>
      <c r="AA48" s="115"/>
      <c r="AB48" s="66"/>
      <c r="AC48" s="133" t="str">
        <f t="shared" si="7"/>
        <v>Ok</v>
      </c>
      <c r="AD48" s="115"/>
      <c r="AE48" s="115"/>
      <c r="AF48" s="66"/>
      <c r="AG48" s="133" t="str">
        <f t="shared" si="15"/>
        <v>Ok</v>
      </c>
      <c r="AH48" s="115"/>
      <c r="AI48" s="133" t="str">
        <f t="shared" si="2"/>
        <v>Ok</v>
      </c>
      <c r="AJ48" s="117" t="str">
        <f t="shared" si="16"/>
        <v>Não</v>
      </c>
      <c r="AK48" s="118"/>
      <c r="AL48" s="115"/>
      <c r="AM48" s="133" t="str">
        <f t="shared" si="17"/>
        <v>Ok</v>
      </c>
      <c r="AO48" s="65" t="str">
        <f t="shared" si="18"/>
        <v>Cooperado SEM perguntas a serem evidenciadas</v>
      </c>
    </row>
    <row r="49" spans="1:41" ht="20.100000000000001" customHeight="1" thickTop="1">
      <c r="A49" s="119" t="s">
        <v>720</v>
      </c>
      <c r="B49" s="150" t="s">
        <v>721</v>
      </c>
      <c r="C49" s="151" t="s">
        <v>715</v>
      </c>
      <c r="D49" s="328"/>
      <c r="E49" s="329"/>
      <c r="H49" s="264"/>
      <c r="I49" s="115">
        <f>_xlfn.XLOOKUP(J49,'3059'!$D:$D,'3059'!$C:$C,0,0)</f>
        <v>0</v>
      </c>
      <c r="J49" s="134"/>
      <c r="K49" s="135" cm="1">
        <f t="array" ref="K49">MAX(IF(J49='3059'!$D:$D,'3059'!$I:$I))</f>
        <v>0</v>
      </c>
      <c r="L49" s="136">
        <f>IF(COUNTIFS('3059'!$D:$D,'A3059'!J49,'3059'!$I:$I,'A3059'!K49,'3059'!$F:$F,'A3059'!$L$7)&gt;=1,1,0)</f>
        <v>0</v>
      </c>
      <c r="M49" s="136">
        <f>IF(COUNTIFS('3059'!$D:$D,'A3059'!J49,'3059'!$I:$I,'A3059'!K49,'3059'!$F:$F,'A3059'!$M$7)&gt;=1,1,0)</f>
        <v>0</v>
      </c>
      <c r="N49" s="136">
        <f>IF(COUNTIFS('3059'!$D:$D,'A3059'!J49,'3059'!$I:$I,'A3059'!K49,'3059'!$F:$F,'A3059'!$N$7)&gt;=1,1,0)</f>
        <v>0</v>
      </c>
      <c r="O49" s="117"/>
      <c r="P49" s="118"/>
      <c r="Q49" s="133" t="str">
        <f t="shared" si="12"/>
        <v>Ok</v>
      </c>
      <c r="R49" s="115"/>
      <c r="S49" s="115"/>
      <c r="T49" s="66"/>
      <c r="U49" s="133" t="str">
        <f t="shared" si="13"/>
        <v>Ok</v>
      </c>
      <c r="V49" s="115"/>
      <c r="W49" s="115"/>
      <c r="X49" s="66"/>
      <c r="Y49" s="133" t="str">
        <f t="shared" si="14"/>
        <v>Ok</v>
      </c>
      <c r="Z49" s="115"/>
      <c r="AA49" s="115"/>
      <c r="AB49" s="66"/>
      <c r="AC49" s="133" t="str">
        <f t="shared" si="7"/>
        <v>Ok</v>
      </c>
      <c r="AD49" s="115"/>
      <c r="AE49" s="115"/>
      <c r="AF49" s="66"/>
      <c r="AG49" s="133" t="str">
        <f t="shared" si="15"/>
        <v>Ok</v>
      </c>
      <c r="AH49" s="115"/>
      <c r="AI49" s="133" t="str">
        <f t="shared" si="2"/>
        <v>Ok</v>
      </c>
      <c r="AJ49" s="117" t="str">
        <f t="shared" si="16"/>
        <v>Não</v>
      </c>
      <c r="AK49" s="118"/>
      <c r="AL49" s="115"/>
      <c r="AM49" s="133" t="str">
        <f t="shared" si="17"/>
        <v>Ok</v>
      </c>
      <c r="AO49" s="65" t="str">
        <f t="shared" si="18"/>
        <v>Cooperado SEM perguntas a serem evidenciadas</v>
      </c>
    </row>
    <row r="50" spans="1:41" ht="20.100000000000001" customHeight="1">
      <c r="A50" s="119">
        <f>IFERROR(IF(ROW(_xlfn.XLOOKUP(B50,I:I,I:I))=1,"",ROW(_xlfn.XLOOKUP(B50,I:I,I:I))),"")</f>
        <v>10</v>
      </c>
      <c r="B50" s="157" t="str" cm="1">
        <f t="array" ref="B50:B66">IF(_xlfn._xlws.FILTER(I:I,AO:AO="Cooperado COM perguntas a serem evidenciadas","")="","",_xlfn._xlws.FILTER(I:I,AO:AO="Cooperado COM perguntas a serem evidenciadas",""))</f>
        <v>003.171.811-65</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v>
      </c>
      <c r="D50" s="120"/>
      <c r="E50" s="158"/>
      <c r="H50" s="264"/>
      <c r="I50" s="115">
        <f>_xlfn.XLOOKUP(J50,'3059'!$D:$D,'3059'!$C:$C,0,0)</f>
        <v>0</v>
      </c>
      <c r="J50" s="134"/>
      <c r="K50" s="135" cm="1">
        <f t="array" ref="K50">MAX(IF(J50='3059'!$D:$D,'3059'!$I:$I))</f>
        <v>0</v>
      </c>
      <c r="L50" s="136">
        <f>IF(COUNTIFS('3059'!$D:$D,'A3059'!J50,'3059'!$I:$I,'A3059'!K50,'3059'!$F:$F,'A3059'!$L$7)&gt;=1,1,0)</f>
        <v>0</v>
      </c>
      <c r="M50" s="136">
        <f>IF(COUNTIFS('3059'!$D:$D,'A3059'!J50,'3059'!$I:$I,'A3059'!K50,'3059'!$F:$F,'A3059'!$M$7)&gt;=1,1,0)</f>
        <v>0</v>
      </c>
      <c r="N50" s="136">
        <f>IF(COUNTIFS('3059'!$D:$D,'A3059'!J50,'3059'!$I:$I,'A3059'!K50,'3059'!$F:$F,'A3059'!$N$7)&gt;=1,1,0)</f>
        <v>0</v>
      </c>
      <c r="O50" s="117"/>
      <c r="P50" s="118"/>
      <c r="Q50" s="133" t="str">
        <f t="shared" si="12"/>
        <v>Ok</v>
      </c>
      <c r="R50" s="115"/>
      <c r="S50" s="115"/>
      <c r="T50" s="66"/>
      <c r="U50" s="133" t="str">
        <f t="shared" si="13"/>
        <v>Ok</v>
      </c>
      <c r="V50" s="115"/>
      <c r="W50" s="115"/>
      <c r="X50" s="66"/>
      <c r="Y50" s="133" t="str">
        <f t="shared" si="14"/>
        <v>Ok</v>
      </c>
      <c r="Z50" s="115"/>
      <c r="AA50" s="115"/>
      <c r="AB50" s="66"/>
      <c r="AC50" s="133" t="str">
        <f t="shared" si="7"/>
        <v>Ok</v>
      </c>
      <c r="AD50" s="115"/>
      <c r="AE50" s="115"/>
      <c r="AF50" s="66"/>
      <c r="AG50" s="133" t="str">
        <f t="shared" si="15"/>
        <v>Ok</v>
      </c>
      <c r="AH50" s="115"/>
      <c r="AI50" s="133" t="str">
        <f t="shared" si="2"/>
        <v>Ok</v>
      </c>
      <c r="AJ50" s="117" t="str">
        <f t="shared" si="16"/>
        <v>Não</v>
      </c>
      <c r="AK50" s="118"/>
      <c r="AL50" s="115"/>
      <c r="AM50" s="133" t="str">
        <f t="shared" si="17"/>
        <v>Ok</v>
      </c>
      <c r="AO50" s="65" t="str">
        <f t="shared" si="18"/>
        <v>Cooperado SEM perguntas a serem evidenciadas</v>
      </c>
    </row>
    <row r="51" spans="1:41" ht="20.100000000000001" customHeight="1">
      <c r="A51" s="119">
        <f t="shared" ref="A51:A82" si="19">IFERROR(IF(ROW(_xlfn.XLOOKUP(B51,I:I,I:I))=1,"",ROW(_xlfn.XLOOKUP(B51,I:I,I:I))),"")</f>
        <v>11</v>
      </c>
      <c r="B51" s="159" t="str">
        <v>013.279.121-80</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4, 6.</v>
      </c>
      <c r="D51" s="120"/>
      <c r="E51" s="158"/>
      <c r="H51" s="264"/>
      <c r="I51" s="115">
        <f>_xlfn.XLOOKUP(J51,'3059'!$D:$D,'3059'!$C:$C,0,0)</f>
        <v>0</v>
      </c>
      <c r="J51" s="134"/>
      <c r="K51" s="135" cm="1">
        <f t="array" ref="K51">MAX(IF(J51='3059'!$D:$D,'3059'!$I:$I))</f>
        <v>0</v>
      </c>
      <c r="L51" s="136">
        <f>IF(COUNTIFS('3059'!$D:$D,'A3059'!J51,'3059'!$I:$I,'A3059'!K51,'3059'!$F:$F,'A3059'!$L$7)&gt;=1,1,0)</f>
        <v>0</v>
      </c>
      <c r="M51" s="136">
        <f>IF(COUNTIFS('3059'!$D:$D,'A3059'!J51,'3059'!$I:$I,'A3059'!K51,'3059'!$F:$F,'A3059'!$M$7)&gt;=1,1,0)</f>
        <v>0</v>
      </c>
      <c r="N51" s="136">
        <f>IF(COUNTIFS('3059'!$D:$D,'A3059'!J51,'3059'!$I:$I,'A3059'!K51,'3059'!$F:$F,'A3059'!$N$7)&gt;=1,1,0)</f>
        <v>0</v>
      </c>
      <c r="O51" s="117"/>
      <c r="P51" s="118"/>
      <c r="Q51" s="133" t="str">
        <f t="shared" si="12"/>
        <v>Ok</v>
      </c>
      <c r="R51" s="115"/>
      <c r="S51" s="115"/>
      <c r="T51" s="66"/>
      <c r="U51" s="133" t="str">
        <f t="shared" si="13"/>
        <v>Ok</v>
      </c>
      <c r="V51" s="115"/>
      <c r="W51" s="115"/>
      <c r="X51" s="66"/>
      <c r="Y51" s="133" t="str">
        <f t="shared" si="14"/>
        <v>Ok</v>
      </c>
      <c r="Z51" s="115"/>
      <c r="AA51" s="115"/>
      <c r="AB51" s="66"/>
      <c r="AC51" s="133" t="str">
        <f t="shared" si="7"/>
        <v>Ok</v>
      </c>
      <c r="AD51" s="115"/>
      <c r="AE51" s="115"/>
      <c r="AF51" s="66"/>
      <c r="AG51" s="133" t="str">
        <f t="shared" si="15"/>
        <v>Ok</v>
      </c>
      <c r="AH51" s="115"/>
      <c r="AI51" s="133" t="str">
        <f t="shared" si="2"/>
        <v>Ok</v>
      </c>
      <c r="AJ51" s="117" t="str">
        <f t="shared" si="16"/>
        <v>Não</v>
      </c>
      <c r="AK51" s="118"/>
      <c r="AL51" s="115"/>
      <c r="AM51" s="133" t="str">
        <f t="shared" si="17"/>
        <v>Ok</v>
      </c>
      <c r="AO51" s="65" t="str">
        <f t="shared" si="18"/>
        <v>Cooperado SEM perguntas a serem evidenciadas</v>
      </c>
    </row>
    <row r="52" spans="1:41" ht="20.100000000000001" customHeight="1">
      <c r="A52" s="119">
        <f t="shared" si="19"/>
        <v>13</v>
      </c>
      <c r="B52" s="159" t="str">
        <v>020.555.785-61</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4, 6.</v>
      </c>
      <c r="D52" s="120"/>
      <c r="E52" s="158"/>
      <c r="H52" s="264"/>
      <c r="I52" s="115">
        <f>_xlfn.XLOOKUP(J52,'3059'!$D:$D,'3059'!$C:$C,0,0)</f>
        <v>0</v>
      </c>
      <c r="J52" s="134"/>
      <c r="K52" s="135" cm="1">
        <f t="array" ref="K52">MAX(IF(J52='3059'!$D:$D,'3059'!$I:$I))</f>
        <v>0</v>
      </c>
      <c r="L52" s="136">
        <f>IF(COUNTIFS('3059'!$D:$D,'A3059'!J52,'3059'!$I:$I,'A3059'!K52,'3059'!$F:$F,'A3059'!$L$7)&gt;=1,1,0)</f>
        <v>0</v>
      </c>
      <c r="M52" s="136">
        <f>IF(COUNTIFS('3059'!$D:$D,'A3059'!J52,'3059'!$I:$I,'A3059'!K52,'3059'!$F:$F,'A3059'!$M$7)&gt;=1,1,0)</f>
        <v>0</v>
      </c>
      <c r="N52" s="136">
        <f>IF(COUNTIFS('3059'!$D:$D,'A3059'!J52,'3059'!$I:$I,'A3059'!K52,'3059'!$F:$F,'A3059'!$N$7)&gt;=1,1,0)</f>
        <v>0</v>
      </c>
      <c r="O52" s="117"/>
      <c r="P52" s="118"/>
      <c r="Q52" s="133" t="str">
        <f t="shared" si="12"/>
        <v>Ok</v>
      </c>
      <c r="R52" s="115"/>
      <c r="S52" s="115"/>
      <c r="T52" s="66"/>
      <c r="U52" s="133" t="str">
        <f t="shared" si="13"/>
        <v>Ok</v>
      </c>
      <c r="V52" s="115"/>
      <c r="W52" s="115"/>
      <c r="X52" s="66"/>
      <c r="Y52" s="133" t="str">
        <f t="shared" si="14"/>
        <v>Ok</v>
      </c>
      <c r="Z52" s="115"/>
      <c r="AA52" s="115"/>
      <c r="AB52" s="66"/>
      <c r="AC52" s="133" t="str">
        <f t="shared" si="7"/>
        <v>Ok</v>
      </c>
      <c r="AD52" s="115"/>
      <c r="AE52" s="115"/>
      <c r="AF52" s="66"/>
      <c r="AG52" s="133" t="str">
        <f t="shared" si="15"/>
        <v>Ok</v>
      </c>
      <c r="AH52" s="115"/>
      <c r="AI52" s="133" t="str">
        <f t="shared" si="2"/>
        <v>Ok</v>
      </c>
      <c r="AJ52" s="117" t="str">
        <f t="shared" si="16"/>
        <v>Não</v>
      </c>
      <c r="AK52" s="118"/>
      <c r="AL52" s="115"/>
      <c r="AM52" s="133" t="str">
        <f t="shared" si="17"/>
        <v>Ok</v>
      </c>
      <c r="AO52" s="65" t="str">
        <f t="shared" si="18"/>
        <v>Cooperado SEM perguntas a serem evidenciadas</v>
      </c>
    </row>
    <row r="53" spans="1:41" ht="20.100000000000001" customHeight="1">
      <c r="A53" s="255">
        <f t="shared" si="19"/>
        <v>14</v>
      </c>
      <c r="B53" s="159" t="str">
        <v>02.966.979/0002-63</v>
      </c>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1, 4.</v>
      </c>
      <c r="D53" s="120"/>
      <c r="E53" s="158"/>
      <c r="H53" s="264"/>
      <c r="I53" s="115">
        <f>_xlfn.XLOOKUP(J53,'3059'!$D:$D,'3059'!$C:$C,0,0)</f>
        <v>0</v>
      </c>
      <c r="J53" s="134"/>
      <c r="K53" s="135" cm="1">
        <f t="array" ref="K53">MAX(IF(J53='3059'!$D:$D,'3059'!$I:$I))</f>
        <v>0</v>
      </c>
      <c r="L53" s="136">
        <f>IF(COUNTIFS('3059'!$D:$D,'A3059'!J53,'3059'!$I:$I,'A3059'!K53,'3059'!$F:$F,'A3059'!$L$7)&gt;=1,1,0)</f>
        <v>0</v>
      </c>
      <c r="M53" s="136">
        <f>IF(COUNTIFS('3059'!$D:$D,'A3059'!J53,'3059'!$I:$I,'A3059'!K53,'3059'!$F:$F,'A3059'!$M$7)&gt;=1,1,0)</f>
        <v>0</v>
      </c>
      <c r="N53" s="136">
        <f>IF(COUNTIFS('3059'!$D:$D,'A3059'!J53,'3059'!$I:$I,'A3059'!K53,'3059'!$F:$F,'A3059'!$N$7)&gt;=1,1,0)</f>
        <v>0</v>
      </c>
      <c r="O53" s="117"/>
      <c r="P53" s="118"/>
      <c r="Q53" s="133" t="str">
        <f t="shared" si="12"/>
        <v>Ok</v>
      </c>
      <c r="R53" s="115"/>
      <c r="S53" s="115"/>
      <c r="T53" s="66"/>
      <c r="U53" s="133" t="str">
        <f t="shared" si="13"/>
        <v>Ok</v>
      </c>
      <c r="V53" s="115"/>
      <c r="W53" s="115"/>
      <c r="X53" s="66"/>
      <c r="Y53" s="133" t="str">
        <f t="shared" si="14"/>
        <v>Ok</v>
      </c>
      <c r="Z53" s="115"/>
      <c r="AA53" s="115"/>
      <c r="AB53" s="66"/>
      <c r="AC53" s="133" t="str">
        <f t="shared" si="7"/>
        <v>Ok</v>
      </c>
      <c r="AD53" s="115"/>
      <c r="AE53" s="115"/>
      <c r="AF53" s="66"/>
      <c r="AG53" s="133" t="str">
        <f t="shared" si="15"/>
        <v>Ok</v>
      </c>
      <c r="AH53" s="115"/>
      <c r="AI53" s="133" t="str">
        <f t="shared" si="2"/>
        <v>Ok</v>
      </c>
      <c r="AJ53" s="117" t="str">
        <f t="shared" si="16"/>
        <v>Não</v>
      </c>
      <c r="AK53" s="118"/>
      <c r="AL53" s="115"/>
      <c r="AM53" s="133" t="str">
        <f t="shared" si="17"/>
        <v>Ok</v>
      </c>
      <c r="AO53" s="65" t="str">
        <f t="shared" si="18"/>
        <v>Cooperado SEM perguntas a serem evidenciadas</v>
      </c>
    </row>
    <row r="54" spans="1:41" ht="20.100000000000001" customHeight="1">
      <c r="A54" s="255">
        <f t="shared" si="19"/>
        <v>15</v>
      </c>
      <c r="B54" s="159" t="str">
        <v>031.966.861-40</v>
      </c>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4.</v>
      </c>
      <c r="D54" s="120"/>
      <c r="E54" s="158"/>
      <c r="H54" s="142"/>
      <c r="I54" s="115">
        <f>_xlfn.XLOOKUP(J54,'3059'!$D:$D,'3059'!$C:$C,0,0)</f>
        <v>0</v>
      </c>
      <c r="J54" s="134"/>
      <c r="K54" s="135" cm="1">
        <f t="array" ref="K54">MAX(IF(J54='3059'!$D:$D,'3059'!$I:$I))</f>
        <v>0</v>
      </c>
      <c r="L54" s="136">
        <f>IF(COUNTIFS('3059'!$D:$D,'A3059'!J54,'3059'!$I:$I,'A3059'!K54,'3059'!$F:$F,'A3059'!$L$7)&gt;=1,1,0)</f>
        <v>0</v>
      </c>
      <c r="M54" s="136">
        <f>IF(COUNTIFS('3059'!$D:$D,'A3059'!J54,'3059'!$I:$I,'A3059'!K54,'3059'!$F:$F,'A3059'!$M$7)&gt;=1,1,0)</f>
        <v>0</v>
      </c>
      <c r="N54" s="136">
        <f>IF(COUNTIFS('3059'!$D:$D,'A3059'!J54,'3059'!$I:$I,'A3059'!K54,'3059'!$F:$F,'A3059'!$N$7)&gt;=1,1,0)</f>
        <v>0</v>
      </c>
      <c r="O54" s="117"/>
      <c r="P54" s="118"/>
      <c r="Q54" s="133" t="str">
        <f t="shared" si="12"/>
        <v>Ok</v>
      </c>
      <c r="R54" s="115"/>
      <c r="S54" s="115"/>
      <c r="T54" s="66"/>
      <c r="U54" s="133" t="str">
        <f t="shared" si="13"/>
        <v>Ok</v>
      </c>
      <c r="V54" s="115"/>
      <c r="W54" s="115"/>
      <c r="X54" s="66"/>
      <c r="Y54" s="133" t="str">
        <f t="shared" si="14"/>
        <v>Ok</v>
      </c>
      <c r="Z54" s="115"/>
      <c r="AA54" s="115"/>
      <c r="AB54" s="66"/>
      <c r="AC54" s="133" t="str">
        <f t="shared" si="7"/>
        <v>Ok</v>
      </c>
      <c r="AD54" s="115"/>
      <c r="AE54" s="115"/>
      <c r="AF54" s="66"/>
      <c r="AG54" s="133" t="str">
        <f t="shared" si="15"/>
        <v>Ok</v>
      </c>
      <c r="AH54" s="115"/>
      <c r="AI54" s="133" t="str">
        <f t="shared" si="2"/>
        <v>Ok</v>
      </c>
      <c r="AJ54" s="117" t="str">
        <f t="shared" si="16"/>
        <v>Não</v>
      </c>
      <c r="AK54" s="118"/>
      <c r="AL54" s="115"/>
      <c r="AM54" s="133" t="str">
        <f t="shared" si="17"/>
        <v>Ok</v>
      </c>
      <c r="AO54" s="65" t="str">
        <f t="shared" si="18"/>
        <v>Cooperado SEM perguntas a serem evidenciadas</v>
      </c>
    </row>
    <row r="55" spans="1:41" ht="20.100000000000001" customHeight="1">
      <c r="A55" s="119">
        <f t="shared" si="19"/>
        <v>17</v>
      </c>
      <c r="B55" s="159" t="str">
        <v>038.912.691-88</v>
      </c>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4.</v>
      </c>
      <c r="D55" s="120"/>
      <c r="E55" s="158"/>
      <c r="H55" s="264"/>
      <c r="I55" s="115">
        <f>_xlfn.XLOOKUP(J55,'3059'!$D:$D,'3059'!$C:$C,0,0)</f>
        <v>0</v>
      </c>
      <c r="J55" s="134"/>
      <c r="K55" s="135" cm="1">
        <f t="array" ref="K55">MAX(IF(J55='3059'!$D:$D,'3059'!$I:$I))</f>
        <v>0</v>
      </c>
      <c r="L55" s="136">
        <f>IF(COUNTIFS('3059'!$D:$D,'A3059'!J55,'3059'!$I:$I,'A3059'!K55,'3059'!$F:$F,'A3059'!$L$7)&gt;=1,1,0)</f>
        <v>0</v>
      </c>
      <c r="M55" s="136">
        <f>IF(COUNTIFS('3059'!$D:$D,'A3059'!J55,'3059'!$I:$I,'A3059'!K55,'3059'!$F:$F,'A3059'!$M$7)&gt;=1,1,0)</f>
        <v>0</v>
      </c>
      <c r="N55" s="136">
        <f>IF(COUNTIFS('3059'!$D:$D,'A3059'!J55,'3059'!$I:$I,'A3059'!K55,'3059'!$F:$F,'A3059'!$N$7)&gt;=1,1,0)</f>
        <v>0</v>
      </c>
      <c r="O55" s="117"/>
      <c r="P55" s="118"/>
      <c r="Q55" s="133" t="str">
        <f t="shared" si="12"/>
        <v>Ok</v>
      </c>
      <c r="R55" s="115"/>
      <c r="S55" s="115"/>
      <c r="T55" s="66"/>
      <c r="U55" s="133" t="str">
        <f t="shared" si="13"/>
        <v>Ok</v>
      </c>
      <c r="V55" s="115"/>
      <c r="W55" s="115"/>
      <c r="X55" s="66"/>
      <c r="Y55" s="133" t="str">
        <f t="shared" si="14"/>
        <v>Ok</v>
      </c>
      <c r="Z55" s="115"/>
      <c r="AA55" s="115"/>
      <c r="AB55" s="66"/>
      <c r="AC55" s="133" t="str">
        <f t="shared" si="7"/>
        <v>Ok</v>
      </c>
      <c r="AD55" s="115"/>
      <c r="AE55" s="115"/>
      <c r="AF55" s="66"/>
      <c r="AG55" s="133" t="str">
        <f t="shared" si="15"/>
        <v>Ok</v>
      </c>
      <c r="AH55" s="115"/>
      <c r="AI55" s="133" t="str">
        <f t="shared" si="2"/>
        <v>Ok</v>
      </c>
      <c r="AJ55" s="117" t="str">
        <f t="shared" si="16"/>
        <v>Não</v>
      </c>
      <c r="AK55" s="118"/>
      <c r="AL55" s="115"/>
      <c r="AM55" s="133" t="str">
        <f t="shared" si="17"/>
        <v>Ok</v>
      </c>
      <c r="AO55" s="65" t="str">
        <f t="shared" si="18"/>
        <v>Cooperado SEM perguntas a serem evidenciadas</v>
      </c>
    </row>
    <row r="56" spans="1:41" ht="20.100000000000001" customHeight="1">
      <c r="A56" s="119">
        <f t="shared" si="19"/>
        <v>23</v>
      </c>
      <c r="B56" s="159" t="str">
        <v>137.287.091-15</v>
      </c>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4, 6.</v>
      </c>
      <c r="D56" s="120"/>
      <c r="E56" s="158"/>
      <c r="H56" s="264"/>
      <c r="I56" s="115">
        <f>_xlfn.XLOOKUP(J56,'3059'!$D:$D,'3059'!$C:$C,0,0)</f>
        <v>0</v>
      </c>
      <c r="J56" s="134"/>
      <c r="K56" s="135" cm="1">
        <f t="array" ref="K56">MAX(IF(J56='3059'!$D:$D,'3059'!$I:$I))</f>
        <v>0</v>
      </c>
      <c r="L56" s="136">
        <f>IF(COUNTIFS('3059'!$D:$D,'A3059'!J56,'3059'!$I:$I,'A3059'!K56,'3059'!$F:$F,'A3059'!$L$7)&gt;=1,1,0)</f>
        <v>0</v>
      </c>
      <c r="M56" s="136">
        <f>IF(COUNTIFS('3059'!$D:$D,'A3059'!J56,'3059'!$I:$I,'A3059'!K56,'3059'!$F:$F,'A3059'!$M$7)&gt;=1,1,0)</f>
        <v>0</v>
      </c>
      <c r="N56" s="136">
        <f>IF(COUNTIFS('3059'!$D:$D,'A3059'!J56,'3059'!$I:$I,'A3059'!K56,'3059'!$F:$F,'A3059'!$N$7)&gt;=1,1,0)</f>
        <v>0</v>
      </c>
      <c r="O56" s="117"/>
      <c r="P56" s="118"/>
      <c r="Q56" s="133" t="str">
        <f t="shared" si="12"/>
        <v>Ok</v>
      </c>
      <c r="R56" s="115"/>
      <c r="S56" s="115"/>
      <c r="T56" s="66"/>
      <c r="U56" s="133" t="str">
        <f t="shared" si="13"/>
        <v>Ok</v>
      </c>
      <c r="V56" s="115"/>
      <c r="W56" s="115"/>
      <c r="X56" s="66"/>
      <c r="Y56" s="133" t="str">
        <f t="shared" si="14"/>
        <v>Ok</v>
      </c>
      <c r="Z56" s="115"/>
      <c r="AA56" s="115"/>
      <c r="AB56" s="66"/>
      <c r="AC56" s="133" t="str">
        <f t="shared" si="7"/>
        <v>Ok</v>
      </c>
      <c r="AD56" s="115"/>
      <c r="AE56" s="115"/>
      <c r="AF56" s="66"/>
      <c r="AG56" s="133" t="str">
        <f t="shared" si="15"/>
        <v>Ok</v>
      </c>
      <c r="AH56" s="115"/>
      <c r="AI56" s="133" t="str">
        <f t="shared" si="2"/>
        <v>Ok</v>
      </c>
      <c r="AJ56" s="117" t="str">
        <f t="shared" si="16"/>
        <v>Não</v>
      </c>
      <c r="AK56" s="118"/>
      <c r="AL56" s="115"/>
      <c r="AM56" s="133" t="str">
        <f t="shared" si="17"/>
        <v>Ok</v>
      </c>
      <c r="AO56" s="65" t="str">
        <f t="shared" si="18"/>
        <v>Cooperado SEM perguntas a serem evidenciadas</v>
      </c>
    </row>
    <row r="57" spans="1:41" ht="20.100000000000001" customHeight="1">
      <c r="A57" s="119">
        <f t="shared" si="19"/>
        <v>25</v>
      </c>
      <c r="B57" s="159" t="str">
        <v>166.263.701-20</v>
      </c>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4.</v>
      </c>
      <c r="D57" s="120"/>
      <c r="E57" s="158"/>
      <c r="H57" s="142"/>
      <c r="I57" s="115">
        <f>_xlfn.XLOOKUP(J57,'3059'!$D:$D,'3059'!$C:$C,0,0)</f>
        <v>0</v>
      </c>
      <c r="J57" s="134"/>
      <c r="K57" s="135" cm="1">
        <f t="array" ref="K57">MAX(IF(J57='3059'!$D:$D,'3059'!$I:$I))</f>
        <v>0</v>
      </c>
      <c r="L57" s="136">
        <f>IF(COUNTIFS('3059'!$D:$D,'A3059'!J57,'3059'!$I:$I,'A3059'!K57,'3059'!$F:$F,'A3059'!$L$7)&gt;=1,1,0)</f>
        <v>0</v>
      </c>
      <c r="M57" s="136">
        <f>IF(COUNTIFS('3059'!$D:$D,'A3059'!J57,'3059'!$I:$I,'A3059'!K57,'3059'!$F:$F,'A3059'!$M$7)&gt;=1,1,0)</f>
        <v>0</v>
      </c>
      <c r="N57" s="136">
        <f>IF(COUNTIFS('3059'!$D:$D,'A3059'!J57,'3059'!$I:$I,'A3059'!K57,'3059'!$F:$F,'A3059'!$N$7)&gt;=1,1,0)</f>
        <v>0</v>
      </c>
      <c r="O57" s="117"/>
      <c r="P57" s="118"/>
      <c r="Q57" s="133" t="str">
        <f t="shared" ref="Q57:Q60" si="20">IF(AND(O57="Sim")*OR(P57="Não",P57="Não se aplica",P57=""),"Verificar","Ok")</f>
        <v>Ok</v>
      </c>
      <c r="R57" s="115"/>
      <c r="S57" s="115"/>
      <c r="T57" s="66"/>
      <c r="U57" s="133" t="str">
        <f t="shared" ref="U57:U60" si="21">IF(AND(R57="Sim",T57="Siim"),"Ok",IF(AND(S57="Sim")*OR(T57="Não",T57="Não se aplica",T57=""),"Verificar","Ok"))</f>
        <v>Ok</v>
      </c>
      <c r="V57" s="115"/>
      <c r="W57" s="115"/>
      <c r="X57" s="66"/>
      <c r="Y57" s="133" t="str">
        <f t="shared" ref="Y57:Y60" si="22">IF(AND(V57="Sim",X57="Siim"),"Ok",IF(AND(W57="Sim")*OR(X57="Não",X57="Não se aplica",X57=""),"Verificar","Ok"))</f>
        <v>Ok</v>
      </c>
      <c r="Z57" s="115"/>
      <c r="AA57" s="115"/>
      <c r="AB57" s="66"/>
      <c r="AC57" s="133" t="str">
        <f t="shared" si="7"/>
        <v>Ok</v>
      </c>
      <c r="AD57" s="115"/>
      <c r="AE57" s="115"/>
      <c r="AF57" s="66"/>
      <c r="AG57" s="133" t="str">
        <f t="shared" ref="AG57:AG60" si="23">IF(AND(AE57="sim",AF57="Não"),"Verificar","Ok")</f>
        <v>Ok</v>
      </c>
      <c r="AH57" s="115"/>
      <c r="AI57" s="133" t="str">
        <f t="shared" si="2"/>
        <v>Ok</v>
      </c>
      <c r="AJ57" s="117" t="str">
        <f t="shared" si="16"/>
        <v>Não</v>
      </c>
      <c r="AK57" s="118"/>
      <c r="AL57" s="115"/>
      <c r="AM57" s="133" t="str">
        <f t="shared" si="17"/>
        <v>Ok</v>
      </c>
      <c r="AO57" s="65" t="str">
        <f t="shared" si="18"/>
        <v>Cooperado SEM perguntas a serem evidenciadas</v>
      </c>
    </row>
    <row r="58" spans="1:41" ht="20.100000000000001" customHeight="1">
      <c r="A58" s="255">
        <f t="shared" si="19"/>
        <v>28</v>
      </c>
      <c r="B58" s="159" t="str">
        <v>22.620.408/0001-07</v>
      </c>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4.</v>
      </c>
      <c r="D58" s="120"/>
      <c r="E58" s="158"/>
      <c r="H58" s="142"/>
      <c r="I58" s="115">
        <f>_xlfn.XLOOKUP(J58,'3059'!$D:$D,'3059'!$C:$C,0,0)</f>
        <v>0</v>
      </c>
      <c r="J58" s="134"/>
      <c r="K58" s="135" cm="1">
        <f t="array" ref="K58">MAX(IF(J58='3059'!$D:$D,'3059'!$I:$I))</f>
        <v>0</v>
      </c>
      <c r="L58" s="136">
        <f>IF(COUNTIFS('3059'!$D:$D,'A3059'!J58,'3059'!$I:$I,'A3059'!K58,'3059'!$F:$F,'A3059'!$L$7)&gt;=1,1,0)</f>
        <v>0</v>
      </c>
      <c r="M58" s="136">
        <f>IF(COUNTIFS('3059'!$D:$D,'A3059'!J58,'3059'!$I:$I,'A3059'!K58,'3059'!$F:$F,'A3059'!$M$7)&gt;=1,1,0)</f>
        <v>0</v>
      </c>
      <c r="N58" s="136">
        <f>IF(COUNTIFS('3059'!$D:$D,'A3059'!J58,'3059'!$I:$I,'A3059'!K58,'3059'!$F:$F,'A3059'!$N$7)&gt;=1,1,0)</f>
        <v>0</v>
      </c>
      <c r="O58" s="117"/>
      <c r="P58" s="118"/>
      <c r="Q58" s="133" t="str">
        <f t="shared" si="20"/>
        <v>Ok</v>
      </c>
      <c r="R58" s="115"/>
      <c r="S58" s="115"/>
      <c r="T58" s="66"/>
      <c r="U58" s="133" t="str">
        <f t="shared" si="21"/>
        <v>Ok</v>
      </c>
      <c r="V58" s="115"/>
      <c r="W58" s="115"/>
      <c r="X58" s="66"/>
      <c r="Y58" s="133" t="str">
        <f t="shared" si="22"/>
        <v>Ok</v>
      </c>
      <c r="Z58" s="115"/>
      <c r="AA58" s="115"/>
      <c r="AB58" s="66"/>
      <c r="AC58" s="133" t="str">
        <f t="shared" si="7"/>
        <v>Ok</v>
      </c>
      <c r="AD58" s="115"/>
      <c r="AE58" s="115"/>
      <c r="AF58" s="66"/>
      <c r="AG58" s="133" t="str">
        <f t="shared" si="23"/>
        <v>Ok</v>
      </c>
      <c r="AH58" s="115"/>
      <c r="AI58" s="133" t="str">
        <f t="shared" si="2"/>
        <v>Ok</v>
      </c>
      <c r="AJ58" s="117" t="str">
        <f t="shared" si="16"/>
        <v>Não</v>
      </c>
      <c r="AK58" s="118"/>
      <c r="AL58" s="115"/>
      <c r="AM58" s="133" t="str">
        <f t="shared" si="17"/>
        <v>Ok</v>
      </c>
      <c r="AO58" s="65" t="str">
        <f t="shared" si="18"/>
        <v>Cooperado SEM perguntas a serem evidenciadas</v>
      </c>
    </row>
    <row r="59" spans="1:41" ht="20.100000000000001" customHeight="1">
      <c r="A59" s="255">
        <f t="shared" si="19"/>
        <v>30</v>
      </c>
      <c r="B59" s="159" t="str">
        <v>235.426.401-15</v>
      </c>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4, 6.</v>
      </c>
      <c r="D59" s="120"/>
      <c r="E59" s="158"/>
      <c r="H59" s="142"/>
      <c r="I59" s="115">
        <f>_xlfn.XLOOKUP(J59,'3059'!$D:$D,'3059'!$C:$C,0,0)</f>
        <v>0</v>
      </c>
      <c r="J59" s="134"/>
      <c r="K59" s="135" cm="1">
        <f t="array" ref="K59">MAX(IF(J59='3059'!$D:$D,'3059'!$I:$I))</f>
        <v>0</v>
      </c>
      <c r="L59" s="136">
        <f>IF(COUNTIFS('3059'!$D:$D,'A3059'!J59,'3059'!$I:$I,'A3059'!K59,'3059'!$F:$F,'A3059'!$L$7)&gt;=1,1,0)</f>
        <v>0</v>
      </c>
      <c r="M59" s="136">
        <f>IF(COUNTIFS('3059'!$D:$D,'A3059'!J59,'3059'!$I:$I,'A3059'!K59,'3059'!$F:$F,'A3059'!$M$7)&gt;=1,1,0)</f>
        <v>0</v>
      </c>
      <c r="N59" s="136">
        <f>IF(COUNTIFS('3059'!$D:$D,'A3059'!J59,'3059'!$I:$I,'A3059'!K59,'3059'!$F:$F,'A3059'!$N$7)&gt;=1,1,0)</f>
        <v>0</v>
      </c>
      <c r="O59" s="117"/>
      <c r="P59" s="118"/>
      <c r="Q59" s="133" t="str">
        <f t="shared" si="20"/>
        <v>Ok</v>
      </c>
      <c r="R59" s="115"/>
      <c r="S59" s="115"/>
      <c r="T59" s="66"/>
      <c r="U59" s="133" t="str">
        <f t="shared" si="21"/>
        <v>Ok</v>
      </c>
      <c r="V59" s="115"/>
      <c r="W59" s="115"/>
      <c r="X59" s="66"/>
      <c r="Y59" s="133" t="str">
        <f t="shared" si="22"/>
        <v>Ok</v>
      </c>
      <c r="Z59" s="115"/>
      <c r="AA59" s="115"/>
      <c r="AB59" s="66"/>
      <c r="AC59" s="133" t="str">
        <f t="shared" si="7"/>
        <v>Ok</v>
      </c>
      <c r="AD59" s="115"/>
      <c r="AE59" s="115"/>
      <c r="AF59" s="66"/>
      <c r="AG59" s="133" t="str">
        <f t="shared" si="23"/>
        <v>Ok</v>
      </c>
      <c r="AH59" s="115"/>
      <c r="AI59" s="133" t="str">
        <f t="shared" si="2"/>
        <v>Ok</v>
      </c>
      <c r="AJ59" s="117" t="str">
        <f t="shared" si="16"/>
        <v>Não</v>
      </c>
      <c r="AK59" s="118"/>
      <c r="AL59" s="115"/>
      <c r="AM59" s="133" t="str">
        <f t="shared" si="17"/>
        <v>Ok</v>
      </c>
      <c r="AO59" s="65" t="str">
        <f t="shared" si="18"/>
        <v>Cooperado SEM perguntas a serem evidenciadas</v>
      </c>
    </row>
    <row r="60" spans="1:41" ht="20.100000000000001" customHeight="1">
      <c r="A60" s="255">
        <f t="shared" si="19"/>
        <v>31</v>
      </c>
      <c r="B60" s="159" t="str">
        <v>246.287.781-91</v>
      </c>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4.</v>
      </c>
      <c r="D60" s="120"/>
      <c r="E60" s="158"/>
      <c r="H60" s="264"/>
      <c r="I60" s="115">
        <f>_xlfn.XLOOKUP(J60,'3059'!$D:$D,'3059'!$C:$C,0,0)</f>
        <v>0</v>
      </c>
      <c r="J60" s="134"/>
      <c r="K60" s="135" cm="1">
        <f t="array" ref="K60">MAX(IF(J60='3059'!$D:$D,'3059'!$I:$I))</f>
        <v>0</v>
      </c>
      <c r="L60" s="136">
        <f>IF(COUNTIFS('3059'!$D:$D,'A3059'!J60,'3059'!$I:$I,'A3059'!K60,'3059'!$F:$F,'A3059'!$L$7)&gt;=1,1,0)</f>
        <v>0</v>
      </c>
      <c r="M60" s="136">
        <f>IF(COUNTIFS('3059'!$D:$D,'A3059'!J60,'3059'!$I:$I,'A3059'!K60,'3059'!$F:$F,'A3059'!$M$7)&gt;=1,1,0)</f>
        <v>0</v>
      </c>
      <c r="N60" s="136">
        <f>IF(COUNTIFS('3059'!$D:$D,'A3059'!J60,'3059'!$I:$I,'A3059'!K60,'3059'!$F:$F,'A3059'!$N$7)&gt;=1,1,0)</f>
        <v>0</v>
      </c>
      <c r="O60" s="117"/>
      <c r="P60" s="118"/>
      <c r="Q60" s="133" t="str">
        <f t="shared" si="20"/>
        <v>Ok</v>
      </c>
      <c r="R60" s="115"/>
      <c r="S60" s="115"/>
      <c r="T60" s="66"/>
      <c r="U60" s="133" t="str">
        <f t="shared" si="21"/>
        <v>Ok</v>
      </c>
      <c r="V60" s="115"/>
      <c r="W60" s="115"/>
      <c r="X60" s="66"/>
      <c r="Y60" s="133" t="str">
        <f t="shared" si="22"/>
        <v>Ok</v>
      </c>
      <c r="Z60" s="115"/>
      <c r="AA60" s="115"/>
      <c r="AB60" s="66"/>
      <c r="AC60" s="133" t="str">
        <f t="shared" si="7"/>
        <v>Ok</v>
      </c>
      <c r="AD60" s="115"/>
      <c r="AE60" s="115"/>
      <c r="AF60" s="66"/>
      <c r="AG60" s="133" t="str">
        <f t="shared" si="23"/>
        <v>Ok</v>
      </c>
      <c r="AH60" s="115"/>
      <c r="AI60" s="133" t="str">
        <f t="shared" si="2"/>
        <v>Ok</v>
      </c>
      <c r="AJ60" s="117" t="str">
        <f t="shared" si="16"/>
        <v>Não</v>
      </c>
      <c r="AK60" s="118"/>
      <c r="AL60" s="115"/>
      <c r="AM60" s="133" t="str">
        <f t="shared" si="17"/>
        <v>Ok</v>
      </c>
      <c r="AO60" s="65" t="str">
        <f t="shared" si="18"/>
        <v>Cooperado SEM perguntas a serem evidenciadas</v>
      </c>
    </row>
    <row r="61" spans="1:41" ht="20.100000000000001" customHeight="1">
      <c r="A61" s="255">
        <f t="shared" si="19"/>
        <v>32</v>
      </c>
      <c r="B61" s="256" t="str">
        <v>25.333.924/0001-30</v>
      </c>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4.</v>
      </c>
      <c r="D61" s="120"/>
      <c r="E61" s="158"/>
      <c r="H61" s="264"/>
      <c r="I61" s="115">
        <f>_xlfn.XLOOKUP(J61,'3059'!$D:$D,'3059'!$C:$C,0,0)</f>
        <v>0</v>
      </c>
      <c r="J61" s="134"/>
      <c r="K61" s="135" cm="1">
        <f t="array" ref="K61">MAX(IF(J61='3059'!$D:$D,'3059'!$I:$I))</f>
        <v>0</v>
      </c>
      <c r="L61" s="136">
        <f>IF(COUNTIFS('3059'!$D:$D,'A3059'!J61,'3059'!$I:$I,'A3059'!K61,'3059'!$F:$F,'A3059'!$L$7)&gt;=1,1,0)</f>
        <v>0</v>
      </c>
      <c r="M61" s="136">
        <f>IF(COUNTIFS('3059'!$D:$D,'A3059'!J61,'3059'!$I:$I,'A3059'!K61,'3059'!$F:$F,'A3059'!$M$7)&gt;=1,1,0)</f>
        <v>0</v>
      </c>
      <c r="N61" s="136">
        <f>IF(COUNTIFS('3059'!$D:$D,'A3059'!J61,'3059'!$I:$I,'A3059'!K61,'3059'!$F:$F,'A3059'!$N$7)&gt;=1,1,0)</f>
        <v>0</v>
      </c>
      <c r="O61" s="117"/>
      <c r="P61" s="118"/>
      <c r="Q61" s="133" t="str">
        <f>IF(AND(O61="Sim")*OR(P61="Não",P61="Não se aplica",P61=""),"Verificar","Ok")</f>
        <v>Ok</v>
      </c>
      <c r="R61" s="115"/>
      <c r="S61" s="115"/>
      <c r="T61" s="66"/>
      <c r="U61" s="133" t="str">
        <f>IF(AND(R61="Sim",T61="Siim"),"Ok",IF(AND(S61="Sim")*OR(T61="Não",T61="Não se aplica",T61=""),"Verificar","Ok"))</f>
        <v>Ok</v>
      </c>
      <c r="V61" s="115"/>
      <c r="W61" s="115"/>
      <c r="X61" s="66"/>
      <c r="Y61" s="133" t="str">
        <f>IF(AND(V61="Sim",X61="Siim"),"Ok",IF(AND(W61="Sim")*OR(X61="Não",X61="Não se aplica",X61=""),"Verificar","Ok"))</f>
        <v>Ok</v>
      </c>
      <c r="Z61" s="115"/>
      <c r="AA61" s="115"/>
      <c r="AB61" s="66"/>
      <c r="AC61" s="133" t="str">
        <f t="shared" si="7"/>
        <v>Ok</v>
      </c>
      <c r="AD61" s="115"/>
      <c r="AE61" s="115"/>
      <c r="AF61" s="66"/>
      <c r="AG61" s="133" t="str">
        <f>IF(AND(AE61="sim",AF61="Não"),"Verificar","Ok")</f>
        <v>Ok</v>
      </c>
      <c r="AH61" s="115"/>
      <c r="AI61" s="133" t="str">
        <f t="shared" si="2"/>
        <v>Ok</v>
      </c>
      <c r="AJ61" s="117" t="str">
        <f t="shared" si="16"/>
        <v>Não</v>
      </c>
      <c r="AK61" s="118"/>
      <c r="AL61" s="115"/>
      <c r="AM61" s="133" t="str">
        <f t="shared" si="17"/>
        <v>Ok</v>
      </c>
      <c r="AO61" s="65" t="str">
        <f t="shared" si="18"/>
        <v>Cooperado SEM perguntas a serem evidenciadas</v>
      </c>
    </row>
    <row r="62" spans="1:41" ht="20.100000000000001" customHeight="1">
      <c r="A62" s="255">
        <f t="shared" si="19"/>
        <v>33</v>
      </c>
      <c r="B62" s="159" t="str">
        <v>253.851.511-49</v>
      </c>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4, 6.</v>
      </c>
      <c r="D62" s="120"/>
      <c r="E62" s="158"/>
      <c r="H62" s="142"/>
      <c r="I62" s="115">
        <f>_xlfn.XLOOKUP(J62,'3059'!$D:$D,'3059'!$C:$C,0,0)</f>
        <v>0</v>
      </c>
      <c r="J62" s="134"/>
      <c r="K62" s="135" cm="1">
        <f t="array" ref="K62">MAX(IF(J62='3059'!$D:$D,'3059'!$I:$I))</f>
        <v>0</v>
      </c>
      <c r="L62" s="136">
        <f>IF(COUNTIFS('3059'!$D:$D,'A3059'!J62,'3059'!$I:$I,'A3059'!K62,'3059'!$F:$F,'A3059'!$L$7)&gt;=1,1,0)</f>
        <v>0</v>
      </c>
      <c r="M62" s="136">
        <f>IF(COUNTIFS('3059'!$D:$D,'A3059'!J62,'3059'!$I:$I,'A3059'!K62,'3059'!$F:$F,'A3059'!$M$7)&gt;=1,1,0)</f>
        <v>0</v>
      </c>
      <c r="N62" s="136">
        <f>IF(COUNTIFS('3059'!$D:$D,'A3059'!J62,'3059'!$I:$I,'A3059'!K62,'3059'!$F:$F,'A3059'!$N$7)&gt;=1,1,0)</f>
        <v>0</v>
      </c>
      <c r="O62" s="117"/>
      <c r="P62" s="118"/>
      <c r="Q62" s="133" t="str">
        <f t="shared" ref="Q62:Q90" si="24">IF(AND(O62="Sim")*OR(P62="Não",P62="Não se aplica",P62=""),"Verificar","Ok")</f>
        <v>Ok</v>
      </c>
      <c r="R62" s="115"/>
      <c r="S62" s="115"/>
      <c r="T62" s="66"/>
      <c r="U62" s="133" t="str">
        <f t="shared" ref="U62:U90" si="25">IF(AND(R62="Sim",T62="Siim"),"Ok",IF(AND(S62="Sim")*OR(T62="Não",T62="Não se aplica",T62=""),"Verificar","Ok"))</f>
        <v>Ok</v>
      </c>
      <c r="V62" s="115"/>
      <c r="W62" s="115"/>
      <c r="X62" s="66"/>
      <c r="Y62" s="133" t="str">
        <f t="shared" ref="Y62:Y89" si="26">IF(AND(V62="Sim",X62="Siim"),"Ok",IF(AND(W62="Sim")*OR(X62="Não",X62="Não se aplica",X62=""),"Verificar","Ok"))</f>
        <v>Ok</v>
      </c>
      <c r="Z62" s="115"/>
      <c r="AA62" s="115"/>
      <c r="AB62" s="66"/>
      <c r="AC62" s="133" t="str">
        <f t="shared" si="7"/>
        <v>Ok</v>
      </c>
      <c r="AD62" s="115"/>
      <c r="AE62" s="115"/>
      <c r="AF62" s="66"/>
      <c r="AG62" s="133" t="str">
        <f t="shared" ref="AG62:AG89" si="27">IF(AND(AE62="sim",AF62="Não"),"Verificar","Ok")</f>
        <v>Ok</v>
      </c>
      <c r="AH62" s="115"/>
      <c r="AI62" s="133" t="str">
        <f t="shared" si="2"/>
        <v>Ok</v>
      </c>
      <c r="AJ62" s="117" t="str">
        <f t="shared" ref="AJ62:AJ90" si="28">IF(N62=1,"Sim, precisa de plano cadastrado na PGPC", "Não")</f>
        <v>Não</v>
      </c>
      <c r="AK62" s="118"/>
      <c r="AL62" s="115"/>
      <c r="AM62" s="133" t="str">
        <f t="shared" ref="AM62:AM90" si="29">IF(OR(AL62=" ",AL62="Sim"),"Ok",IF(AJ62="Não","Ok","Verificar"))</f>
        <v>Ok</v>
      </c>
      <c r="AO62" s="65" t="str">
        <f t="shared" ref="AO62:AO90" si="30">IF(AND(Q62="Ok",U62="Ok",Y62="Ok",AC62="Ok",AG62="Ok",AI62="Ok",AM62="Ok"),"Cooperado SEM perguntas a serem evidenciadas","Cooperado COM perguntas a serem evidenciadas")</f>
        <v>Cooperado SEM perguntas a serem evidenciadas</v>
      </c>
    </row>
    <row r="63" spans="1:41" ht="20.100000000000001" customHeight="1">
      <c r="A63" s="255">
        <f t="shared" si="19"/>
        <v>35</v>
      </c>
      <c r="B63" s="159" t="str">
        <v>348.192.401-10</v>
      </c>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4.</v>
      </c>
      <c r="D63" s="120"/>
      <c r="E63" s="158"/>
      <c r="H63" s="115"/>
      <c r="I63" s="115">
        <f>_xlfn.XLOOKUP(J63,'3059'!$D:$D,'3059'!$C:$C,0,0)</f>
        <v>0</v>
      </c>
      <c r="J63" s="134"/>
      <c r="K63" s="135" cm="1">
        <f t="array" ref="K63">MAX(IF(J63='3059'!$D:$D,'3059'!$I:$I))</f>
        <v>0</v>
      </c>
      <c r="L63" s="136">
        <f>IF(COUNTIFS('3059'!$D:$D,'A3059'!J63,'3059'!$I:$I,'A3059'!K63,'3059'!$F:$F,'A3059'!$L$7)&gt;=1,1,0)</f>
        <v>0</v>
      </c>
      <c r="M63" s="136">
        <f>IF(COUNTIFS('3059'!$D:$D,'A3059'!J63,'3059'!$I:$I,'A3059'!K63,'3059'!$F:$F,'A3059'!$M$7)&gt;=1,1,0)</f>
        <v>0</v>
      </c>
      <c r="N63" s="136">
        <f>IF(COUNTIFS('3059'!$D:$D,'A3059'!J63,'3059'!$I:$I,'A3059'!K63,'3059'!$F:$F,'A3059'!$N$7)&gt;=1,1,0)</f>
        <v>0</v>
      </c>
      <c r="O63" s="117"/>
      <c r="P63" s="118"/>
      <c r="Q63" s="133" t="str">
        <f t="shared" si="24"/>
        <v>Ok</v>
      </c>
      <c r="R63" s="115"/>
      <c r="S63" s="115"/>
      <c r="T63" s="66"/>
      <c r="U63" s="133" t="str">
        <f t="shared" si="25"/>
        <v>Ok</v>
      </c>
      <c r="V63" s="115"/>
      <c r="W63" s="115"/>
      <c r="X63" s="66"/>
      <c r="Y63" s="133" t="str">
        <f t="shared" si="26"/>
        <v>Ok</v>
      </c>
      <c r="Z63" s="115"/>
      <c r="AA63" s="115"/>
      <c r="AB63" s="66"/>
      <c r="AC63" s="133" t="str">
        <f t="shared" si="7"/>
        <v>Ok</v>
      </c>
      <c r="AD63" s="115"/>
      <c r="AE63" s="115"/>
      <c r="AF63" s="66"/>
      <c r="AG63" s="133" t="str">
        <f t="shared" si="27"/>
        <v>Ok</v>
      </c>
      <c r="AH63" s="115"/>
      <c r="AI63" s="133" t="str">
        <f t="shared" si="2"/>
        <v>Ok</v>
      </c>
      <c r="AJ63" s="117" t="str">
        <f t="shared" si="28"/>
        <v>Não</v>
      </c>
      <c r="AK63" s="118"/>
      <c r="AL63" s="115"/>
      <c r="AM63" s="133" t="str">
        <f t="shared" si="29"/>
        <v>Ok</v>
      </c>
      <c r="AO63" s="65" t="str">
        <f t="shared" si="30"/>
        <v>Cooperado SEM perguntas a serem evidenciadas</v>
      </c>
    </row>
    <row r="64" spans="1:41" ht="20.100000000000001" customHeight="1">
      <c r="A64" s="255">
        <f t="shared" si="19"/>
        <v>36</v>
      </c>
      <c r="B64" s="159" t="str">
        <v>359.958.741-87</v>
      </c>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4, 6.</v>
      </c>
      <c r="D64" s="120"/>
      <c r="E64" s="158"/>
      <c r="H64" s="264"/>
      <c r="I64" s="115">
        <f>_xlfn.XLOOKUP(J64,'3059'!$D:$D,'3059'!$C:$C,0,0)</f>
        <v>0</v>
      </c>
      <c r="J64" s="134"/>
      <c r="K64" s="135" cm="1">
        <f t="array" ref="K64">MAX(IF(J64='3059'!$D:$D,'3059'!$I:$I))</f>
        <v>0</v>
      </c>
      <c r="L64" s="136">
        <f>IF(COUNTIFS('3059'!$D:$D,'A3059'!J64,'3059'!$I:$I,'A3059'!K64,'3059'!$F:$F,'A3059'!$L$7)&gt;=1,1,0)</f>
        <v>0</v>
      </c>
      <c r="M64" s="136">
        <f>IF(COUNTIFS('3059'!$D:$D,'A3059'!J64,'3059'!$I:$I,'A3059'!K64,'3059'!$F:$F,'A3059'!$M$7)&gt;=1,1,0)</f>
        <v>0</v>
      </c>
      <c r="N64" s="136">
        <f>IF(COUNTIFS('3059'!$D:$D,'A3059'!J64,'3059'!$I:$I,'A3059'!K64,'3059'!$F:$F,'A3059'!$N$7)&gt;=1,1,0)</f>
        <v>0</v>
      </c>
      <c r="O64" s="117"/>
      <c r="P64" s="118"/>
      <c r="Q64" s="133" t="str">
        <f t="shared" si="24"/>
        <v>Ok</v>
      </c>
      <c r="R64" s="115"/>
      <c r="S64" s="115"/>
      <c r="T64" s="66"/>
      <c r="U64" s="133" t="str">
        <f t="shared" si="25"/>
        <v>Ok</v>
      </c>
      <c r="V64" s="115"/>
      <c r="W64" s="115"/>
      <c r="X64" s="66"/>
      <c r="Y64" s="133" t="str">
        <f t="shared" si="26"/>
        <v>Ok</v>
      </c>
      <c r="Z64" s="115"/>
      <c r="AA64" s="115"/>
      <c r="AB64" s="66"/>
      <c r="AC64" s="133" t="str">
        <f t="shared" si="7"/>
        <v>Ok</v>
      </c>
      <c r="AD64" s="115"/>
      <c r="AE64" s="115"/>
      <c r="AF64" s="66"/>
      <c r="AG64" s="133" t="str">
        <f t="shared" si="27"/>
        <v>Ok</v>
      </c>
      <c r="AH64" s="115"/>
      <c r="AI64" s="133" t="str">
        <f t="shared" si="2"/>
        <v>Ok</v>
      </c>
      <c r="AJ64" s="117" t="str">
        <f t="shared" si="28"/>
        <v>Não</v>
      </c>
      <c r="AK64" s="118"/>
      <c r="AL64" s="115"/>
      <c r="AM64" s="133" t="str">
        <f t="shared" si="29"/>
        <v>Ok</v>
      </c>
      <c r="AO64" s="65" t="str">
        <f t="shared" si="30"/>
        <v>Cooperado SEM perguntas a serem evidenciadas</v>
      </c>
    </row>
    <row r="65" spans="1:41" ht="20.100000000000001" customHeight="1">
      <c r="A65" s="255">
        <f t="shared" si="19"/>
        <v>39</v>
      </c>
      <c r="B65" s="161" t="str">
        <v>51.055.469/0001-69</v>
      </c>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4, 6.</v>
      </c>
      <c r="D65" s="120"/>
      <c r="E65" s="158"/>
      <c r="H65" s="142"/>
      <c r="I65" s="115">
        <f>_xlfn.XLOOKUP(J65,'3059'!$D:$D,'3059'!$C:$C,0,0)</f>
        <v>0</v>
      </c>
      <c r="J65" s="134"/>
      <c r="K65" s="135" cm="1">
        <f t="array" ref="K65">MAX(IF(J65='3059'!$D:$D,'3059'!$I:$I))</f>
        <v>0</v>
      </c>
      <c r="L65" s="136">
        <f>IF(COUNTIFS('3059'!$D:$D,'A3059'!J65,'3059'!$I:$I,'A3059'!K65,'3059'!$F:$F,'A3059'!$L$7)&gt;=1,1,0)</f>
        <v>0</v>
      </c>
      <c r="M65" s="136">
        <f>IF(COUNTIFS('3059'!$D:$D,'A3059'!J65,'3059'!$I:$I,'A3059'!K65,'3059'!$F:$F,'A3059'!$M$7)&gt;=1,1,0)</f>
        <v>0</v>
      </c>
      <c r="N65" s="136">
        <f>IF(COUNTIFS('3059'!$D:$D,'A3059'!J65,'3059'!$I:$I,'A3059'!K65,'3059'!$F:$F,'A3059'!$N$7)&gt;=1,1,0)</f>
        <v>0</v>
      </c>
      <c r="O65" s="117"/>
      <c r="P65" s="118"/>
      <c r="Q65" s="133" t="str">
        <f t="shared" si="24"/>
        <v>Ok</v>
      </c>
      <c r="R65" s="115"/>
      <c r="S65" s="115"/>
      <c r="T65" s="66"/>
      <c r="U65" s="133" t="str">
        <f t="shared" si="25"/>
        <v>Ok</v>
      </c>
      <c r="V65" s="115"/>
      <c r="W65" s="115"/>
      <c r="X65" s="66"/>
      <c r="Y65" s="133" t="str">
        <f t="shared" si="26"/>
        <v>Ok</v>
      </c>
      <c r="Z65" s="115"/>
      <c r="AA65" s="115"/>
      <c r="AB65" s="66"/>
      <c r="AC65" s="133" t="str">
        <f t="shared" si="7"/>
        <v>Ok</v>
      </c>
      <c r="AD65" s="115"/>
      <c r="AE65" s="115"/>
      <c r="AF65" s="66"/>
      <c r="AG65" s="133" t="str">
        <f t="shared" si="27"/>
        <v>Ok</v>
      </c>
      <c r="AH65" s="115"/>
      <c r="AI65" s="133" t="str">
        <f t="shared" si="2"/>
        <v>Ok</v>
      </c>
      <c r="AJ65" s="117" t="str">
        <f t="shared" si="28"/>
        <v>Não</v>
      </c>
      <c r="AK65" s="118"/>
      <c r="AL65" s="115"/>
      <c r="AM65" s="133" t="str">
        <f t="shared" si="29"/>
        <v>Ok</v>
      </c>
      <c r="AO65" s="65" t="str">
        <f t="shared" si="30"/>
        <v>Cooperado SEM perguntas a serem evidenciadas</v>
      </c>
    </row>
    <row r="66" spans="1:41" ht="20.100000000000001" customHeight="1">
      <c r="A66" s="255">
        <f t="shared" si="19"/>
        <v>40</v>
      </c>
      <c r="B66" s="161" t="str">
        <v>515.739.381-49</v>
      </c>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4, 6.</v>
      </c>
      <c r="D66" s="120"/>
      <c r="E66" s="158"/>
      <c r="H66" s="142"/>
      <c r="I66" s="115">
        <f>_xlfn.XLOOKUP(J66,'3059'!$D:$D,'3059'!$C:$C,0,0)</f>
        <v>0</v>
      </c>
      <c r="J66" s="134"/>
      <c r="K66" s="135" cm="1">
        <f t="array" ref="K66">MAX(IF(J66='3059'!$D:$D,'3059'!$I:$I))</f>
        <v>0</v>
      </c>
      <c r="L66" s="136">
        <f>IF(COUNTIFS('3059'!$D:$D,'A3059'!J66,'3059'!$I:$I,'A3059'!K66,'3059'!$F:$F,'A3059'!$L$7)&gt;=1,1,0)</f>
        <v>0</v>
      </c>
      <c r="M66" s="136">
        <f>IF(COUNTIFS('3059'!$D:$D,'A3059'!J66,'3059'!$I:$I,'A3059'!K66,'3059'!$F:$F,'A3059'!$M$7)&gt;=1,1,0)</f>
        <v>0</v>
      </c>
      <c r="N66" s="136">
        <f>IF(COUNTIFS('3059'!$D:$D,'A3059'!J66,'3059'!$I:$I,'A3059'!K66,'3059'!$F:$F,'A3059'!$N$7)&gt;=1,1,0)</f>
        <v>0</v>
      </c>
      <c r="O66" s="117"/>
      <c r="P66" s="118"/>
      <c r="Q66" s="133" t="str">
        <f t="shared" si="24"/>
        <v>Ok</v>
      </c>
      <c r="R66" s="115"/>
      <c r="S66" s="115"/>
      <c r="T66" s="66"/>
      <c r="U66" s="133" t="str">
        <f t="shared" si="25"/>
        <v>Ok</v>
      </c>
      <c r="V66" s="115"/>
      <c r="W66" s="115"/>
      <c r="X66" s="66"/>
      <c r="Y66" s="133" t="str">
        <f t="shared" si="26"/>
        <v>Ok</v>
      </c>
      <c r="Z66" s="115"/>
      <c r="AA66" s="115"/>
      <c r="AB66" s="66"/>
      <c r="AC66" s="133" t="str">
        <f t="shared" si="7"/>
        <v>Ok</v>
      </c>
      <c r="AD66" s="115"/>
      <c r="AE66" s="115"/>
      <c r="AF66" s="66"/>
      <c r="AG66" s="133" t="str">
        <f t="shared" si="27"/>
        <v>Ok</v>
      </c>
      <c r="AH66" s="115"/>
      <c r="AI66" s="133" t="str">
        <f t="shared" si="2"/>
        <v>Ok</v>
      </c>
      <c r="AJ66" s="117" t="str">
        <f t="shared" si="28"/>
        <v>Não</v>
      </c>
      <c r="AK66" s="118"/>
      <c r="AL66" s="115"/>
      <c r="AM66" s="133" t="str">
        <f t="shared" si="29"/>
        <v>Ok</v>
      </c>
      <c r="AO66" s="65" t="str">
        <f t="shared" si="30"/>
        <v>Cooperado SEM perguntas a serem evidenciadas</v>
      </c>
    </row>
    <row r="67" spans="1:41" ht="20.100000000000001" customHeight="1">
      <c r="A67" s="255" t="str">
        <f t="shared" si="19"/>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H67" s="264"/>
      <c r="I67" s="115">
        <f>_xlfn.XLOOKUP(J67,'3059'!$D:$D,'3059'!$C:$C,0,0)</f>
        <v>0</v>
      </c>
      <c r="J67" s="134"/>
      <c r="K67" s="135" cm="1">
        <f t="array" ref="K67">MAX(IF(J67='3059'!$D:$D,'3059'!$I:$I))</f>
        <v>0</v>
      </c>
      <c r="L67" s="136">
        <f>IF(COUNTIFS('3059'!$D:$D,'A3059'!J67,'3059'!$I:$I,'A3059'!K67,'3059'!$F:$F,'A3059'!$L$7)&gt;=1,1,0)</f>
        <v>0</v>
      </c>
      <c r="M67" s="136">
        <f>IF(COUNTIFS('3059'!$D:$D,'A3059'!J67,'3059'!$I:$I,'A3059'!K67,'3059'!$F:$F,'A3059'!$M$7)&gt;=1,1,0)</f>
        <v>0</v>
      </c>
      <c r="N67" s="136">
        <f>IF(COUNTIFS('3059'!$D:$D,'A3059'!J67,'3059'!$I:$I,'A3059'!K67,'3059'!$F:$F,'A3059'!$N$7)&gt;=1,1,0)</f>
        <v>0</v>
      </c>
      <c r="O67" s="117"/>
      <c r="P67" s="118"/>
      <c r="Q67" s="133" t="str">
        <f t="shared" si="24"/>
        <v>Ok</v>
      </c>
      <c r="R67" s="115"/>
      <c r="S67" s="115"/>
      <c r="T67" s="66"/>
      <c r="U67" s="133" t="str">
        <f t="shared" si="25"/>
        <v>Ok</v>
      </c>
      <c r="V67" s="115"/>
      <c r="W67" s="115"/>
      <c r="X67" s="66"/>
      <c r="Y67" s="133" t="str">
        <f t="shared" si="26"/>
        <v>Ok</v>
      </c>
      <c r="Z67" s="115"/>
      <c r="AA67" s="115"/>
      <c r="AB67" s="66"/>
      <c r="AC67" s="133" t="str">
        <f t="shared" si="7"/>
        <v>Ok</v>
      </c>
      <c r="AD67" s="115"/>
      <c r="AE67" s="115"/>
      <c r="AF67" s="66"/>
      <c r="AG67" s="133" t="str">
        <f t="shared" si="27"/>
        <v>Ok</v>
      </c>
      <c r="AH67" s="115"/>
      <c r="AI67" s="133" t="str">
        <f t="shared" si="2"/>
        <v>Ok</v>
      </c>
      <c r="AJ67" s="117" t="str">
        <f t="shared" si="28"/>
        <v>Não</v>
      </c>
      <c r="AK67" s="118"/>
      <c r="AL67" s="115"/>
      <c r="AM67" s="133" t="str">
        <f t="shared" si="29"/>
        <v>Ok</v>
      </c>
      <c r="AO67" s="65" t="str">
        <f t="shared" si="30"/>
        <v>Cooperado SEM perguntas a serem evidenciadas</v>
      </c>
    </row>
    <row r="68" spans="1:41" ht="20.100000000000001" customHeight="1">
      <c r="A68" s="255" t="str">
        <f t="shared" si="19"/>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H68" s="264"/>
      <c r="I68" s="115">
        <f>_xlfn.XLOOKUP(J68,'3059'!$D:$D,'3059'!$C:$C,0,0)</f>
        <v>0</v>
      </c>
      <c r="J68" s="134"/>
      <c r="K68" s="135" cm="1">
        <f t="array" ref="K68">MAX(IF(J68='3059'!$D:$D,'3059'!$I:$I))</f>
        <v>0</v>
      </c>
      <c r="L68" s="136">
        <f>IF(COUNTIFS('3059'!$D:$D,'A3059'!J68,'3059'!$I:$I,'A3059'!K68,'3059'!$F:$F,'A3059'!$L$7)&gt;=1,1,0)</f>
        <v>0</v>
      </c>
      <c r="M68" s="136">
        <f>IF(COUNTIFS('3059'!$D:$D,'A3059'!J68,'3059'!$I:$I,'A3059'!K68,'3059'!$F:$F,'A3059'!$M$7)&gt;=1,1,0)</f>
        <v>0</v>
      </c>
      <c r="N68" s="136">
        <f>IF(COUNTIFS('3059'!$D:$D,'A3059'!J68,'3059'!$I:$I,'A3059'!K68,'3059'!$F:$F,'A3059'!$N$7)&gt;=1,1,0)</f>
        <v>0</v>
      </c>
      <c r="O68" s="117"/>
      <c r="P68" s="118"/>
      <c r="Q68" s="133" t="str">
        <f t="shared" si="24"/>
        <v>Ok</v>
      </c>
      <c r="R68" s="115"/>
      <c r="S68" s="115"/>
      <c r="T68" s="66"/>
      <c r="U68" s="133" t="str">
        <f t="shared" si="25"/>
        <v>Ok</v>
      </c>
      <c r="V68" s="115"/>
      <c r="W68" s="115"/>
      <c r="X68" s="66"/>
      <c r="Y68" s="133" t="str">
        <f t="shared" si="26"/>
        <v>Ok</v>
      </c>
      <c r="Z68" s="115"/>
      <c r="AA68" s="115"/>
      <c r="AB68" s="66"/>
      <c r="AC68" s="133" t="str">
        <f t="shared" si="7"/>
        <v>Ok</v>
      </c>
      <c r="AD68" s="115"/>
      <c r="AE68" s="115"/>
      <c r="AF68" s="66"/>
      <c r="AG68" s="133" t="str">
        <f t="shared" si="27"/>
        <v>Ok</v>
      </c>
      <c r="AH68" s="115"/>
      <c r="AI68" s="133" t="str">
        <f t="shared" si="2"/>
        <v>Ok</v>
      </c>
      <c r="AJ68" s="117" t="str">
        <f t="shared" si="28"/>
        <v>Não</v>
      </c>
      <c r="AK68" s="118"/>
      <c r="AL68" s="115"/>
      <c r="AM68" s="133" t="str">
        <f t="shared" si="29"/>
        <v>Ok</v>
      </c>
      <c r="AO68" s="65" t="str">
        <f t="shared" si="30"/>
        <v>Cooperado SEM perguntas a serem evidenciadas</v>
      </c>
    </row>
    <row r="69" spans="1:41" ht="20.100000000000001" customHeight="1">
      <c r="A69" s="119" t="str">
        <f t="shared" si="19"/>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H69" s="142"/>
      <c r="I69" s="115">
        <f>_xlfn.XLOOKUP(J69,'3059'!$D:$D,'3059'!$C:$C,0,0)</f>
        <v>0</v>
      </c>
      <c r="J69" s="134"/>
      <c r="K69" s="135" cm="1">
        <f t="array" ref="K69">MAX(IF(J69='3059'!$D:$D,'3059'!$I:$I))</f>
        <v>0</v>
      </c>
      <c r="L69" s="136">
        <f>IF(COUNTIFS('3059'!$D:$D,'A3059'!J69,'3059'!$I:$I,'A3059'!K69,'3059'!$F:$F,'A3059'!$L$7)&gt;=1,1,0)</f>
        <v>0</v>
      </c>
      <c r="M69" s="136">
        <f>IF(COUNTIFS('3059'!$D:$D,'A3059'!J69,'3059'!$I:$I,'A3059'!K69,'3059'!$F:$F,'A3059'!$M$7)&gt;=1,1,0)</f>
        <v>0</v>
      </c>
      <c r="N69" s="136">
        <f>IF(COUNTIFS('3059'!$D:$D,'A3059'!J69,'3059'!$I:$I,'A3059'!K69,'3059'!$F:$F,'A3059'!$N$7)&gt;=1,1,0)</f>
        <v>0</v>
      </c>
      <c r="O69" s="117"/>
      <c r="P69" s="118"/>
      <c r="Q69" s="133" t="str">
        <f t="shared" si="24"/>
        <v>Ok</v>
      </c>
      <c r="R69" s="115"/>
      <c r="S69" s="115"/>
      <c r="T69" s="66"/>
      <c r="U69" s="133" t="str">
        <f t="shared" si="25"/>
        <v>Ok</v>
      </c>
      <c r="V69" s="115"/>
      <c r="W69" s="115"/>
      <c r="X69" s="66"/>
      <c r="Y69" s="133" t="str">
        <f t="shared" si="26"/>
        <v>Ok</v>
      </c>
      <c r="Z69" s="115"/>
      <c r="AA69" s="115"/>
      <c r="AB69" s="66"/>
      <c r="AC69" s="133" t="str">
        <f t="shared" si="7"/>
        <v>Ok</v>
      </c>
      <c r="AD69" s="115"/>
      <c r="AE69" s="115"/>
      <c r="AF69" s="66"/>
      <c r="AG69" s="133" t="str">
        <f t="shared" si="27"/>
        <v>Ok</v>
      </c>
      <c r="AH69" s="115"/>
      <c r="AI69" s="133" t="str">
        <f t="shared" si="2"/>
        <v>Ok</v>
      </c>
      <c r="AJ69" s="117" t="str">
        <f t="shared" si="28"/>
        <v>Não</v>
      </c>
      <c r="AK69" s="118"/>
      <c r="AL69" s="115"/>
      <c r="AM69" s="133" t="str">
        <f t="shared" si="29"/>
        <v>Ok</v>
      </c>
      <c r="AO69" s="65" t="str">
        <f t="shared" si="30"/>
        <v>Cooperado SEM perguntas a serem evidenciadas</v>
      </c>
    </row>
    <row r="70" spans="1:41" ht="20.100000000000001" customHeight="1">
      <c r="A70" s="119" t="str">
        <f t="shared" si="19"/>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H70" s="264"/>
      <c r="I70" s="115">
        <f>_xlfn.XLOOKUP(J70,'3059'!$D:$D,'3059'!$C:$C,0,0)</f>
        <v>0</v>
      </c>
      <c r="J70" s="134"/>
      <c r="K70" s="135" cm="1">
        <f t="array" ref="K70">MAX(IF(J70='3059'!$D:$D,'3059'!$I:$I))</f>
        <v>0</v>
      </c>
      <c r="L70" s="136">
        <f>IF(COUNTIFS('3059'!$D:$D,'A3059'!J70,'3059'!$I:$I,'A3059'!K70,'3059'!$F:$F,'A3059'!$L$7)&gt;=1,1,0)</f>
        <v>0</v>
      </c>
      <c r="M70" s="136">
        <f>IF(COUNTIFS('3059'!$D:$D,'A3059'!J70,'3059'!$I:$I,'A3059'!K70,'3059'!$F:$F,'A3059'!$M$7)&gt;=1,1,0)</f>
        <v>0</v>
      </c>
      <c r="N70" s="136">
        <f>IF(COUNTIFS('3059'!$D:$D,'A3059'!J70,'3059'!$I:$I,'A3059'!K70,'3059'!$F:$F,'A3059'!$N$7)&gt;=1,1,0)</f>
        <v>0</v>
      </c>
      <c r="O70" s="117"/>
      <c r="P70" s="118"/>
      <c r="Q70" s="133" t="str">
        <f t="shared" si="24"/>
        <v>Ok</v>
      </c>
      <c r="R70" s="115"/>
      <c r="S70" s="115"/>
      <c r="T70" s="66"/>
      <c r="U70" s="133" t="str">
        <f t="shared" si="25"/>
        <v>Ok</v>
      </c>
      <c r="V70" s="115"/>
      <c r="W70" s="115"/>
      <c r="X70" s="66"/>
      <c r="Y70" s="133" t="str">
        <f t="shared" si="26"/>
        <v>Ok</v>
      </c>
      <c r="Z70" s="115"/>
      <c r="AA70" s="115"/>
      <c r="AB70" s="66"/>
      <c r="AC70" s="133" t="str">
        <f t="shared" si="7"/>
        <v>Ok</v>
      </c>
      <c r="AD70" s="115"/>
      <c r="AE70" s="115"/>
      <c r="AF70" s="66"/>
      <c r="AG70" s="133" t="str">
        <f t="shared" si="27"/>
        <v>Ok</v>
      </c>
      <c r="AH70" s="115"/>
      <c r="AI70" s="133" t="str">
        <f t="shared" si="2"/>
        <v>Ok</v>
      </c>
      <c r="AJ70" s="117" t="str">
        <f t="shared" si="28"/>
        <v>Não</v>
      </c>
      <c r="AK70" s="118"/>
      <c r="AL70" s="115"/>
      <c r="AM70" s="133" t="str">
        <f t="shared" si="29"/>
        <v>Ok</v>
      </c>
      <c r="AO70" s="65" t="str">
        <f t="shared" si="30"/>
        <v>Cooperado SEM perguntas a serem evidenciadas</v>
      </c>
    </row>
    <row r="71" spans="1:41" ht="20.100000000000001" customHeight="1">
      <c r="A71" s="119" t="str">
        <f t="shared" si="19"/>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H71" s="142"/>
      <c r="I71" s="115">
        <f>_xlfn.XLOOKUP(J71,'3059'!$D:$D,'3059'!$C:$C,0,0)</f>
        <v>0</v>
      </c>
      <c r="J71" s="134"/>
      <c r="K71" s="135" cm="1">
        <f t="array" ref="K71">MAX(IF(J71='3059'!$D:$D,'3059'!$I:$I))</f>
        <v>0</v>
      </c>
      <c r="L71" s="136">
        <f>IF(COUNTIFS('3059'!$D:$D,'A3059'!J71,'3059'!$I:$I,'A3059'!K71,'3059'!$F:$F,'A3059'!$L$7)&gt;=1,1,0)</f>
        <v>0</v>
      </c>
      <c r="M71" s="136">
        <f>IF(COUNTIFS('3059'!$D:$D,'A3059'!J71,'3059'!$I:$I,'A3059'!K71,'3059'!$F:$F,'A3059'!$M$7)&gt;=1,1,0)</f>
        <v>0</v>
      </c>
      <c r="N71" s="136">
        <f>IF(COUNTIFS('3059'!$D:$D,'A3059'!J71,'3059'!$I:$I,'A3059'!K71,'3059'!$F:$F,'A3059'!$N$7)&gt;=1,1,0)</f>
        <v>0</v>
      </c>
      <c r="O71" s="117"/>
      <c r="P71" s="118"/>
      <c r="Q71" s="133" t="str">
        <f t="shared" si="24"/>
        <v>Ok</v>
      </c>
      <c r="R71" s="115"/>
      <c r="S71" s="115"/>
      <c r="T71" s="66"/>
      <c r="U71" s="133" t="str">
        <f t="shared" si="25"/>
        <v>Ok</v>
      </c>
      <c r="V71" s="115"/>
      <c r="W71" s="115"/>
      <c r="X71" s="66"/>
      <c r="Y71" s="133" t="str">
        <f t="shared" si="26"/>
        <v>Ok</v>
      </c>
      <c r="Z71" s="115"/>
      <c r="AA71" s="115"/>
      <c r="AB71" s="66"/>
      <c r="AC71" s="133" t="str">
        <f t="shared" si="7"/>
        <v>Ok</v>
      </c>
      <c r="AD71" s="115"/>
      <c r="AE71" s="115"/>
      <c r="AF71" s="66"/>
      <c r="AG71" s="133" t="str">
        <f t="shared" si="27"/>
        <v>Ok</v>
      </c>
      <c r="AH71" s="115"/>
      <c r="AI71" s="133" t="str">
        <f t="shared" si="2"/>
        <v>Ok</v>
      </c>
      <c r="AJ71" s="117" t="str">
        <f t="shared" si="28"/>
        <v>Não</v>
      </c>
      <c r="AK71" s="118"/>
      <c r="AL71" s="115"/>
      <c r="AM71" s="133" t="str">
        <f t="shared" si="29"/>
        <v>Ok</v>
      </c>
      <c r="AO71" s="65" t="str">
        <f t="shared" si="30"/>
        <v>Cooperado SEM perguntas a serem evidenciadas</v>
      </c>
    </row>
    <row r="72" spans="1:41" ht="20.100000000000001" customHeight="1">
      <c r="A72" s="119" t="str">
        <f t="shared" si="19"/>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H72" s="264"/>
      <c r="I72" s="115">
        <f>_xlfn.XLOOKUP(J72,'3059'!$D:$D,'3059'!$C:$C,0,0)</f>
        <v>0</v>
      </c>
      <c r="J72" s="134"/>
      <c r="K72" s="135" cm="1">
        <f t="array" ref="K72">MAX(IF(J72='3059'!$D:$D,'3059'!$I:$I))</f>
        <v>0</v>
      </c>
      <c r="L72" s="136">
        <f>IF(COUNTIFS('3059'!$D:$D,'A3059'!J72,'3059'!$I:$I,'A3059'!K72,'3059'!$F:$F,'A3059'!$L$7)&gt;=1,1,0)</f>
        <v>0</v>
      </c>
      <c r="M72" s="136">
        <f>IF(COUNTIFS('3059'!$D:$D,'A3059'!J72,'3059'!$I:$I,'A3059'!K72,'3059'!$F:$F,'A3059'!$M$7)&gt;=1,1,0)</f>
        <v>0</v>
      </c>
      <c r="N72" s="136">
        <f>IF(COUNTIFS('3059'!$D:$D,'A3059'!J72,'3059'!$I:$I,'A3059'!K72,'3059'!$F:$F,'A3059'!$N$7)&gt;=1,1,0)</f>
        <v>0</v>
      </c>
      <c r="O72" s="117"/>
      <c r="P72" s="118"/>
      <c r="Q72" s="133" t="str">
        <f t="shared" si="24"/>
        <v>Ok</v>
      </c>
      <c r="R72" s="115"/>
      <c r="S72" s="115"/>
      <c r="T72" s="66"/>
      <c r="U72" s="133" t="str">
        <f t="shared" si="25"/>
        <v>Ok</v>
      </c>
      <c r="V72" s="115"/>
      <c r="W72" s="115"/>
      <c r="X72" s="66"/>
      <c r="Y72" s="133" t="str">
        <f t="shared" si="26"/>
        <v>Ok</v>
      </c>
      <c r="Z72" s="115"/>
      <c r="AA72" s="115"/>
      <c r="AB72" s="66"/>
      <c r="AC72" s="133" t="str">
        <f t="shared" si="7"/>
        <v>Ok</v>
      </c>
      <c r="AD72" s="115"/>
      <c r="AE72" s="115"/>
      <c r="AF72" s="66"/>
      <c r="AG72" s="133" t="str">
        <f t="shared" si="27"/>
        <v>Ok</v>
      </c>
      <c r="AH72" s="115"/>
      <c r="AI72" s="133" t="str">
        <f t="shared" si="2"/>
        <v>Ok</v>
      </c>
      <c r="AJ72" s="117" t="str">
        <f t="shared" si="28"/>
        <v>Não</v>
      </c>
      <c r="AK72" s="118"/>
      <c r="AL72" s="115"/>
      <c r="AM72" s="133" t="str">
        <f t="shared" si="29"/>
        <v>Ok</v>
      </c>
      <c r="AO72" s="65" t="str">
        <f t="shared" si="30"/>
        <v>Cooperado SEM perguntas a serem evidenciadas</v>
      </c>
    </row>
    <row r="73" spans="1:41" ht="20.100000000000001" customHeight="1">
      <c r="A73" s="119" t="str">
        <f t="shared" si="19"/>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H73" s="264"/>
      <c r="I73" s="115">
        <f>_xlfn.XLOOKUP(J73,'3059'!$D:$D,'3059'!$C:$C,0,0)</f>
        <v>0</v>
      </c>
      <c r="J73" s="134"/>
      <c r="K73" s="135" cm="1">
        <f t="array" ref="K73">MAX(IF(J73='3059'!$D:$D,'3059'!$I:$I))</f>
        <v>0</v>
      </c>
      <c r="L73" s="136">
        <f>IF(COUNTIFS('3059'!$D:$D,'A3059'!J73,'3059'!$I:$I,'A3059'!K73,'3059'!$F:$F,'A3059'!$L$7)&gt;=1,1,0)</f>
        <v>0</v>
      </c>
      <c r="M73" s="136">
        <f>IF(COUNTIFS('3059'!$D:$D,'A3059'!J73,'3059'!$I:$I,'A3059'!K73,'3059'!$F:$F,'A3059'!$M$7)&gt;=1,1,0)</f>
        <v>0</v>
      </c>
      <c r="N73" s="136">
        <f>IF(COUNTIFS('3059'!$D:$D,'A3059'!J73,'3059'!$I:$I,'A3059'!K73,'3059'!$F:$F,'A3059'!$N$7)&gt;=1,1,0)</f>
        <v>0</v>
      </c>
      <c r="O73" s="117"/>
      <c r="P73" s="118"/>
      <c r="Q73" s="133" t="str">
        <f t="shared" si="24"/>
        <v>Ok</v>
      </c>
      <c r="R73" s="115"/>
      <c r="S73" s="115"/>
      <c r="T73" s="66"/>
      <c r="U73" s="133" t="str">
        <f t="shared" si="25"/>
        <v>Ok</v>
      </c>
      <c r="V73" s="115"/>
      <c r="W73" s="115"/>
      <c r="X73" s="66"/>
      <c r="Y73" s="133" t="str">
        <f t="shared" si="26"/>
        <v>Ok</v>
      </c>
      <c r="Z73" s="115"/>
      <c r="AA73" s="115"/>
      <c r="AB73" s="66"/>
      <c r="AC73" s="133" t="str">
        <f t="shared" si="7"/>
        <v>Ok</v>
      </c>
      <c r="AD73" s="115"/>
      <c r="AE73" s="115"/>
      <c r="AF73" s="66"/>
      <c r="AG73" s="133" t="str">
        <f t="shared" si="27"/>
        <v>Ok</v>
      </c>
      <c r="AH73" s="115"/>
      <c r="AI73" s="133" t="str">
        <f t="shared" si="2"/>
        <v>Ok</v>
      </c>
      <c r="AJ73" s="117" t="str">
        <f t="shared" si="28"/>
        <v>Não</v>
      </c>
      <c r="AK73" s="118"/>
      <c r="AL73" s="115"/>
      <c r="AM73" s="133" t="str">
        <f t="shared" si="29"/>
        <v>Ok</v>
      </c>
      <c r="AO73" s="65" t="str">
        <f t="shared" si="30"/>
        <v>Cooperado SEM perguntas a serem evidenciadas</v>
      </c>
    </row>
    <row r="74" spans="1:41" ht="20.100000000000001" customHeight="1">
      <c r="A74" s="119" t="str">
        <f t="shared" si="19"/>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H74" s="264"/>
      <c r="I74" s="115">
        <f>_xlfn.XLOOKUP(J74,'3059'!$D:$D,'3059'!$C:$C,0,0)</f>
        <v>0</v>
      </c>
      <c r="J74" s="134"/>
      <c r="K74" s="135" cm="1">
        <f t="array" ref="K74">MAX(IF(J74='3059'!$D:$D,'3059'!$I:$I))</f>
        <v>0</v>
      </c>
      <c r="L74" s="136">
        <f>IF(COUNTIFS('3059'!$D:$D,'A3059'!J74,'3059'!$I:$I,'A3059'!K74,'3059'!$F:$F,'A3059'!$L$7)&gt;=1,1,0)</f>
        <v>0</v>
      </c>
      <c r="M74" s="136">
        <f>IF(COUNTIFS('3059'!$D:$D,'A3059'!J74,'3059'!$I:$I,'A3059'!K74,'3059'!$F:$F,'A3059'!$M$7)&gt;=1,1,0)</f>
        <v>0</v>
      </c>
      <c r="N74" s="136">
        <f>IF(COUNTIFS('3059'!$D:$D,'A3059'!J74,'3059'!$I:$I,'A3059'!K74,'3059'!$F:$F,'A3059'!$N$7)&gt;=1,1,0)</f>
        <v>0</v>
      </c>
      <c r="O74" s="117"/>
      <c r="P74" s="118"/>
      <c r="Q74" s="133" t="str">
        <f t="shared" si="24"/>
        <v>Ok</v>
      </c>
      <c r="R74" s="115"/>
      <c r="S74" s="115"/>
      <c r="T74" s="66"/>
      <c r="U74" s="133" t="str">
        <f t="shared" si="25"/>
        <v>Ok</v>
      </c>
      <c r="V74" s="115"/>
      <c r="W74" s="115"/>
      <c r="X74" s="66"/>
      <c r="Y74" s="133" t="str">
        <f t="shared" si="26"/>
        <v>Ok</v>
      </c>
      <c r="Z74" s="115"/>
      <c r="AA74" s="115"/>
      <c r="AB74" s="66"/>
      <c r="AC74" s="133" t="str">
        <f t="shared" si="7"/>
        <v>Ok</v>
      </c>
      <c r="AD74" s="115"/>
      <c r="AE74" s="115"/>
      <c r="AF74" s="66"/>
      <c r="AG74" s="133" t="str">
        <f t="shared" si="27"/>
        <v>Ok</v>
      </c>
      <c r="AH74" s="115"/>
      <c r="AI74" s="133" t="str">
        <f t="shared" si="2"/>
        <v>Ok</v>
      </c>
      <c r="AJ74" s="117" t="str">
        <f t="shared" si="28"/>
        <v>Não</v>
      </c>
      <c r="AK74" s="118"/>
      <c r="AL74" s="115"/>
      <c r="AM74" s="133" t="str">
        <f t="shared" si="29"/>
        <v>Ok</v>
      </c>
      <c r="AO74" s="65" t="str">
        <f t="shared" si="30"/>
        <v>Cooperado SEM perguntas a serem evidenciadas</v>
      </c>
    </row>
    <row r="75" spans="1:41" ht="20.100000000000001" customHeight="1">
      <c r="A75" s="119" t="str">
        <f t="shared" si="19"/>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H75" s="264"/>
      <c r="I75" s="115">
        <f>_xlfn.XLOOKUP(J75,'3059'!$D:$D,'3059'!$C:$C,0,0)</f>
        <v>0</v>
      </c>
      <c r="J75" s="134"/>
      <c r="K75" s="135" cm="1">
        <f t="array" ref="K75">MAX(IF(J75='3059'!$D:$D,'3059'!$I:$I))</f>
        <v>0</v>
      </c>
      <c r="L75" s="136">
        <f>IF(COUNTIFS('3059'!$D:$D,'A3059'!J75,'3059'!$I:$I,'A3059'!K75,'3059'!$F:$F,'A3059'!$L$7)&gt;=1,1,0)</f>
        <v>0</v>
      </c>
      <c r="M75" s="136">
        <f>IF(COUNTIFS('3059'!$D:$D,'A3059'!J75,'3059'!$I:$I,'A3059'!K75,'3059'!$F:$F,'A3059'!$M$7)&gt;=1,1,0)</f>
        <v>0</v>
      </c>
      <c r="N75" s="136">
        <f>IF(COUNTIFS('3059'!$D:$D,'A3059'!J75,'3059'!$I:$I,'A3059'!K75,'3059'!$F:$F,'A3059'!$N$7)&gt;=1,1,0)</f>
        <v>0</v>
      </c>
      <c r="O75" s="117"/>
      <c r="P75" s="118"/>
      <c r="Q75" s="133" t="str">
        <f t="shared" si="24"/>
        <v>Ok</v>
      </c>
      <c r="R75" s="115"/>
      <c r="S75" s="115"/>
      <c r="T75" s="66"/>
      <c r="U75" s="133" t="str">
        <f t="shared" si="25"/>
        <v>Ok</v>
      </c>
      <c r="V75" s="115"/>
      <c r="W75" s="115"/>
      <c r="X75" s="66"/>
      <c r="Y75" s="133" t="str">
        <f t="shared" si="26"/>
        <v>Ok</v>
      </c>
      <c r="Z75" s="115"/>
      <c r="AA75" s="115"/>
      <c r="AB75" s="66"/>
      <c r="AC75" s="133" t="str">
        <f t="shared" si="7"/>
        <v>Ok</v>
      </c>
      <c r="AD75" s="115"/>
      <c r="AE75" s="115"/>
      <c r="AF75" s="66"/>
      <c r="AG75" s="133" t="str">
        <f t="shared" si="27"/>
        <v>Ok</v>
      </c>
      <c r="AH75" s="115"/>
      <c r="AI75" s="133" t="str">
        <f t="shared" ref="AI75:AI90" si="31">IF(AH75="Não","Verificar","Ok")</f>
        <v>Ok</v>
      </c>
      <c r="AJ75" s="117" t="str">
        <f t="shared" si="28"/>
        <v>Não</v>
      </c>
      <c r="AK75" s="118"/>
      <c r="AL75" s="115"/>
      <c r="AM75" s="133" t="str">
        <f t="shared" si="29"/>
        <v>Ok</v>
      </c>
      <c r="AO75" s="65" t="str">
        <f t="shared" si="30"/>
        <v>Cooperado SEM perguntas a serem evidenciadas</v>
      </c>
    </row>
    <row r="76" spans="1:41" ht="20.100000000000001" customHeight="1">
      <c r="A76" s="119" t="str">
        <f t="shared" si="19"/>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H76" s="142"/>
      <c r="I76" s="115">
        <f>_xlfn.XLOOKUP(J76,'3059'!$D:$D,'3059'!$C:$C,0,0)</f>
        <v>0</v>
      </c>
      <c r="J76" s="134"/>
      <c r="K76" s="135" cm="1">
        <f t="array" ref="K76">MAX(IF(J76='3059'!$D:$D,'3059'!$I:$I))</f>
        <v>0</v>
      </c>
      <c r="L76" s="136">
        <f>IF(COUNTIFS('3059'!$D:$D,'A3059'!J76,'3059'!$I:$I,'A3059'!K76,'3059'!$F:$F,'A3059'!$L$7)&gt;=1,1,0)</f>
        <v>0</v>
      </c>
      <c r="M76" s="136">
        <f>IF(COUNTIFS('3059'!$D:$D,'A3059'!J76,'3059'!$I:$I,'A3059'!K76,'3059'!$F:$F,'A3059'!$M$7)&gt;=1,1,0)</f>
        <v>0</v>
      </c>
      <c r="N76" s="136">
        <f>IF(COUNTIFS('3059'!$D:$D,'A3059'!J76,'3059'!$I:$I,'A3059'!K76,'3059'!$F:$F,'A3059'!$N$7)&gt;=1,1,0)</f>
        <v>0</v>
      </c>
      <c r="O76" s="117"/>
      <c r="P76" s="118"/>
      <c r="Q76" s="133" t="str">
        <f t="shared" si="24"/>
        <v>Ok</v>
      </c>
      <c r="R76" s="115"/>
      <c r="S76" s="115"/>
      <c r="T76" s="66"/>
      <c r="U76" s="133" t="str">
        <f t="shared" si="25"/>
        <v>Ok</v>
      </c>
      <c r="V76" s="115"/>
      <c r="W76" s="115"/>
      <c r="X76" s="66"/>
      <c r="Y76" s="133" t="str">
        <f t="shared" si="26"/>
        <v>Ok</v>
      </c>
      <c r="Z76" s="115"/>
      <c r="AA76" s="115"/>
      <c r="AB76" s="66"/>
      <c r="AC76" s="133" t="str">
        <f t="shared" si="7"/>
        <v>Ok</v>
      </c>
      <c r="AD76" s="115"/>
      <c r="AE76" s="115"/>
      <c r="AF76" s="66"/>
      <c r="AG76" s="133" t="str">
        <f t="shared" si="27"/>
        <v>Ok</v>
      </c>
      <c r="AH76" s="115"/>
      <c r="AI76" s="133" t="str">
        <f t="shared" si="31"/>
        <v>Ok</v>
      </c>
      <c r="AJ76" s="117" t="str">
        <f t="shared" si="28"/>
        <v>Não</v>
      </c>
      <c r="AK76" s="118"/>
      <c r="AL76" s="115"/>
      <c r="AM76" s="133" t="str">
        <f t="shared" si="29"/>
        <v>Ok</v>
      </c>
      <c r="AO76" s="65" t="str">
        <f t="shared" si="30"/>
        <v>Cooperado SEM perguntas a serem evidenciadas</v>
      </c>
    </row>
    <row r="77" spans="1:41" ht="20.100000000000001" customHeight="1">
      <c r="A77" s="119" t="str">
        <f t="shared" si="19"/>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H77" s="264"/>
      <c r="I77" s="115">
        <f>_xlfn.XLOOKUP(J77,'3059'!$D:$D,'3059'!$C:$C,0,0)</f>
        <v>0</v>
      </c>
      <c r="J77" s="134"/>
      <c r="K77" s="135" cm="1">
        <f t="array" ref="K77">MAX(IF(J77='3059'!$D:$D,'3059'!$I:$I))</f>
        <v>0</v>
      </c>
      <c r="L77" s="136">
        <f>IF(COUNTIFS('3059'!$D:$D,'A3059'!J77,'3059'!$I:$I,'A3059'!K77,'3059'!$F:$F,'A3059'!$L$7)&gt;=1,1,0)</f>
        <v>0</v>
      </c>
      <c r="M77" s="136">
        <f>IF(COUNTIFS('3059'!$D:$D,'A3059'!J77,'3059'!$I:$I,'A3059'!K77,'3059'!$F:$F,'A3059'!$M$7)&gt;=1,1,0)</f>
        <v>0</v>
      </c>
      <c r="N77" s="136">
        <f>IF(COUNTIFS('3059'!$D:$D,'A3059'!J77,'3059'!$I:$I,'A3059'!K77,'3059'!$F:$F,'A3059'!$N$7)&gt;=1,1,0)</f>
        <v>0</v>
      </c>
      <c r="O77" s="117"/>
      <c r="P77" s="118"/>
      <c r="Q77" s="133" t="str">
        <f t="shared" si="24"/>
        <v>Ok</v>
      </c>
      <c r="R77" s="115"/>
      <c r="S77" s="115"/>
      <c r="T77" s="66"/>
      <c r="U77" s="133" t="str">
        <f t="shared" si="25"/>
        <v>Ok</v>
      </c>
      <c r="V77" s="115"/>
      <c r="W77" s="115"/>
      <c r="X77" s="66"/>
      <c r="Y77" s="133" t="str">
        <f t="shared" si="26"/>
        <v>Ok</v>
      </c>
      <c r="Z77" s="115"/>
      <c r="AA77" s="115"/>
      <c r="AB77" s="66"/>
      <c r="AC77" s="133" t="str">
        <f t="shared" ref="AC77:AC90" si="32">IF(AND(Z77="Sim",AB77="Siim"),"Ok",IF(AND(AA77="Sim")*OR(AB77="Não",AB77="Não se aplica",AB77=""),"Verificar","Ok"))</f>
        <v>Ok</v>
      </c>
      <c r="AD77" s="115"/>
      <c r="AE77" s="115"/>
      <c r="AF77" s="66"/>
      <c r="AG77" s="133" t="str">
        <f t="shared" si="27"/>
        <v>Ok</v>
      </c>
      <c r="AH77" s="115"/>
      <c r="AI77" s="133" t="str">
        <f t="shared" si="31"/>
        <v>Ok</v>
      </c>
      <c r="AJ77" s="117" t="str">
        <f t="shared" si="28"/>
        <v>Não</v>
      </c>
      <c r="AK77" s="118"/>
      <c r="AL77" s="115"/>
      <c r="AM77" s="133" t="str">
        <f t="shared" si="29"/>
        <v>Ok</v>
      </c>
      <c r="AO77" s="65" t="str">
        <f t="shared" si="30"/>
        <v>Cooperado SEM perguntas a serem evidenciadas</v>
      </c>
    </row>
    <row r="78" spans="1:41" ht="20.100000000000001" customHeight="1">
      <c r="A78" s="119" t="str">
        <f t="shared" si="19"/>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H78" s="264"/>
      <c r="I78" s="115">
        <f>_xlfn.XLOOKUP(J78,'3059'!$D:$D,'3059'!$C:$C,0,0)</f>
        <v>0</v>
      </c>
      <c r="J78" s="134"/>
      <c r="K78" s="135" cm="1">
        <f t="array" ref="K78">MAX(IF(J78='3059'!$D:$D,'3059'!$I:$I))</f>
        <v>0</v>
      </c>
      <c r="L78" s="136">
        <f>IF(COUNTIFS('3059'!$D:$D,'A3059'!J78,'3059'!$I:$I,'A3059'!K78,'3059'!$F:$F,'A3059'!$L$7)&gt;=1,1,0)</f>
        <v>0</v>
      </c>
      <c r="M78" s="136">
        <f>IF(COUNTIFS('3059'!$D:$D,'A3059'!J78,'3059'!$I:$I,'A3059'!K78,'3059'!$F:$F,'A3059'!$M$7)&gt;=1,1,0)</f>
        <v>0</v>
      </c>
      <c r="N78" s="136">
        <f>IF(COUNTIFS('3059'!$D:$D,'A3059'!J78,'3059'!$I:$I,'A3059'!K78,'3059'!$F:$F,'A3059'!$N$7)&gt;=1,1,0)</f>
        <v>0</v>
      </c>
      <c r="O78" s="117"/>
      <c r="P78" s="118"/>
      <c r="Q78" s="133" t="str">
        <f t="shared" si="24"/>
        <v>Ok</v>
      </c>
      <c r="R78" s="115"/>
      <c r="S78" s="115"/>
      <c r="T78" s="66"/>
      <c r="U78" s="133" t="str">
        <f t="shared" si="25"/>
        <v>Ok</v>
      </c>
      <c r="V78" s="115"/>
      <c r="W78" s="115"/>
      <c r="X78" s="66"/>
      <c r="Y78" s="133" t="str">
        <f t="shared" si="26"/>
        <v>Ok</v>
      </c>
      <c r="Z78" s="115"/>
      <c r="AA78" s="115"/>
      <c r="AB78" s="66"/>
      <c r="AC78" s="133" t="str">
        <f t="shared" si="32"/>
        <v>Ok</v>
      </c>
      <c r="AD78" s="115"/>
      <c r="AE78" s="115"/>
      <c r="AF78" s="66"/>
      <c r="AG78" s="133" t="str">
        <f t="shared" si="27"/>
        <v>Ok</v>
      </c>
      <c r="AH78" s="115"/>
      <c r="AI78" s="133" t="str">
        <f t="shared" si="31"/>
        <v>Ok</v>
      </c>
      <c r="AJ78" s="117" t="str">
        <f t="shared" si="28"/>
        <v>Não</v>
      </c>
      <c r="AK78" s="118"/>
      <c r="AL78" s="115"/>
      <c r="AM78" s="133" t="str">
        <f t="shared" si="29"/>
        <v>Ok</v>
      </c>
      <c r="AO78" s="65" t="str">
        <f t="shared" si="30"/>
        <v>Cooperado SEM perguntas a serem evidenciadas</v>
      </c>
    </row>
    <row r="79" spans="1:41" ht="20.100000000000001" customHeight="1">
      <c r="A79" s="119" t="str">
        <f t="shared" si="19"/>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H79" s="264"/>
      <c r="I79" s="115">
        <f>_xlfn.XLOOKUP(J79,'3059'!$D:$D,'3059'!$C:$C,0,0)</f>
        <v>0</v>
      </c>
      <c r="J79" s="134"/>
      <c r="K79" s="135" cm="1">
        <f t="array" ref="K79">MAX(IF(J79='3059'!$D:$D,'3059'!$I:$I))</f>
        <v>0</v>
      </c>
      <c r="L79" s="136">
        <f>IF(COUNTIFS('3059'!$D:$D,'A3059'!J79,'3059'!$I:$I,'A3059'!K79,'3059'!$F:$F,'A3059'!$L$7)&gt;=1,1,0)</f>
        <v>0</v>
      </c>
      <c r="M79" s="136">
        <f>IF(COUNTIFS('3059'!$D:$D,'A3059'!J79,'3059'!$I:$I,'A3059'!K79,'3059'!$F:$F,'A3059'!$M$7)&gt;=1,1,0)</f>
        <v>0</v>
      </c>
      <c r="N79" s="136">
        <f>IF(COUNTIFS('3059'!$D:$D,'A3059'!J79,'3059'!$I:$I,'A3059'!K79,'3059'!$F:$F,'A3059'!$N$7)&gt;=1,1,0)</f>
        <v>0</v>
      </c>
      <c r="O79" s="117"/>
      <c r="P79" s="118"/>
      <c r="Q79" s="133" t="str">
        <f t="shared" si="24"/>
        <v>Ok</v>
      </c>
      <c r="R79" s="115"/>
      <c r="S79" s="115"/>
      <c r="T79" s="66"/>
      <c r="U79" s="133" t="str">
        <f t="shared" si="25"/>
        <v>Ok</v>
      </c>
      <c r="V79" s="115"/>
      <c r="W79" s="115"/>
      <c r="X79" s="66"/>
      <c r="Y79" s="133" t="str">
        <f t="shared" si="26"/>
        <v>Ok</v>
      </c>
      <c r="Z79" s="115"/>
      <c r="AA79" s="115"/>
      <c r="AB79" s="66"/>
      <c r="AC79" s="133" t="str">
        <f t="shared" si="32"/>
        <v>Ok</v>
      </c>
      <c r="AD79" s="115"/>
      <c r="AE79" s="115"/>
      <c r="AF79" s="66"/>
      <c r="AG79" s="133" t="str">
        <f t="shared" si="27"/>
        <v>Ok</v>
      </c>
      <c r="AH79" s="115"/>
      <c r="AI79" s="133" t="str">
        <f t="shared" si="31"/>
        <v>Ok</v>
      </c>
      <c r="AJ79" s="117" t="str">
        <f t="shared" si="28"/>
        <v>Não</v>
      </c>
      <c r="AK79" s="118"/>
      <c r="AL79" s="115"/>
      <c r="AM79" s="133" t="str">
        <f t="shared" si="29"/>
        <v>Ok</v>
      </c>
      <c r="AO79" s="65" t="str">
        <f t="shared" si="30"/>
        <v>Cooperado SEM perguntas a serem evidenciadas</v>
      </c>
    </row>
    <row r="80" spans="1:41" ht="20.100000000000001" customHeight="1">
      <c r="A80" s="119" t="str">
        <f t="shared" si="19"/>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H80" s="264"/>
      <c r="I80" s="115">
        <f>_xlfn.XLOOKUP(J80,'3059'!$D:$D,'3059'!$C:$C,0,0)</f>
        <v>0</v>
      </c>
      <c r="J80" s="134"/>
      <c r="K80" s="135" cm="1">
        <f t="array" ref="K80">MAX(IF(J80='3059'!$D:$D,'3059'!$I:$I))</f>
        <v>0</v>
      </c>
      <c r="L80" s="136">
        <f>IF(COUNTIFS('3059'!$D:$D,'A3059'!J80,'3059'!$I:$I,'A3059'!K80,'3059'!$F:$F,'A3059'!$L$7)&gt;=1,1,0)</f>
        <v>0</v>
      </c>
      <c r="M80" s="136">
        <f>IF(COUNTIFS('3059'!$D:$D,'A3059'!J80,'3059'!$I:$I,'A3059'!K80,'3059'!$F:$F,'A3059'!$M$7)&gt;=1,1,0)</f>
        <v>0</v>
      </c>
      <c r="N80" s="136">
        <f>IF(COUNTIFS('3059'!$D:$D,'A3059'!J80,'3059'!$I:$I,'A3059'!K80,'3059'!$F:$F,'A3059'!$N$7)&gt;=1,1,0)</f>
        <v>0</v>
      </c>
      <c r="O80" s="117"/>
      <c r="P80" s="118"/>
      <c r="Q80" s="133" t="str">
        <f t="shared" si="24"/>
        <v>Ok</v>
      </c>
      <c r="R80" s="115"/>
      <c r="S80" s="115"/>
      <c r="T80" s="66"/>
      <c r="U80" s="133" t="str">
        <f t="shared" si="25"/>
        <v>Ok</v>
      </c>
      <c r="V80" s="115"/>
      <c r="W80" s="115"/>
      <c r="X80" s="66"/>
      <c r="Y80" s="133" t="str">
        <f t="shared" si="26"/>
        <v>Ok</v>
      </c>
      <c r="Z80" s="115"/>
      <c r="AA80" s="115"/>
      <c r="AB80" s="66"/>
      <c r="AC80" s="133" t="str">
        <f t="shared" si="32"/>
        <v>Ok</v>
      </c>
      <c r="AD80" s="115"/>
      <c r="AE80" s="115"/>
      <c r="AF80" s="66"/>
      <c r="AG80" s="133" t="str">
        <f t="shared" si="27"/>
        <v>Ok</v>
      </c>
      <c r="AH80" s="115"/>
      <c r="AI80" s="133" t="str">
        <f t="shared" si="31"/>
        <v>Ok</v>
      </c>
      <c r="AJ80" s="117" t="str">
        <f t="shared" si="28"/>
        <v>Não</v>
      </c>
      <c r="AK80" s="118"/>
      <c r="AL80" s="115"/>
      <c r="AM80" s="133" t="str">
        <f t="shared" si="29"/>
        <v>Ok</v>
      </c>
      <c r="AO80" s="65" t="str">
        <f t="shared" si="30"/>
        <v>Cooperado SEM perguntas a serem evidenciadas</v>
      </c>
    </row>
    <row r="81" spans="1:41" ht="20.100000000000001" customHeight="1">
      <c r="A81" s="119" t="str">
        <f t="shared" si="19"/>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H81" s="142"/>
      <c r="I81" s="115">
        <f>_xlfn.XLOOKUP(J81,'3059'!$D:$D,'3059'!$C:$C,0,0)</f>
        <v>0</v>
      </c>
      <c r="J81" s="134"/>
      <c r="K81" s="135" cm="1">
        <f t="array" ref="K81">MAX(IF(J81='3059'!$D:$D,'3059'!$I:$I))</f>
        <v>0</v>
      </c>
      <c r="L81" s="136">
        <f>IF(COUNTIFS('3059'!$D:$D,'A3059'!J81,'3059'!$I:$I,'A3059'!K81,'3059'!$F:$F,'A3059'!$L$7)&gt;=1,1,0)</f>
        <v>0</v>
      </c>
      <c r="M81" s="136">
        <f>IF(COUNTIFS('3059'!$D:$D,'A3059'!J81,'3059'!$I:$I,'A3059'!K81,'3059'!$F:$F,'A3059'!$M$7)&gt;=1,1,0)</f>
        <v>0</v>
      </c>
      <c r="N81" s="136">
        <f>IF(COUNTIFS('3059'!$D:$D,'A3059'!J81,'3059'!$I:$I,'A3059'!K81,'3059'!$F:$F,'A3059'!$N$7)&gt;=1,1,0)</f>
        <v>0</v>
      </c>
      <c r="O81" s="117"/>
      <c r="P81" s="118"/>
      <c r="Q81" s="133" t="str">
        <f t="shared" si="24"/>
        <v>Ok</v>
      </c>
      <c r="R81" s="115"/>
      <c r="S81" s="115"/>
      <c r="T81" s="66"/>
      <c r="U81" s="133" t="str">
        <f t="shared" si="25"/>
        <v>Ok</v>
      </c>
      <c r="V81" s="115"/>
      <c r="W81" s="115"/>
      <c r="X81" s="66"/>
      <c r="Y81" s="133" t="str">
        <f t="shared" si="26"/>
        <v>Ok</v>
      </c>
      <c r="Z81" s="115"/>
      <c r="AA81" s="115"/>
      <c r="AB81" s="66"/>
      <c r="AC81" s="133" t="str">
        <f t="shared" si="32"/>
        <v>Ok</v>
      </c>
      <c r="AD81" s="115"/>
      <c r="AE81" s="115"/>
      <c r="AF81" s="66"/>
      <c r="AG81" s="133" t="str">
        <f t="shared" si="27"/>
        <v>Ok</v>
      </c>
      <c r="AH81" s="115"/>
      <c r="AI81" s="133" t="str">
        <f t="shared" si="31"/>
        <v>Ok</v>
      </c>
      <c r="AJ81" s="117" t="str">
        <f t="shared" si="28"/>
        <v>Não</v>
      </c>
      <c r="AK81" s="118"/>
      <c r="AL81" s="115"/>
      <c r="AM81" s="133" t="str">
        <f t="shared" si="29"/>
        <v>Ok</v>
      </c>
      <c r="AO81" s="65" t="str">
        <f t="shared" si="30"/>
        <v>Cooperado SEM perguntas a serem evidenciadas</v>
      </c>
    </row>
    <row r="82" spans="1:41" ht="20.100000000000001" customHeight="1">
      <c r="A82" s="119" t="str">
        <f t="shared" si="19"/>
        <v/>
      </c>
      <c r="B82" s="161"/>
      <c r="C82" s="120"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20"/>
      <c r="E82" s="158"/>
      <c r="H82" s="115"/>
      <c r="I82" s="115">
        <f>_xlfn.XLOOKUP(J82,'3059'!$D:$D,'3059'!$C:$C,0,0)</f>
        <v>0</v>
      </c>
      <c r="J82" s="134"/>
      <c r="K82" s="135" cm="1">
        <f t="array" ref="K82">MAX(IF(J82='3059'!$D:$D,'3059'!$I:$I))</f>
        <v>0</v>
      </c>
      <c r="L82" s="136">
        <f>IF(COUNTIFS('3059'!$D:$D,'A3059'!J82,'3059'!$I:$I,'A3059'!K82,'3059'!$F:$F,'A3059'!$L$7)&gt;=1,1,0)</f>
        <v>0</v>
      </c>
      <c r="M82" s="136">
        <f>IF(COUNTIFS('3059'!$D:$D,'A3059'!J82,'3059'!$I:$I,'A3059'!K82,'3059'!$F:$F,'A3059'!$M$7)&gt;=1,1,0)</f>
        <v>0</v>
      </c>
      <c r="N82" s="136">
        <f>IF(COUNTIFS('3059'!$D:$D,'A3059'!J82,'3059'!$I:$I,'A3059'!K82,'3059'!$F:$F,'A3059'!$N$7)&gt;=1,1,0)</f>
        <v>0</v>
      </c>
      <c r="O82" s="117"/>
      <c r="P82" s="118"/>
      <c r="Q82" s="133" t="str">
        <f t="shared" si="24"/>
        <v>Ok</v>
      </c>
      <c r="R82" s="115"/>
      <c r="S82" s="115"/>
      <c r="T82" s="66"/>
      <c r="U82" s="133" t="str">
        <f t="shared" si="25"/>
        <v>Ok</v>
      </c>
      <c r="V82" s="115"/>
      <c r="W82" s="115"/>
      <c r="X82" s="66"/>
      <c r="Y82" s="133" t="str">
        <f t="shared" si="26"/>
        <v>Ok</v>
      </c>
      <c r="Z82" s="115"/>
      <c r="AA82" s="115"/>
      <c r="AB82" s="66"/>
      <c r="AC82" s="133" t="str">
        <f t="shared" si="32"/>
        <v>Ok</v>
      </c>
      <c r="AD82" s="115"/>
      <c r="AE82" s="115"/>
      <c r="AF82" s="66"/>
      <c r="AG82" s="133" t="str">
        <f t="shared" si="27"/>
        <v>Ok</v>
      </c>
      <c r="AH82" s="115"/>
      <c r="AI82" s="133" t="str">
        <f t="shared" si="31"/>
        <v>Ok</v>
      </c>
      <c r="AJ82" s="117" t="str">
        <f t="shared" si="28"/>
        <v>Não</v>
      </c>
      <c r="AK82" s="118"/>
      <c r="AL82" s="115"/>
      <c r="AM82" s="133" t="str">
        <f t="shared" si="29"/>
        <v>Ok</v>
      </c>
      <c r="AO82" s="65" t="str">
        <f t="shared" si="30"/>
        <v>Cooperado SEM perguntas a serem evidenciadas</v>
      </c>
    </row>
    <row r="83" spans="1:41" ht="20.100000000000001" customHeight="1">
      <c r="A83" s="119" t="str">
        <f t="shared" ref="A83:A86" si="33">IFERROR(IF(ROW(_xlfn.XLOOKUP(B83,I:I,I:I))=1,"",ROW(_xlfn.XLOOKUP(B83,I:I,I:I))),"")</f>
        <v/>
      </c>
      <c r="B83" s="161"/>
      <c r="C83" s="120" t="str" cm="1">
        <f t="array" aca="1" ref="C83" ca="1">IFERROR(LEFT(
IF(INDIRECT("Q"&amp;A83)="verificar","1, ", "")&amp;
IF(INDIRECT("U"&amp;A83)="verificar","2, ", "")&amp;
IF(INDIRECT("Y"&amp;A83)="verificar","3, ", "")&amp;
IF(INDIRECT("AC"&amp;A83)="verificar","4, ", "")&amp;
IF(INDIRECT("AG"&amp;A83)="verificar","5, ", "")&amp;
IF(INDIRECT("AI"&amp;A83)="verificar","6, ", "")&amp;
IF(INDIRECT("AM"&amp;A83)="verificar","7, ", ""),
LEN(
IF(INDIRECT("Q"&amp;A83)="verificar","1, ", "")&amp;
IF(INDIRECT("U"&amp;A83)="verificar","2, ", "")&amp;
IF(INDIRECT("Y"&amp;A83)="verificar","3, ", "")&amp;
IF(INDIRECT("AC"&amp;A83)="verificar","4, ", "")&amp;
IF(INDIRECT("AG"&amp;A83)="verificar","5, ", "")&amp;
IF(INDIRECT("AI"&amp;A83)="verificar","6, ", "")&amp;
IF(INDIRECT("AM"&amp;A83)="verificar","7, ", ""))-2)&amp;".","")</f>
        <v/>
      </c>
      <c r="D83" s="120"/>
      <c r="E83" s="158"/>
      <c r="H83" s="142"/>
      <c r="I83" s="115">
        <f>_xlfn.XLOOKUP(J83,'3059'!$D:$D,'3059'!$C:$C,0,0)</f>
        <v>0</v>
      </c>
      <c r="J83" s="134"/>
      <c r="K83" s="135" cm="1">
        <f t="array" ref="K83">MAX(IF(J83='3059'!$D:$D,'3059'!$I:$I))</f>
        <v>0</v>
      </c>
      <c r="L83" s="136">
        <f>IF(COUNTIFS('3059'!$D:$D,'A3059'!J83,'3059'!$I:$I,'A3059'!K83,'3059'!$F:$F,'A3059'!$L$7)&gt;=1,1,0)</f>
        <v>0</v>
      </c>
      <c r="M83" s="136">
        <f>IF(COUNTIFS('3059'!$D:$D,'A3059'!J83,'3059'!$I:$I,'A3059'!K83,'3059'!$F:$F,'A3059'!$M$7)&gt;=1,1,0)</f>
        <v>0</v>
      </c>
      <c r="N83" s="136">
        <f>IF(COUNTIFS('3059'!$D:$D,'A3059'!J83,'3059'!$I:$I,'A3059'!K83,'3059'!$F:$F,'A3059'!$N$7)&gt;=1,1,0)</f>
        <v>0</v>
      </c>
      <c r="O83" s="117"/>
      <c r="P83" s="118"/>
      <c r="Q83" s="133" t="str">
        <f t="shared" si="24"/>
        <v>Ok</v>
      </c>
      <c r="R83" s="115"/>
      <c r="S83" s="115"/>
      <c r="T83" s="66"/>
      <c r="U83" s="133" t="str">
        <f t="shared" si="25"/>
        <v>Ok</v>
      </c>
      <c r="V83" s="115"/>
      <c r="W83" s="115"/>
      <c r="X83" s="66"/>
      <c r="Y83" s="133" t="str">
        <f t="shared" si="26"/>
        <v>Ok</v>
      </c>
      <c r="Z83" s="115"/>
      <c r="AA83" s="115"/>
      <c r="AB83" s="66"/>
      <c r="AC83" s="133" t="str">
        <f t="shared" si="32"/>
        <v>Ok</v>
      </c>
      <c r="AD83" s="115"/>
      <c r="AE83" s="115"/>
      <c r="AF83" s="66"/>
      <c r="AG83" s="133" t="str">
        <f t="shared" si="27"/>
        <v>Ok</v>
      </c>
      <c r="AH83" s="115"/>
      <c r="AI83" s="133" t="str">
        <f t="shared" si="31"/>
        <v>Ok</v>
      </c>
      <c r="AJ83" s="117" t="str">
        <f t="shared" si="28"/>
        <v>Não</v>
      </c>
      <c r="AK83" s="118"/>
      <c r="AL83" s="115"/>
      <c r="AM83" s="133" t="str">
        <f t="shared" si="29"/>
        <v>Ok</v>
      </c>
      <c r="AO83" s="65" t="str">
        <f t="shared" si="30"/>
        <v>Cooperado SEM perguntas a serem evidenciadas</v>
      </c>
    </row>
    <row r="84" spans="1:41" ht="20.100000000000001" customHeight="1">
      <c r="A84" s="119" t="str">
        <f t="shared" si="33"/>
        <v/>
      </c>
      <c r="B84" s="161"/>
      <c r="C84" s="120" t="str" cm="1">
        <f t="array" aca="1" ref="C84" ca="1">IFERROR(LEFT(
IF(INDIRECT("Q"&amp;A84)="verificar","1, ", "")&amp;
IF(INDIRECT("U"&amp;A84)="verificar","2, ", "")&amp;
IF(INDIRECT("Y"&amp;A84)="verificar","3, ", "")&amp;
IF(INDIRECT("AC"&amp;A84)="verificar","4, ", "")&amp;
IF(INDIRECT("AG"&amp;A84)="verificar","5, ", "")&amp;
IF(INDIRECT("AI"&amp;A84)="verificar","6, ", "")&amp;
IF(INDIRECT("AM"&amp;A84)="verificar","7, ", ""),
LEN(
IF(INDIRECT("Q"&amp;A84)="verificar","1, ", "")&amp;
IF(INDIRECT("U"&amp;A84)="verificar","2, ", "")&amp;
IF(INDIRECT("Y"&amp;A84)="verificar","3, ", "")&amp;
IF(INDIRECT("AC"&amp;A84)="verificar","4, ", "")&amp;
IF(INDIRECT("AG"&amp;A84)="verificar","5, ", "")&amp;
IF(INDIRECT("AI"&amp;A84)="verificar","6, ", "")&amp;
IF(INDIRECT("AM"&amp;A84)="verificar","7, ", ""))-2)&amp;".","")</f>
        <v/>
      </c>
      <c r="D84" s="120"/>
      <c r="E84" s="158"/>
      <c r="H84" s="142"/>
      <c r="I84" s="115">
        <f>_xlfn.XLOOKUP(J84,'3059'!$D:$D,'3059'!$C:$C,0,0)</f>
        <v>0</v>
      </c>
      <c r="J84" s="134"/>
      <c r="K84" s="135" cm="1">
        <f t="array" ref="K84">MAX(IF(J84='3059'!$D:$D,'3059'!$I:$I))</f>
        <v>0</v>
      </c>
      <c r="L84" s="136">
        <f>IF(COUNTIFS('3059'!$D:$D,'A3059'!J84,'3059'!$I:$I,'A3059'!K84,'3059'!$F:$F,'A3059'!$L$7)&gt;=1,1,0)</f>
        <v>0</v>
      </c>
      <c r="M84" s="136">
        <f>IF(COUNTIFS('3059'!$D:$D,'A3059'!J84,'3059'!$I:$I,'A3059'!K84,'3059'!$F:$F,'A3059'!$M$7)&gt;=1,1,0)</f>
        <v>0</v>
      </c>
      <c r="N84" s="136">
        <f>IF(COUNTIFS('3059'!$D:$D,'A3059'!J84,'3059'!$I:$I,'A3059'!K84,'3059'!$F:$F,'A3059'!$N$7)&gt;=1,1,0)</f>
        <v>0</v>
      </c>
      <c r="O84" s="117"/>
      <c r="P84" s="118"/>
      <c r="Q84" s="133" t="str">
        <f t="shared" si="24"/>
        <v>Ok</v>
      </c>
      <c r="R84" s="115"/>
      <c r="S84" s="115"/>
      <c r="T84" s="66"/>
      <c r="U84" s="133" t="str">
        <f t="shared" si="25"/>
        <v>Ok</v>
      </c>
      <c r="V84" s="115"/>
      <c r="W84" s="115"/>
      <c r="X84" s="66"/>
      <c r="Y84" s="133" t="str">
        <f t="shared" si="26"/>
        <v>Ok</v>
      </c>
      <c r="Z84" s="115"/>
      <c r="AA84" s="115"/>
      <c r="AB84" s="66"/>
      <c r="AC84" s="133" t="str">
        <f t="shared" si="32"/>
        <v>Ok</v>
      </c>
      <c r="AD84" s="115"/>
      <c r="AE84" s="115"/>
      <c r="AF84" s="66"/>
      <c r="AG84" s="133" t="str">
        <f t="shared" si="27"/>
        <v>Ok</v>
      </c>
      <c r="AH84" s="115"/>
      <c r="AI84" s="133" t="str">
        <f t="shared" si="31"/>
        <v>Ok</v>
      </c>
      <c r="AJ84" s="117" t="str">
        <f t="shared" si="28"/>
        <v>Não</v>
      </c>
      <c r="AK84" s="118"/>
      <c r="AL84" s="115"/>
      <c r="AM84" s="133" t="str">
        <f t="shared" si="29"/>
        <v>Ok</v>
      </c>
      <c r="AO84" s="65" t="str">
        <f t="shared" si="30"/>
        <v>Cooperado SEM perguntas a serem evidenciadas</v>
      </c>
    </row>
    <row r="85" spans="1:41" ht="20.100000000000001" customHeight="1">
      <c r="A85" s="119" t="str">
        <f t="shared" si="33"/>
        <v/>
      </c>
      <c r="B85" s="161"/>
      <c r="C85" s="120" t="str" cm="1">
        <f t="array" aca="1" ref="C85" ca="1">IFERROR(LEFT(
IF(INDIRECT("Q"&amp;A85)="verificar","1, ", "")&amp;
IF(INDIRECT("U"&amp;A85)="verificar","2, ", "")&amp;
IF(INDIRECT("Y"&amp;A85)="verificar","3, ", "")&amp;
IF(INDIRECT("AC"&amp;A85)="verificar","4, ", "")&amp;
IF(INDIRECT("AG"&amp;A85)="verificar","5, ", "")&amp;
IF(INDIRECT("AI"&amp;A85)="verificar","6, ", "")&amp;
IF(INDIRECT("AM"&amp;A85)="verificar","7, ", ""),
LEN(
IF(INDIRECT("Q"&amp;A85)="verificar","1, ", "")&amp;
IF(INDIRECT("U"&amp;A85)="verificar","2, ", "")&amp;
IF(INDIRECT("Y"&amp;A85)="verificar","3, ", "")&amp;
IF(INDIRECT("AC"&amp;A85)="verificar","4, ", "")&amp;
IF(INDIRECT("AG"&amp;A85)="verificar","5, ", "")&amp;
IF(INDIRECT("AI"&amp;A85)="verificar","6, ", "")&amp;
IF(INDIRECT("AM"&amp;A85)="verificar","7, ", ""))-2)&amp;".","")</f>
        <v/>
      </c>
      <c r="D85" s="120"/>
      <c r="E85" s="158"/>
      <c r="H85" s="142"/>
      <c r="I85" s="115">
        <f>_xlfn.XLOOKUP(J85,'3059'!$D:$D,'3059'!$C:$C,0,0)</f>
        <v>0</v>
      </c>
      <c r="J85" s="134"/>
      <c r="K85" s="135" cm="1">
        <f t="array" ref="K85">MAX(IF(J85='3059'!$D:$D,'3059'!$I:$I))</f>
        <v>0</v>
      </c>
      <c r="L85" s="136">
        <f>IF(COUNTIFS('3059'!$D:$D,'A3059'!J85,'3059'!$I:$I,'A3059'!K85,'3059'!$F:$F,'A3059'!$L$7)&gt;=1,1,0)</f>
        <v>0</v>
      </c>
      <c r="M85" s="136">
        <f>IF(COUNTIFS('3059'!$D:$D,'A3059'!J85,'3059'!$I:$I,'A3059'!K85,'3059'!$F:$F,'A3059'!$M$7)&gt;=1,1,0)</f>
        <v>0</v>
      </c>
      <c r="N85" s="136">
        <f>IF(COUNTIFS('3059'!$D:$D,'A3059'!J85,'3059'!$I:$I,'A3059'!K85,'3059'!$F:$F,'A3059'!$N$7)&gt;=1,1,0)</f>
        <v>0</v>
      </c>
      <c r="O85" s="117"/>
      <c r="P85" s="118"/>
      <c r="Q85" s="133" t="str">
        <f t="shared" si="24"/>
        <v>Ok</v>
      </c>
      <c r="R85" s="115"/>
      <c r="S85" s="115"/>
      <c r="T85" s="66"/>
      <c r="U85" s="133" t="str">
        <f t="shared" si="25"/>
        <v>Ok</v>
      </c>
      <c r="V85" s="115"/>
      <c r="W85" s="115"/>
      <c r="X85" s="66"/>
      <c r="Y85" s="133" t="str">
        <f t="shared" si="26"/>
        <v>Ok</v>
      </c>
      <c r="Z85" s="115"/>
      <c r="AA85" s="115"/>
      <c r="AB85" s="66"/>
      <c r="AC85" s="133" t="str">
        <f t="shared" si="32"/>
        <v>Ok</v>
      </c>
      <c r="AD85" s="115"/>
      <c r="AE85" s="115"/>
      <c r="AF85" s="66"/>
      <c r="AG85" s="133" t="str">
        <f t="shared" si="27"/>
        <v>Ok</v>
      </c>
      <c r="AH85" s="115"/>
      <c r="AI85" s="133" t="str">
        <f t="shared" si="31"/>
        <v>Ok</v>
      </c>
      <c r="AJ85" s="117" t="str">
        <f t="shared" si="28"/>
        <v>Não</v>
      </c>
      <c r="AK85" s="118"/>
      <c r="AL85" s="115"/>
      <c r="AM85" s="133" t="str">
        <f t="shared" si="29"/>
        <v>Ok</v>
      </c>
      <c r="AO85" s="65" t="str">
        <f t="shared" si="30"/>
        <v>Cooperado SEM perguntas a serem evidenciadas</v>
      </c>
    </row>
    <row r="86" spans="1:41" ht="20.100000000000001" customHeight="1">
      <c r="A86" s="119" t="str">
        <f t="shared" si="33"/>
        <v/>
      </c>
      <c r="B86" s="161"/>
      <c r="C86" s="120" t="str" cm="1">
        <f t="array" aca="1" ref="C86" ca="1">IFERROR(LEFT(
IF(INDIRECT("Q"&amp;A86)="verificar","1, ", "")&amp;
IF(INDIRECT("U"&amp;A86)="verificar","2, ", "")&amp;
IF(INDIRECT("Y"&amp;A86)="verificar","3, ", "")&amp;
IF(INDIRECT("AC"&amp;A86)="verificar","4, ", "")&amp;
IF(INDIRECT("AG"&amp;A86)="verificar","5, ", "")&amp;
IF(INDIRECT("AI"&amp;A86)="verificar","6, ", "")&amp;
IF(INDIRECT("AM"&amp;A86)="verificar","7, ", ""),
LEN(
IF(INDIRECT("Q"&amp;A86)="verificar","1, ", "")&amp;
IF(INDIRECT("U"&amp;A86)="verificar","2, ", "")&amp;
IF(INDIRECT("Y"&amp;A86)="verificar","3, ", "")&amp;
IF(INDIRECT("AC"&amp;A86)="verificar","4, ", "")&amp;
IF(INDIRECT("AG"&amp;A86)="verificar","5, ", "")&amp;
IF(INDIRECT("AI"&amp;A86)="verificar","6, ", "")&amp;
IF(INDIRECT("AM"&amp;A86)="verificar","7, ", ""))-2)&amp;".","")</f>
        <v/>
      </c>
      <c r="D86" s="120"/>
      <c r="E86" s="158"/>
      <c r="H86" s="142"/>
      <c r="I86" s="115">
        <f>_xlfn.XLOOKUP(J86,'3059'!$D:$D,'3059'!$C:$C,0,0)</f>
        <v>0</v>
      </c>
      <c r="J86" s="134"/>
      <c r="K86" s="135" cm="1">
        <f t="array" ref="K86">MAX(IF(J86='3059'!$D:$D,'3059'!$I:$I))</f>
        <v>0</v>
      </c>
      <c r="L86" s="136">
        <f>IF(COUNTIFS('3059'!$D:$D,'A3059'!J86,'3059'!$I:$I,'A3059'!K86,'3059'!$F:$F,'A3059'!$L$7)&gt;=1,1,0)</f>
        <v>0</v>
      </c>
      <c r="M86" s="136">
        <f>IF(COUNTIFS('3059'!$D:$D,'A3059'!J86,'3059'!$I:$I,'A3059'!K86,'3059'!$F:$F,'A3059'!$M$7)&gt;=1,1,0)</f>
        <v>0</v>
      </c>
      <c r="N86" s="136">
        <f>IF(COUNTIFS('3059'!$D:$D,'A3059'!J86,'3059'!$I:$I,'A3059'!K86,'3059'!$F:$F,'A3059'!$N$7)&gt;=1,1,0)</f>
        <v>0</v>
      </c>
      <c r="O86" s="117"/>
      <c r="P86" s="118"/>
      <c r="Q86" s="133" t="str">
        <f t="shared" si="24"/>
        <v>Ok</v>
      </c>
      <c r="R86" s="115"/>
      <c r="S86" s="115"/>
      <c r="T86" s="66"/>
      <c r="U86" s="133" t="str">
        <f t="shared" si="25"/>
        <v>Ok</v>
      </c>
      <c r="V86" s="115"/>
      <c r="W86" s="115"/>
      <c r="X86" s="66"/>
      <c r="Y86" s="133" t="str">
        <f t="shared" si="26"/>
        <v>Ok</v>
      </c>
      <c r="Z86" s="115"/>
      <c r="AA86" s="115"/>
      <c r="AB86" s="66"/>
      <c r="AC86" s="133" t="str">
        <f t="shared" si="32"/>
        <v>Ok</v>
      </c>
      <c r="AD86" s="115"/>
      <c r="AE86" s="115"/>
      <c r="AF86" s="66"/>
      <c r="AG86" s="133" t="str">
        <f t="shared" si="27"/>
        <v>Ok</v>
      </c>
      <c r="AH86" s="115"/>
      <c r="AI86" s="133" t="str">
        <f t="shared" si="31"/>
        <v>Ok</v>
      </c>
      <c r="AJ86" s="117" t="str">
        <f t="shared" si="28"/>
        <v>Não</v>
      </c>
      <c r="AK86" s="118"/>
      <c r="AL86" s="115"/>
      <c r="AM86" s="133" t="str">
        <f t="shared" si="29"/>
        <v>Ok</v>
      </c>
      <c r="AO86" s="65" t="str">
        <f t="shared" si="30"/>
        <v>Cooperado SEM perguntas a serem evidenciadas</v>
      </c>
    </row>
    <row r="87" spans="1:41" ht="20.100000000000001" customHeight="1">
      <c r="H87" s="142"/>
      <c r="I87" s="115">
        <f>_xlfn.XLOOKUP(J87,'3059'!$D:$D,'3059'!$C:$C,0,0)</f>
        <v>0</v>
      </c>
      <c r="J87" s="134"/>
      <c r="K87" s="135" cm="1">
        <f t="array" ref="K87">MAX(IF(J87='3059'!$D:$D,'3059'!$I:$I))</f>
        <v>0</v>
      </c>
      <c r="L87" s="136">
        <f>IF(COUNTIFS('3059'!$D:$D,'A3059'!J87,'3059'!$I:$I,'A3059'!K87,'3059'!$F:$F,'A3059'!$L$7)&gt;=1,1,0)</f>
        <v>0</v>
      </c>
      <c r="M87" s="136">
        <f>IF(COUNTIFS('3059'!$D:$D,'A3059'!J87,'3059'!$I:$I,'A3059'!K87,'3059'!$F:$F,'A3059'!$M$7)&gt;=1,1,0)</f>
        <v>0</v>
      </c>
      <c r="N87" s="136">
        <f>IF(COUNTIFS('3059'!$D:$D,'A3059'!J87,'3059'!$I:$I,'A3059'!K87,'3059'!$F:$F,'A3059'!$N$7)&gt;=1,1,0)</f>
        <v>0</v>
      </c>
      <c r="O87" s="117"/>
      <c r="P87" s="118"/>
      <c r="Q87" s="133" t="str">
        <f t="shared" si="24"/>
        <v>Ok</v>
      </c>
      <c r="R87" s="115"/>
      <c r="S87" s="115"/>
      <c r="T87" s="66"/>
      <c r="U87" s="133" t="str">
        <f t="shared" si="25"/>
        <v>Ok</v>
      </c>
      <c r="V87" s="115"/>
      <c r="W87" s="115"/>
      <c r="X87" s="66"/>
      <c r="Y87" s="133" t="str">
        <f t="shared" si="26"/>
        <v>Ok</v>
      </c>
      <c r="Z87" s="115"/>
      <c r="AA87" s="115"/>
      <c r="AB87" s="66"/>
      <c r="AC87" s="133" t="str">
        <f t="shared" si="32"/>
        <v>Ok</v>
      </c>
      <c r="AD87" s="115"/>
      <c r="AE87" s="115"/>
      <c r="AF87" s="66"/>
      <c r="AG87" s="133" t="str">
        <f t="shared" si="27"/>
        <v>Ok</v>
      </c>
      <c r="AH87" s="115"/>
      <c r="AI87" s="133" t="str">
        <f t="shared" si="31"/>
        <v>Ok</v>
      </c>
      <c r="AJ87" s="117" t="str">
        <f t="shared" si="28"/>
        <v>Não</v>
      </c>
      <c r="AK87" s="118"/>
      <c r="AL87" s="115"/>
      <c r="AM87" s="133" t="str">
        <f t="shared" si="29"/>
        <v>Ok</v>
      </c>
      <c r="AO87" s="65" t="str">
        <f t="shared" si="30"/>
        <v>Cooperado SEM perguntas a serem evidenciadas</v>
      </c>
    </row>
    <row r="88" spans="1:41" ht="20.100000000000001" customHeight="1">
      <c r="H88" s="142"/>
      <c r="I88" s="115">
        <f>_xlfn.XLOOKUP(J88,'3059'!$D:$D,'3059'!$C:$C,0,0)</f>
        <v>0</v>
      </c>
      <c r="J88" s="134"/>
      <c r="K88" s="135" cm="1">
        <f t="array" ref="K88">MAX(IF(J88='3059'!$D:$D,'3059'!$I:$I))</f>
        <v>0</v>
      </c>
      <c r="L88" s="136">
        <f>IF(COUNTIFS('3059'!$D:$D,'A3059'!J88,'3059'!$I:$I,'A3059'!K88,'3059'!$F:$F,'A3059'!$L$7)&gt;=1,1,0)</f>
        <v>0</v>
      </c>
      <c r="M88" s="136">
        <f>IF(COUNTIFS('3059'!$D:$D,'A3059'!J88,'3059'!$I:$I,'A3059'!K88,'3059'!$F:$F,'A3059'!$M$7)&gt;=1,1,0)</f>
        <v>0</v>
      </c>
      <c r="N88" s="136">
        <f>IF(COUNTIFS('3059'!$D:$D,'A3059'!J88,'3059'!$I:$I,'A3059'!K88,'3059'!$F:$F,'A3059'!$N$7)&gt;=1,1,0)</f>
        <v>0</v>
      </c>
      <c r="O88" s="117"/>
      <c r="P88" s="118"/>
      <c r="Q88" s="133" t="str">
        <f t="shared" si="24"/>
        <v>Ok</v>
      </c>
      <c r="R88" s="115"/>
      <c r="S88" s="115"/>
      <c r="T88" s="66"/>
      <c r="U88" s="133" t="str">
        <f t="shared" si="25"/>
        <v>Ok</v>
      </c>
      <c r="V88" s="115"/>
      <c r="W88" s="115"/>
      <c r="X88" s="66"/>
      <c r="Y88" s="133" t="str">
        <f t="shared" si="26"/>
        <v>Ok</v>
      </c>
      <c r="Z88" s="115"/>
      <c r="AA88" s="115"/>
      <c r="AB88" s="66"/>
      <c r="AC88" s="133" t="str">
        <f t="shared" si="32"/>
        <v>Ok</v>
      </c>
      <c r="AD88" s="115"/>
      <c r="AE88" s="115"/>
      <c r="AF88" s="66"/>
      <c r="AG88" s="133" t="str">
        <f t="shared" si="27"/>
        <v>Ok</v>
      </c>
      <c r="AH88" s="115"/>
      <c r="AI88" s="133" t="str">
        <f t="shared" si="31"/>
        <v>Ok</v>
      </c>
      <c r="AJ88" s="117" t="str">
        <f t="shared" si="28"/>
        <v>Não</v>
      </c>
      <c r="AK88" s="118"/>
      <c r="AL88" s="115"/>
      <c r="AM88" s="133" t="str">
        <f t="shared" si="29"/>
        <v>Ok</v>
      </c>
      <c r="AO88" s="65" t="str">
        <f t="shared" si="30"/>
        <v>Cooperado SEM perguntas a serem evidenciadas</v>
      </c>
    </row>
    <row r="89" spans="1:41" ht="20.100000000000001" customHeight="1">
      <c r="H89" s="142"/>
      <c r="I89" s="115">
        <f>_xlfn.XLOOKUP(J89,'3059'!$D:$D,'3059'!$C:$C,0,0)</f>
        <v>0</v>
      </c>
      <c r="J89" s="134"/>
      <c r="K89" s="135" cm="1">
        <f t="array" ref="K89">MAX(IF(J89='3059'!$D:$D,'3059'!$I:$I))</f>
        <v>0</v>
      </c>
      <c r="L89" s="136">
        <f>IF(COUNTIFS('3059'!$D:$D,'A3059'!J89,'3059'!$I:$I,'A3059'!K89,'3059'!$F:$F,'A3059'!$L$7)&gt;=1,1,0)</f>
        <v>0</v>
      </c>
      <c r="M89" s="136">
        <f>IF(COUNTIFS('3059'!$D:$D,'A3059'!J89,'3059'!$I:$I,'A3059'!K89,'3059'!$F:$F,'A3059'!$M$7)&gt;=1,1,0)</f>
        <v>0</v>
      </c>
      <c r="N89" s="136">
        <f>IF(COUNTIFS('3059'!$D:$D,'A3059'!J89,'3059'!$I:$I,'A3059'!K89,'3059'!$F:$F,'A3059'!$N$7)&gt;=1,1,0)</f>
        <v>0</v>
      </c>
      <c r="O89" s="117"/>
      <c r="P89" s="118"/>
      <c r="Q89" s="133" t="str">
        <f t="shared" si="24"/>
        <v>Ok</v>
      </c>
      <c r="R89" s="115"/>
      <c r="S89" s="115"/>
      <c r="T89" s="66"/>
      <c r="U89" s="133" t="str">
        <f t="shared" si="25"/>
        <v>Ok</v>
      </c>
      <c r="V89" s="115"/>
      <c r="W89" s="115"/>
      <c r="X89" s="66"/>
      <c r="Y89" s="133" t="str">
        <f t="shared" si="26"/>
        <v>Ok</v>
      </c>
      <c r="Z89" s="115"/>
      <c r="AA89" s="115"/>
      <c r="AB89" s="66"/>
      <c r="AC89" s="133" t="str">
        <f t="shared" si="32"/>
        <v>Ok</v>
      </c>
      <c r="AD89" s="115"/>
      <c r="AE89" s="115"/>
      <c r="AF89" s="66"/>
      <c r="AG89" s="133" t="str">
        <f t="shared" si="27"/>
        <v>Ok</v>
      </c>
      <c r="AH89" s="115"/>
      <c r="AI89" s="133" t="str">
        <f t="shared" si="31"/>
        <v>Ok</v>
      </c>
      <c r="AJ89" s="117" t="str">
        <f t="shared" si="28"/>
        <v>Não</v>
      </c>
      <c r="AK89" s="118"/>
      <c r="AL89" s="115"/>
      <c r="AM89" s="133" t="str">
        <f t="shared" si="29"/>
        <v>Ok</v>
      </c>
      <c r="AO89" s="65" t="str">
        <f t="shared" si="30"/>
        <v>Cooperado SEM perguntas a serem evidenciadas</v>
      </c>
    </row>
    <row r="90" spans="1:41" ht="20.100000000000001" customHeight="1">
      <c r="H90" s="142"/>
      <c r="I90" s="115">
        <f>_xlfn.XLOOKUP(J90,'3059'!$D:$D,'3059'!$C:$C,0,0)</f>
        <v>0</v>
      </c>
      <c r="J90" s="134"/>
      <c r="K90" s="135" cm="1">
        <f t="array" ref="K90">MAX(IF(J90='3059'!$D:$D,'3059'!$I:$I))</f>
        <v>0</v>
      </c>
      <c r="L90" s="136">
        <f>IF(COUNTIFS('3059'!$D:$D,'A3059'!J90,'3059'!$I:$I,'A3059'!K90,'3059'!$F:$F,'A3059'!$L$7)&gt;=1,1,0)</f>
        <v>0</v>
      </c>
      <c r="M90" s="136">
        <f>IF(COUNTIFS('3059'!$D:$D,'A3059'!J90,'3059'!$I:$I,'A3059'!K90,'3059'!$F:$F,'A3059'!$M$7)&gt;=1,1,0)</f>
        <v>0</v>
      </c>
      <c r="N90" s="136">
        <f>IF(COUNTIFS('3059'!$D:$D,'A3059'!J90,'3059'!$I:$I,'A3059'!K90,'3059'!$F:$F,'A3059'!$N$7)&gt;=1,1,0)</f>
        <v>0</v>
      </c>
      <c r="O90" s="117"/>
      <c r="P90" s="118"/>
      <c r="Q90" s="133" t="str">
        <f t="shared" si="24"/>
        <v>Ok</v>
      </c>
      <c r="R90" s="115"/>
      <c r="S90" s="115"/>
      <c r="T90" s="66"/>
      <c r="U90" s="133" t="str">
        <f t="shared" si="25"/>
        <v>Ok</v>
      </c>
      <c r="V90" s="115"/>
      <c r="W90" s="115"/>
      <c r="X90" s="66"/>
      <c r="Y90" s="133" t="str">
        <f>IF(AND(V90="Sim",X90="Siim"),"Ok",IF(AND(W90="Sim")*OR(X90="Não",X90="Não se aplica",X90=""),"Verificar","Ok"))</f>
        <v>Ok</v>
      </c>
      <c r="Z90" s="115"/>
      <c r="AA90" s="115"/>
      <c r="AB90" s="66"/>
      <c r="AC90" s="133" t="str">
        <f t="shared" si="32"/>
        <v>Ok</v>
      </c>
      <c r="AD90" s="115"/>
      <c r="AE90" s="115"/>
      <c r="AF90" s="66"/>
      <c r="AG90" s="133" t="str">
        <f>IF(AND(AE90="sim",AF90="Não"),"Verificar","Ok")</f>
        <v>Ok</v>
      </c>
      <c r="AH90" s="115"/>
      <c r="AI90" s="133" t="str">
        <f t="shared" si="31"/>
        <v>Ok</v>
      </c>
      <c r="AJ90" s="117" t="str">
        <f t="shared" si="28"/>
        <v>Não</v>
      </c>
      <c r="AK90" s="118"/>
      <c r="AL90" s="115"/>
      <c r="AM90" s="133" t="str">
        <f t="shared" si="29"/>
        <v>Ok</v>
      </c>
      <c r="AO90" s="65" t="str">
        <f t="shared" si="30"/>
        <v>Cooperado SEM perguntas a serem evidenciadas</v>
      </c>
    </row>
    <row r="91" spans="1:41" ht="20.100000000000001" customHeight="1">
      <c r="J91" s="137"/>
      <c r="K91" s="138"/>
    </row>
    <row r="92" spans="1:41" ht="20.100000000000001" customHeight="1">
      <c r="J92" s="137"/>
      <c r="K92" s="138"/>
    </row>
    <row r="93" spans="1:41" ht="20.100000000000001" customHeight="1">
      <c r="H93" s="286"/>
      <c r="J93" s="137"/>
      <c r="K93" s="138"/>
    </row>
    <row r="94" spans="1:41" ht="20.100000000000001" customHeight="1">
      <c r="J94" s="137"/>
      <c r="K94" s="138"/>
    </row>
    <row r="95" spans="1:41" ht="20.100000000000001" customHeight="1">
      <c r="J95" s="137"/>
      <c r="K95" s="138"/>
    </row>
    <row r="96" spans="1:4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D12:E12"/>
    <mergeCell ref="B26:E26"/>
    <mergeCell ref="B48:E48"/>
    <mergeCell ref="D49:E49"/>
    <mergeCell ref="AJ3:AM8"/>
    <mergeCell ref="B11:E11"/>
    <mergeCell ref="AO9:AR9"/>
    <mergeCell ref="AH3:AI8"/>
    <mergeCell ref="B5:E5"/>
    <mergeCell ref="D6:E6"/>
    <mergeCell ref="D7:E7"/>
    <mergeCell ref="H7:K7"/>
    <mergeCell ref="B8:E8"/>
    <mergeCell ref="L8:L9"/>
    <mergeCell ref="M8:M9"/>
    <mergeCell ref="N8:N9"/>
    <mergeCell ref="AD3:AG8"/>
    <mergeCell ref="B2:E2"/>
    <mergeCell ref="O3:Q8"/>
    <mergeCell ref="R3:U8"/>
    <mergeCell ref="V3:Y8"/>
    <mergeCell ref="Z3:AC8"/>
  </mergeCells>
  <conditionalFormatting sqref="L1:L1048576">
    <cfRule type="cellIs" dxfId="116" priority="4" operator="equal">
      <formula>1</formula>
    </cfRule>
  </conditionalFormatting>
  <conditionalFormatting sqref="L1:N1048576">
    <cfRule type="cellIs" dxfId="115" priority="1" operator="equal">
      <formula>0</formula>
    </cfRule>
  </conditionalFormatting>
  <conditionalFormatting sqref="M3:M6 M8:M1048576">
    <cfRule type="cellIs" dxfId="114" priority="3" operator="equal">
      <formula>1</formula>
    </cfRule>
  </conditionalFormatting>
  <conditionalFormatting sqref="N3:N6 N8:N1048576">
    <cfRule type="cellIs" dxfId="113" priority="2" operator="equal">
      <formula>1</formula>
    </cfRule>
  </conditionalFormatting>
  <dataValidations count="3">
    <dataValidation type="list" allowBlank="1" showInputMessage="1" showErrorMessage="1" sqref="AD10:AD90" xr:uid="{4D0EEF76-E554-42A9-BF19-84DCB19614D5}">
      <formula1>"Foi firmado um TAC, Não foi firmado um TAC, Não se aplica"</formula1>
    </dataValidation>
    <dataValidation type="list" allowBlank="1" showInputMessage="1" showErrorMessage="1" sqref="R10:R90 V10:V90 Z10:Z90" xr:uid="{E0A56CBA-1A3D-4FC6-9BC0-C7547A872ED0}">
      <formula1>"Sim, Não, Não se aplica"</formula1>
    </dataValidation>
    <dataValidation type="list" allowBlank="1" showInputMessage="1" showErrorMessage="1" sqref="AF90 W10:X90 AF81:AF88 O10:P90 S10:T90 AE81:AE90 AL10:AL90 AH10:AH90 AE10:AF80 AA10:AB90" xr:uid="{7374A4B9-41C7-40EB-808A-8E5AF3FB6EAE}">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6CC82A53-6C25-4406-9C07-A34E961BB747}">
          <x14:formula1>
            <xm:f>'Cooperados Alto Risco'!$N$20:$N$27</xm:f>
          </x14:formula1>
          <xm:sqref>AK10:AK90</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8834-FA0A-424E-8EE6-257356946173}">
  <sheetPr codeName="Planilha18">
    <tabColor rgb="FFC9D200"/>
  </sheetPr>
  <dimension ref="A1:K46"/>
  <sheetViews>
    <sheetView workbookViewId="0">
      <selection activeCell="I7" sqref="I7:I46"/>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1205</v>
      </c>
      <c r="C4" s="352"/>
      <c r="D4" s="352"/>
      <c r="E4" s="352"/>
      <c r="F4" s="352"/>
      <c r="G4" s="352"/>
      <c r="H4" s="352"/>
      <c r="I4" s="352"/>
      <c r="J4" s="352"/>
      <c r="K4" s="352"/>
    </row>
    <row r="5" spans="1:11" ht="15.95" customHeight="1">
      <c r="A5" s="1" t="s">
        <v>840</v>
      </c>
      <c r="B5" s="351" t="s">
        <v>1206</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779</v>
      </c>
      <c r="C7" s="4" t="s">
        <v>1207</v>
      </c>
      <c r="D7" s="4" t="s">
        <v>1208</v>
      </c>
      <c r="E7" s="5" t="s">
        <v>854</v>
      </c>
      <c r="F7" s="5" t="s">
        <v>83</v>
      </c>
      <c r="G7" s="5" t="s">
        <v>855</v>
      </c>
      <c r="H7" s="5" t="s">
        <v>861</v>
      </c>
      <c r="I7" s="9">
        <v>46038</v>
      </c>
      <c r="J7" s="5" t="s">
        <v>857</v>
      </c>
      <c r="K7" s="4" t="s">
        <v>1209</v>
      </c>
    </row>
    <row r="8" spans="1:11" ht="26.1" customHeight="1">
      <c r="A8" s="6" t="s">
        <v>766</v>
      </c>
      <c r="B8" s="6" t="s">
        <v>779</v>
      </c>
      <c r="C8" s="6" t="s">
        <v>1210</v>
      </c>
      <c r="D8" s="6" t="s">
        <v>1211</v>
      </c>
      <c r="E8" s="7" t="s">
        <v>854</v>
      </c>
      <c r="F8" s="7" t="s">
        <v>83</v>
      </c>
      <c r="G8" s="7" t="s">
        <v>855</v>
      </c>
      <c r="H8" s="7" t="s">
        <v>861</v>
      </c>
      <c r="I8" s="8">
        <v>46029</v>
      </c>
      <c r="J8" s="7" t="s">
        <v>857</v>
      </c>
      <c r="K8" s="6" t="s">
        <v>1212</v>
      </c>
    </row>
    <row r="9" spans="1:11" ht="26.1" customHeight="1">
      <c r="A9" s="4" t="s">
        <v>766</v>
      </c>
      <c r="B9" s="4" t="s">
        <v>779</v>
      </c>
      <c r="C9" s="4" t="s">
        <v>1213</v>
      </c>
      <c r="D9" s="4" t="s">
        <v>1214</v>
      </c>
      <c r="E9" s="5" t="s">
        <v>854</v>
      </c>
      <c r="F9" s="5" t="s">
        <v>84</v>
      </c>
      <c r="G9" s="5" t="s">
        <v>893</v>
      </c>
      <c r="H9" s="5" t="s">
        <v>861</v>
      </c>
      <c r="I9" s="9">
        <v>46048</v>
      </c>
      <c r="J9" s="5" t="s">
        <v>857</v>
      </c>
      <c r="K9" s="4" t="s">
        <v>1215</v>
      </c>
    </row>
    <row r="10" spans="1:11" ht="26.1" customHeight="1">
      <c r="A10" s="6" t="s">
        <v>766</v>
      </c>
      <c r="B10" s="6" t="s">
        <v>779</v>
      </c>
      <c r="C10" s="6" t="s">
        <v>1213</v>
      </c>
      <c r="D10" s="6" t="s">
        <v>1214</v>
      </c>
      <c r="E10" s="7" t="s">
        <v>854</v>
      </c>
      <c r="F10" s="7" t="s">
        <v>84</v>
      </c>
      <c r="G10" s="7" t="s">
        <v>930</v>
      </c>
      <c r="H10" s="7" t="s">
        <v>861</v>
      </c>
      <c r="I10" s="8">
        <v>46048</v>
      </c>
      <c r="J10" s="7" t="s">
        <v>857</v>
      </c>
      <c r="K10" s="6" t="s">
        <v>1215</v>
      </c>
    </row>
    <row r="11" spans="1:11" ht="26.1" customHeight="1">
      <c r="A11" s="4" t="s">
        <v>766</v>
      </c>
      <c r="B11" s="4" t="s">
        <v>779</v>
      </c>
      <c r="C11" s="4" t="s">
        <v>1216</v>
      </c>
      <c r="D11" s="4" t="s">
        <v>1217</v>
      </c>
      <c r="E11" s="5" t="s">
        <v>854</v>
      </c>
      <c r="F11" s="5" t="s">
        <v>83</v>
      </c>
      <c r="G11" s="5" t="s">
        <v>855</v>
      </c>
      <c r="H11" s="5" t="s">
        <v>861</v>
      </c>
      <c r="I11" s="9">
        <v>46024</v>
      </c>
      <c r="J11" s="5" t="s">
        <v>857</v>
      </c>
      <c r="K11" s="4" t="s">
        <v>1209</v>
      </c>
    </row>
    <row r="12" spans="1:11" ht="26.1" customHeight="1">
      <c r="A12" s="6" t="s">
        <v>766</v>
      </c>
      <c r="B12" s="6" t="s">
        <v>779</v>
      </c>
      <c r="C12" s="6" t="s">
        <v>1216</v>
      </c>
      <c r="D12" s="6" t="s">
        <v>1217</v>
      </c>
      <c r="E12" s="7" t="s">
        <v>854</v>
      </c>
      <c r="F12" s="7" t="s">
        <v>83</v>
      </c>
      <c r="G12" s="7" t="s">
        <v>855</v>
      </c>
      <c r="H12" s="7" t="s">
        <v>856</v>
      </c>
      <c r="I12" s="8">
        <v>46024</v>
      </c>
      <c r="J12" s="7" t="s">
        <v>857</v>
      </c>
      <c r="K12" s="6" t="s">
        <v>858</v>
      </c>
    </row>
    <row r="13" spans="1:11" ht="26.1" customHeight="1">
      <c r="A13" s="4" t="s">
        <v>766</v>
      </c>
      <c r="B13" s="4" t="s">
        <v>779</v>
      </c>
      <c r="C13" s="4" t="s">
        <v>1218</v>
      </c>
      <c r="D13" s="4" t="s">
        <v>1219</v>
      </c>
      <c r="E13" s="5" t="s">
        <v>854</v>
      </c>
      <c r="F13" s="5" t="s">
        <v>83</v>
      </c>
      <c r="G13" s="5" t="s">
        <v>855</v>
      </c>
      <c r="H13" s="5" t="s">
        <v>861</v>
      </c>
      <c r="I13" s="9">
        <v>46031</v>
      </c>
      <c r="J13" s="5" t="s">
        <v>857</v>
      </c>
      <c r="K13" s="4" t="s">
        <v>1220</v>
      </c>
    </row>
    <row r="14" spans="1:11" ht="26.1" customHeight="1">
      <c r="A14" s="6" t="s">
        <v>766</v>
      </c>
      <c r="B14" s="6" t="s">
        <v>779</v>
      </c>
      <c r="C14" s="6" t="s">
        <v>1221</v>
      </c>
      <c r="D14" s="6" t="s">
        <v>1222</v>
      </c>
      <c r="E14" s="7" t="s">
        <v>854</v>
      </c>
      <c r="F14" s="7" t="s">
        <v>83</v>
      </c>
      <c r="G14" s="7" t="s">
        <v>855</v>
      </c>
      <c r="H14" s="7" t="s">
        <v>861</v>
      </c>
      <c r="I14" s="8">
        <v>46052</v>
      </c>
      <c r="J14" s="7" t="s">
        <v>857</v>
      </c>
      <c r="K14" s="6" t="s">
        <v>1209</v>
      </c>
    </row>
    <row r="15" spans="1:11" ht="26.1" customHeight="1">
      <c r="A15" s="4" t="s">
        <v>766</v>
      </c>
      <c r="B15" s="4" t="s">
        <v>779</v>
      </c>
      <c r="C15" s="4" t="s">
        <v>1223</v>
      </c>
      <c r="D15" s="4" t="s">
        <v>1224</v>
      </c>
      <c r="E15" s="5" t="s">
        <v>854</v>
      </c>
      <c r="F15" s="5" t="s">
        <v>83</v>
      </c>
      <c r="G15" s="5" t="s">
        <v>855</v>
      </c>
      <c r="H15" s="5" t="s">
        <v>861</v>
      </c>
      <c r="I15" s="9">
        <v>46042</v>
      </c>
      <c r="J15" s="5" t="s">
        <v>857</v>
      </c>
      <c r="K15" s="4" t="s">
        <v>1225</v>
      </c>
    </row>
    <row r="16" spans="1:11" ht="26.1" customHeight="1">
      <c r="A16" s="6" t="s">
        <v>766</v>
      </c>
      <c r="B16" s="6" t="s">
        <v>779</v>
      </c>
      <c r="C16" s="6" t="s">
        <v>1223</v>
      </c>
      <c r="D16" s="6" t="s">
        <v>1224</v>
      </c>
      <c r="E16" s="7" t="s">
        <v>854</v>
      </c>
      <c r="F16" s="7" t="s">
        <v>83</v>
      </c>
      <c r="G16" s="7" t="s">
        <v>855</v>
      </c>
      <c r="H16" s="7" t="s">
        <v>856</v>
      </c>
      <c r="I16" s="8">
        <v>46042</v>
      </c>
      <c r="J16" s="7" t="s">
        <v>857</v>
      </c>
      <c r="K16" s="6" t="s">
        <v>858</v>
      </c>
    </row>
    <row r="17" spans="1:11" ht="26.1" customHeight="1">
      <c r="A17" s="4" t="s">
        <v>766</v>
      </c>
      <c r="B17" s="4" t="s">
        <v>779</v>
      </c>
      <c r="C17" s="4" t="s">
        <v>1226</v>
      </c>
      <c r="D17" s="4" t="s">
        <v>1227</v>
      </c>
      <c r="E17" s="5" t="s">
        <v>854</v>
      </c>
      <c r="F17" s="5" t="s">
        <v>83</v>
      </c>
      <c r="G17" s="5" t="s">
        <v>855</v>
      </c>
      <c r="H17" s="5" t="s">
        <v>861</v>
      </c>
      <c r="I17" s="9">
        <v>46041</v>
      </c>
      <c r="J17" s="5" t="s">
        <v>857</v>
      </c>
      <c r="K17" s="4" t="s">
        <v>1228</v>
      </c>
    </row>
    <row r="18" spans="1:11" ht="26.1" customHeight="1">
      <c r="A18" s="6" t="s">
        <v>766</v>
      </c>
      <c r="B18" s="6" t="s">
        <v>779</v>
      </c>
      <c r="C18" s="6" t="s">
        <v>1226</v>
      </c>
      <c r="D18" s="6" t="s">
        <v>1227</v>
      </c>
      <c r="E18" s="7" t="s">
        <v>854</v>
      </c>
      <c r="F18" s="7" t="s">
        <v>83</v>
      </c>
      <c r="G18" s="7" t="s">
        <v>855</v>
      </c>
      <c r="H18" s="7" t="s">
        <v>856</v>
      </c>
      <c r="I18" s="8">
        <v>46041</v>
      </c>
      <c r="J18" s="7" t="s">
        <v>857</v>
      </c>
      <c r="K18" s="6" t="s">
        <v>858</v>
      </c>
    </row>
    <row r="19" spans="1:11" ht="26.1" customHeight="1">
      <c r="A19" s="4" t="s">
        <v>766</v>
      </c>
      <c r="B19" s="4" t="s">
        <v>779</v>
      </c>
      <c r="C19" s="4" t="s">
        <v>1229</v>
      </c>
      <c r="D19" s="4" t="s">
        <v>1230</v>
      </c>
      <c r="E19" s="5" t="s">
        <v>854</v>
      </c>
      <c r="F19" s="5" t="s">
        <v>83</v>
      </c>
      <c r="G19" s="5" t="s">
        <v>855</v>
      </c>
      <c r="H19" s="5" t="s">
        <v>856</v>
      </c>
      <c r="I19" s="9">
        <v>46040</v>
      </c>
      <c r="J19" s="5" t="s">
        <v>857</v>
      </c>
      <c r="K19" s="4" t="s">
        <v>858</v>
      </c>
    </row>
    <row r="20" spans="1:11" ht="26.1" customHeight="1">
      <c r="A20" s="6" t="s">
        <v>766</v>
      </c>
      <c r="B20" s="6" t="s">
        <v>779</v>
      </c>
      <c r="C20" s="6" t="s">
        <v>1231</v>
      </c>
      <c r="D20" s="6" t="s">
        <v>1232</v>
      </c>
      <c r="E20" s="7" t="s">
        <v>854</v>
      </c>
      <c r="F20" s="7" t="s">
        <v>84</v>
      </c>
      <c r="G20" s="7" t="s">
        <v>855</v>
      </c>
      <c r="H20" s="7" t="s">
        <v>856</v>
      </c>
      <c r="I20" s="8">
        <v>46042</v>
      </c>
      <c r="J20" s="7" t="s">
        <v>857</v>
      </c>
      <c r="K20" s="6" t="s">
        <v>858</v>
      </c>
    </row>
    <row r="21" spans="1:11" ht="26.1" customHeight="1">
      <c r="A21" s="4" t="s">
        <v>766</v>
      </c>
      <c r="B21" s="4" t="s">
        <v>779</v>
      </c>
      <c r="C21" s="4" t="s">
        <v>1233</v>
      </c>
      <c r="D21" s="4" t="s">
        <v>1234</v>
      </c>
      <c r="E21" s="5" t="s">
        <v>854</v>
      </c>
      <c r="F21" s="5" t="s">
        <v>83</v>
      </c>
      <c r="G21" s="5" t="s">
        <v>855</v>
      </c>
      <c r="H21" s="5" t="s">
        <v>861</v>
      </c>
      <c r="I21" s="9">
        <v>46049</v>
      </c>
      <c r="J21" s="5" t="s">
        <v>857</v>
      </c>
      <c r="K21" s="4" t="s">
        <v>1235</v>
      </c>
    </row>
    <row r="22" spans="1:11" ht="26.1" customHeight="1">
      <c r="A22" s="6" t="s">
        <v>766</v>
      </c>
      <c r="B22" s="6" t="s">
        <v>779</v>
      </c>
      <c r="C22" s="6" t="s">
        <v>1236</v>
      </c>
      <c r="D22" s="6" t="s">
        <v>1237</v>
      </c>
      <c r="E22" s="7" t="s">
        <v>854</v>
      </c>
      <c r="F22" s="7" t="s">
        <v>83</v>
      </c>
      <c r="G22" s="7" t="s">
        <v>855</v>
      </c>
      <c r="H22" s="7" t="s">
        <v>856</v>
      </c>
      <c r="I22" s="8">
        <v>46048</v>
      </c>
      <c r="J22" s="7" t="s">
        <v>857</v>
      </c>
      <c r="K22" s="6" t="s">
        <v>858</v>
      </c>
    </row>
    <row r="23" spans="1:11" ht="26.1" customHeight="1">
      <c r="A23" s="4" t="s">
        <v>766</v>
      </c>
      <c r="B23" s="4" t="s">
        <v>779</v>
      </c>
      <c r="C23" s="4" t="s">
        <v>1238</v>
      </c>
      <c r="D23" s="4" t="s">
        <v>1239</v>
      </c>
      <c r="E23" s="5" t="s">
        <v>854</v>
      </c>
      <c r="F23" s="5" t="s">
        <v>83</v>
      </c>
      <c r="G23" s="5" t="s">
        <v>855</v>
      </c>
      <c r="H23" s="5" t="s">
        <v>856</v>
      </c>
      <c r="I23" s="9">
        <v>46034</v>
      </c>
      <c r="J23" s="5" t="s">
        <v>857</v>
      </c>
      <c r="K23" s="4" t="s">
        <v>858</v>
      </c>
    </row>
    <row r="24" spans="1:11" ht="26.1" customHeight="1">
      <c r="A24" s="6" t="s">
        <v>766</v>
      </c>
      <c r="B24" s="6" t="s">
        <v>779</v>
      </c>
      <c r="C24" s="6" t="s">
        <v>1240</v>
      </c>
      <c r="D24" s="6" t="s">
        <v>1241</v>
      </c>
      <c r="E24" s="7" t="s">
        <v>854</v>
      </c>
      <c r="F24" s="7" t="s">
        <v>83</v>
      </c>
      <c r="G24" s="7" t="s">
        <v>855</v>
      </c>
      <c r="H24" s="7" t="s">
        <v>861</v>
      </c>
      <c r="I24" s="8">
        <v>46049</v>
      </c>
      <c r="J24" s="7" t="s">
        <v>857</v>
      </c>
      <c r="K24" s="6" t="s">
        <v>1235</v>
      </c>
    </row>
    <row r="25" spans="1:11" ht="26.1" customHeight="1">
      <c r="A25" s="4" t="s">
        <v>766</v>
      </c>
      <c r="B25" s="4" t="s">
        <v>779</v>
      </c>
      <c r="C25" s="4" t="s">
        <v>1242</v>
      </c>
      <c r="D25" s="4" t="s">
        <v>1243</v>
      </c>
      <c r="E25" s="5" t="s">
        <v>854</v>
      </c>
      <c r="F25" s="5" t="s">
        <v>83</v>
      </c>
      <c r="G25" s="5" t="s">
        <v>855</v>
      </c>
      <c r="H25" s="5" t="s">
        <v>856</v>
      </c>
      <c r="I25" s="9">
        <v>46024</v>
      </c>
      <c r="J25" s="5" t="s">
        <v>857</v>
      </c>
      <c r="K25" s="4" t="s">
        <v>858</v>
      </c>
    </row>
    <row r="26" spans="1:11" ht="26.1" customHeight="1">
      <c r="A26" s="6" t="s">
        <v>766</v>
      </c>
      <c r="B26" s="6" t="s">
        <v>779</v>
      </c>
      <c r="C26" s="6" t="s">
        <v>1244</v>
      </c>
      <c r="D26" s="6" t="s">
        <v>1245</v>
      </c>
      <c r="E26" s="7" t="s">
        <v>854</v>
      </c>
      <c r="F26" s="7" t="s">
        <v>84</v>
      </c>
      <c r="G26" s="7" t="s">
        <v>930</v>
      </c>
      <c r="H26" s="7" t="s">
        <v>861</v>
      </c>
      <c r="I26" s="8">
        <v>46045</v>
      </c>
      <c r="J26" s="7" t="s">
        <v>857</v>
      </c>
      <c r="K26" s="6" t="s">
        <v>1246</v>
      </c>
    </row>
    <row r="27" spans="1:11" ht="26.1" customHeight="1">
      <c r="A27" s="4" t="s">
        <v>766</v>
      </c>
      <c r="B27" s="4" t="s">
        <v>779</v>
      </c>
      <c r="C27" s="4" t="s">
        <v>1247</v>
      </c>
      <c r="D27" s="4" t="s">
        <v>1248</v>
      </c>
      <c r="E27" s="5" t="s">
        <v>854</v>
      </c>
      <c r="F27" s="5" t="s">
        <v>85</v>
      </c>
      <c r="G27" s="5" t="s">
        <v>893</v>
      </c>
      <c r="H27" s="5" t="s">
        <v>856</v>
      </c>
      <c r="I27" s="9">
        <v>46036</v>
      </c>
      <c r="J27" s="5" t="s">
        <v>857</v>
      </c>
      <c r="K27" s="4" t="s">
        <v>858</v>
      </c>
    </row>
    <row r="28" spans="1:11" ht="26.1" customHeight="1">
      <c r="A28" s="6" t="s">
        <v>766</v>
      </c>
      <c r="B28" s="6" t="s">
        <v>779</v>
      </c>
      <c r="C28" s="6" t="s">
        <v>1249</v>
      </c>
      <c r="D28" s="6" t="s">
        <v>1250</v>
      </c>
      <c r="E28" s="7" t="s">
        <v>854</v>
      </c>
      <c r="F28" s="7" t="s">
        <v>83</v>
      </c>
      <c r="G28" s="7" t="s">
        <v>855</v>
      </c>
      <c r="H28" s="7" t="s">
        <v>856</v>
      </c>
      <c r="I28" s="8">
        <v>46024</v>
      </c>
      <c r="J28" s="7" t="s">
        <v>857</v>
      </c>
      <c r="K28" s="6" t="s">
        <v>858</v>
      </c>
    </row>
    <row r="29" spans="1:11" ht="26.1" customHeight="1">
      <c r="A29" s="4" t="s">
        <v>766</v>
      </c>
      <c r="B29" s="4" t="s">
        <v>779</v>
      </c>
      <c r="C29" s="4" t="s">
        <v>1251</v>
      </c>
      <c r="D29" s="4" t="s">
        <v>1252</v>
      </c>
      <c r="E29" s="5" t="s">
        <v>854</v>
      </c>
      <c r="F29" s="5" t="s">
        <v>83</v>
      </c>
      <c r="G29" s="5" t="s">
        <v>855</v>
      </c>
      <c r="H29" s="5" t="s">
        <v>856</v>
      </c>
      <c r="I29" s="9">
        <v>46039</v>
      </c>
      <c r="J29" s="5" t="s">
        <v>857</v>
      </c>
      <c r="K29" s="4" t="s">
        <v>858</v>
      </c>
    </row>
    <row r="30" spans="1:11" ht="26.1" customHeight="1">
      <c r="A30" s="6" t="s">
        <v>766</v>
      </c>
      <c r="B30" s="6" t="s">
        <v>779</v>
      </c>
      <c r="C30" s="6" t="s">
        <v>1251</v>
      </c>
      <c r="D30" s="6" t="s">
        <v>1252</v>
      </c>
      <c r="E30" s="7" t="s">
        <v>854</v>
      </c>
      <c r="F30" s="7" t="s">
        <v>83</v>
      </c>
      <c r="G30" s="7" t="s">
        <v>855</v>
      </c>
      <c r="H30" s="7" t="s">
        <v>861</v>
      </c>
      <c r="I30" s="8">
        <v>46052</v>
      </c>
      <c r="J30" s="7" t="s">
        <v>857</v>
      </c>
      <c r="K30" s="6" t="s">
        <v>1209</v>
      </c>
    </row>
    <row r="31" spans="1:11" ht="26.1" customHeight="1">
      <c r="A31" s="4" t="s">
        <v>766</v>
      </c>
      <c r="B31" s="4" t="s">
        <v>779</v>
      </c>
      <c r="C31" s="4" t="s">
        <v>1253</v>
      </c>
      <c r="D31" s="4" t="s">
        <v>1254</v>
      </c>
      <c r="E31" s="5" t="s">
        <v>854</v>
      </c>
      <c r="F31" s="5" t="s">
        <v>83</v>
      </c>
      <c r="G31" s="5" t="s">
        <v>855</v>
      </c>
      <c r="H31" s="5" t="s">
        <v>861</v>
      </c>
      <c r="I31" s="9">
        <v>46031</v>
      </c>
      <c r="J31" s="5" t="s">
        <v>857</v>
      </c>
      <c r="K31" s="4" t="s">
        <v>1235</v>
      </c>
    </row>
    <row r="32" spans="1:11" ht="26.1" customHeight="1">
      <c r="A32" s="6" t="s">
        <v>766</v>
      </c>
      <c r="B32" s="6" t="s">
        <v>779</v>
      </c>
      <c r="C32" s="6" t="s">
        <v>1255</v>
      </c>
      <c r="D32" s="6" t="s">
        <v>1256</v>
      </c>
      <c r="E32" s="7" t="s">
        <v>854</v>
      </c>
      <c r="F32" s="7" t="s">
        <v>83</v>
      </c>
      <c r="G32" s="7" t="s">
        <v>855</v>
      </c>
      <c r="H32" s="7" t="s">
        <v>861</v>
      </c>
      <c r="I32" s="8">
        <v>46049</v>
      </c>
      <c r="J32" s="7" t="s">
        <v>857</v>
      </c>
      <c r="K32" s="6" t="s">
        <v>1235</v>
      </c>
    </row>
    <row r="33" spans="1:11" ht="26.1" customHeight="1">
      <c r="A33" s="4" t="s">
        <v>766</v>
      </c>
      <c r="B33" s="4" t="s">
        <v>779</v>
      </c>
      <c r="C33" s="4" t="s">
        <v>1257</v>
      </c>
      <c r="D33" s="4" t="s">
        <v>1258</v>
      </c>
      <c r="E33" s="5" t="s">
        <v>854</v>
      </c>
      <c r="F33" s="5" t="s">
        <v>83</v>
      </c>
      <c r="G33" s="5" t="s">
        <v>855</v>
      </c>
      <c r="H33" s="5" t="s">
        <v>856</v>
      </c>
      <c r="I33" s="9">
        <v>46042</v>
      </c>
      <c r="J33" s="5" t="s">
        <v>857</v>
      </c>
      <c r="K33" s="4" t="s">
        <v>858</v>
      </c>
    </row>
    <row r="34" spans="1:11" ht="26.1" customHeight="1">
      <c r="A34" s="6" t="s">
        <v>766</v>
      </c>
      <c r="B34" s="6" t="s">
        <v>779</v>
      </c>
      <c r="C34" s="6" t="s">
        <v>1257</v>
      </c>
      <c r="D34" s="6" t="s">
        <v>1258</v>
      </c>
      <c r="E34" s="7" t="s">
        <v>854</v>
      </c>
      <c r="F34" s="7" t="s">
        <v>83</v>
      </c>
      <c r="G34" s="7" t="s">
        <v>855</v>
      </c>
      <c r="H34" s="7" t="s">
        <v>861</v>
      </c>
      <c r="I34" s="8">
        <v>46050</v>
      </c>
      <c r="J34" s="7" t="s">
        <v>857</v>
      </c>
      <c r="K34" s="6" t="s">
        <v>1259</v>
      </c>
    </row>
    <row r="35" spans="1:11" ht="26.1" customHeight="1">
      <c r="A35" s="4" t="s">
        <v>766</v>
      </c>
      <c r="B35" s="4" t="s">
        <v>779</v>
      </c>
      <c r="C35" s="4" t="s">
        <v>1260</v>
      </c>
      <c r="D35" s="4" t="s">
        <v>1261</v>
      </c>
      <c r="E35" s="5" t="s">
        <v>854</v>
      </c>
      <c r="F35" s="5" t="s">
        <v>83</v>
      </c>
      <c r="G35" s="5" t="s">
        <v>855</v>
      </c>
      <c r="H35" s="5" t="s">
        <v>861</v>
      </c>
      <c r="I35" s="9">
        <v>46041</v>
      </c>
      <c r="J35" s="5" t="s">
        <v>857</v>
      </c>
      <c r="K35" s="4" t="s">
        <v>1228</v>
      </c>
    </row>
    <row r="36" spans="1:11" ht="26.1" customHeight="1">
      <c r="A36" s="6" t="s">
        <v>766</v>
      </c>
      <c r="B36" s="6" t="s">
        <v>779</v>
      </c>
      <c r="C36" s="6" t="s">
        <v>1262</v>
      </c>
      <c r="D36" s="6" t="s">
        <v>1263</v>
      </c>
      <c r="E36" s="7" t="s">
        <v>854</v>
      </c>
      <c r="F36" s="7" t="s">
        <v>83</v>
      </c>
      <c r="G36" s="7" t="s">
        <v>855</v>
      </c>
      <c r="H36" s="7" t="s">
        <v>861</v>
      </c>
      <c r="I36" s="8">
        <v>46049</v>
      </c>
      <c r="J36" s="7" t="s">
        <v>857</v>
      </c>
      <c r="K36" s="6" t="s">
        <v>1235</v>
      </c>
    </row>
    <row r="37" spans="1:11" ht="26.1" customHeight="1">
      <c r="A37" s="4" t="s">
        <v>766</v>
      </c>
      <c r="B37" s="4" t="s">
        <v>779</v>
      </c>
      <c r="C37" s="4" t="s">
        <v>1264</v>
      </c>
      <c r="D37" s="4" t="s">
        <v>1265</v>
      </c>
      <c r="E37" s="5" t="s">
        <v>854</v>
      </c>
      <c r="F37" s="5" t="s">
        <v>83</v>
      </c>
      <c r="G37" s="5" t="s">
        <v>855</v>
      </c>
      <c r="H37" s="5" t="s">
        <v>856</v>
      </c>
      <c r="I37" s="9">
        <v>46046</v>
      </c>
      <c r="J37" s="5" t="s">
        <v>857</v>
      </c>
      <c r="K37" s="4" t="s">
        <v>858</v>
      </c>
    </row>
    <row r="38" spans="1:11" ht="26.1" customHeight="1">
      <c r="A38" s="6" t="s">
        <v>766</v>
      </c>
      <c r="B38" s="6" t="s">
        <v>779</v>
      </c>
      <c r="C38" s="6" t="s">
        <v>1266</v>
      </c>
      <c r="D38" s="6" t="s">
        <v>1267</v>
      </c>
      <c r="E38" s="7" t="s">
        <v>854</v>
      </c>
      <c r="F38" s="7" t="s">
        <v>84</v>
      </c>
      <c r="G38" s="7" t="s">
        <v>930</v>
      </c>
      <c r="H38" s="7" t="s">
        <v>861</v>
      </c>
      <c r="I38" s="8">
        <v>46037</v>
      </c>
      <c r="J38" s="7" t="s">
        <v>857</v>
      </c>
      <c r="K38" s="6" t="s">
        <v>1268</v>
      </c>
    </row>
    <row r="39" spans="1:11" ht="26.1" customHeight="1">
      <c r="A39" s="4" t="s">
        <v>766</v>
      </c>
      <c r="B39" s="4" t="s">
        <v>779</v>
      </c>
      <c r="C39" s="4" t="s">
        <v>1269</v>
      </c>
      <c r="D39" s="4" t="s">
        <v>1270</v>
      </c>
      <c r="E39" s="5" t="s">
        <v>854</v>
      </c>
      <c r="F39" s="5" t="s">
        <v>83</v>
      </c>
      <c r="G39" s="5" t="s">
        <v>855</v>
      </c>
      <c r="H39" s="5" t="s">
        <v>861</v>
      </c>
      <c r="I39" s="9">
        <v>46049</v>
      </c>
      <c r="J39" s="5" t="s">
        <v>857</v>
      </c>
      <c r="K39" s="4" t="s">
        <v>1235</v>
      </c>
    </row>
    <row r="40" spans="1:11" ht="26.1" customHeight="1">
      <c r="A40" s="6" t="s">
        <v>766</v>
      </c>
      <c r="B40" s="6" t="s">
        <v>779</v>
      </c>
      <c r="C40" s="6" t="s">
        <v>1271</v>
      </c>
      <c r="D40" s="6" t="s">
        <v>1272</v>
      </c>
      <c r="E40" s="7" t="s">
        <v>854</v>
      </c>
      <c r="F40" s="7" t="s">
        <v>83</v>
      </c>
      <c r="G40" s="7" t="s">
        <v>855</v>
      </c>
      <c r="H40" s="7" t="s">
        <v>856</v>
      </c>
      <c r="I40" s="8">
        <v>46048</v>
      </c>
      <c r="J40" s="7" t="s">
        <v>857</v>
      </c>
      <c r="K40" s="6" t="s">
        <v>858</v>
      </c>
    </row>
    <row r="41" spans="1:11" ht="26.1" customHeight="1">
      <c r="A41" s="4" t="s">
        <v>766</v>
      </c>
      <c r="B41" s="4" t="s">
        <v>779</v>
      </c>
      <c r="C41" s="4" t="s">
        <v>1273</v>
      </c>
      <c r="D41" s="4" t="s">
        <v>1274</v>
      </c>
      <c r="E41" s="5" t="s">
        <v>854</v>
      </c>
      <c r="F41" s="5" t="s">
        <v>83</v>
      </c>
      <c r="G41" s="5" t="s">
        <v>855</v>
      </c>
      <c r="H41" s="5" t="s">
        <v>856</v>
      </c>
      <c r="I41" s="9">
        <v>46038</v>
      </c>
      <c r="J41" s="5" t="s">
        <v>857</v>
      </c>
      <c r="K41" s="4" t="s">
        <v>858</v>
      </c>
    </row>
    <row r="42" spans="1:11" ht="26.1" customHeight="1">
      <c r="A42" s="6" t="s">
        <v>766</v>
      </c>
      <c r="B42" s="6" t="s">
        <v>779</v>
      </c>
      <c r="C42" s="6" t="s">
        <v>1275</v>
      </c>
      <c r="D42" s="6" t="s">
        <v>1276</v>
      </c>
      <c r="E42" s="7" t="s">
        <v>854</v>
      </c>
      <c r="F42" s="7" t="s">
        <v>83</v>
      </c>
      <c r="G42" s="7" t="s">
        <v>855</v>
      </c>
      <c r="H42" s="7" t="s">
        <v>861</v>
      </c>
      <c r="I42" s="8">
        <v>46031</v>
      </c>
      <c r="J42" s="7" t="s">
        <v>857</v>
      </c>
      <c r="K42" s="6" t="s">
        <v>1277</v>
      </c>
    </row>
    <row r="43" spans="1:11" ht="26.1" customHeight="1">
      <c r="A43" s="4" t="s">
        <v>766</v>
      </c>
      <c r="B43" s="4" t="s">
        <v>779</v>
      </c>
      <c r="C43" s="4" t="s">
        <v>1275</v>
      </c>
      <c r="D43" s="4" t="s">
        <v>1276</v>
      </c>
      <c r="E43" s="5" t="s">
        <v>854</v>
      </c>
      <c r="F43" s="5" t="s">
        <v>83</v>
      </c>
      <c r="G43" s="5" t="s">
        <v>855</v>
      </c>
      <c r="H43" s="5" t="s">
        <v>856</v>
      </c>
      <c r="I43" s="9">
        <v>46031</v>
      </c>
      <c r="J43" s="5" t="s">
        <v>857</v>
      </c>
      <c r="K43" s="4" t="s">
        <v>858</v>
      </c>
    </row>
    <row r="44" spans="1:11" ht="26.1" customHeight="1">
      <c r="A44" s="6" t="s">
        <v>766</v>
      </c>
      <c r="B44" s="6" t="s">
        <v>779</v>
      </c>
      <c r="C44" s="6" t="s">
        <v>1278</v>
      </c>
      <c r="D44" s="6" t="s">
        <v>1279</v>
      </c>
      <c r="E44" s="7" t="s">
        <v>854</v>
      </c>
      <c r="F44" s="7" t="s">
        <v>83</v>
      </c>
      <c r="G44" s="7" t="s">
        <v>855</v>
      </c>
      <c r="H44" s="7" t="s">
        <v>861</v>
      </c>
      <c r="I44" s="8">
        <v>46049</v>
      </c>
      <c r="J44" s="7" t="s">
        <v>857</v>
      </c>
      <c r="K44" s="6" t="s">
        <v>1280</v>
      </c>
    </row>
    <row r="45" spans="1:11" ht="26.1" customHeight="1">
      <c r="A45" s="4" t="s">
        <v>766</v>
      </c>
      <c r="B45" s="4" t="s">
        <v>779</v>
      </c>
      <c r="C45" s="4" t="s">
        <v>1278</v>
      </c>
      <c r="D45" s="4" t="s">
        <v>1279</v>
      </c>
      <c r="E45" s="5" t="s">
        <v>854</v>
      </c>
      <c r="F45" s="5" t="s">
        <v>83</v>
      </c>
      <c r="G45" s="5" t="s">
        <v>855</v>
      </c>
      <c r="H45" s="5" t="s">
        <v>856</v>
      </c>
      <c r="I45" s="9">
        <v>46049</v>
      </c>
      <c r="J45" s="5" t="s">
        <v>857</v>
      </c>
      <c r="K45" s="4" t="s">
        <v>858</v>
      </c>
    </row>
    <row r="46" spans="1:11" ht="26.1" customHeight="1">
      <c r="A46" s="6" t="s">
        <v>766</v>
      </c>
      <c r="B46" s="6" t="s">
        <v>779</v>
      </c>
      <c r="C46" s="6" t="s">
        <v>1281</v>
      </c>
      <c r="D46" s="6" t="s">
        <v>1282</v>
      </c>
      <c r="E46" s="7" t="s">
        <v>854</v>
      </c>
      <c r="F46" s="7" t="s">
        <v>83</v>
      </c>
      <c r="G46" s="7" t="s">
        <v>855</v>
      </c>
      <c r="H46" s="7" t="s">
        <v>856</v>
      </c>
      <c r="I46" s="8">
        <v>46032</v>
      </c>
      <c r="J46" s="7" t="s">
        <v>857</v>
      </c>
      <c r="K46" s="6"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6E94-0734-4415-B552-B2BDC3F239C6}">
  <sheetPr codeName="Planilha20">
    <tabColor rgb="FFC9D200"/>
  </sheetPr>
  <dimension ref="A1:O73"/>
  <sheetViews>
    <sheetView workbookViewId="0">
      <selection sqref="A1:XFD1048576"/>
    </sheetView>
  </sheetViews>
  <sheetFormatPr defaultRowHeight="12.75" customHeight="1"/>
  <cols>
    <col min="1" max="1" width="25.140625" bestFit="1" customWidth="1"/>
    <col min="2" max="2" width="34" bestFit="1" customWidth="1"/>
    <col min="3" max="3" width="26.42578125" bestFit="1" customWidth="1"/>
    <col min="4" max="4" width="49.140625" bestFit="1" customWidth="1"/>
    <col min="5" max="5" width="54.28515625" bestFit="1" customWidth="1"/>
    <col min="6" max="6" width="20.140625" bestFit="1" customWidth="1"/>
    <col min="7" max="7" width="37.8554687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8.75" customHeight="1"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8.75" customHeight="1" thickBot="1">
      <c r="A2" s="71" t="s">
        <v>1831</v>
      </c>
      <c r="B2" s="72" t="s">
        <v>766</v>
      </c>
      <c r="C2" s="72" t="s">
        <v>779</v>
      </c>
      <c r="D2" s="72" t="s">
        <v>2024</v>
      </c>
      <c r="E2" s="72" t="s">
        <v>1833</v>
      </c>
      <c r="F2" s="73" t="s">
        <v>2025</v>
      </c>
      <c r="G2" s="73" t="s">
        <v>1835</v>
      </c>
      <c r="H2" s="73" t="s">
        <v>1836</v>
      </c>
      <c r="I2" s="73" t="s">
        <v>2026</v>
      </c>
      <c r="J2" s="279">
        <v>17275.93</v>
      </c>
      <c r="K2" s="279">
        <v>370977803.87</v>
      </c>
      <c r="L2" s="280">
        <v>4.6568635157627698E-5</v>
      </c>
      <c r="M2" s="74">
        <v>0</v>
      </c>
      <c r="N2" s="74">
        <v>29679632.27</v>
      </c>
      <c r="O2" s="281">
        <v>0</v>
      </c>
    </row>
    <row r="3" spans="1:15" ht="18.75" customHeight="1" thickBot="1">
      <c r="A3" s="71" t="s">
        <v>1831</v>
      </c>
      <c r="B3" s="72" t="s">
        <v>766</v>
      </c>
      <c r="C3" s="72" t="s">
        <v>779</v>
      </c>
      <c r="D3" s="72" t="s">
        <v>2027</v>
      </c>
      <c r="E3" s="72" t="s">
        <v>1838</v>
      </c>
      <c r="F3" s="73" t="s">
        <v>2028</v>
      </c>
      <c r="G3" s="73" t="s">
        <v>1854</v>
      </c>
      <c r="H3" s="73" t="s">
        <v>1857</v>
      </c>
      <c r="I3" s="73" t="s">
        <v>2029</v>
      </c>
      <c r="J3" s="279">
        <v>198.98</v>
      </c>
      <c r="K3" s="279">
        <v>370977803.87</v>
      </c>
      <c r="L3" s="280">
        <v>5.3636632144635701E-7</v>
      </c>
      <c r="M3" s="74">
        <v>0</v>
      </c>
      <c r="N3" s="74">
        <v>29679632.27</v>
      </c>
      <c r="O3" s="281">
        <v>0</v>
      </c>
    </row>
    <row r="4" spans="1:15" ht="18.75" customHeight="1" thickBot="1">
      <c r="A4" s="71" t="s">
        <v>1831</v>
      </c>
      <c r="B4" s="72" t="s">
        <v>766</v>
      </c>
      <c r="C4" s="72" t="s">
        <v>779</v>
      </c>
      <c r="D4" s="72" t="s">
        <v>2027</v>
      </c>
      <c r="E4" s="72" t="s">
        <v>1833</v>
      </c>
      <c r="F4" s="73" t="s">
        <v>2030</v>
      </c>
      <c r="G4" s="73" t="s">
        <v>1962</v>
      </c>
      <c r="H4" s="73" t="s">
        <v>1962</v>
      </c>
      <c r="I4" s="73" t="s">
        <v>2031</v>
      </c>
      <c r="J4" s="279">
        <v>2164.7800000000002</v>
      </c>
      <c r="K4" s="279">
        <v>370977803.87</v>
      </c>
      <c r="L4" s="280">
        <v>5.8353356384593703E-6</v>
      </c>
      <c r="M4" s="74">
        <v>0</v>
      </c>
      <c r="N4" s="74">
        <v>29679632.27</v>
      </c>
      <c r="O4" s="281">
        <v>0</v>
      </c>
    </row>
    <row r="5" spans="1:15" ht="18.75" customHeight="1" thickBot="1">
      <c r="A5" s="71" t="s">
        <v>1831</v>
      </c>
      <c r="B5" s="72" t="s">
        <v>766</v>
      </c>
      <c r="C5" s="72" t="s">
        <v>779</v>
      </c>
      <c r="D5" s="72" t="s">
        <v>2027</v>
      </c>
      <c r="E5" s="72" t="s">
        <v>1833</v>
      </c>
      <c r="F5" s="73" t="s">
        <v>2030</v>
      </c>
      <c r="G5" s="73" t="s">
        <v>1840</v>
      </c>
      <c r="H5" s="73" t="s">
        <v>1841</v>
      </c>
      <c r="I5" s="73" t="s">
        <v>2032</v>
      </c>
      <c r="J5" s="279">
        <v>202460.13</v>
      </c>
      <c r="K5" s="279">
        <v>370977803.87</v>
      </c>
      <c r="L5" s="280">
        <v>5.4574728700000001E-4</v>
      </c>
      <c r="M5" s="74">
        <v>0</v>
      </c>
      <c r="N5" s="74">
        <v>29679632.27</v>
      </c>
      <c r="O5" s="281">
        <v>0</v>
      </c>
    </row>
    <row r="6" spans="1:15" ht="18.75" customHeight="1" thickBot="1">
      <c r="A6" s="71" t="s">
        <v>1831</v>
      </c>
      <c r="B6" s="72" t="s">
        <v>766</v>
      </c>
      <c r="C6" s="72" t="s">
        <v>779</v>
      </c>
      <c r="D6" s="72" t="s">
        <v>2027</v>
      </c>
      <c r="E6" s="72" t="s">
        <v>1833</v>
      </c>
      <c r="F6" s="73" t="s">
        <v>2033</v>
      </c>
      <c r="G6" s="73" t="s">
        <v>1854</v>
      </c>
      <c r="H6" s="73" t="s">
        <v>1862</v>
      </c>
      <c r="I6" s="73" t="s">
        <v>2034</v>
      </c>
      <c r="J6" s="279">
        <v>22688.52</v>
      </c>
      <c r="K6" s="279">
        <v>370977803.87</v>
      </c>
      <c r="L6" s="280">
        <v>6.1158699424374794E-5</v>
      </c>
      <c r="M6" s="74">
        <v>0</v>
      </c>
      <c r="N6" s="74">
        <v>29679632.27</v>
      </c>
      <c r="O6" s="281">
        <v>0</v>
      </c>
    </row>
    <row r="7" spans="1:15" ht="18.75" customHeight="1" thickBot="1">
      <c r="A7" s="71" t="s">
        <v>1831</v>
      </c>
      <c r="B7" s="72" t="s">
        <v>766</v>
      </c>
      <c r="C7" s="72" t="s">
        <v>779</v>
      </c>
      <c r="D7" s="72" t="s">
        <v>2027</v>
      </c>
      <c r="E7" s="72" t="s">
        <v>1833</v>
      </c>
      <c r="F7" s="73" t="s">
        <v>2033</v>
      </c>
      <c r="G7" s="73" t="s">
        <v>1840</v>
      </c>
      <c r="H7" s="73" t="s">
        <v>1841</v>
      </c>
      <c r="I7" s="73" t="s">
        <v>2035</v>
      </c>
      <c r="J7" s="279">
        <v>60009.55</v>
      </c>
      <c r="K7" s="279">
        <v>370977803.87</v>
      </c>
      <c r="L7" s="280">
        <v>1.6176048600000001E-4</v>
      </c>
      <c r="M7" s="74">
        <v>0</v>
      </c>
      <c r="N7" s="74">
        <v>29679632.27</v>
      </c>
      <c r="O7" s="281">
        <v>0</v>
      </c>
    </row>
    <row r="8" spans="1:15" ht="18.75" customHeight="1" thickBot="1">
      <c r="A8" s="71" t="s">
        <v>1831</v>
      </c>
      <c r="B8" s="72" t="s">
        <v>766</v>
      </c>
      <c r="C8" s="72" t="s">
        <v>779</v>
      </c>
      <c r="D8" s="72" t="s">
        <v>2027</v>
      </c>
      <c r="E8" s="72" t="s">
        <v>1833</v>
      </c>
      <c r="F8" s="73" t="s">
        <v>2033</v>
      </c>
      <c r="G8" s="73" t="s">
        <v>1840</v>
      </c>
      <c r="H8" s="73" t="s">
        <v>1841</v>
      </c>
      <c r="I8" s="73" t="s">
        <v>2036</v>
      </c>
      <c r="J8" s="279">
        <v>43181.32</v>
      </c>
      <c r="K8" s="279">
        <v>370977803.87</v>
      </c>
      <c r="L8" s="280">
        <v>1.1639866099999999E-4</v>
      </c>
      <c r="M8" s="74">
        <v>0</v>
      </c>
      <c r="N8" s="74">
        <v>29679632.27</v>
      </c>
      <c r="O8" s="281">
        <v>0</v>
      </c>
    </row>
    <row r="9" spans="1:15" ht="18.75" customHeight="1" thickBot="1">
      <c r="A9" s="71" t="s">
        <v>1831</v>
      </c>
      <c r="B9" s="72" t="s">
        <v>766</v>
      </c>
      <c r="C9" s="72" t="s">
        <v>779</v>
      </c>
      <c r="D9" s="72" t="s">
        <v>2037</v>
      </c>
      <c r="E9" s="72" t="s">
        <v>1833</v>
      </c>
      <c r="F9" s="73" t="s">
        <v>2038</v>
      </c>
      <c r="G9" s="73" t="s">
        <v>1835</v>
      </c>
      <c r="H9" s="73" t="s">
        <v>1836</v>
      </c>
      <c r="I9" s="73" t="s">
        <v>2039</v>
      </c>
      <c r="J9" s="279">
        <v>3950.31</v>
      </c>
      <c r="K9" s="279">
        <v>370977803.87</v>
      </c>
      <c r="L9" s="280">
        <v>1.06483729182469E-5</v>
      </c>
      <c r="M9" s="74">
        <v>0</v>
      </c>
      <c r="N9" s="74">
        <v>29679632.27</v>
      </c>
      <c r="O9" s="281">
        <v>0</v>
      </c>
    </row>
    <row r="10" spans="1:15" ht="18.75" customHeight="1" thickBot="1">
      <c r="A10" s="71" t="s">
        <v>1831</v>
      </c>
      <c r="B10" s="72" t="s">
        <v>766</v>
      </c>
      <c r="C10" s="72" t="s">
        <v>779</v>
      </c>
      <c r="D10" s="72" t="s">
        <v>2027</v>
      </c>
      <c r="E10" s="72" t="s">
        <v>1838</v>
      </c>
      <c r="F10" s="73" t="s">
        <v>2028</v>
      </c>
      <c r="G10" s="73" t="s">
        <v>1835</v>
      </c>
      <c r="H10" s="73" t="s">
        <v>1836</v>
      </c>
      <c r="I10" s="73" t="s">
        <v>2040</v>
      </c>
      <c r="J10" s="279">
        <v>24052.720000000001</v>
      </c>
      <c r="K10" s="279">
        <v>370977803.87</v>
      </c>
      <c r="L10" s="280">
        <v>6.4836008378627098E-5</v>
      </c>
      <c r="M10" s="74">
        <v>0</v>
      </c>
      <c r="N10" s="74">
        <v>29679632.27</v>
      </c>
      <c r="O10" s="281">
        <v>0</v>
      </c>
    </row>
    <row r="11" spans="1:15" ht="18.75" customHeight="1" thickBot="1">
      <c r="A11" s="71" t="s">
        <v>1831</v>
      </c>
      <c r="B11" s="72" t="s">
        <v>766</v>
      </c>
      <c r="C11" s="72" t="s">
        <v>779</v>
      </c>
      <c r="D11" s="72" t="s">
        <v>2027</v>
      </c>
      <c r="E11" s="72" t="s">
        <v>1838</v>
      </c>
      <c r="F11" s="73" t="s">
        <v>2041</v>
      </c>
      <c r="G11" s="73" t="s">
        <v>1854</v>
      </c>
      <c r="H11" s="73" t="s">
        <v>1862</v>
      </c>
      <c r="I11" s="73" t="s">
        <v>2042</v>
      </c>
      <c r="J11" s="279">
        <v>6325.45</v>
      </c>
      <c r="K11" s="279">
        <v>370977803.87</v>
      </c>
      <c r="L11" s="280">
        <v>1.7050750567860401E-5</v>
      </c>
      <c r="M11" s="74">
        <v>0</v>
      </c>
      <c r="N11" s="74">
        <v>29679632.27</v>
      </c>
      <c r="O11" s="281">
        <v>0</v>
      </c>
    </row>
    <row r="12" spans="1:15" ht="18.75" customHeight="1" thickBot="1">
      <c r="A12" s="71" t="s">
        <v>1831</v>
      </c>
      <c r="B12" s="72" t="s">
        <v>766</v>
      </c>
      <c r="C12" s="72" t="s">
        <v>779</v>
      </c>
      <c r="D12" s="72" t="s">
        <v>2043</v>
      </c>
      <c r="E12" s="72" t="s">
        <v>1833</v>
      </c>
      <c r="F12" s="73" t="s">
        <v>2044</v>
      </c>
      <c r="G12" s="73" t="s">
        <v>1835</v>
      </c>
      <c r="H12" s="73" t="s">
        <v>1836</v>
      </c>
      <c r="I12" s="73" t="s">
        <v>2045</v>
      </c>
      <c r="J12" s="279">
        <v>3.2</v>
      </c>
      <c r="K12" s="279">
        <v>370977803.87</v>
      </c>
      <c r="L12" s="280">
        <v>8.6258529934080902E-9</v>
      </c>
      <c r="M12" s="74">
        <v>0</v>
      </c>
      <c r="N12" s="74">
        <v>29679632.27</v>
      </c>
      <c r="O12" s="281">
        <v>0</v>
      </c>
    </row>
    <row r="13" spans="1:15" ht="18.75" customHeight="1" thickBot="1">
      <c r="A13" s="71" t="s">
        <v>1831</v>
      </c>
      <c r="B13" s="72" t="s">
        <v>766</v>
      </c>
      <c r="C13" s="72" t="s">
        <v>779</v>
      </c>
      <c r="D13" s="72" t="s">
        <v>2043</v>
      </c>
      <c r="E13" s="72" t="s">
        <v>1833</v>
      </c>
      <c r="F13" s="73" t="s">
        <v>2046</v>
      </c>
      <c r="G13" s="73" t="s">
        <v>1835</v>
      </c>
      <c r="H13" s="73" t="s">
        <v>1836</v>
      </c>
      <c r="I13" s="73" t="s">
        <v>2047</v>
      </c>
      <c r="J13" s="279">
        <v>43933.69</v>
      </c>
      <c r="K13" s="279">
        <v>370977803.87</v>
      </c>
      <c r="L13" s="280">
        <v>1.18426734E-4</v>
      </c>
      <c r="M13" s="74">
        <v>0</v>
      </c>
      <c r="N13" s="74">
        <v>29679632.27</v>
      </c>
      <c r="O13" s="281">
        <v>0</v>
      </c>
    </row>
    <row r="14" spans="1:15" ht="18.75" customHeight="1" thickBot="1">
      <c r="A14" s="71" t="s">
        <v>1831</v>
      </c>
      <c r="B14" s="72" t="s">
        <v>766</v>
      </c>
      <c r="C14" s="72" t="s">
        <v>779</v>
      </c>
      <c r="D14" s="72" t="s">
        <v>2043</v>
      </c>
      <c r="E14" s="72" t="s">
        <v>1833</v>
      </c>
      <c r="F14" s="73" t="s">
        <v>2048</v>
      </c>
      <c r="G14" s="73" t="s">
        <v>1835</v>
      </c>
      <c r="H14" s="73" t="s">
        <v>1836</v>
      </c>
      <c r="I14" s="73" t="s">
        <v>2049</v>
      </c>
      <c r="J14" s="283">
        <v>1459</v>
      </c>
      <c r="K14" s="279">
        <v>370977803.87</v>
      </c>
      <c r="L14" s="280">
        <v>3.932849849182E-6</v>
      </c>
      <c r="M14" s="74">
        <v>0</v>
      </c>
      <c r="N14" s="74">
        <v>29679632.27</v>
      </c>
      <c r="O14" s="281">
        <v>0</v>
      </c>
    </row>
    <row r="15" spans="1:15" ht="18.75" customHeight="1" thickBot="1">
      <c r="A15" s="71" t="s">
        <v>1831</v>
      </c>
      <c r="B15" s="72" t="s">
        <v>766</v>
      </c>
      <c r="C15" s="72" t="s">
        <v>779</v>
      </c>
      <c r="D15" s="72" t="s">
        <v>2043</v>
      </c>
      <c r="E15" s="72" t="s">
        <v>1833</v>
      </c>
      <c r="F15" s="73" t="s">
        <v>2050</v>
      </c>
      <c r="G15" s="73" t="s">
        <v>1835</v>
      </c>
      <c r="H15" s="73" t="s">
        <v>1836</v>
      </c>
      <c r="I15" s="73" t="s">
        <v>2051</v>
      </c>
      <c r="J15" s="279">
        <v>10893.8</v>
      </c>
      <c r="K15" s="279">
        <v>370977803.87</v>
      </c>
      <c r="L15" s="280">
        <v>2.9365099168621598E-5</v>
      </c>
      <c r="M15" s="74">
        <v>0</v>
      </c>
      <c r="N15" s="74">
        <v>29679632.27</v>
      </c>
      <c r="O15" s="281">
        <v>0</v>
      </c>
    </row>
    <row r="16" spans="1:15" ht="18.75" customHeight="1" thickBot="1">
      <c r="A16" s="71" t="s">
        <v>1831</v>
      </c>
      <c r="B16" s="72" t="s">
        <v>766</v>
      </c>
      <c r="C16" s="72" t="s">
        <v>779</v>
      </c>
      <c r="D16" s="72" t="s">
        <v>2043</v>
      </c>
      <c r="E16" s="72" t="s">
        <v>1833</v>
      </c>
      <c r="F16" s="73" t="s">
        <v>2050</v>
      </c>
      <c r="G16" s="73" t="s">
        <v>1840</v>
      </c>
      <c r="H16" s="73" t="s">
        <v>1841</v>
      </c>
      <c r="I16" s="73" t="s">
        <v>2052</v>
      </c>
      <c r="J16" s="279">
        <v>6571.68</v>
      </c>
      <c r="K16" s="279">
        <v>370977803.87</v>
      </c>
      <c r="L16" s="280">
        <v>1.77144829999125E-5</v>
      </c>
      <c r="M16" s="74">
        <v>0</v>
      </c>
      <c r="N16" s="74">
        <v>29679632.27</v>
      </c>
      <c r="O16" s="281">
        <v>0</v>
      </c>
    </row>
    <row r="17" spans="1:15" ht="18.75" customHeight="1" thickBot="1">
      <c r="A17" s="71" t="s">
        <v>1831</v>
      </c>
      <c r="B17" s="72" t="s">
        <v>766</v>
      </c>
      <c r="C17" s="72" t="s">
        <v>779</v>
      </c>
      <c r="D17" s="72" t="s">
        <v>2027</v>
      </c>
      <c r="E17" s="72" t="s">
        <v>1838</v>
      </c>
      <c r="F17" s="73" t="s">
        <v>2041</v>
      </c>
      <c r="G17" s="73" t="s">
        <v>1962</v>
      </c>
      <c r="H17" s="73" t="s">
        <v>1962</v>
      </c>
      <c r="I17" s="73" t="s">
        <v>2053</v>
      </c>
      <c r="J17" s="279">
        <v>1398.53</v>
      </c>
      <c r="K17" s="279">
        <v>370977803.87</v>
      </c>
      <c r="L17" s="280">
        <v>3.7698481833971901E-6</v>
      </c>
      <c r="M17" s="74">
        <v>0</v>
      </c>
      <c r="N17" s="74">
        <v>29679632.27</v>
      </c>
      <c r="O17" s="281">
        <v>0</v>
      </c>
    </row>
    <row r="18" spans="1:15" ht="18.75" customHeight="1" thickBot="1">
      <c r="A18" s="71" t="s">
        <v>1831</v>
      </c>
      <c r="B18" s="72" t="s">
        <v>766</v>
      </c>
      <c r="C18" s="72" t="s">
        <v>779</v>
      </c>
      <c r="D18" s="72" t="s">
        <v>2027</v>
      </c>
      <c r="E18" s="72" t="s">
        <v>1838</v>
      </c>
      <c r="F18" s="73" t="s">
        <v>2041</v>
      </c>
      <c r="G18" s="73" t="s">
        <v>1854</v>
      </c>
      <c r="H18" s="73" t="s">
        <v>1866</v>
      </c>
      <c r="I18" s="73" t="s">
        <v>2054</v>
      </c>
      <c r="J18" s="279">
        <v>4201.24</v>
      </c>
      <c r="K18" s="279">
        <v>370977803.87</v>
      </c>
      <c r="L18" s="280">
        <v>1.1324774571883099E-5</v>
      </c>
      <c r="M18" s="74">
        <v>0</v>
      </c>
      <c r="N18" s="74">
        <v>29679632.27</v>
      </c>
      <c r="O18" s="281">
        <v>0</v>
      </c>
    </row>
    <row r="19" spans="1:15" ht="18.75" customHeight="1" thickBot="1">
      <c r="A19" s="71" t="s">
        <v>1831</v>
      </c>
      <c r="B19" s="72" t="s">
        <v>766</v>
      </c>
      <c r="C19" s="72" t="s">
        <v>779</v>
      </c>
      <c r="D19" s="72" t="s">
        <v>2037</v>
      </c>
      <c r="E19" s="72" t="s">
        <v>1833</v>
      </c>
      <c r="F19" s="73" t="s">
        <v>2055</v>
      </c>
      <c r="G19" s="73" t="s">
        <v>1835</v>
      </c>
      <c r="H19" s="73" t="s">
        <v>1836</v>
      </c>
      <c r="I19" s="73" t="s">
        <v>2056</v>
      </c>
      <c r="J19" s="279">
        <v>7.5</v>
      </c>
      <c r="K19" s="279">
        <v>370977803.87</v>
      </c>
      <c r="L19" s="280">
        <v>2.02168429533002E-8</v>
      </c>
      <c r="M19" s="74">
        <v>0</v>
      </c>
      <c r="N19" s="74">
        <v>29679632.27</v>
      </c>
      <c r="O19" s="281">
        <v>0</v>
      </c>
    </row>
    <row r="20" spans="1:15" ht="18.75" customHeight="1" thickBot="1">
      <c r="A20" s="71" t="s">
        <v>1831</v>
      </c>
      <c r="B20" s="72" t="s">
        <v>766</v>
      </c>
      <c r="C20" s="72" t="s">
        <v>779</v>
      </c>
      <c r="D20" s="72" t="s">
        <v>2037</v>
      </c>
      <c r="E20" s="72" t="s">
        <v>1833</v>
      </c>
      <c r="F20" s="73" t="s">
        <v>2055</v>
      </c>
      <c r="G20" s="73" t="s">
        <v>1854</v>
      </c>
      <c r="H20" s="73" t="s">
        <v>1857</v>
      </c>
      <c r="I20" s="73" t="s">
        <v>2057</v>
      </c>
      <c r="J20" s="279">
        <v>28.65</v>
      </c>
      <c r="K20" s="279">
        <v>370977803.87</v>
      </c>
      <c r="L20" s="280">
        <v>7.7228340081606805E-8</v>
      </c>
      <c r="M20" s="74">
        <v>0</v>
      </c>
      <c r="N20" s="74">
        <v>29679632.27</v>
      </c>
      <c r="O20" s="281">
        <v>0</v>
      </c>
    </row>
    <row r="21" spans="1:15" ht="18.75" customHeight="1" thickBot="1">
      <c r="A21" s="71" t="s">
        <v>1831</v>
      </c>
      <c r="B21" s="72" t="s">
        <v>766</v>
      </c>
      <c r="C21" s="72" t="s">
        <v>779</v>
      </c>
      <c r="D21" s="72" t="s">
        <v>2058</v>
      </c>
      <c r="E21" s="72" t="s">
        <v>1838</v>
      </c>
      <c r="F21" s="73" t="s">
        <v>2059</v>
      </c>
      <c r="G21" s="73" t="s">
        <v>1835</v>
      </c>
      <c r="H21" s="73" t="s">
        <v>1836</v>
      </c>
      <c r="I21" s="73" t="s">
        <v>2060</v>
      </c>
      <c r="J21" s="279">
        <v>1705.73</v>
      </c>
      <c r="K21" s="279">
        <v>370977803.87</v>
      </c>
      <c r="L21" s="280">
        <v>4.5979300707643698E-6</v>
      </c>
      <c r="M21" s="74">
        <v>0</v>
      </c>
      <c r="N21" s="74">
        <v>29679632.27</v>
      </c>
      <c r="O21" s="281">
        <v>0</v>
      </c>
    </row>
    <row r="22" spans="1:15" ht="18.75" customHeight="1" thickBot="1">
      <c r="A22" s="71" t="s">
        <v>1831</v>
      </c>
      <c r="B22" s="72" t="s">
        <v>766</v>
      </c>
      <c r="C22" s="72" t="s">
        <v>779</v>
      </c>
      <c r="D22" s="72" t="s">
        <v>2058</v>
      </c>
      <c r="E22" s="72" t="s">
        <v>1838</v>
      </c>
      <c r="F22" s="73" t="s">
        <v>2059</v>
      </c>
      <c r="G22" s="73" t="s">
        <v>1835</v>
      </c>
      <c r="H22" s="73" t="s">
        <v>1836</v>
      </c>
      <c r="I22" s="73" t="s">
        <v>2061</v>
      </c>
      <c r="J22" s="279">
        <v>986.46</v>
      </c>
      <c r="K22" s="279">
        <v>370977803.87</v>
      </c>
      <c r="L22" s="280">
        <v>2.65908091996167E-6</v>
      </c>
      <c r="M22" s="74">
        <v>0</v>
      </c>
      <c r="N22" s="74">
        <v>29679632.27</v>
      </c>
      <c r="O22" s="281">
        <v>0</v>
      </c>
    </row>
    <row r="23" spans="1:15" ht="18.75" customHeight="1" thickBot="1">
      <c r="A23" s="71" t="s">
        <v>1831</v>
      </c>
      <c r="B23" s="72" t="s">
        <v>766</v>
      </c>
      <c r="C23" s="72" t="s">
        <v>779</v>
      </c>
      <c r="D23" s="72" t="s">
        <v>2058</v>
      </c>
      <c r="E23" s="72" t="s">
        <v>1833</v>
      </c>
      <c r="F23" s="73" t="s">
        <v>2062</v>
      </c>
      <c r="G23" s="73" t="s">
        <v>1840</v>
      </c>
      <c r="H23" s="73" t="s">
        <v>1881</v>
      </c>
      <c r="I23" s="73" t="s">
        <v>2063</v>
      </c>
      <c r="J23" s="279">
        <v>5233.78</v>
      </c>
      <c r="K23" s="279">
        <v>370977803.87</v>
      </c>
      <c r="L23" s="280">
        <v>1.4108067774949801E-5</v>
      </c>
      <c r="M23" s="74">
        <v>0</v>
      </c>
      <c r="N23" s="74">
        <v>29679632.27</v>
      </c>
      <c r="O23" s="281">
        <v>0</v>
      </c>
    </row>
    <row r="24" spans="1:15" ht="18.75" customHeight="1" thickBot="1">
      <c r="A24" s="71" t="s">
        <v>1831</v>
      </c>
      <c r="B24" s="72" t="s">
        <v>766</v>
      </c>
      <c r="C24" s="72" t="s">
        <v>779</v>
      </c>
      <c r="D24" s="72" t="s">
        <v>2058</v>
      </c>
      <c r="E24" s="72" t="s">
        <v>1833</v>
      </c>
      <c r="F24" s="73" t="s">
        <v>2064</v>
      </c>
      <c r="G24" s="73" t="s">
        <v>1840</v>
      </c>
      <c r="H24" s="73" t="s">
        <v>1841</v>
      </c>
      <c r="I24" s="73" t="s">
        <v>2065</v>
      </c>
      <c r="J24" s="279">
        <v>6522.86</v>
      </c>
      <c r="K24" s="279">
        <v>370977803.87</v>
      </c>
      <c r="L24" s="280">
        <v>1.7582884830181901E-5</v>
      </c>
      <c r="M24" s="74">
        <v>0</v>
      </c>
      <c r="N24" s="74">
        <v>29679632.27</v>
      </c>
      <c r="O24" s="281">
        <v>0</v>
      </c>
    </row>
    <row r="25" spans="1:15" ht="18.75" customHeight="1" thickBot="1">
      <c r="A25" s="71" t="s">
        <v>1831</v>
      </c>
      <c r="B25" s="72" t="s">
        <v>766</v>
      </c>
      <c r="C25" s="72" t="s">
        <v>779</v>
      </c>
      <c r="D25" s="72" t="s">
        <v>2066</v>
      </c>
      <c r="E25" s="72" t="s">
        <v>1833</v>
      </c>
      <c r="F25" s="73" t="s">
        <v>2067</v>
      </c>
      <c r="G25" s="73" t="s">
        <v>1835</v>
      </c>
      <c r="H25" s="73" t="s">
        <v>1836</v>
      </c>
      <c r="I25" s="73" t="s">
        <v>2068</v>
      </c>
      <c r="J25" s="279">
        <v>6215.11</v>
      </c>
      <c r="K25" s="279">
        <v>370977803.87</v>
      </c>
      <c r="L25" s="280">
        <v>1.6753320374331401E-5</v>
      </c>
      <c r="M25" s="74">
        <v>0</v>
      </c>
      <c r="N25" s="74">
        <v>29679632.27</v>
      </c>
      <c r="O25" s="281">
        <v>0</v>
      </c>
    </row>
    <row r="26" spans="1:15" ht="18.75" customHeight="1" thickBot="1">
      <c r="A26" s="71" t="s">
        <v>1831</v>
      </c>
      <c r="B26" s="72" t="s">
        <v>766</v>
      </c>
      <c r="C26" s="72" t="s">
        <v>779</v>
      </c>
      <c r="D26" s="72" t="s">
        <v>2066</v>
      </c>
      <c r="E26" s="72" t="s">
        <v>1833</v>
      </c>
      <c r="F26" s="73" t="s">
        <v>2067</v>
      </c>
      <c r="G26" s="73" t="s">
        <v>1854</v>
      </c>
      <c r="H26" s="73" t="s">
        <v>1855</v>
      </c>
      <c r="I26" s="73" t="s">
        <v>2069</v>
      </c>
      <c r="J26" s="279">
        <v>7096.48</v>
      </c>
      <c r="K26" s="279">
        <v>370977803.87</v>
      </c>
      <c r="L26" s="280">
        <v>1.9129122890831499E-5</v>
      </c>
      <c r="M26" s="74">
        <v>0</v>
      </c>
      <c r="N26" s="74">
        <v>29679632.27</v>
      </c>
      <c r="O26" s="281">
        <v>0</v>
      </c>
    </row>
    <row r="27" spans="1:15" ht="18.75" customHeight="1" thickBot="1">
      <c r="A27" s="71" t="s">
        <v>1831</v>
      </c>
      <c r="B27" s="72" t="s">
        <v>766</v>
      </c>
      <c r="C27" s="72" t="s">
        <v>779</v>
      </c>
      <c r="D27" s="72" t="s">
        <v>2066</v>
      </c>
      <c r="E27" s="72" t="s">
        <v>1833</v>
      </c>
      <c r="F27" s="73" t="s">
        <v>2070</v>
      </c>
      <c r="G27" s="73" t="s">
        <v>1835</v>
      </c>
      <c r="H27" s="73" t="s">
        <v>1836</v>
      </c>
      <c r="I27" s="73" t="s">
        <v>2071</v>
      </c>
      <c r="J27" s="279">
        <v>44.9</v>
      </c>
      <c r="K27" s="279">
        <v>370977803.87</v>
      </c>
      <c r="L27" s="280">
        <v>1.21031499813757E-7</v>
      </c>
      <c r="M27" s="74">
        <v>0</v>
      </c>
      <c r="N27" s="74">
        <v>29679632.27</v>
      </c>
      <c r="O27" s="281">
        <v>0</v>
      </c>
    </row>
    <row r="28" spans="1:15" ht="18.75" customHeight="1" thickBot="1">
      <c r="A28" s="71" t="s">
        <v>1831</v>
      </c>
      <c r="B28" s="72" t="s">
        <v>766</v>
      </c>
      <c r="C28" s="72" t="s">
        <v>779</v>
      </c>
      <c r="D28" s="72" t="s">
        <v>2072</v>
      </c>
      <c r="E28" s="72" t="s">
        <v>1833</v>
      </c>
      <c r="F28" s="73" t="s">
        <v>2073</v>
      </c>
      <c r="G28" s="73" t="s">
        <v>1835</v>
      </c>
      <c r="H28" s="73" t="s">
        <v>1836</v>
      </c>
      <c r="I28" s="73" t="s">
        <v>2074</v>
      </c>
      <c r="J28" s="279">
        <v>7749.91</v>
      </c>
      <c r="K28" s="279">
        <v>370977803.87</v>
      </c>
      <c r="L28" s="280">
        <v>2.08904951162948E-5</v>
      </c>
      <c r="M28" s="74">
        <v>0</v>
      </c>
      <c r="N28" s="74">
        <v>29679632.27</v>
      </c>
      <c r="O28" s="281">
        <v>0</v>
      </c>
    </row>
    <row r="29" spans="1:15" ht="18.75" customHeight="1" thickBot="1">
      <c r="A29" s="71" t="s">
        <v>1831</v>
      </c>
      <c r="B29" s="72" t="s">
        <v>766</v>
      </c>
      <c r="C29" s="72" t="s">
        <v>779</v>
      </c>
      <c r="D29" s="72" t="s">
        <v>2072</v>
      </c>
      <c r="E29" s="72" t="s">
        <v>1833</v>
      </c>
      <c r="F29" s="73" t="s">
        <v>2075</v>
      </c>
      <c r="G29" s="73" t="s">
        <v>1835</v>
      </c>
      <c r="H29" s="73" t="s">
        <v>1836</v>
      </c>
      <c r="I29" s="73" t="s">
        <v>2076</v>
      </c>
      <c r="J29" s="279">
        <v>10276.31</v>
      </c>
      <c r="K29" s="279">
        <v>370977803.87</v>
      </c>
      <c r="L29" s="280">
        <v>2.7700606054590501E-5</v>
      </c>
      <c r="M29" s="74">
        <v>0</v>
      </c>
      <c r="N29" s="74">
        <v>29679632.27</v>
      </c>
      <c r="O29" s="281">
        <v>0</v>
      </c>
    </row>
    <row r="30" spans="1:15" ht="18.75" customHeight="1" thickBot="1">
      <c r="A30" s="71" t="s">
        <v>1831</v>
      </c>
      <c r="B30" s="72" t="s">
        <v>766</v>
      </c>
      <c r="C30" s="72" t="s">
        <v>779</v>
      </c>
      <c r="D30" s="72" t="s">
        <v>2072</v>
      </c>
      <c r="E30" s="72" t="s">
        <v>1833</v>
      </c>
      <c r="F30" s="73" t="s">
        <v>2077</v>
      </c>
      <c r="G30" s="73" t="s">
        <v>1962</v>
      </c>
      <c r="H30" s="73" t="s">
        <v>1962</v>
      </c>
      <c r="I30" s="73" t="s">
        <v>2078</v>
      </c>
      <c r="J30" s="279">
        <v>6.59</v>
      </c>
      <c r="K30" s="279">
        <v>370977803.87</v>
      </c>
      <c r="L30" s="280">
        <v>1.7763866008299801E-8</v>
      </c>
      <c r="M30" s="74">
        <v>6.59</v>
      </c>
      <c r="N30" s="74">
        <v>29679632.27</v>
      </c>
      <c r="O30" s="281">
        <v>2.22037791440601E-7</v>
      </c>
    </row>
    <row r="31" spans="1:15" ht="18.75" customHeight="1" thickBot="1">
      <c r="A31" s="71" t="s">
        <v>1831</v>
      </c>
      <c r="B31" s="72" t="s">
        <v>766</v>
      </c>
      <c r="C31" s="72" t="s">
        <v>779</v>
      </c>
      <c r="D31" s="72" t="s">
        <v>2072</v>
      </c>
      <c r="E31" s="72" t="s">
        <v>1833</v>
      </c>
      <c r="F31" s="73" t="s">
        <v>2077</v>
      </c>
      <c r="G31" s="73" t="s">
        <v>1854</v>
      </c>
      <c r="H31" s="73" t="s">
        <v>1855</v>
      </c>
      <c r="I31" s="73" t="s">
        <v>2079</v>
      </c>
      <c r="J31" s="279">
        <v>1660.39</v>
      </c>
      <c r="K31" s="279">
        <v>370977803.87</v>
      </c>
      <c r="L31" s="280">
        <v>4.4757125161640197E-6</v>
      </c>
      <c r="M31" s="74">
        <v>0</v>
      </c>
      <c r="N31" s="74">
        <v>29679632.27</v>
      </c>
      <c r="O31" s="281">
        <v>0</v>
      </c>
    </row>
    <row r="32" spans="1:15" ht="18.75" customHeight="1" thickBot="1">
      <c r="A32" s="71" t="s">
        <v>1831</v>
      </c>
      <c r="B32" s="72" t="s">
        <v>766</v>
      </c>
      <c r="C32" s="72" t="s">
        <v>779</v>
      </c>
      <c r="D32" s="72" t="s">
        <v>2072</v>
      </c>
      <c r="E32" s="72" t="s">
        <v>1833</v>
      </c>
      <c r="F32" s="73" t="s">
        <v>2080</v>
      </c>
      <c r="G32" s="73" t="s">
        <v>1835</v>
      </c>
      <c r="H32" s="73" t="s">
        <v>1836</v>
      </c>
      <c r="I32" s="73" t="s">
        <v>2081</v>
      </c>
      <c r="J32" s="279">
        <v>10424.77</v>
      </c>
      <c r="K32" s="279">
        <v>370977803.87</v>
      </c>
      <c r="L32" s="280">
        <v>2.8100791721903402E-5</v>
      </c>
      <c r="M32" s="74">
        <v>0</v>
      </c>
      <c r="N32" s="74">
        <v>29679632.27</v>
      </c>
      <c r="O32" s="281">
        <v>0</v>
      </c>
    </row>
    <row r="33" spans="1:15" ht="18.75" customHeight="1" thickBot="1">
      <c r="A33" s="71" t="s">
        <v>1831</v>
      </c>
      <c r="B33" s="72" t="s">
        <v>766</v>
      </c>
      <c r="C33" s="72" t="s">
        <v>779</v>
      </c>
      <c r="D33" s="72" t="s">
        <v>2072</v>
      </c>
      <c r="E33" s="72" t="s">
        <v>1833</v>
      </c>
      <c r="F33" s="73" t="s">
        <v>2080</v>
      </c>
      <c r="G33" s="73" t="s">
        <v>1854</v>
      </c>
      <c r="H33" s="73" t="s">
        <v>1857</v>
      </c>
      <c r="I33" s="73" t="s">
        <v>2082</v>
      </c>
      <c r="J33" s="279">
        <v>2818.13</v>
      </c>
      <c r="K33" s="279">
        <v>370977803.87</v>
      </c>
      <c r="L33" s="280">
        <v>7.5964922175978596E-6</v>
      </c>
      <c r="M33" s="74">
        <v>0</v>
      </c>
      <c r="N33" s="74">
        <v>29679632.27</v>
      </c>
      <c r="O33" s="281">
        <v>0</v>
      </c>
    </row>
    <row r="34" spans="1:15" ht="18.75" customHeight="1" thickBot="1">
      <c r="A34" s="71" t="s">
        <v>1831</v>
      </c>
      <c r="B34" s="72" t="s">
        <v>766</v>
      </c>
      <c r="C34" s="72" t="s">
        <v>779</v>
      </c>
      <c r="D34" s="72" t="s">
        <v>2072</v>
      </c>
      <c r="E34" s="72" t="s">
        <v>1833</v>
      </c>
      <c r="F34" s="73" t="s">
        <v>2080</v>
      </c>
      <c r="G34" s="73" t="s">
        <v>1840</v>
      </c>
      <c r="H34" s="73" t="s">
        <v>1881</v>
      </c>
      <c r="I34" s="73" t="s">
        <v>2083</v>
      </c>
      <c r="J34" s="279">
        <v>19141.150000000001</v>
      </c>
      <c r="K34" s="279">
        <v>370977803.87</v>
      </c>
      <c r="L34" s="280">
        <v>5.1596483132741698E-5</v>
      </c>
      <c r="M34" s="74">
        <v>0</v>
      </c>
      <c r="N34" s="74">
        <v>29679632.27</v>
      </c>
      <c r="O34" s="281">
        <v>0</v>
      </c>
    </row>
    <row r="35" spans="1:15" ht="18.75" customHeight="1" thickBot="1">
      <c r="A35" s="71" t="s">
        <v>1831</v>
      </c>
      <c r="B35" s="72" t="s">
        <v>766</v>
      </c>
      <c r="C35" s="72" t="s">
        <v>779</v>
      </c>
      <c r="D35" s="72" t="s">
        <v>2072</v>
      </c>
      <c r="E35" s="72" t="s">
        <v>1833</v>
      </c>
      <c r="F35" s="73" t="s">
        <v>2084</v>
      </c>
      <c r="G35" s="73" t="s">
        <v>1854</v>
      </c>
      <c r="H35" s="73" t="s">
        <v>1866</v>
      </c>
      <c r="I35" s="73" t="s">
        <v>2085</v>
      </c>
      <c r="J35" s="279">
        <v>908.03</v>
      </c>
      <c r="K35" s="279">
        <v>370977803.87</v>
      </c>
      <c r="L35" s="280">
        <v>2.4476666542513598E-6</v>
      </c>
      <c r="M35" s="74">
        <v>0</v>
      </c>
      <c r="N35" s="74">
        <v>29679632.27</v>
      </c>
      <c r="O35" s="281">
        <v>0</v>
      </c>
    </row>
    <row r="36" spans="1:15" ht="18.75" customHeight="1" thickBot="1">
      <c r="A36" s="71" t="s">
        <v>1831</v>
      </c>
      <c r="B36" s="72" t="s">
        <v>766</v>
      </c>
      <c r="C36" s="72" t="s">
        <v>779</v>
      </c>
      <c r="D36" s="72" t="s">
        <v>2072</v>
      </c>
      <c r="E36" s="72" t="s">
        <v>1833</v>
      </c>
      <c r="F36" s="73" t="s">
        <v>2084</v>
      </c>
      <c r="G36" s="73" t="s">
        <v>1854</v>
      </c>
      <c r="H36" s="73" t="s">
        <v>1862</v>
      </c>
      <c r="I36" s="73" t="s">
        <v>2086</v>
      </c>
      <c r="J36" s="279">
        <v>33171.839999999997</v>
      </c>
      <c r="K36" s="279">
        <v>370977803.87</v>
      </c>
      <c r="L36" s="280">
        <v>8.9417317300266995E-5</v>
      </c>
      <c r="M36" s="74">
        <v>0</v>
      </c>
      <c r="N36" s="74">
        <v>29679632.27</v>
      </c>
      <c r="O36" s="281">
        <v>0</v>
      </c>
    </row>
    <row r="37" spans="1:15" ht="18.75" customHeight="1" thickBot="1">
      <c r="A37" s="71" t="s">
        <v>1831</v>
      </c>
      <c r="B37" s="72" t="s">
        <v>766</v>
      </c>
      <c r="C37" s="72" t="s">
        <v>779</v>
      </c>
      <c r="D37" s="72" t="s">
        <v>2087</v>
      </c>
      <c r="E37" s="72" t="s">
        <v>1833</v>
      </c>
      <c r="F37" s="73" t="s">
        <v>2088</v>
      </c>
      <c r="G37" s="73" t="s">
        <v>1835</v>
      </c>
      <c r="H37" s="73" t="s">
        <v>1836</v>
      </c>
      <c r="I37" s="73" t="s">
        <v>2089</v>
      </c>
      <c r="J37" s="279">
        <v>12488.46</v>
      </c>
      <c r="K37" s="279">
        <v>370977803.87</v>
      </c>
      <c r="L37" s="280">
        <v>3.3663631273142903E-5</v>
      </c>
      <c r="M37" s="74">
        <v>0</v>
      </c>
      <c r="N37" s="74">
        <v>29679632.27</v>
      </c>
      <c r="O37" s="281">
        <v>0</v>
      </c>
    </row>
    <row r="38" spans="1:15" ht="18.75" customHeight="1" thickBot="1">
      <c r="A38" s="71" t="s">
        <v>1831</v>
      </c>
      <c r="B38" s="72" t="s">
        <v>766</v>
      </c>
      <c r="C38" s="72" t="s">
        <v>779</v>
      </c>
      <c r="D38" s="72" t="s">
        <v>2087</v>
      </c>
      <c r="E38" s="72" t="s">
        <v>1833</v>
      </c>
      <c r="F38" s="73" t="s">
        <v>2090</v>
      </c>
      <c r="G38" s="73" t="s">
        <v>1840</v>
      </c>
      <c r="H38" s="73" t="s">
        <v>1841</v>
      </c>
      <c r="I38" s="73" t="s">
        <v>2091</v>
      </c>
      <c r="J38" s="279">
        <v>38638.71</v>
      </c>
      <c r="K38" s="279">
        <v>370977803.87</v>
      </c>
      <c r="L38" s="280">
        <v>1.04153697E-4</v>
      </c>
      <c r="M38" s="74">
        <v>0</v>
      </c>
      <c r="N38" s="74">
        <v>29679632.27</v>
      </c>
      <c r="O38" s="281">
        <v>0</v>
      </c>
    </row>
    <row r="39" spans="1:15" ht="18.75" customHeight="1" thickBot="1">
      <c r="A39" s="71" t="s">
        <v>1831</v>
      </c>
      <c r="B39" s="72" t="s">
        <v>766</v>
      </c>
      <c r="C39" s="72" t="s">
        <v>779</v>
      </c>
      <c r="D39" s="72" t="s">
        <v>2024</v>
      </c>
      <c r="E39" s="72" t="s">
        <v>1833</v>
      </c>
      <c r="F39" s="73" t="s">
        <v>2092</v>
      </c>
      <c r="G39" s="73" t="s">
        <v>1835</v>
      </c>
      <c r="H39" s="73" t="s">
        <v>1836</v>
      </c>
      <c r="I39" s="73" t="s">
        <v>2093</v>
      </c>
      <c r="J39" s="279">
        <v>7564.6</v>
      </c>
      <c r="K39" s="279">
        <v>370977803.87</v>
      </c>
      <c r="L39" s="280">
        <v>2.0390977360604601E-5</v>
      </c>
      <c r="M39" s="74">
        <v>0</v>
      </c>
      <c r="N39" s="74">
        <v>29679632.27</v>
      </c>
      <c r="O39" s="281">
        <v>0</v>
      </c>
    </row>
    <row r="40" spans="1:15" ht="18.75" customHeight="1" thickBot="1">
      <c r="A40" s="71" t="s">
        <v>1831</v>
      </c>
      <c r="B40" s="72" t="s">
        <v>766</v>
      </c>
      <c r="C40" s="72" t="s">
        <v>779</v>
      </c>
      <c r="D40" s="72" t="s">
        <v>2024</v>
      </c>
      <c r="E40" s="72" t="s">
        <v>1833</v>
      </c>
      <c r="F40" s="73" t="s">
        <v>2094</v>
      </c>
      <c r="G40" s="73" t="s">
        <v>1835</v>
      </c>
      <c r="H40" s="73" t="s">
        <v>1836</v>
      </c>
      <c r="I40" s="73" t="s">
        <v>2095</v>
      </c>
      <c r="J40" s="279">
        <v>1496.58</v>
      </c>
      <c r="K40" s="279">
        <v>370977803.87</v>
      </c>
      <c r="L40" s="280">
        <v>4.0341497102733402E-6</v>
      </c>
      <c r="M40" s="74">
        <v>0</v>
      </c>
      <c r="N40" s="74">
        <v>29679632.27</v>
      </c>
      <c r="O40" s="281">
        <v>0</v>
      </c>
    </row>
    <row r="41" spans="1:15" ht="18.75" customHeight="1" thickBot="1">
      <c r="A41" s="71" t="s">
        <v>1831</v>
      </c>
      <c r="B41" s="72" t="s">
        <v>766</v>
      </c>
      <c r="C41" s="72" t="s">
        <v>779</v>
      </c>
      <c r="D41" s="72" t="s">
        <v>2024</v>
      </c>
      <c r="E41" s="72" t="s">
        <v>1833</v>
      </c>
      <c r="F41" s="73" t="s">
        <v>2096</v>
      </c>
      <c r="G41" s="73" t="s">
        <v>1835</v>
      </c>
      <c r="H41" s="73" t="s">
        <v>1836</v>
      </c>
      <c r="I41" s="73" t="s">
        <v>2097</v>
      </c>
      <c r="J41" s="279">
        <v>8799.75</v>
      </c>
      <c r="K41" s="279">
        <v>370977803.87</v>
      </c>
      <c r="L41" s="280">
        <v>2.3720421837107102E-5</v>
      </c>
      <c r="M41" s="74">
        <v>0</v>
      </c>
      <c r="N41" s="74">
        <v>29679632.27</v>
      </c>
      <c r="O41" s="281">
        <v>0</v>
      </c>
    </row>
    <row r="42" spans="1:15" ht="18.75" customHeight="1" thickBot="1">
      <c r="A42" s="71" t="s">
        <v>1831</v>
      </c>
      <c r="B42" s="72" t="s">
        <v>766</v>
      </c>
      <c r="C42" s="72" t="s">
        <v>779</v>
      </c>
      <c r="D42" s="72" t="s">
        <v>2024</v>
      </c>
      <c r="E42" s="72" t="s">
        <v>1833</v>
      </c>
      <c r="F42" s="73" t="s">
        <v>2098</v>
      </c>
      <c r="G42" s="73" t="s">
        <v>1835</v>
      </c>
      <c r="H42" s="73" t="s">
        <v>1836</v>
      </c>
      <c r="I42" s="73" t="s">
        <v>2099</v>
      </c>
      <c r="J42" s="279">
        <v>1133.3399999999999</v>
      </c>
      <c r="K42" s="279">
        <v>370977803.87</v>
      </c>
      <c r="L42" s="280">
        <v>3.0550075723591E-6</v>
      </c>
      <c r="M42" s="74">
        <v>0</v>
      </c>
      <c r="N42" s="74">
        <v>29679632.27</v>
      </c>
      <c r="O42" s="281">
        <v>0</v>
      </c>
    </row>
    <row r="43" spans="1:15" ht="18.75" customHeight="1" thickBot="1">
      <c r="A43" s="71" t="s">
        <v>1831</v>
      </c>
      <c r="B43" s="72" t="s">
        <v>766</v>
      </c>
      <c r="C43" s="72" t="s">
        <v>779</v>
      </c>
      <c r="D43" s="72" t="s">
        <v>2024</v>
      </c>
      <c r="E43" s="72" t="s">
        <v>1833</v>
      </c>
      <c r="F43" s="73" t="s">
        <v>2100</v>
      </c>
      <c r="G43" s="73" t="s">
        <v>1835</v>
      </c>
      <c r="H43" s="73" t="s">
        <v>1836</v>
      </c>
      <c r="I43" s="73" t="s">
        <v>2101</v>
      </c>
      <c r="J43" s="279">
        <v>1020.65</v>
      </c>
      <c r="K43" s="279">
        <v>370977803.87</v>
      </c>
      <c r="L43" s="280">
        <v>2.75124276803812E-6</v>
      </c>
      <c r="M43" s="74">
        <v>0</v>
      </c>
      <c r="N43" s="74">
        <v>29679632.27</v>
      </c>
      <c r="O43" s="281">
        <v>0</v>
      </c>
    </row>
    <row r="44" spans="1:15" ht="18.75" customHeight="1" thickBot="1">
      <c r="A44" s="71" t="s">
        <v>1831</v>
      </c>
      <c r="B44" s="72" t="s">
        <v>766</v>
      </c>
      <c r="C44" s="72" t="s">
        <v>779</v>
      </c>
      <c r="D44" s="72" t="s">
        <v>2024</v>
      </c>
      <c r="E44" s="72" t="s">
        <v>1833</v>
      </c>
      <c r="F44" s="73" t="s">
        <v>2102</v>
      </c>
      <c r="G44" s="73" t="s">
        <v>1835</v>
      </c>
      <c r="H44" s="73" t="s">
        <v>1836</v>
      </c>
      <c r="I44" s="73" t="s">
        <v>2103</v>
      </c>
      <c r="J44" s="279">
        <v>4284.76</v>
      </c>
      <c r="K44" s="279">
        <v>370977803.87</v>
      </c>
      <c r="L44" s="280">
        <v>1.1549909335010999E-5</v>
      </c>
      <c r="M44" s="74">
        <v>0</v>
      </c>
      <c r="N44" s="74">
        <v>29679632.27</v>
      </c>
      <c r="O44" s="281">
        <v>0</v>
      </c>
    </row>
    <row r="45" spans="1:15" ht="18.75" customHeight="1" thickBot="1">
      <c r="A45" s="71" t="s">
        <v>1831</v>
      </c>
      <c r="B45" s="72" t="s">
        <v>766</v>
      </c>
      <c r="C45" s="72" t="s">
        <v>779</v>
      </c>
      <c r="D45" s="72" t="s">
        <v>2024</v>
      </c>
      <c r="E45" s="72" t="s">
        <v>1833</v>
      </c>
      <c r="F45" s="73" t="s">
        <v>2102</v>
      </c>
      <c r="G45" s="73" t="s">
        <v>1854</v>
      </c>
      <c r="H45" s="73" t="s">
        <v>1866</v>
      </c>
      <c r="I45" s="73" t="s">
        <v>2104</v>
      </c>
      <c r="J45" s="279">
        <v>1680.75</v>
      </c>
      <c r="K45" s="279">
        <v>370977803.87</v>
      </c>
      <c r="L45" s="280">
        <v>4.53059450583458E-6</v>
      </c>
      <c r="M45" s="74">
        <v>0</v>
      </c>
      <c r="N45" s="74">
        <v>29679632.27</v>
      </c>
      <c r="O45" s="281">
        <v>0</v>
      </c>
    </row>
    <row r="46" spans="1:15" ht="18.75" customHeight="1" thickBot="1">
      <c r="A46" s="71" t="s">
        <v>1831</v>
      </c>
      <c r="B46" s="72" t="s">
        <v>766</v>
      </c>
      <c r="C46" s="72" t="s">
        <v>779</v>
      </c>
      <c r="D46" s="72" t="s">
        <v>2024</v>
      </c>
      <c r="E46" s="72" t="s">
        <v>1833</v>
      </c>
      <c r="F46" s="73" t="s">
        <v>2105</v>
      </c>
      <c r="G46" s="73" t="s">
        <v>1854</v>
      </c>
      <c r="H46" s="73" t="s">
        <v>1866</v>
      </c>
      <c r="I46" s="73" t="s">
        <v>2106</v>
      </c>
      <c r="J46" s="279">
        <v>3301.01</v>
      </c>
      <c r="K46" s="279">
        <v>370977803.87</v>
      </c>
      <c r="L46" s="280">
        <v>8.8981334343031407E-6</v>
      </c>
      <c r="M46" s="74">
        <v>0</v>
      </c>
      <c r="N46" s="74">
        <v>29679632.27</v>
      </c>
      <c r="O46" s="281">
        <v>0</v>
      </c>
    </row>
    <row r="47" spans="1:15" ht="18.75" customHeight="1" thickBot="1">
      <c r="A47" s="71" t="s">
        <v>1831</v>
      </c>
      <c r="B47" s="72" t="s">
        <v>766</v>
      </c>
      <c r="C47" s="72" t="s">
        <v>779</v>
      </c>
      <c r="D47" s="72" t="s">
        <v>2024</v>
      </c>
      <c r="E47" s="72" t="s">
        <v>1833</v>
      </c>
      <c r="F47" s="73" t="s">
        <v>2105</v>
      </c>
      <c r="G47" s="73" t="s">
        <v>1835</v>
      </c>
      <c r="H47" s="73" t="s">
        <v>1836</v>
      </c>
      <c r="I47" s="73" t="s">
        <v>2107</v>
      </c>
      <c r="J47" s="279">
        <v>3504.59</v>
      </c>
      <c r="K47" s="279">
        <v>370977803.87</v>
      </c>
      <c r="L47" s="280">
        <v>9.4468994194275202E-6</v>
      </c>
      <c r="M47" s="74">
        <v>0</v>
      </c>
      <c r="N47" s="74">
        <v>29679632.27</v>
      </c>
      <c r="O47" s="281">
        <v>0</v>
      </c>
    </row>
    <row r="48" spans="1:15" ht="18.75" customHeight="1" thickBot="1">
      <c r="A48" s="71" t="s">
        <v>1831</v>
      </c>
      <c r="B48" s="72" t="s">
        <v>766</v>
      </c>
      <c r="C48" s="72" t="s">
        <v>779</v>
      </c>
      <c r="D48" s="72" t="s">
        <v>2024</v>
      </c>
      <c r="E48" s="72" t="s">
        <v>1833</v>
      </c>
      <c r="F48" s="73" t="s">
        <v>2025</v>
      </c>
      <c r="G48" s="73" t="s">
        <v>1854</v>
      </c>
      <c r="H48" s="73" t="s">
        <v>1855</v>
      </c>
      <c r="I48" s="73" t="s">
        <v>2108</v>
      </c>
      <c r="J48" s="279">
        <v>9081.36</v>
      </c>
      <c r="K48" s="279">
        <v>370977803.87</v>
      </c>
      <c r="L48" s="280">
        <v>2.44795238563177E-5</v>
      </c>
      <c r="M48" s="74">
        <v>0</v>
      </c>
      <c r="N48" s="74">
        <v>29679632.27</v>
      </c>
      <c r="O48" s="281">
        <v>0</v>
      </c>
    </row>
    <row r="49" spans="1:15" ht="18.75" customHeight="1" thickBot="1">
      <c r="A49" s="71" t="s">
        <v>1831</v>
      </c>
      <c r="B49" s="72" t="s">
        <v>766</v>
      </c>
      <c r="C49" s="72" t="s">
        <v>779</v>
      </c>
      <c r="D49" s="72" t="s">
        <v>2024</v>
      </c>
      <c r="E49" s="72" t="s">
        <v>1833</v>
      </c>
      <c r="F49" s="73" t="s">
        <v>2109</v>
      </c>
      <c r="G49" s="73" t="s">
        <v>1835</v>
      </c>
      <c r="H49" s="73" t="s">
        <v>1836</v>
      </c>
      <c r="I49" s="73" t="s">
        <v>2110</v>
      </c>
      <c r="J49" s="279">
        <v>7282.52</v>
      </c>
      <c r="K49" s="279">
        <v>370977803.87</v>
      </c>
      <c r="L49" s="280">
        <v>1.9630608419235701E-5</v>
      </c>
      <c r="M49" s="74">
        <v>0</v>
      </c>
      <c r="N49" s="74">
        <v>29679632.27</v>
      </c>
      <c r="O49" s="281">
        <v>0</v>
      </c>
    </row>
    <row r="50" spans="1:15" ht="18.75" customHeight="1" thickBot="1">
      <c r="A50" s="71" t="s">
        <v>1831</v>
      </c>
      <c r="B50" s="72" t="s">
        <v>766</v>
      </c>
      <c r="C50" s="72" t="s">
        <v>779</v>
      </c>
      <c r="D50" s="72" t="s">
        <v>2024</v>
      </c>
      <c r="E50" s="72" t="s">
        <v>1833</v>
      </c>
      <c r="F50" s="73" t="s">
        <v>2109</v>
      </c>
      <c r="G50" s="73" t="s">
        <v>1854</v>
      </c>
      <c r="H50" s="73" t="s">
        <v>1862</v>
      </c>
      <c r="I50" s="73" t="s">
        <v>2111</v>
      </c>
      <c r="J50" s="279">
        <v>19330.349999999999</v>
      </c>
      <c r="K50" s="279">
        <v>370977803.87</v>
      </c>
      <c r="L50" s="280">
        <v>5.21064866909769E-5</v>
      </c>
      <c r="M50" s="74">
        <v>0</v>
      </c>
      <c r="N50" s="74">
        <v>29679632.27</v>
      </c>
      <c r="O50" s="281">
        <v>0</v>
      </c>
    </row>
    <row r="51" spans="1:15" ht="18.75" customHeight="1" thickBot="1">
      <c r="A51" s="71" t="s">
        <v>1831</v>
      </c>
      <c r="B51" s="72" t="s">
        <v>766</v>
      </c>
      <c r="C51" s="72" t="s">
        <v>779</v>
      </c>
      <c r="D51" s="72" t="s">
        <v>2024</v>
      </c>
      <c r="E51" s="72" t="s">
        <v>1833</v>
      </c>
      <c r="F51" s="73" t="s">
        <v>2112</v>
      </c>
      <c r="G51" s="73" t="s">
        <v>1835</v>
      </c>
      <c r="H51" s="73" t="s">
        <v>1836</v>
      </c>
      <c r="I51" s="73" t="s">
        <v>2113</v>
      </c>
      <c r="J51" s="279">
        <v>4146.4799999999996</v>
      </c>
      <c r="K51" s="279">
        <v>370977803.87</v>
      </c>
      <c r="L51" s="280">
        <v>1.11771646625334E-5</v>
      </c>
      <c r="M51" s="74">
        <v>0</v>
      </c>
      <c r="N51" s="74">
        <v>29679632.27</v>
      </c>
      <c r="O51" s="281">
        <v>0</v>
      </c>
    </row>
    <row r="52" spans="1:15" ht="18.75" customHeight="1" thickBot="1">
      <c r="A52" s="71" t="s">
        <v>1831</v>
      </c>
      <c r="B52" s="72" t="s">
        <v>766</v>
      </c>
      <c r="C52" s="72" t="s">
        <v>779</v>
      </c>
      <c r="D52" s="72" t="s">
        <v>2024</v>
      </c>
      <c r="E52" s="72" t="s">
        <v>1833</v>
      </c>
      <c r="F52" s="73" t="s">
        <v>2112</v>
      </c>
      <c r="G52" s="73" t="s">
        <v>1835</v>
      </c>
      <c r="H52" s="73" t="s">
        <v>1836</v>
      </c>
      <c r="I52" s="73" t="s">
        <v>2114</v>
      </c>
      <c r="J52" s="279">
        <v>667.62</v>
      </c>
      <c r="K52" s="279">
        <v>370977803.87</v>
      </c>
      <c r="L52" s="280">
        <v>1.79962249233097E-6</v>
      </c>
      <c r="M52" s="74">
        <v>0</v>
      </c>
      <c r="N52" s="74">
        <v>29679632.27</v>
      </c>
      <c r="O52" s="281">
        <v>0</v>
      </c>
    </row>
    <row r="53" spans="1:15" ht="18.75" customHeight="1" thickBot="1">
      <c r="A53" s="71" t="s">
        <v>1831</v>
      </c>
      <c r="B53" s="72" t="s">
        <v>766</v>
      </c>
      <c r="C53" s="72" t="s">
        <v>779</v>
      </c>
      <c r="D53" s="72" t="s">
        <v>2024</v>
      </c>
      <c r="E53" s="72" t="s">
        <v>1833</v>
      </c>
      <c r="F53" s="73" t="s">
        <v>2112</v>
      </c>
      <c r="G53" s="73" t="s">
        <v>1854</v>
      </c>
      <c r="H53" s="73" t="s">
        <v>1857</v>
      </c>
      <c r="I53" s="73" t="s">
        <v>2115</v>
      </c>
      <c r="J53" s="279">
        <v>358.8</v>
      </c>
      <c r="K53" s="279">
        <v>370977803.87</v>
      </c>
      <c r="L53" s="280">
        <v>9.6717376688588206E-7</v>
      </c>
      <c r="M53" s="74">
        <v>0</v>
      </c>
      <c r="N53" s="74">
        <v>29679632.27</v>
      </c>
      <c r="O53" s="281">
        <v>0</v>
      </c>
    </row>
    <row r="54" spans="1:15" ht="18.75" customHeight="1" thickBot="1">
      <c r="A54" s="71" t="s">
        <v>1831</v>
      </c>
      <c r="B54" s="72" t="s">
        <v>766</v>
      </c>
      <c r="C54" s="72" t="s">
        <v>779</v>
      </c>
      <c r="D54" s="72" t="s">
        <v>2024</v>
      </c>
      <c r="E54" s="72" t="s">
        <v>1833</v>
      </c>
      <c r="F54" s="73" t="s">
        <v>2116</v>
      </c>
      <c r="G54" s="73" t="s">
        <v>1835</v>
      </c>
      <c r="H54" s="73" t="s">
        <v>1836</v>
      </c>
      <c r="I54" s="73" t="s">
        <v>2117</v>
      </c>
      <c r="J54" s="279">
        <v>13026.1</v>
      </c>
      <c r="K54" s="279">
        <v>370977803.87</v>
      </c>
      <c r="L54" s="280">
        <v>3.5112882399197898E-5</v>
      </c>
      <c r="M54" s="74">
        <v>0</v>
      </c>
      <c r="N54" s="74">
        <v>29679632.27</v>
      </c>
      <c r="O54" s="281">
        <v>0</v>
      </c>
    </row>
    <row r="55" spans="1:15" ht="18.75" customHeight="1" thickBot="1">
      <c r="A55" s="71" t="s">
        <v>1831</v>
      </c>
      <c r="B55" s="72" t="s">
        <v>766</v>
      </c>
      <c r="C55" s="72" t="s">
        <v>779</v>
      </c>
      <c r="D55" s="72" t="s">
        <v>2024</v>
      </c>
      <c r="E55" s="72" t="s">
        <v>1833</v>
      </c>
      <c r="F55" s="73" t="s">
        <v>2118</v>
      </c>
      <c r="G55" s="73" t="s">
        <v>1835</v>
      </c>
      <c r="H55" s="73" t="s">
        <v>1836</v>
      </c>
      <c r="I55" s="73" t="s">
        <v>2119</v>
      </c>
      <c r="J55" s="279">
        <v>17024.349999999999</v>
      </c>
      <c r="K55" s="279">
        <v>370977803.87</v>
      </c>
      <c r="L55" s="280">
        <v>4.5890481377602197E-5</v>
      </c>
      <c r="M55" s="74">
        <v>0</v>
      </c>
      <c r="N55" s="74">
        <v>29679632.27</v>
      </c>
      <c r="O55" s="281">
        <v>0</v>
      </c>
    </row>
    <row r="56" spans="1:15" ht="18.75" customHeight="1" thickBot="1">
      <c r="A56" s="71" t="s">
        <v>1831</v>
      </c>
      <c r="B56" s="72" t="s">
        <v>766</v>
      </c>
      <c r="C56" s="72" t="s">
        <v>779</v>
      </c>
      <c r="D56" s="72" t="s">
        <v>2024</v>
      </c>
      <c r="E56" s="72" t="s">
        <v>1833</v>
      </c>
      <c r="F56" s="73" t="s">
        <v>2120</v>
      </c>
      <c r="G56" s="73" t="s">
        <v>1835</v>
      </c>
      <c r="H56" s="73" t="s">
        <v>1836</v>
      </c>
      <c r="I56" s="73" t="s">
        <v>2121</v>
      </c>
      <c r="J56" s="279">
        <v>6790.7</v>
      </c>
      <c r="K56" s="279">
        <v>370977803.87</v>
      </c>
      <c r="L56" s="280">
        <v>1.8304868725730102E-5</v>
      </c>
      <c r="M56" s="74">
        <v>0</v>
      </c>
      <c r="N56" s="74">
        <v>29679632.27</v>
      </c>
      <c r="O56" s="281">
        <v>0</v>
      </c>
    </row>
    <row r="57" spans="1:15" ht="18.75" customHeight="1" thickBot="1">
      <c r="A57" s="71" t="s">
        <v>1831</v>
      </c>
      <c r="B57" s="72" t="s">
        <v>766</v>
      </c>
      <c r="C57" s="72" t="s">
        <v>779</v>
      </c>
      <c r="D57" s="72" t="s">
        <v>2122</v>
      </c>
      <c r="E57" s="72" t="s">
        <v>1833</v>
      </c>
      <c r="F57" s="73" t="s">
        <v>2123</v>
      </c>
      <c r="G57" s="73" t="s">
        <v>1840</v>
      </c>
      <c r="H57" s="73" t="s">
        <v>1881</v>
      </c>
      <c r="I57" s="73" t="s">
        <v>2124</v>
      </c>
      <c r="J57" s="279">
        <v>50707.06</v>
      </c>
      <c r="K57" s="279">
        <v>370977803.87</v>
      </c>
      <c r="L57" s="280">
        <v>1.3668488900000001E-4</v>
      </c>
      <c r="M57" s="74">
        <v>0</v>
      </c>
      <c r="N57" s="74">
        <v>29679632.27</v>
      </c>
      <c r="O57" s="281">
        <v>0</v>
      </c>
    </row>
    <row r="58" spans="1:15" ht="18.75" customHeight="1" thickBot="1">
      <c r="A58" s="71" t="s">
        <v>1831</v>
      </c>
      <c r="B58" s="72" t="s">
        <v>766</v>
      </c>
      <c r="C58" s="72" t="s">
        <v>779</v>
      </c>
      <c r="D58" s="72" t="s">
        <v>2122</v>
      </c>
      <c r="E58" s="72" t="s">
        <v>1833</v>
      </c>
      <c r="F58" s="73" t="s">
        <v>2125</v>
      </c>
      <c r="G58" s="73" t="s">
        <v>1835</v>
      </c>
      <c r="H58" s="73" t="s">
        <v>1836</v>
      </c>
      <c r="I58" s="73" t="s">
        <v>2126</v>
      </c>
      <c r="J58" s="279">
        <v>3968.19</v>
      </c>
      <c r="K58" s="279">
        <v>370977803.87</v>
      </c>
      <c r="L58" s="280">
        <v>1.06965698718475E-5</v>
      </c>
      <c r="M58" s="74">
        <v>0</v>
      </c>
      <c r="N58" s="74">
        <v>29679632.27</v>
      </c>
      <c r="O58" s="281">
        <v>0</v>
      </c>
    </row>
    <row r="59" spans="1:15" ht="18.75" customHeight="1" thickBot="1">
      <c r="A59" s="71" t="s">
        <v>1831</v>
      </c>
      <c r="B59" s="72" t="s">
        <v>766</v>
      </c>
      <c r="C59" s="72" t="s">
        <v>779</v>
      </c>
      <c r="D59" s="72" t="s">
        <v>2122</v>
      </c>
      <c r="E59" s="72" t="s">
        <v>1833</v>
      </c>
      <c r="F59" s="73" t="s">
        <v>2127</v>
      </c>
      <c r="G59" s="73" t="s">
        <v>1835</v>
      </c>
      <c r="H59" s="73" t="s">
        <v>1836</v>
      </c>
      <c r="I59" s="73" t="s">
        <v>2128</v>
      </c>
      <c r="J59" s="279">
        <v>22422.59</v>
      </c>
      <c r="K59" s="279">
        <v>370977803.87</v>
      </c>
      <c r="L59" s="280">
        <v>6.0441864084831999E-5</v>
      </c>
      <c r="M59" s="74">
        <v>0</v>
      </c>
      <c r="N59" s="74">
        <v>29679632.27</v>
      </c>
      <c r="O59" s="281">
        <v>0</v>
      </c>
    </row>
    <row r="60" spans="1:15" ht="18.75" customHeight="1" thickBot="1">
      <c r="A60" s="71" t="s">
        <v>1831</v>
      </c>
      <c r="B60" s="72" t="s">
        <v>766</v>
      </c>
      <c r="C60" s="72" t="s">
        <v>779</v>
      </c>
      <c r="D60" s="72" t="s">
        <v>2122</v>
      </c>
      <c r="E60" s="72" t="s">
        <v>1833</v>
      </c>
      <c r="F60" s="73" t="s">
        <v>2127</v>
      </c>
      <c r="G60" s="73" t="s">
        <v>1854</v>
      </c>
      <c r="H60" s="73" t="s">
        <v>1866</v>
      </c>
      <c r="I60" s="73" t="s">
        <v>2129</v>
      </c>
      <c r="J60" s="279">
        <v>73.77</v>
      </c>
      <c r="K60" s="279">
        <v>370977803.87</v>
      </c>
      <c r="L60" s="280">
        <v>1.98852867288661E-7</v>
      </c>
      <c r="M60" s="74">
        <v>0</v>
      </c>
      <c r="N60" s="74">
        <v>29679632.27</v>
      </c>
      <c r="O60" s="281">
        <v>0</v>
      </c>
    </row>
    <row r="61" spans="1:15" ht="18.75" customHeight="1" thickBot="1">
      <c r="A61" s="71" t="s">
        <v>1831</v>
      </c>
      <c r="B61" s="72" t="s">
        <v>766</v>
      </c>
      <c r="C61" s="72" t="s">
        <v>779</v>
      </c>
      <c r="D61" s="72" t="s">
        <v>2122</v>
      </c>
      <c r="E61" s="72" t="s">
        <v>1833</v>
      </c>
      <c r="F61" s="73" t="s">
        <v>2130</v>
      </c>
      <c r="G61" s="73" t="s">
        <v>1835</v>
      </c>
      <c r="H61" s="73" t="s">
        <v>1836</v>
      </c>
      <c r="I61" s="73" t="s">
        <v>2131</v>
      </c>
      <c r="J61" s="279">
        <v>9.9</v>
      </c>
      <c r="K61" s="279">
        <v>370977803.87</v>
      </c>
      <c r="L61" s="280">
        <v>2.6686232698356301E-8</v>
      </c>
      <c r="M61" s="74">
        <v>0</v>
      </c>
      <c r="N61" s="74">
        <v>29679632.27</v>
      </c>
      <c r="O61" s="281">
        <v>0</v>
      </c>
    </row>
    <row r="62" spans="1:15" ht="18.75" customHeight="1" thickBot="1">
      <c r="A62" s="71" t="s">
        <v>1831</v>
      </c>
      <c r="B62" s="72" t="s">
        <v>766</v>
      </c>
      <c r="C62" s="72" t="s">
        <v>779</v>
      </c>
      <c r="D62" s="72" t="s">
        <v>2087</v>
      </c>
      <c r="E62" s="72" t="s">
        <v>2132</v>
      </c>
      <c r="F62" s="73" t="s">
        <v>2133</v>
      </c>
      <c r="G62" s="73" t="s">
        <v>1835</v>
      </c>
      <c r="H62" s="73" t="s">
        <v>1836</v>
      </c>
      <c r="I62" s="73" t="s">
        <v>2134</v>
      </c>
      <c r="J62" s="279">
        <v>9846.4</v>
      </c>
      <c r="K62" s="279">
        <v>370977803.87</v>
      </c>
      <c r="L62" s="280">
        <v>2.6541749660716701E-5</v>
      </c>
      <c r="M62" s="74">
        <v>0</v>
      </c>
      <c r="N62" s="74">
        <v>29679632.27</v>
      </c>
      <c r="O62" s="281">
        <v>0</v>
      </c>
    </row>
    <row r="63" spans="1:15" ht="18.75" customHeight="1" thickBot="1">
      <c r="A63" s="71" t="s">
        <v>1831</v>
      </c>
      <c r="B63" s="72" t="s">
        <v>766</v>
      </c>
      <c r="C63" s="72" t="s">
        <v>779</v>
      </c>
      <c r="D63" s="72" t="s">
        <v>2087</v>
      </c>
      <c r="E63" s="72" t="s">
        <v>1833</v>
      </c>
      <c r="F63" s="73" t="s">
        <v>2090</v>
      </c>
      <c r="G63" s="73" t="s">
        <v>1835</v>
      </c>
      <c r="H63" s="73" t="s">
        <v>1836</v>
      </c>
      <c r="I63" s="73" t="s">
        <v>2135</v>
      </c>
      <c r="J63" s="279">
        <v>17994.900000000001</v>
      </c>
      <c r="K63" s="279">
        <v>370977803.87</v>
      </c>
      <c r="L63" s="280">
        <v>4.85066756347123E-5</v>
      </c>
      <c r="M63" s="74">
        <v>0</v>
      </c>
      <c r="N63" s="74">
        <v>29679632.27</v>
      </c>
      <c r="O63" s="281">
        <v>0</v>
      </c>
    </row>
    <row r="64" spans="1:15" ht="18.75" customHeight="1" thickBot="1">
      <c r="A64" s="71" t="s">
        <v>1831</v>
      </c>
      <c r="B64" s="72" t="s">
        <v>766</v>
      </c>
      <c r="C64" s="72" t="s">
        <v>779</v>
      </c>
      <c r="D64" s="72" t="s">
        <v>2122</v>
      </c>
      <c r="E64" s="72" t="s">
        <v>1833</v>
      </c>
      <c r="F64" s="73" t="s">
        <v>2123</v>
      </c>
      <c r="G64" s="73" t="s">
        <v>1854</v>
      </c>
      <c r="H64" s="73" t="s">
        <v>1866</v>
      </c>
      <c r="I64" s="73" t="s">
        <v>2136</v>
      </c>
      <c r="J64" s="279">
        <v>3302.31</v>
      </c>
      <c r="K64" s="279">
        <v>370977803.87</v>
      </c>
      <c r="L64" s="280">
        <v>8.9016376870817095E-6</v>
      </c>
      <c r="M64" s="74">
        <v>0</v>
      </c>
      <c r="N64" s="74">
        <v>29679632.27</v>
      </c>
      <c r="O64" s="281">
        <v>0</v>
      </c>
    </row>
    <row r="65" spans="1:15" ht="18.75" customHeight="1" thickBot="1">
      <c r="A65" s="71" t="s">
        <v>1831</v>
      </c>
      <c r="B65" s="72" t="s">
        <v>766</v>
      </c>
      <c r="C65" s="72" t="s">
        <v>779</v>
      </c>
      <c r="D65" s="72" t="s">
        <v>2122</v>
      </c>
      <c r="E65" s="72" t="s">
        <v>1833</v>
      </c>
      <c r="F65" s="73" t="s">
        <v>2123</v>
      </c>
      <c r="G65" s="73" t="s">
        <v>1835</v>
      </c>
      <c r="H65" s="73" t="s">
        <v>1836</v>
      </c>
      <c r="I65" s="73" t="s">
        <v>2137</v>
      </c>
      <c r="J65" s="279">
        <v>4077.35</v>
      </c>
      <c r="K65" s="279">
        <v>370977803.87</v>
      </c>
      <c r="L65" s="280">
        <v>1.0990819282085201E-5</v>
      </c>
      <c r="M65" s="74">
        <v>0</v>
      </c>
      <c r="N65" s="74">
        <v>29679632.27</v>
      </c>
      <c r="O65" s="281">
        <v>0</v>
      </c>
    </row>
    <row r="66" spans="1:15" ht="18.75" customHeight="1" thickBot="1">
      <c r="A66" s="71" t="s">
        <v>1831</v>
      </c>
      <c r="B66" s="72" t="s">
        <v>766</v>
      </c>
      <c r="C66" s="72" t="s">
        <v>779</v>
      </c>
      <c r="D66" s="72" t="s">
        <v>2024</v>
      </c>
      <c r="E66" s="72" t="s">
        <v>1833</v>
      </c>
      <c r="F66" s="73" t="s">
        <v>2138</v>
      </c>
      <c r="G66" s="73" t="s">
        <v>1835</v>
      </c>
      <c r="H66" s="73" t="s">
        <v>1836</v>
      </c>
      <c r="I66" s="73" t="s">
        <v>2139</v>
      </c>
      <c r="J66" s="279">
        <v>9346.34</v>
      </c>
      <c r="K66" s="279">
        <v>370977803.87</v>
      </c>
      <c r="L66" s="280">
        <v>2.5193798395753099E-5</v>
      </c>
      <c r="M66" s="74">
        <v>0</v>
      </c>
      <c r="N66" s="74">
        <v>29679632.27</v>
      </c>
      <c r="O66" s="281">
        <v>0</v>
      </c>
    </row>
    <row r="67" spans="1:15" ht="18.75" customHeight="1" thickBot="1">
      <c r="A67" s="71" t="s">
        <v>1831</v>
      </c>
      <c r="B67" s="72" t="s">
        <v>766</v>
      </c>
      <c r="C67" s="72" t="s">
        <v>779</v>
      </c>
      <c r="D67" s="72" t="s">
        <v>2024</v>
      </c>
      <c r="E67" s="72" t="s">
        <v>1833</v>
      </c>
      <c r="F67" s="73" t="s">
        <v>2140</v>
      </c>
      <c r="G67" s="73" t="s">
        <v>1835</v>
      </c>
      <c r="H67" s="73" t="s">
        <v>1836</v>
      </c>
      <c r="I67" s="73" t="s">
        <v>2141</v>
      </c>
      <c r="J67" s="279">
        <v>72785.210000000006</v>
      </c>
      <c r="K67" s="279">
        <v>370977803.87</v>
      </c>
      <c r="L67" s="280">
        <v>1.9619828700000001E-4</v>
      </c>
      <c r="M67" s="74">
        <v>0</v>
      </c>
      <c r="N67" s="74">
        <v>29679632.27</v>
      </c>
      <c r="O67" s="281">
        <v>0</v>
      </c>
    </row>
    <row r="68" spans="1:15" ht="18.75" customHeight="1" thickBot="1">
      <c r="A68" s="71" t="s">
        <v>1831</v>
      </c>
      <c r="B68" s="72" t="s">
        <v>766</v>
      </c>
      <c r="C68" s="72" t="s">
        <v>779</v>
      </c>
      <c r="D68" s="72" t="s">
        <v>2024</v>
      </c>
      <c r="E68" s="72" t="s">
        <v>1833</v>
      </c>
      <c r="F68" s="73" t="s">
        <v>2142</v>
      </c>
      <c r="G68" s="73" t="s">
        <v>1835</v>
      </c>
      <c r="H68" s="73" t="s">
        <v>1836</v>
      </c>
      <c r="I68" s="73" t="s">
        <v>2143</v>
      </c>
      <c r="J68" s="279">
        <v>15764.09</v>
      </c>
      <c r="K68" s="279">
        <v>370977803.87</v>
      </c>
      <c r="L68" s="280">
        <v>4.2493350910892101E-5</v>
      </c>
      <c r="M68" s="74">
        <v>0</v>
      </c>
      <c r="N68" s="74">
        <v>29679632.27</v>
      </c>
      <c r="O68" s="281">
        <v>0</v>
      </c>
    </row>
    <row r="69" spans="1:15" ht="18.75" customHeight="1" thickBot="1">
      <c r="A69" s="71" t="s">
        <v>1831</v>
      </c>
      <c r="B69" s="72" t="s">
        <v>766</v>
      </c>
      <c r="C69" s="72" t="s">
        <v>779</v>
      </c>
      <c r="D69" s="72" t="s">
        <v>2024</v>
      </c>
      <c r="E69" s="72" t="s">
        <v>1833</v>
      </c>
      <c r="F69" s="73" t="s">
        <v>2144</v>
      </c>
      <c r="G69" s="73" t="s">
        <v>1835</v>
      </c>
      <c r="H69" s="73" t="s">
        <v>1836</v>
      </c>
      <c r="I69" s="73" t="s">
        <v>2145</v>
      </c>
      <c r="J69" s="279">
        <v>499.9</v>
      </c>
      <c r="K69" s="279">
        <v>370977803.87</v>
      </c>
      <c r="L69" s="280">
        <v>1.34751997231397E-6</v>
      </c>
      <c r="M69" s="74">
        <v>0</v>
      </c>
      <c r="N69" s="74">
        <v>29679632.27</v>
      </c>
      <c r="O69" s="281">
        <v>0</v>
      </c>
    </row>
    <row r="70" spans="1:15" ht="18.75" customHeight="1" thickBot="1">
      <c r="A70" s="71" t="s">
        <v>1831</v>
      </c>
      <c r="B70" s="72" t="s">
        <v>766</v>
      </c>
      <c r="C70" s="72" t="s">
        <v>779</v>
      </c>
      <c r="D70" s="72" t="s">
        <v>2024</v>
      </c>
      <c r="E70" s="72" t="s">
        <v>1852</v>
      </c>
      <c r="F70" s="73" t="s">
        <v>2146</v>
      </c>
      <c r="G70" s="73" t="s">
        <v>1835</v>
      </c>
      <c r="H70" s="73" t="s">
        <v>1836</v>
      </c>
      <c r="I70" s="73" t="s">
        <v>2147</v>
      </c>
      <c r="J70" s="279">
        <v>3918.48</v>
      </c>
      <c r="K70" s="279">
        <v>370977803.87</v>
      </c>
      <c r="L70" s="280">
        <v>1.0562572636752999E-5</v>
      </c>
      <c r="M70" s="74">
        <v>0</v>
      </c>
      <c r="N70" s="74">
        <v>29679632.27</v>
      </c>
      <c r="O70" s="281">
        <v>0</v>
      </c>
    </row>
    <row r="71" spans="1:15" ht="18.75" customHeight="1" thickBot="1">
      <c r="A71" s="71" t="s">
        <v>1831</v>
      </c>
      <c r="B71" s="72" t="s">
        <v>766</v>
      </c>
      <c r="C71" s="72" t="s">
        <v>779</v>
      </c>
      <c r="D71" s="72" t="s">
        <v>2148</v>
      </c>
      <c r="E71" s="72" t="s">
        <v>1833</v>
      </c>
      <c r="F71" s="73" t="s">
        <v>2149</v>
      </c>
      <c r="G71" s="73" t="s">
        <v>1835</v>
      </c>
      <c r="H71" s="73" t="s">
        <v>1836</v>
      </c>
      <c r="I71" s="73" t="s">
        <v>2150</v>
      </c>
      <c r="J71" s="279">
        <v>10349.32</v>
      </c>
      <c r="K71" s="279">
        <v>370977803.87</v>
      </c>
      <c r="L71" s="280">
        <v>2.78974102817932E-5</v>
      </c>
      <c r="M71" s="74">
        <v>0</v>
      </c>
      <c r="N71" s="74">
        <v>29679632.27</v>
      </c>
      <c r="O71" s="281">
        <v>0</v>
      </c>
    </row>
    <row r="72" spans="1:15" ht="18.75" customHeight="1" thickBot="1">
      <c r="A72" s="71" t="s">
        <v>1831</v>
      </c>
      <c r="B72" s="72" t="s">
        <v>766</v>
      </c>
      <c r="C72" s="72" t="s">
        <v>779</v>
      </c>
      <c r="D72" s="72" t="s">
        <v>2122</v>
      </c>
      <c r="E72" s="72" t="s">
        <v>1833</v>
      </c>
      <c r="F72" s="73" t="s">
        <v>2123</v>
      </c>
      <c r="G72" s="73" t="s">
        <v>1835</v>
      </c>
      <c r="H72" s="73" t="s">
        <v>1836</v>
      </c>
      <c r="I72" s="73" t="s">
        <v>2151</v>
      </c>
      <c r="J72" s="279">
        <v>1114.8</v>
      </c>
      <c r="K72" s="279">
        <v>370977803.87</v>
      </c>
      <c r="L72" s="280">
        <v>3.0050315365785401E-6</v>
      </c>
      <c r="M72" s="74">
        <v>0</v>
      </c>
      <c r="N72" s="74">
        <v>29679632.27</v>
      </c>
      <c r="O72" s="281">
        <v>0</v>
      </c>
    </row>
    <row r="73" spans="1:15" ht="18.75" customHeight="1" thickBot="1">
      <c r="A73" s="77" t="s">
        <v>1831</v>
      </c>
      <c r="B73" s="78" t="s">
        <v>766</v>
      </c>
      <c r="C73" s="78" t="s">
        <v>779</v>
      </c>
      <c r="D73" s="78" t="s">
        <v>2152</v>
      </c>
      <c r="E73" s="78" t="s">
        <v>1833</v>
      </c>
      <c r="F73" s="79" t="s">
        <v>2153</v>
      </c>
      <c r="G73" s="79" t="s">
        <v>1835</v>
      </c>
      <c r="H73" s="79" t="s">
        <v>1836</v>
      </c>
      <c r="I73" s="79" t="s">
        <v>2154</v>
      </c>
      <c r="J73" s="282">
        <v>1994.82</v>
      </c>
      <c r="K73" s="282">
        <v>370977803.87</v>
      </c>
      <c r="L73" s="259">
        <v>5.3771950213469798E-6</v>
      </c>
      <c r="M73" s="80">
        <v>0</v>
      </c>
      <c r="N73" s="80">
        <v>29679632.27</v>
      </c>
      <c r="O73" s="260">
        <v>0</v>
      </c>
    </row>
  </sheetData>
  <pageMargins left="0.511811024" right="0.511811024" top="0.78740157499999996" bottom="0.78740157499999996" header="0.31496062000000002" footer="0.3149606200000000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5B36-F1F6-425A-B3F4-49F4D841FDF8}">
  <sheetPr codeName="Planilha21">
    <tabColor rgb="FFC9D200"/>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779</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fornecedores'!E:E=For_3059!F2)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112" priority="3"/>
  </conditionalFormatting>
  <conditionalFormatting sqref="I3">
    <cfRule type="cellIs" dxfId="111" priority="1" operator="equal">
      <formula>0</formula>
    </cfRule>
    <cfRule type="cellIs" dxfId="110" priority="2" operator="equal">
      <formula>1</formula>
    </cfRule>
  </conditionalFormatting>
  <dataValidations count="1">
    <dataValidation type="list" allowBlank="1" showInputMessage="1" showErrorMessage="1" sqref="J4:K33 O4:P24 L4:M24 U4:V24 R4:S24 X4:X24" xr:uid="{3CEBE6D5-103D-44CE-BA33-C742723B1B6B}">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B51E-0AD6-4D0D-9872-1BE1F7B6F85C}">
  <sheetPr>
    <tabColor rgb="FF003641"/>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6" style="65" bestFit="1" customWidth="1"/>
    <col min="9" max="9" width="21" style="65"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780</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17 Cooperados avaliados ao RSAC</v>
      </c>
      <c r="C4" s="154">
        <f>SUM(L:L)</f>
        <v>16</v>
      </c>
      <c r="D4" s="154">
        <f>SUM(M:M)</f>
        <v>0</v>
      </c>
      <c r="E4" s="154">
        <f>SUM(N:N)</f>
        <v>1</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3060'!L:L)</f>
        <v>1.1302040035609513E-3</v>
      </c>
      <c r="C7" s="122">
        <v>0.15</v>
      </c>
      <c r="D7" s="340" t="str">
        <f>IF(B7&lt;C7,"ENQUADRADO","DESENQUADRADO")</f>
        <v>ENQUADRADO</v>
      </c>
      <c r="E7" s="340"/>
      <c r="H7" s="341" t="s">
        <v>781</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6">_xlfn.XLOOKUP(_xlfn.UNIQUE('3060'!$C:$C),'3060'!C:C,'3060'!D:D,"")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Fornecedores'!G26</f>
        <v>0</v>
      </c>
      <c r="D10" s="118">
        <f>'Análise Fornecedores'!H26</f>
        <v>0</v>
      </c>
      <c r="E10" s="118">
        <f>'Análise Fornecedores'!I26</f>
        <v>0</v>
      </c>
      <c r="H10" s="142" t="s">
        <v>1767</v>
      </c>
      <c r="I10" s="142" t="str">
        <f>_xlfn.XLOOKUP(J10,'3060'!$D:$D,'3060'!$C:$C,0,0)</f>
        <v>008.488.191-79</v>
      </c>
      <c r="J10" s="143" t="str">
        <v>MARIA JULIA FONSECA MACHADO</v>
      </c>
      <c r="K10" s="144" cm="1">
        <f t="array" ref="K10">MAX(IF(J10='3060'!$D:$D,'3060'!$I:$I))</f>
        <v>46044</v>
      </c>
      <c r="L10" s="145">
        <f>IF(COUNTIFS('3060'!$D:$D,'A3060'!J10,'3060'!$I:$I,'A3060'!K10,'3060'!$F:$F,'A3060'!$L$7)&gt;=1,1,0)</f>
        <v>1</v>
      </c>
      <c r="M10" s="145">
        <f>IF(COUNTIFS('3060'!$D:$D,'A3060'!J10,'3060'!$I:$I,'A3060'!K10,'3060'!$F:$F,'A3060'!$M$7)&gt;=1,1,0)</f>
        <v>0</v>
      </c>
      <c r="N10" s="146">
        <f>IF(COUNTIFS('3060'!$D:$D,'A3060'!J10,'3060'!$I:$I,'A3060'!K10,'3060'!$F:$F,'A3060'!$N$7)&gt;=1,1,0)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142" t="s">
        <v>1736</v>
      </c>
      <c r="I11" s="115" t="str">
        <f>_xlfn.XLOOKUP(J11,'3060'!$D:$D,'3060'!$C:$C,0,0)</f>
        <v>017.039.781-53</v>
      </c>
      <c r="J11" s="134" t="str">
        <v>ATAIDES DE PAULA MACEDO</v>
      </c>
      <c r="K11" s="135" cm="1">
        <f t="array" ref="K11">MAX(IF(J11='3060'!$D:$D,'3060'!$I:$I))</f>
        <v>46052</v>
      </c>
      <c r="L11" s="136">
        <f>IF(COUNTIFS('3060'!$D:$D,'A3060'!J11,'3060'!$I:$I,'A3060'!K11,'3060'!$F:$F,'A3060'!$L$7)&gt;=1,1,0)</f>
        <v>1</v>
      </c>
      <c r="M11" s="136">
        <f>IF(COUNTIFS('3060'!$D:$D,'A3060'!J11,'3060'!$I:$I,'A3060'!K11,'3060'!$F:$F,'A3060'!$M$7)&gt;=1,1,0)</f>
        <v>0</v>
      </c>
      <c r="N11" s="136">
        <f>IF(COUNTIFS('3060'!$D:$D,'A3060'!J11,'3060'!$I:$I,'A3060'!K11,'3060'!$F:$F,'A3060'!$N$7)&gt;=1,1,0)</f>
        <v>0</v>
      </c>
      <c r="O11" s="117"/>
      <c r="P11" s="118"/>
      <c r="Q11" s="133" t="str">
        <f t="shared" ref="Q11:Q28"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8" si="4">IF(AND(Z11="Sim",AB11="Siim"),"Ok",IF(AND(AA11="Sim")*OR(AB11="Não",AB11="Não se aplica",AB11=""),"Verificar","Ok"))</f>
        <v>Ok</v>
      </c>
      <c r="AD11" s="115"/>
      <c r="AE11" s="115"/>
      <c r="AF11" s="66"/>
      <c r="AG11" s="133" t="str">
        <f t="shared" ref="AG11:AG28" si="5">IF(AND(AE11="sim",AF11="Não"),"Verificar","Ok")</f>
        <v>Ok</v>
      </c>
      <c r="AH11" s="115"/>
      <c r="AI11" s="133" t="str">
        <f t="shared" ref="AI11:AI28"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42" t="s">
        <v>1734</v>
      </c>
      <c r="I12" s="115" t="str">
        <f>_xlfn.XLOOKUP(J12,'3060'!$D:$D,'3060'!$C:$C,0,0)</f>
        <v>180.421.201-68</v>
      </c>
      <c r="J12" s="134" t="str">
        <v>ADEMIR GOMES LIMA</v>
      </c>
      <c r="K12" s="135" cm="1">
        <f t="array" ref="K12">MAX(IF(J12='3060'!$D:$D,'3060'!$I:$I))</f>
        <v>46052</v>
      </c>
      <c r="L12" s="136">
        <f>IF(COUNTIFS('3060'!$D:$D,'A3060'!J12,'3060'!$I:$I,'A3060'!K12,'3060'!$F:$F,'A3060'!$L$7)&gt;=1,1,0)</f>
        <v>1</v>
      </c>
      <c r="M12" s="136">
        <f>IF(COUNTIFS('3060'!$D:$D,'A3060'!J12,'3060'!$I:$I,'A3060'!K12,'3060'!$F:$F,'A3060'!$M$7)&gt;=1,1,0)</f>
        <v>0</v>
      </c>
      <c r="N12" s="136">
        <f>IF(COUNTIFS('3060'!$D:$D,'A3060'!J12,'3060'!$I:$I,'A3060'!K12,'3060'!$F:$F,'A3060'!$N$7)&gt;=1,1,0)</f>
        <v>0</v>
      </c>
      <c r="O12" s="117"/>
      <c r="P12" s="118"/>
      <c r="Q12" s="133" t="str">
        <f t="shared" si="2"/>
        <v>Ok</v>
      </c>
      <c r="R12" s="115"/>
      <c r="S12" s="115"/>
      <c r="T12" s="66"/>
      <c r="U12" s="133" t="str">
        <f t="shared" si="3"/>
        <v>Ok</v>
      </c>
      <c r="V12" s="115"/>
      <c r="W12" s="115"/>
      <c r="X12" s="66"/>
      <c r="Y12" s="133" t="str">
        <f t="shared" ref="Y12:Y28"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IFERROR(IF(ROW(_xlfn.XLOOKUP(B13,For_3060!D:D,For_3060!D:D))=1,"",ROW(_xlfn.XLOOKUP(B13,For_3060!D:D,For_3060!D:D))),"")</f>
        <v/>
      </c>
      <c r="B13" s="229" t="str" cm="1">
        <f t="array" ref="B13">_xlfn.UNIQUE(IF(_xlfn._xlws.FILTER(For_3060!D:D,For_3060!Z:Z="Fornecedor COM perguntas a serem evidenciadas","")="","",_xlfn._xlws.FILTER(For_3060!D:D,For_3060!Z:Z:'For_3060'!Z:Z="Fornecedor COM perguntas a serem evidenciadas","")))</f>
        <v/>
      </c>
      <c r="C13" s="230" t="str" cm="1">
        <f t="array" aca="1" ref="C13" ca="1">IFERROR(LEFT(
IF(INDIRECT("For_3060!N"&amp;A13)="verificar","6, ","")&amp;
IF(INDIRECT("For_3060!q"&amp;A13)="verificar","7, ","")&amp;
IF(INDIRECT("For_3060!t"&amp;A13)="verificar","8, ","")&amp;
IF(INDIRECT("For_3060!w"&amp;A13)="verificar","16, ","")&amp;
IF(INDIRECT("For_3060!x"&amp;A13)="não","QUESTIONÁRIO, ",""),
LEN(
IF(INDIRECT("For_3060!N"&amp;A13)="verificar","6, ","")&amp;
IF(INDIRECT("For_3060!q"&amp;A13)="verificar","7, ","")&amp;
IF(INDIRECT("For_3060!t"&amp;A13)="verificar","8, ","")&amp;
IF(INDIRECT("For_3060!w"&amp;A13)="verificar","16, ","")&amp;
IF(INDIRECT("For_3060!x"&amp;A13)="não","QUESTIONÁRIO, ",""))-2)&amp;".","")</f>
        <v/>
      </c>
      <c r="D13" s="229"/>
      <c r="E13" s="229"/>
      <c r="H13" s="142" t="s">
        <v>1789</v>
      </c>
      <c r="I13" s="115" t="str">
        <f>_xlfn.XLOOKUP(J13,'3060'!$D:$D,'3060'!$C:$C,0,0)</f>
        <v>215.051.361-72</v>
      </c>
      <c r="J13" s="134" t="str">
        <v>CELIO ROBERTO DA COSTA VIEIRA</v>
      </c>
      <c r="K13" s="135" cm="1">
        <f t="array" ref="K13">MAX(IF(J13='3060'!$D:$D,'3060'!$I:$I))</f>
        <v>46052</v>
      </c>
      <c r="L13" s="136">
        <f>IF(COUNTIFS('3060'!$D:$D,'A3060'!J13,'3060'!$I:$I,'A3060'!K13,'3060'!$F:$F,'A3060'!$L$7)&gt;=1,1,0)</f>
        <v>1</v>
      </c>
      <c r="M13" s="136">
        <f>IF(COUNTIFS('3060'!$D:$D,'A3060'!J13,'3060'!$I:$I,'A3060'!K13,'3060'!$F:$F,'A3060'!$M$7)&gt;=1,1,0)</f>
        <v>0</v>
      </c>
      <c r="N13" s="136">
        <f>IF(COUNTIFS('3060'!$D:$D,'A3060'!J13,'3060'!$I:$I,'A3060'!K13,'3060'!$F:$F,'A3060'!$N$7)&gt;=1,1,0)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IFERROR(IF(ROW(_xlfn.XLOOKUP(B14,For_3060!D:D,For_3060!D:D))=1,"",ROW(_xlfn.XLOOKUP(B14,For_3060!D:D,For_3060!D:D))),"")</f>
        <v/>
      </c>
      <c r="B14" s="229"/>
      <c r="C14" s="230" t="str" cm="1">
        <f t="array" aca="1" ref="C14" ca="1">IFERROR(LEFT(
IF(INDIRECT("For_3060!N"&amp;A14)="verificar","6, ","")&amp;
IF(INDIRECT("For_3060!q"&amp;A14)="verificar","7, ","")&amp;
IF(INDIRECT("For_3060!t"&amp;A14)="verificar","8, ","")&amp;
IF(INDIRECT("For_3060!w"&amp;A14)="verificar","16, ","")&amp;
IF(INDIRECT("For_3060!x"&amp;A14)="não","QUESTIONÁRIO, ",""),
LEN(
IF(INDIRECT("For_3060!N"&amp;A14)="verificar","6, ","")&amp;
IF(INDIRECT("For_3060!q"&amp;A14)="verificar","7, ","")&amp;
IF(INDIRECT("For_3060!t"&amp;A14)="verificar","8, ","")&amp;
IF(INDIRECT("For_3060!w"&amp;A14)="verificar","16, ","")&amp;
IF(INDIRECT("For_3060!x"&amp;A14)="não","QUESTIONÁRIO, ",""))-2)&amp;".","")</f>
        <v/>
      </c>
      <c r="D14" s="229"/>
      <c r="E14" s="229"/>
      <c r="H14" s="142" t="s">
        <v>1789</v>
      </c>
      <c r="I14" s="115" t="str">
        <f>_xlfn.XLOOKUP(J14,'3060'!$D:$D,'3060'!$C:$C,0,0)</f>
        <v>233.153.001-78</v>
      </c>
      <c r="J14" s="134" t="str">
        <v>CELINA GOMES LOPES DIAS</v>
      </c>
      <c r="K14" s="135" cm="1">
        <f t="array" ref="K14">MAX(IF(J14='3060'!$D:$D,'3060'!$I:$I))</f>
        <v>46052</v>
      </c>
      <c r="L14" s="136">
        <f>IF(COUNTIFS('3060'!$D:$D,'A3060'!J14,'3060'!$I:$I,'A3060'!K14,'3060'!$F:$F,'A3060'!$L$7)&gt;=1,1,0)</f>
        <v>1</v>
      </c>
      <c r="M14" s="136">
        <f>IF(COUNTIFS('3060'!$D:$D,'A3060'!J14,'3060'!$I:$I,'A3060'!K14,'3060'!$F:$F,'A3060'!$M$7)&gt;=1,1,0)</f>
        <v>0</v>
      </c>
      <c r="N14" s="136">
        <f>IF(COUNTIFS('3060'!$D:$D,'A3060'!J14,'3060'!$I:$I,'A3060'!K14,'3060'!$F:$F,'A3060'!$N$7)&gt;=1,1,0)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IFERROR(IF(ROW(_xlfn.XLOOKUP(B15,For_3060!D:D,For_3060!D:D))=1,"",ROW(_xlfn.XLOOKUP(B15,For_3060!D:D,For_3060!D:D))),"")</f>
        <v/>
      </c>
      <c r="B15" s="229"/>
      <c r="C15" s="230" t="str" cm="1">
        <f t="array" aca="1" ref="C15" ca="1">IFERROR(LEFT(
IF(INDIRECT("For_3060!N"&amp;A15)="verificar","6, ","")&amp;
IF(INDIRECT("For_3060!q"&amp;A15)="verificar","7, ","")&amp;
IF(INDIRECT("For_3060!t"&amp;A15)="verificar","8, ","")&amp;
IF(INDIRECT("For_3060!w"&amp;A15)="verificar","16, ","")&amp;
IF(INDIRECT("For_3060!x"&amp;A15)="não","QUESTIONÁRIO, ",""),
LEN(
IF(INDIRECT("For_3060!N"&amp;A15)="verificar","6, ","")&amp;
IF(INDIRECT("For_3060!q"&amp;A15)="verificar","7, ","")&amp;
IF(INDIRECT("For_3060!t"&amp;A15)="verificar","8, ","")&amp;
IF(INDIRECT("For_3060!w"&amp;A15)="verificar","16, ","")&amp;
IF(INDIRECT("For_3060!x"&amp;A15)="não","QUESTIONÁRIO, ",""))-2)&amp;".","")</f>
        <v/>
      </c>
      <c r="D15" s="229"/>
      <c r="E15" s="229"/>
      <c r="H15" s="142" t="s">
        <v>1734</v>
      </c>
      <c r="I15" s="115" t="str">
        <f>_xlfn.XLOOKUP(J15,'3060'!$D:$D,'3060'!$C:$C,0,0)</f>
        <v>289.459.481-04</v>
      </c>
      <c r="J15" s="134" t="str">
        <v>ADARCINO GONCALVES DE SOUSA FILHO</v>
      </c>
      <c r="K15" s="135" cm="1">
        <f t="array" ref="K15">MAX(IF(J15='3060'!$D:$D,'3060'!$I:$I))</f>
        <v>46052</v>
      </c>
      <c r="L15" s="136">
        <f>IF(COUNTIFS('3060'!$D:$D,'A3060'!J15,'3060'!$I:$I,'A3060'!K15,'3060'!$F:$F,'A3060'!$L$7)&gt;=1,1,0)</f>
        <v>1</v>
      </c>
      <c r="M15" s="136">
        <f>IF(COUNTIFS('3060'!$D:$D,'A3060'!J15,'3060'!$I:$I,'A3060'!K15,'3060'!$F:$F,'A3060'!$M$7)&gt;=1,1,0)</f>
        <v>0</v>
      </c>
      <c r="N15" s="136">
        <f>IF(COUNTIFS('3060'!$D:$D,'A3060'!J15,'3060'!$I:$I,'A3060'!K15,'3060'!$F:$F,'A3060'!$N$7)&gt;=1,1,0)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IFERROR(IF(ROW(_xlfn.XLOOKUP(B16,For_3060!D:D,For_3060!D:D))=1,"",ROW(_xlfn.XLOOKUP(B16,For_3060!D:D,For_3060!D:D))),"")</f>
        <v/>
      </c>
      <c r="B16" s="229"/>
      <c r="C16" s="230" t="str" cm="1">
        <f t="array" aca="1" ref="C16" ca="1">IFERROR(LEFT(
IF(INDIRECT("For_3060!N"&amp;A16)="verificar","6, ","")&amp;
IF(INDIRECT("For_3060!q"&amp;A16)="verificar","7, ","")&amp;
IF(INDIRECT("For_3060!t"&amp;A16)="verificar","8, ","")&amp;
IF(INDIRECT("For_3060!w"&amp;A16)="verificar","16, ","")&amp;
IF(INDIRECT("For_3060!x"&amp;A16)="não","QUESTIONÁRIO, ",""),
LEN(
IF(INDIRECT("For_3060!N"&amp;A16)="verificar","6, ","")&amp;
IF(INDIRECT("For_3060!q"&amp;A16)="verificar","7, ","")&amp;
IF(INDIRECT("For_3060!t"&amp;A16)="verificar","8, ","")&amp;
IF(INDIRECT("For_3060!w"&amp;A16)="verificar","16, ","")&amp;
IF(INDIRECT("For_3060!x"&amp;A16)="não","QUESTIONÁRIO, ",""))-2)&amp;".","")</f>
        <v/>
      </c>
      <c r="D16" s="229"/>
      <c r="E16" s="229"/>
      <c r="H16" s="142" t="s">
        <v>1734</v>
      </c>
      <c r="I16" s="115" t="str">
        <f>_xlfn.XLOOKUP(J16,'3060'!$D:$D,'3060'!$C:$C,0,0)</f>
        <v>301.740.231-20</v>
      </c>
      <c r="J16" s="134" t="str">
        <v>JOSE RENNER DE SOUZA RATES</v>
      </c>
      <c r="K16" s="135" cm="1">
        <f t="array" ref="K16">MAX(IF(J16='3060'!$D:$D,'3060'!$I:$I))</f>
        <v>46052</v>
      </c>
      <c r="L16" s="136">
        <f>IF(COUNTIFS('3060'!$D:$D,'A3060'!J16,'3060'!$I:$I,'A3060'!K16,'3060'!$F:$F,'A3060'!$L$7)&gt;=1,1,0)</f>
        <v>1</v>
      </c>
      <c r="M16" s="136">
        <f>IF(COUNTIFS('3060'!$D:$D,'A3060'!J16,'3060'!$I:$I,'A3060'!K16,'3060'!$F:$F,'A3060'!$M$7)&gt;=1,1,0)</f>
        <v>0</v>
      </c>
      <c r="N16" s="136">
        <f>IF(COUNTIFS('3060'!$D:$D,'A3060'!J16,'3060'!$I:$I,'A3060'!K16,'3060'!$F:$F,'A3060'!$N$7)&gt;=1,1,0)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4" ht="20.100000000000001" customHeight="1">
      <c r="A17" s="65" t="str">
        <f>IFERROR(IF(ROW(_xlfn.XLOOKUP(B17,For_3060!D:D,For_3060!D:D))=1,"",ROW(_xlfn.XLOOKUP(B17,For_3060!D:D,For_3060!D:D))),"")</f>
        <v/>
      </c>
      <c r="B17" s="229"/>
      <c r="C17" s="230" t="str" cm="1">
        <f t="array" aca="1" ref="C17" ca="1">IFERROR(LEFT(
IF(INDIRECT("For_3060!N"&amp;A17)="verificar","6, ","")&amp;
IF(INDIRECT("For_3060!q"&amp;A17)="verificar","7, ","")&amp;
IF(INDIRECT("For_3060!t"&amp;A17)="verificar","8, ","")&amp;
IF(INDIRECT("For_3060!w"&amp;A17)="verificar","16, ","")&amp;
IF(INDIRECT("For_3060!x"&amp;A17)="não","QUESTIONÁRIO, ",""),
LEN(
IF(INDIRECT("For_3060!N"&amp;A17)="verificar","6, ","")&amp;
IF(INDIRECT("For_3060!q"&amp;A17)="verificar","7, ","")&amp;
IF(INDIRECT("For_3060!t"&amp;A17)="verificar","8, ","")&amp;
IF(INDIRECT("For_3060!w"&amp;A17)="verificar","16, ","")&amp;
IF(INDIRECT("For_3060!x"&amp;A17)="não","QUESTIONÁRIO, ",""))-2)&amp;".","")</f>
        <v/>
      </c>
      <c r="D17" s="229"/>
      <c r="E17" s="229"/>
      <c r="H17" s="142" t="s">
        <v>1742</v>
      </c>
      <c r="I17" s="115" t="str">
        <f>_xlfn.XLOOKUP(J17,'3060'!$D:$D,'3060'!$C:$C,0,0)</f>
        <v>307.808.961-49</v>
      </c>
      <c r="J17" s="134" t="str">
        <v>SILVANIO LOPES VIEIRA</v>
      </c>
      <c r="K17" s="135" cm="1">
        <f t="array" ref="K17">MAX(IF(J17='3060'!$D:$D,'3060'!$I:$I))</f>
        <v>46035</v>
      </c>
      <c r="L17" s="136">
        <f>IF(COUNTIFS('3060'!$D:$D,'A3060'!J17,'3060'!$I:$I,'A3060'!K17,'3060'!$F:$F,'A3060'!$L$7)&gt;=1,1,0)</f>
        <v>0</v>
      </c>
      <c r="M17" s="136">
        <f>IF(COUNTIFS('3060'!$D:$D,'A3060'!J17,'3060'!$I:$I,'A3060'!K17,'3060'!$F:$F,'A3060'!$M$7)&gt;=1,1,0)</f>
        <v>0</v>
      </c>
      <c r="N17" s="136">
        <f>IF(COUNTIFS('3060'!$D:$D,'A3060'!J17,'3060'!$I:$I,'A3060'!K17,'3060'!$F:$F,'A3060'!$N$7)&gt;=1,1,0)</f>
        <v>1</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Sim, precisa de plano cadastrado na PGPC</v>
      </c>
      <c r="AK17" s="118"/>
      <c r="AL17" s="115" t="s">
        <v>1731</v>
      </c>
      <c r="AM17" s="133" t="str">
        <f>IF(OR(AL17=" ",AL17="Sim"),"Ok",IF(AJ17="Não","Ok","Verificar"))</f>
        <v>Ok</v>
      </c>
      <c r="AO17" s="65" t="str">
        <f t="shared" si="1"/>
        <v>Cooperado SEM perguntas a serem evidenciadas</v>
      </c>
    </row>
    <row r="18" spans="1:44" ht="20.100000000000001" customHeight="1">
      <c r="A18" s="65" t="str">
        <f>IFERROR(IF(ROW(_xlfn.XLOOKUP(B18,For_3060!D:D,For_3060!D:D))=1,"",ROW(_xlfn.XLOOKUP(B18,For_3060!D:D,For_3060!D:D))),"")</f>
        <v/>
      </c>
      <c r="B18" s="229"/>
      <c r="C18" s="230" t="str" cm="1">
        <f t="array" aca="1" ref="C18" ca="1">IFERROR(LEFT(
IF(INDIRECT("For_3060!N"&amp;A18)="verificar","6, ","")&amp;
IF(INDIRECT("For_3060!q"&amp;A18)="verificar","7, ","")&amp;
IF(INDIRECT("For_3060!t"&amp;A18)="verificar","8, ","")&amp;
IF(INDIRECT("For_3060!w"&amp;A18)="verificar","16, ","")&amp;
IF(INDIRECT("For_3060!x"&amp;A18)="não","QUESTIONÁRIO, ",""),
LEN(
IF(INDIRECT("For_3060!N"&amp;A18)="verificar","6, ","")&amp;
IF(INDIRECT("For_3060!q"&amp;A18)="verificar","7, ","")&amp;
IF(INDIRECT("For_3060!t"&amp;A18)="verificar","8, ","")&amp;
IF(INDIRECT("For_3060!w"&amp;A18)="verificar","16, ","")&amp;
IF(INDIRECT("For_3060!x"&amp;A18)="não","QUESTIONÁRIO, ",""))-2)&amp;".","")</f>
        <v/>
      </c>
      <c r="D18" s="229"/>
      <c r="E18" s="229"/>
      <c r="H18" s="142" t="s">
        <v>1734</v>
      </c>
      <c r="I18" s="115" t="str">
        <f>_xlfn.XLOOKUP(J18,'3060'!$D:$D,'3060'!$C:$C,0,0)</f>
        <v>371.221.691-20</v>
      </c>
      <c r="J18" s="134" t="str">
        <v>ARNOLDO DE SOUSA RATES</v>
      </c>
      <c r="K18" s="135" cm="1">
        <f t="array" ref="K18">MAX(IF(J18='3060'!$D:$D,'3060'!$I:$I))</f>
        <v>46052</v>
      </c>
      <c r="L18" s="136">
        <f>IF(COUNTIFS('3060'!$D:$D,'A3060'!J18,'3060'!$I:$I,'A3060'!K18,'3060'!$F:$F,'A3060'!$L$7)&gt;=1,1,0)</f>
        <v>1</v>
      </c>
      <c r="M18" s="136">
        <f>IF(COUNTIFS('3060'!$D:$D,'A3060'!J18,'3060'!$I:$I,'A3060'!K18,'3060'!$F:$F,'A3060'!$M$7)&gt;=1,1,0)</f>
        <v>0</v>
      </c>
      <c r="N18" s="136">
        <f>IF(COUNTIFS('3060'!$D:$D,'A3060'!J18,'3060'!$I:$I,'A3060'!K18,'3060'!$F:$F,'A3060'!$N$7)&gt;=1,1,0)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4" ht="20.100000000000001" customHeight="1">
      <c r="A19" s="65" t="str">
        <f>IFERROR(IF(ROW(_xlfn.XLOOKUP(B19,For_3060!D:D,For_3060!D:D))=1,"",ROW(_xlfn.XLOOKUP(B19,For_3060!D:D,For_3060!D:D))),"")</f>
        <v/>
      </c>
      <c r="B19" s="229"/>
      <c r="C19" s="230" t="str" cm="1">
        <f t="array" aca="1" ref="C19" ca="1">IFERROR(LEFT(
IF(INDIRECT("For_3060!N"&amp;A19)="verificar","6, ","")&amp;
IF(INDIRECT("For_3060!q"&amp;A19)="verificar","7, ","")&amp;
IF(INDIRECT("For_3060!t"&amp;A19)="verificar","8, ","")&amp;
IF(INDIRECT("For_3060!w"&amp;A19)="verificar","16, ","")&amp;
IF(INDIRECT("For_3060!x"&amp;A19)="não","QUESTIONÁRIO, ",""),
LEN(
IF(INDIRECT("For_3060!N"&amp;A19)="verificar","6, ","")&amp;
IF(INDIRECT("For_3060!q"&amp;A19)="verificar","7, ","")&amp;
IF(INDIRECT("For_3060!t"&amp;A19)="verificar","8, ","")&amp;
IF(INDIRECT("For_3060!w"&amp;A19)="verificar","16, ","")&amp;
IF(INDIRECT("For_3060!x"&amp;A19)="não","QUESTIONÁRIO, ",""))-2)&amp;".","")</f>
        <v/>
      </c>
      <c r="D19" s="229"/>
      <c r="E19" s="229"/>
      <c r="H19" s="142" t="s">
        <v>1789</v>
      </c>
      <c r="I19" s="115" t="str">
        <f>_xlfn.XLOOKUP(J19,'3060'!$D:$D,'3060'!$C:$C,0,0)</f>
        <v>423.531.301-00</v>
      </c>
      <c r="J19" s="134" t="str">
        <v>MARIA CRISTINA DE PAULA</v>
      </c>
      <c r="K19" s="135" cm="1">
        <f t="array" ref="K19">MAX(IF(J19='3060'!$D:$D,'3060'!$I:$I))</f>
        <v>46052</v>
      </c>
      <c r="L19" s="136">
        <f>IF(COUNTIFS('3060'!$D:$D,'A3060'!J19,'3060'!$I:$I,'A3060'!K19,'3060'!$F:$F,'A3060'!$L$7)&gt;=1,1,0)</f>
        <v>1</v>
      </c>
      <c r="M19" s="136">
        <f>IF(COUNTIFS('3060'!$D:$D,'A3060'!J19,'3060'!$I:$I,'A3060'!K19,'3060'!$F:$F,'A3060'!$M$7)&gt;=1,1,0)</f>
        <v>0</v>
      </c>
      <c r="N19" s="136">
        <f>IF(COUNTIFS('3060'!$D:$D,'A3060'!J19,'3060'!$I:$I,'A3060'!K19,'3060'!$F:$F,'A3060'!$N$7)&gt;=1,1,0)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4" ht="20.100000000000001" customHeight="1">
      <c r="A20" s="65" t="str">
        <f>IFERROR(IF(ROW(_xlfn.XLOOKUP(B20,For_3060!D:D,For_3060!D:D))=1,"",ROW(_xlfn.XLOOKUP(B20,For_3060!D:D,For_3060!D:D))),"")</f>
        <v/>
      </c>
      <c r="B20" s="229"/>
      <c r="C20" s="230" t="str" cm="1">
        <f t="array" aca="1" ref="C20" ca="1">IFERROR(LEFT(
IF(INDIRECT("For_3060!N"&amp;A20)="verificar","6, ","")&amp;
IF(INDIRECT("For_3060!q"&amp;A20)="verificar","7, ","")&amp;
IF(INDIRECT("For_3060!t"&amp;A20)="verificar","8, ","")&amp;
IF(INDIRECT("For_3060!w"&amp;A20)="verificar","16, ","")&amp;
IF(INDIRECT("For_3060!x"&amp;A20)="não","QUESTIONÁRIO, ",""),
LEN(
IF(INDIRECT("For_3060!N"&amp;A20)="verificar","6, ","")&amp;
IF(INDIRECT("For_3060!q"&amp;A20)="verificar","7, ","")&amp;
IF(INDIRECT("For_3060!t"&amp;A20)="verificar","8, ","")&amp;
IF(INDIRECT("For_3060!w"&amp;A20)="verificar","16, ","")&amp;
IF(INDIRECT("For_3060!x"&amp;A20)="não","QUESTIONÁRIO, ",""))-2)&amp;".","")</f>
        <v/>
      </c>
      <c r="D20" s="229"/>
      <c r="E20" s="229"/>
      <c r="H20" s="142" t="s">
        <v>1789</v>
      </c>
      <c r="I20" s="115" t="str">
        <f>_xlfn.XLOOKUP(J20,'3060'!$D:$D,'3060'!$C:$C,0,0)</f>
        <v>466.552.121-20</v>
      </c>
      <c r="J20" s="134" t="str">
        <v>ORLANDO VICENTE DE PAULA NETO</v>
      </c>
      <c r="K20" s="135" cm="1">
        <f t="array" ref="K20">MAX(IF(J20='3060'!$D:$D,'3060'!$I:$I))</f>
        <v>46052</v>
      </c>
      <c r="L20" s="136">
        <f>IF(COUNTIFS('3060'!$D:$D,'A3060'!J20,'3060'!$I:$I,'A3060'!K20,'3060'!$F:$F,'A3060'!$L$7)&gt;=1,1,0)</f>
        <v>1</v>
      </c>
      <c r="M20" s="136">
        <f>IF(COUNTIFS('3060'!$D:$D,'A3060'!J20,'3060'!$I:$I,'A3060'!K20,'3060'!$F:$F,'A3060'!$M$7)&gt;=1,1,0)</f>
        <v>0</v>
      </c>
      <c r="N20" s="136">
        <f>IF(COUNTIFS('3060'!$D:$D,'A3060'!J20,'3060'!$I:$I,'A3060'!K20,'3060'!$F:$F,'A3060'!$N$7)&gt;=1,1,0)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4" ht="20.100000000000001" customHeight="1">
      <c r="A21" s="65" t="str">
        <f>IFERROR(IF(ROW(_xlfn.XLOOKUP(B21,For_3060!D:D,For_3060!D:D))=1,"",ROW(_xlfn.XLOOKUP(B21,For_3060!D:D,For_3060!D:D))),"")</f>
        <v/>
      </c>
      <c r="B21" s="229"/>
      <c r="C21" s="230" t="str" cm="1">
        <f t="array" aca="1" ref="C21" ca="1">IFERROR(LEFT(
IF(INDIRECT("For_3060!N"&amp;A21)="verificar","6, ","")&amp;
IF(INDIRECT("For_3060!q"&amp;A21)="verificar","7, ","")&amp;
IF(INDIRECT("For_3060!t"&amp;A21)="verificar","8, ","")&amp;
IF(INDIRECT("For_3060!w"&amp;A21)="verificar","16, ","")&amp;
IF(INDIRECT("For_3060!x"&amp;A21)="não","QUESTIONÁRIO, ",""),
LEN(
IF(INDIRECT("For_3060!N"&amp;A21)="verificar","6, ","")&amp;
IF(INDIRECT("For_3060!q"&amp;A21)="verificar","7, ","")&amp;
IF(INDIRECT("For_3060!t"&amp;A21)="verificar","8, ","")&amp;
IF(INDIRECT("For_3060!w"&amp;A21)="verificar","16, ","")&amp;
IF(INDIRECT("For_3060!x"&amp;A21)="não","QUESTIONÁRIO, ",""))-2)&amp;".","")</f>
        <v/>
      </c>
      <c r="D21" s="229"/>
      <c r="E21" s="229"/>
      <c r="H21" s="142" t="s">
        <v>1734</v>
      </c>
      <c r="I21" s="115" t="str">
        <f>_xlfn.XLOOKUP(J21,'3060'!$D:$D,'3060'!$C:$C,0,0)</f>
        <v>497.732.241-04</v>
      </c>
      <c r="J21" s="134" t="str">
        <v>FRANK MACEDO</v>
      </c>
      <c r="K21" s="135" cm="1">
        <f t="array" ref="K21">MAX(IF(J21='3060'!$D:$D,'3060'!$I:$I))</f>
        <v>46049</v>
      </c>
      <c r="L21" s="136">
        <f>IF(COUNTIFS('3060'!$D:$D,'A3060'!J21,'3060'!$I:$I,'A3060'!K21,'3060'!$F:$F,'A3060'!$L$7)&gt;=1,1,0)</f>
        <v>1</v>
      </c>
      <c r="M21" s="136">
        <f>IF(COUNTIFS('3060'!$D:$D,'A3060'!J21,'3060'!$I:$I,'A3060'!K21,'3060'!$F:$F,'A3060'!$M$7)&gt;=1,1,0)</f>
        <v>0</v>
      </c>
      <c r="N21" s="136">
        <f>IF(COUNTIFS('3060'!$D:$D,'A3060'!J21,'3060'!$I:$I,'A3060'!K21,'3060'!$F:$F,'A3060'!$N$7)&gt;=1,1,0)</f>
        <v>0</v>
      </c>
      <c r="O21" s="117"/>
      <c r="P21" s="118"/>
      <c r="Q21" s="133" t="str">
        <f t="shared" si="2"/>
        <v>Ok</v>
      </c>
      <c r="R21" s="115"/>
      <c r="S21" s="115"/>
      <c r="T21" s="66"/>
      <c r="U21" s="133" t="str">
        <f t="shared" si="9"/>
        <v>Ok</v>
      </c>
      <c r="V21" s="115"/>
      <c r="W21" s="115"/>
      <c r="X21" s="66"/>
      <c r="Y21" s="133" t="str">
        <f t="shared" si="8"/>
        <v>Ok</v>
      </c>
      <c r="Z21" s="115" t="s">
        <v>1735</v>
      </c>
      <c r="AA21" s="115" t="s">
        <v>1731</v>
      </c>
      <c r="AB21" s="66" t="s">
        <v>1735</v>
      </c>
      <c r="AC21" s="133" t="str">
        <f t="shared" si="4"/>
        <v>Verificar</v>
      </c>
      <c r="AD21" s="115"/>
      <c r="AE21" s="115"/>
      <c r="AF21" s="66"/>
      <c r="AG21" s="133" t="str">
        <f t="shared" si="5"/>
        <v>Ok</v>
      </c>
      <c r="AH21" s="115" t="s">
        <v>1735</v>
      </c>
      <c r="AI21" s="133" t="str">
        <f t="shared" si="6"/>
        <v>Verificar</v>
      </c>
      <c r="AJ21" s="117" t="str">
        <f t="shared" si="7"/>
        <v>Não</v>
      </c>
      <c r="AK21" s="118"/>
      <c r="AL21" s="115"/>
      <c r="AM21" s="133" t="str">
        <f t="shared" si="10"/>
        <v>Ok</v>
      </c>
      <c r="AO21" s="65" t="str">
        <f t="shared" si="1"/>
        <v>Cooperado COM perguntas a serem evidenciadas</v>
      </c>
    </row>
    <row r="22" spans="1:44" ht="20.100000000000001" customHeight="1">
      <c r="A22" s="65" t="str">
        <f>IFERROR(IF(ROW(_xlfn.XLOOKUP(B22,For_3060!D:D,For_3060!D:D))=1,"",ROW(_xlfn.XLOOKUP(B22,For_3060!D:D,For_3060!D:D))),"")</f>
        <v/>
      </c>
      <c r="B22" s="229"/>
      <c r="C22" s="230" t="str" cm="1">
        <f t="array" aca="1" ref="C22" ca="1">IFERROR(LEFT(
IF(INDIRECT("For_3060!N"&amp;A22)="verificar","6, ","")&amp;
IF(INDIRECT("For_3060!q"&amp;A22)="verificar","7, ","")&amp;
IF(INDIRECT("For_3060!t"&amp;A22)="verificar","8, ","")&amp;
IF(INDIRECT("For_3060!w"&amp;A22)="verificar","16, ","")&amp;
IF(INDIRECT("For_3060!x"&amp;A22)="não","QUESTIONÁRIO, ",""),
LEN(
IF(INDIRECT("For_3060!N"&amp;A22)="verificar","6, ","")&amp;
IF(INDIRECT("For_3060!q"&amp;A22)="verificar","7, ","")&amp;
IF(INDIRECT("For_3060!t"&amp;A22)="verificar","8, ","")&amp;
IF(INDIRECT("For_3060!w"&amp;A22)="verificar","16, ","")&amp;
IF(INDIRECT("For_3060!x"&amp;A22)="não","QUESTIONÁRIO, ",""))-2)&amp;".","")</f>
        <v/>
      </c>
      <c r="D22" s="229"/>
      <c r="E22" s="229"/>
      <c r="H22" s="142" t="s">
        <v>1734</v>
      </c>
      <c r="I22" s="115" t="str">
        <f>_xlfn.XLOOKUP(J22,'3060'!$D:$D,'3060'!$C:$C,0,0)</f>
        <v>507.216.821-20</v>
      </c>
      <c r="J22" s="134" t="str">
        <v>CLAYTON CESAR DE OLIVEIRA</v>
      </c>
      <c r="K22" s="135" cm="1">
        <f t="array" ref="K22">MAX(IF(J22='3060'!$D:$D,'3060'!$I:$I))</f>
        <v>46035</v>
      </c>
      <c r="L22" s="136">
        <f>IF(COUNTIFS('3060'!$D:$D,'A3060'!J22,'3060'!$I:$I,'A3060'!K22,'3060'!$F:$F,'A3060'!$L$7)&gt;=1,1,0)</f>
        <v>1</v>
      </c>
      <c r="M22" s="136">
        <f>IF(COUNTIFS('3060'!$D:$D,'A3060'!J22,'3060'!$I:$I,'A3060'!K22,'3060'!$F:$F,'A3060'!$M$7)&gt;=1,1,0)</f>
        <v>0</v>
      </c>
      <c r="N22" s="136">
        <f>IF(COUNTIFS('3060'!$D:$D,'A3060'!J22,'3060'!$I:$I,'A3060'!K22,'3060'!$F:$F,'A3060'!$N$7)&gt;=1,1,0)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4" ht="20.100000000000001" customHeight="1">
      <c r="A23" s="65" t="str">
        <f>IFERROR(IF(ROW(_xlfn.XLOOKUP(B23,For_3060!D:D,For_3060!D:D))=1,"",ROW(_xlfn.XLOOKUP(B23,For_3060!D:D,For_3060!D:D))),"")</f>
        <v/>
      </c>
      <c r="B23" s="229"/>
      <c r="C23" s="230" t="str" cm="1">
        <f t="array" aca="1" ref="C23" ca="1">IFERROR(LEFT(
IF(INDIRECT("For_3060!N"&amp;A23)="verificar","6, ","")&amp;
IF(INDIRECT("For_3060!q"&amp;A23)="verificar","7, ","")&amp;
IF(INDIRECT("For_3060!t"&amp;A23)="verificar","8, ","")&amp;
IF(INDIRECT("For_3060!w"&amp;A23)="verificar","16, ","")&amp;
IF(INDIRECT("For_3060!x"&amp;A23)="não","QUESTIONÁRIO, ",""),
LEN(
IF(INDIRECT("For_3060!N"&amp;A23)="verificar","6, ","")&amp;
IF(INDIRECT("For_3060!q"&amp;A23)="verificar","7, ","")&amp;
IF(INDIRECT("For_3060!t"&amp;A23)="verificar","8, ","")&amp;
IF(INDIRECT("For_3060!w"&amp;A23)="verificar","16, ","")&amp;
IF(INDIRECT("For_3060!x"&amp;A23)="não","QUESTIONÁRIO, ",""))-2)&amp;".","")</f>
        <v/>
      </c>
      <c r="D23" s="229"/>
      <c r="E23" s="229"/>
      <c r="H23" s="142" t="s">
        <v>1789</v>
      </c>
      <c r="I23" s="115" t="str">
        <f>_xlfn.XLOOKUP(J23,'3060'!$D:$D,'3060'!$C:$C,0,0)</f>
        <v>509.215.171-49</v>
      </c>
      <c r="J23" s="134" t="str">
        <v>NAGILA RUBIA BEZERRA DE SOUZA RATES</v>
      </c>
      <c r="K23" s="135" cm="1">
        <f t="array" ref="K23">MAX(IF(J23='3060'!$D:$D,'3060'!$I:$I))</f>
        <v>46052</v>
      </c>
      <c r="L23" s="136">
        <f>IF(COUNTIFS('3060'!$D:$D,'A3060'!J23,'3060'!$I:$I,'A3060'!K23,'3060'!$F:$F,'A3060'!$L$7)&gt;=1,1,0)</f>
        <v>1</v>
      </c>
      <c r="M23" s="136">
        <f>IF(COUNTIFS('3060'!$D:$D,'A3060'!J23,'3060'!$I:$I,'A3060'!K23,'3060'!$F:$F,'A3060'!$M$7)&gt;=1,1,0)</f>
        <v>0</v>
      </c>
      <c r="N23" s="136">
        <f>IF(COUNTIFS('3060'!$D:$D,'A3060'!J23,'3060'!$I:$I,'A3060'!K23,'3060'!$F:$F,'A3060'!$N$7)&gt;=1,1,0)</f>
        <v>0</v>
      </c>
      <c r="O23" s="117"/>
      <c r="P23" s="118"/>
      <c r="Q23" s="133" t="str">
        <f t="shared" si="2"/>
        <v>Ok</v>
      </c>
      <c r="R23" s="115"/>
      <c r="S23" s="115"/>
      <c r="T23" s="66"/>
      <c r="U23" s="133" t="str">
        <f t="shared" ref="U23:U28"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4" ht="20.100000000000001" customHeight="1">
      <c r="A24" s="65" t="str">
        <f>IFERROR(IF(ROW(_xlfn.XLOOKUP(B24,For_3060!D:D,For_3060!D:D))=1,"",ROW(_xlfn.XLOOKUP(B24,For_3060!D:D,For_3060!D:D))),"")</f>
        <v/>
      </c>
      <c r="B24" s="229"/>
      <c r="C24" s="230" t="str" cm="1">
        <f t="array" aca="1" ref="C24" ca="1">IFERROR(LEFT(
IF(INDIRECT("For_3060!N"&amp;A24)="verificar","6, ","")&amp;
IF(INDIRECT("For_3060!q"&amp;A24)="verificar","7, ","")&amp;
IF(INDIRECT("For_3060!t"&amp;A24)="verificar","8, ","")&amp;
IF(INDIRECT("For_3060!w"&amp;A24)="verificar","16, ","")&amp;
IF(INDIRECT("For_3060!x"&amp;A24)="não","QUESTIONÁRIO, ",""),
LEN(
IF(INDIRECT("For_3060!N"&amp;A24)="verificar","6, ","")&amp;
IF(INDIRECT("For_3060!q"&amp;A24)="verificar","7, ","")&amp;
IF(INDIRECT("For_3060!t"&amp;A24)="verificar","8, ","")&amp;
IF(INDIRECT("For_3060!w"&amp;A24)="verificar","16, ","")&amp;
IF(INDIRECT("For_3060!x"&amp;A24)="não","QUESTIONÁRIO, ",""))-2)&amp;".","")</f>
        <v/>
      </c>
      <c r="D24" s="229"/>
      <c r="E24" s="229"/>
      <c r="H24" s="142" t="s">
        <v>1734</v>
      </c>
      <c r="I24" s="115" t="str">
        <f>_xlfn.XLOOKUP(J24,'3060'!$D:$D,'3060'!$C:$C,0,0)</f>
        <v>753.778.611-91</v>
      </c>
      <c r="J24" s="134" t="str">
        <v>KAMILLA ARANTES DE OLIVEIRA</v>
      </c>
      <c r="K24" s="135" cm="1">
        <f t="array" ref="K24">MAX(IF(J24='3060'!$D:$D,'3060'!$I:$I))</f>
        <v>46035</v>
      </c>
      <c r="L24" s="136">
        <f>IF(COUNTIFS('3060'!$D:$D,'A3060'!J24,'3060'!$I:$I,'A3060'!K24,'3060'!$F:$F,'A3060'!$L$7)&gt;=1,1,0)</f>
        <v>1</v>
      </c>
      <c r="M24" s="136">
        <f>IF(COUNTIFS('3060'!$D:$D,'A3060'!J24,'3060'!$I:$I,'A3060'!K24,'3060'!$F:$F,'A3060'!$M$7)&gt;=1,1,0)</f>
        <v>0</v>
      </c>
      <c r="N24" s="136">
        <f>IF(COUNTIFS('3060'!$D:$D,'A3060'!J24,'3060'!$I:$I,'A3060'!K24,'3060'!$F:$F,'A3060'!$N$7)&gt;=1,1,0)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4" ht="20.100000000000001" customHeight="1">
      <c r="H25" s="142" t="s">
        <v>1742</v>
      </c>
      <c r="I25" s="115" t="str">
        <f>_xlfn.XLOOKUP(J25,'3060'!$D:$D,'3060'!$C:$C,0,0)</f>
        <v>782.176.441-87</v>
      </c>
      <c r="J25" s="134" t="str">
        <v>FERNANDO RODRIGUES NOGUEIRA</v>
      </c>
      <c r="K25" s="135" cm="1">
        <f t="array" ref="K25">MAX(IF(J25='3060'!$D:$D,'3060'!$I:$I))</f>
        <v>46052</v>
      </c>
      <c r="L25" s="136">
        <f>IF(COUNTIFS('3060'!$D:$D,'A3060'!J25,'3060'!$I:$I,'A3060'!K25,'3060'!$F:$F,'A3060'!$L$7)&gt;=1,1,0)</f>
        <v>1</v>
      </c>
      <c r="M25" s="136">
        <f>IF(COUNTIFS('3060'!$D:$D,'A3060'!J25,'3060'!$I:$I,'A3060'!K25,'3060'!$F:$F,'A3060'!$M$7)&gt;=1,1,0)</f>
        <v>0</v>
      </c>
      <c r="N25" s="136">
        <f>IF(COUNTIFS('3060'!$D:$D,'A3060'!J25,'3060'!$I:$I,'A3060'!K25,'3060'!$F:$F,'A3060'!$N$7)&gt;=1,1,0)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4" ht="20.100000000000001" customHeight="1" thickBot="1">
      <c r="B26" s="327" t="s">
        <v>716</v>
      </c>
      <c r="C26" s="327"/>
      <c r="D26" s="327"/>
      <c r="E26" s="327"/>
      <c r="H26" s="142" t="s">
        <v>1736</v>
      </c>
      <c r="I26" s="115" t="str">
        <f>_xlfn.XLOOKUP(J26,'3060'!$D:$D,'3060'!$C:$C,0,0)</f>
        <v>812.400.311-49</v>
      </c>
      <c r="J26" s="134" t="str">
        <v>LEONARDO DANILO CARVALHO DOS SANTOS</v>
      </c>
      <c r="K26" s="135" cm="1">
        <f t="array" ref="K26">MAX(IF(J26='3060'!$D:$D,'3060'!$I:$I))</f>
        <v>46029</v>
      </c>
      <c r="L26" s="136">
        <f>IF(COUNTIFS('3060'!$D:$D,'A3060'!J26,'3060'!$I:$I,'A3060'!K26,'3060'!$F:$F,'A3060'!$L$7)&gt;=1,1,0)</f>
        <v>1</v>
      </c>
      <c r="M26" s="136">
        <f>IF(COUNTIFS('3060'!$D:$D,'A3060'!J26,'3060'!$I:$I,'A3060'!K26,'3060'!$F:$F,'A3060'!$M$7)&gt;=1,1,0)</f>
        <v>0</v>
      </c>
      <c r="N26" s="136">
        <f>IF(COUNTIFS('3060'!$D:$D,'A3060'!J26,'3060'!$I:$I,'A3060'!K26,'3060'!$F:$F,'A3060'!$N$7)&gt;=1,1,0)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4" ht="20.100000000000001" customHeight="1" thickTop="1">
      <c r="B27" s="231" t="s">
        <v>692</v>
      </c>
      <c r="C27" s="232" t="s">
        <v>717</v>
      </c>
      <c r="D27" s="232"/>
      <c r="E27" s="233"/>
      <c r="H27" s="115"/>
      <c r="I27" s="115">
        <f>_xlfn.XLOOKUP(J27,'3060'!$D:$D,'3060'!$C:$C,0,0)</f>
        <v>0</v>
      </c>
      <c r="J27" s="134"/>
      <c r="K27" s="135" cm="1">
        <f t="array" ref="K27">MAX(IF(J27='3060'!$D:$D,'3060'!$I:$I))</f>
        <v>0</v>
      </c>
      <c r="L27" s="136">
        <f>IF(COUNTIFS('3060'!$D:$D,'A3060'!J27,'3060'!$I:$I,'A3060'!K27,'3060'!$F:$F,'A3060'!$L$7)&gt;=1,1,0)</f>
        <v>0</v>
      </c>
      <c r="M27" s="136">
        <f>IF(COUNTIFS('3060'!$D:$D,'A3060'!J27,'3060'!$I:$I,'A3060'!K27,'3060'!$F:$F,'A3060'!$M$7)&gt;=1,1,0)</f>
        <v>0</v>
      </c>
      <c r="N27" s="136">
        <f>IF(COUNTIFS('3060'!$D:$D,'A3060'!J27,'3060'!$I:$I,'A3060'!K27,'3060'!$F:$F,'A3060'!$N$7)&gt;=1,1,0)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4" ht="20.100000000000001" customHeight="1">
      <c r="A28" s="120">
        <v>1</v>
      </c>
      <c r="B28" s="229" t="str" cm="1">
        <f t="array" ref="B28">_xlfn._xlws.FILTER(For_3060!D:E,For_3060!J:J="SIM","")</f>
        <v/>
      </c>
      <c r="C28" s="230"/>
      <c r="D28" s="229"/>
      <c r="E28" s="229"/>
      <c r="H28" s="115"/>
      <c r="I28" s="115">
        <f>_xlfn.XLOOKUP(J28,'3060'!$D:$D,'3060'!$C:$C,0,0)</f>
        <v>0</v>
      </c>
      <c r="J28" s="134"/>
      <c r="K28" s="135" cm="1">
        <f t="array" ref="K28">MAX(IF(J28='3060'!$D:$D,'3060'!$I:$I))</f>
        <v>0</v>
      </c>
      <c r="L28" s="136">
        <f>IF(COUNTIFS('3060'!$D:$D,'A3060'!J28,'3060'!$I:$I,'A3060'!K28,'3060'!$F:$F,'A3060'!$L$7)&gt;=1,1,0)</f>
        <v>0</v>
      </c>
      <c r="M28" s="136">
        <f>IF(COUNTIFS('3060'!$D:$D,'A3060'!J28,'3060'!$I:$I,'A3060'!K28,'3060'!$F:$F,'A3060'!$M$7)&gt;=1,1,0)</f>
        <v>0</v>
      </c>
      <c r="N28" s="136">
        <f>IF(COUNTIFS('3060'!$D:$D,'A3060'!J28,'3060'!$I:$I,'A3060'!K28,'3060'!$F:$F,'A3060'!$N$7)&gt;=1,1,0)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4" ht="20.100000000000001" customHeight="1">
      <c r="A29" s="120">
        <v>2</v>
      </c>
      <c r="B29" s="230" t="s">
        <v>769</v>
      </c>
      <c r="C29" s="230"/>
      <c r="D29" s="229"/>
      <c r="E29" s="2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row>
    <row r="30" spans="1:44" ht="20.100000000000001" customHeight="1">
      <c r="A30" s="120">
        <v>3</v>
      </c>
      <c r="B30" s="229"/>
      <c r="C30" s="229"/>
      <c r="D30" s="229"/>
      <c r="E30" s="229"/>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row>
    <row r="31" spans="1:44" ht="20.100000000000001" customHeight="1">
      <c r="A31" s="120">
        <v>4</v>
      </c>
      <c r="B31" s="229"/>
      <c r="C31" s="229"/>
      <c r="D31" s="229"/>
      <c r="E31" s="229"/>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row>
    <row r="32" spans="1:44" ht="20.100000000000001" customHeight="1">
      <c r="A32" s="120">
        <v>5</v>
      </c>
      <c r="B32" s="229"/>
      <c r="C32" s="229"/>
      <c r="D32" s="229"/>
      <c r="E32" s="229"/>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row>
    <row r="33" spans="1:44" ht="20.100000000000001" customHeight="1">
      <c r="A33" s="120">
        <v>6</v>
      </c>
      <c r="B33" s="229"/>
      <c r="C33" s="229"/>
      <c r="D33" s="229"/>
      <c r="E33" s="229"/>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row>
    <row r="34" spans="1:44" ht="20.100000000000001" customHeight="1">
      <c r="A34" s="120">
        <v>7</v>
      </c>
      <c r="B34" s="229"/>
      <c r="C34" s="229"/>
      <c r="D34" s="229"/>
      <c r="E34" s="229"/>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row>
    <row r="35" spans="1:44" ht="20.100000000000001" customHeight="1">
      <c r="A35" s="120">
        <v>8</v>
      </c>
      <c r="B35" s="229"/>
      <c r="C35" s="229"/>
      <c r="D35" s="229"/>
      <c r="E35" s="229"/>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row>
    <row r="36" spans="1:44" ht="20.100000000000001" customHeight="1">
      <c r="A36" s="120">
        <v>9</v>
      </c>
      <c r="B36" s="229"/>
      <c r="C36" s="229"/>
      <c r="D36" s="229"/>
      <c r="E36" s="229"/>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row>
    <row r="37" spans="1:44" ht="20.100000000000001" customHeight="1">
      <c r="A37" s="120">
        <v>10</v>
      </c>
      <c r="B37" s="229"/>
      <c r="C37" s="229"/>
      <c r="D37" s="229"/>
      <c r="E37" s="229"/>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row>
    <row r="38" spans="1:44" ht="20.100000000000001" customHeight="1">
      <c r="A38" s="120">
        <v>11</v>
      </c>
      <c r="B38" s="229"/>
      <c r="C38" s="229"/>
      <c r="D38" s="229"/>
      <c r="E38" s="229"/>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row>
    <row r="39" spans="1:44" ht="20.100000000000001" customHeight="1">
      <c r="A39" s="120">
        <v>12</v>
      </c>
      <c r="B39" s="229"/>
      <c r="C39" s="229"/>
      <c r="D39" s="229"/>
      <c r="E39" s="22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row>
    <row r="40" spans="1:44" ht="20.100000000000001" customHeight="1">
      <c r="A40" s="120">
        <v>13</v>
      </c>
      <c r="B40" s="229"/>
      <c r="C40" s="229"/>
      <c r="D40" s="229"/>
      <c r="E40" s="229"/>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row>
    <row r="41" spans="1:44" ht="20.100000000000001" customHeight="1">
      <c r="A41" s="120">
        <v>14</v>
      </c>
      <c r="B41" s="229"/>
      <c r="C41" s="229"/>
      <c r="D41" s="229"/>
      <c r="E41" s="229"/>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row>
    <row r="42" spans="1:44" ht="20.100000000000001" customHeight="1">
      <c r="A42" s="120">
        <v>15</v>
      </c>
      <c r="B42" s="229"/>
      <c r="C42" s="229"/>
      <c r="D42" s="229"/>
      <c r="E42" s="229"/>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row>
    <row r="43" spans="1:44" ht="20.100000000000001" customHeight="1">
      <c r="A43" s="120">
        <v>16</v>
      </c>
      <c r="B43" s="229"/>
      <c r="C43" s="229"/>
      <c r="D43" s="229"/>
      <c r="E43" s="229"/>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row>
    <row r="44" spans="1:44" ht="20.100000000000001" customHeight="1">
      <c r="A44" s="120">
        <v>17</v>
      </c>
      <c r="B44" s="229"/>
      <c r="C44" s="229"/>
      <c r="D44" s="229"/>
      <c r="E44" s="229"/>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row>
    <row r="45" spans="1:44" ht="20.100000000000001" customHeight="1">
      <c r="A45" s="120">
        <v>18</v>
      </c>
      <c r="B45" s="229"/>
      <c r="C45" s="229"/>
      <c r="D45" s="229"/>
      <c r="E45" s="229"/>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row>
    <row r="46" spans="1:44" ht="20.100000000000001" customHeight="1">
      <c r="A46" s="120">
        <v>19</v>
      </c>
      <c r="B46" s="229"/>
      <c r="C46" s="229"/>
      <c r="D46" s="229"/>
      <c r="E46" s="229"/>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row>
    <row r="47" spans="1:44" ht="20.100000000000001" customHeight="1">
      <c r="A47" s="120"/>
      <c r="B47" s="118"/>
      <c r="C47" s="118"/>
      <c r="D47" s="118"/>
      <c r="E47" s="118"/>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row>
    <row r="48" spans="1:44" ht="20.100000000000001" customHeight="1" thickBot="1">
      <c r="B48" s="324" t="s">
        <v>719</v>
      </c>
      <c r="C48" s="324"/>
      <c r="D48" s="324"/>
      <c r="E48" s="324"/>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row>
    <row r="49" spans="1:44" ht="20.100000000000001" customHeight="1" thickTop="1">
      <c r="A49" s="119" t="s">
        <v>720</v>
      </c>
      <c r="B49" s="150" t="s">
        <v>721</v>
      </c>
      <c r="C49" s="151" t="s">
        <v>715</v>
      </c>
      <c r="D49" s="328"/>
      <c r="E49" s="32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row>
    <row r="50" spans="1:44" ht="20.100000000000001" customHeight="1">
      <c r="A50" s="255">
        <f>IFERROR(IF(ROW(_xlfn.XLOOKUP(B50,I:I,I:I))=1,"",ROW(_xlfn.XLOOKUP(B50,I:I,I:I))),"")</f>
        <v>10</v>
      </c>
      <c r="B50" s="157" t="str" cm="1">
        <f t="array" ref="B50:B51">IF(_xlfn._xlws.FILTER(I:I,AO:AO="Cooperado COM perguntas a serem evidenciadas","")="","",_xlfn._xlws.FILTER(I:I,AO:AO="Cooperado COM perguntas a serem evidenciadas",""))</f>
        <v>008.488.191-79</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v>
      </c>
      <c r="D50" s="120"/>
      <c r="E50" s="158"/>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row>
    <row r="51" spans="1:44" ht="20.100000000000001" customHeight="1">
      <c r="A51" s="255">
        <f t="shared" ref="A51:A82" si="12">IFERROR(IF(ROW(_xlfn.XLOOKUP(B51,I:I,I:I))=1,"",ROW(_xlfn.XLOOKUP(B51,I:I,I:I))),"")</f>
        <v>21</v>
      </c>
      <c r="B51" s="159" t="str">
        <v>497.732.241-04</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4, 6.</v>
      </c>
      <c r="D51" s="120"/>
      <c r="E51" s="158"/>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row>
    <row r="52" spans="1:44" ht="20.100000000000001" customHeight="1">
      <c r="A52" s="255" t="str">
        <f t="shared" si="12"/>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row>
    <row r="53" spans="1:44" ht="20.100000000000001" customHeight="1">
      <c r="A53" s="255" t="str">
        <f t="shared" si="12"/>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row>
    <row r="54" spans="1:44" ht="20.100000000000001" customHeight="1">
      <c r="A54" s="255" t="str">
        <f t="shared" si="12"/>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G54"/>
      <c r="H54" s="125"/>
      <c r="I54"/>
      <c r="J54"/>
      <c r="K54"/>
      <c r="L54"/>
      <c r="M54"/>
      <c r="N54"/>
      <c r="O54"/>
      <c r="P54"/>
      <c r="Q54"/>
      <c r="R54"/>
      <c r="S54"/>
      <c r="T54"/>
      <c r="U54"/>
      <c r="V54"/>
      <c r="W54"/>
      <c r="X54"/>
      <c r="Y54"/>
      <c r="Z54"/>
      <c r="AA54"/>
      <c r="AB54"/>
      <c r="AC54"/>
      <c r="AD54"/>
      <c r="AE54"/>
      <c r="AF54"/>
      <c r="AG54"/>
      <c r="AH54"/>
      <c r="AI54"/>
      <c r="AJ54"/>
      <c r="AK54"/>
      <c r="AL54"/>
      <c r="AM54"/>
      <c r="AN54"/>
      <c r="AO54"/>
      <c r="AP54"/>
      <c r="AQ54"/>
      <c r="AR54"/>
    </row>
    <row r="55" spans="1:44" ht="20.100000000000001" customHeight="1">
      <c r="A55" s="119" t="str">
        <f t="shared" si="12"/>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row>
    <row r="56" spans="1:44" ht="20.100000000000001" customHeight="1">
      <c r="A56" s="119" t="str">
        <f t="shared" si="12"/>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G56"/>
      <c r="H56" s="286"/>
      <c r="I56"/>
      <c r="J56"/>
      <c r="K56"/>
      <c r="L56"/>
      <c r="M56"/>
      <c r="N56"/>
      <c r="O56"/>
      <c r="P56"/>
      <c r="Q56"/>
      <c r="R56"/>
      <c r="S56"/>
      <c r="T56"/>
      <c r="U56"/>
      <c r="V56"/>
      <c r="W56"/>
      <c r="X56"/>
      <c r="Y56"/>
      <c r="Z56"/>
      <c r="AA56"/>
      <c r="AB56"/>
      <c r="AC56"/>
      <c r="AD56"/>
      <c r="AE56"/>
      <c r="AF56"/>
      <c r="AG56"/>
      <c r="AH56"/>
      <c r="AI56"/>
      <c r="AJ56"/>
      <c r="AK56"/>
      <c r="AL56"/>
      <c r="AM56"/>
      <c r="AN56"/>
      <c r="AO56"/>
      <c r="AP56"/>
      <c r="AQ56"/>
      <c r="AR56"/>
    </row>
    <row r="57" spans="1:44" ht="20.100000000000001" customHeight="1">
      <c r="A57" s="119" t="str">
        <f t="shared" si="12"/>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row>
    <row r="58" spans="1:44" ht="20.100000000000001" customHeight="1">
      <c r="A58" s="119" t="str">
        <f t="shared" si="12"/>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row>
    <row r="59" spans="1:44" ht="20.100000000000001" customHeight="1">
      <c r="A59" s="119" t="str">
        <f t="shared" si="12"/>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row>
    <row r="60" spans="1:44" ht="20.100000000000001" customHeight="1">
      <c r="A60" s="119" t="str">
        <f t="shared" si="12"/>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row>
    <row r="61" spans="1:44" ht="20.100000000000001" customHeight="1">
      <c r="A61" s="119" t="str">
        <f t="shared" si="12"/>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row>
    <row r="62" spans="1:44" ht="20.100000000000001" customHeight="1">
      <c r="A62" s="119" t="str">
        <f t="shared" si="12"/>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row>
    <row r="63" spans="1:44" ht="20.100000000000001" customHeight="1">
      <c r="A63" s="119" t="str">
        <f t="shared" si="12"/>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row>
    <row r="64" spans="1:44" ht="20.100000000000001" customHeight="1">
      <c r="A64" s="119" t="str">
        <f t="shared" si="12"/>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row>
    <row r="65" spans="1:44" ht="20.100000000000001" customHeight="1">
      <c r="A65" s="119" t="str">
        <f t="shared" si="12"/>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row>
    <row r="66" spans="1:44" ht="20.100000000000001" customHeight="1">
      <c r="A66" s="119" t="str">
        <f t="shared" si="12"/>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row>
    <row r="67" spans="1:44" ht="20.100000000000001" customHeight="1">
      <c r="A67" s="119" t="str">
        <f t="shared" si="12"/>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row>
    <row r="68" spans="1:44" ht="20.100000000000001" customHeight="1">
      <c r="A68" s="119" t="str">
        <f t="shared" si="12"/>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row>
    <row r="69" spans="1:44" ht="20.100000000000001" customHeight="1">
      <c r="A69" s="119" t="str">
        <f t="shared" si="12"/>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row>
    <row r="70" spans="1:44" ht="20.100000000000001" customHeight="1">
      <c r="A70" s="119" t="str">
        <f t="shared" si="12"/>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row>
    <row r="71" spans="1:44" ht="20.100000000000001" customHeight="1">
      <c r="A71" s="119" t="str">
        <f t="shared" si="12"/>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row>
    <row r="72" spans="1:44" ht="20.100000000000001" customHeight="1">
      <c r="A72" s="119" t="str">
        <f t="shared" si="12"/>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row>
    <row r="73" spans="1:44" ht="20.100000000000001" customHeight="1">
      <c r="A73" s="119" t="str">
        <f t="shared" si="12"/>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row>
    <row r="74" spans="1:44" ht="20.100000000000001" customHeight="1">
      <c r="A74" s="119" t="str">
        <f t="shared" si="12"/>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row>
    <row r="75" spans="1:44" ht="20.100000000000001" customHeight="1">
      <c r="A75" s="119" t="str">
        <f t="shared" si="12"/>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row>
    <row r="76" spans="1:44" ht="20.100000000000001" customHeight="1">
      <c r="A76" s="119" t="str">
        <f t="shared" si="12"/>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row>
    <row r="77" spans="1:44" ht="20.100000000000001" customHeight="1">
      <c r="A77" s="119" t="str">
        <f t="shared" si="12"/>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row>
    <row r="78" spans="1:44" ht="20.100000000000001" customHeight="1">
      <c r="A78" s="119" t="str">
        <f t="shared" si="12"/>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row>
    <row r="79" spans="1:44" ht="20.100000000000001" customHeight="1">
      <c r="A79" s="119" t="str">
        <f t="shared" si="12"/>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row>
    <row r="80" spans="1:44" ht="20.100000000000001" customHeight="1">
      <c r="A80" s="119" t="str">
        <f t="shared" si="12"/>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row>
    <row r="81" spans="1:44" ht="20.100000000000001" customHeight="1">
      <c r="A81" s="119" t="str">
        <f t="shared" si="12"/>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row>
    <row r="82" spans="1:44" ht="20.100000000000001" customHeight="1" thickBot="1">
      <c r="A82" s="119" t="str">
        <f t="shared" si="12"/>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row>
    <row r="83" spans="1:44" ht="20.100000000000001" customHeight="1" thickTop="1">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row>
    <row r="84" spans="1:44" ht="20.100000000000001" customHeight="1">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row>
    <row r="85" spans="1:44" ht="20.100000000000001" customHeight="1">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row>
    <row r="86" spans="1:44" ht="20.100000000000001" customHeight="1">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row>
    <row r="87" spans="1:44" ht="20.100000000000001" customHeight="1">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row>
    <row r="88" spans="1:44" ht="20.100000000000001" customHeight="1">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row>
    <row r="89" spans="1:44" ht="20.100000000000001" customHeight="1">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row>
    <row r="90" spans="1:44" ht="20.100000000000001" customHeight="1">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row>
    <row r="91" spans="1:44" ht="20.100000000000001" customHeight="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row>
    <row r="92" spans="1:44" ht="20.100000000000001" customHeight="1">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row>
    <row r="93" spans="1:44" ht="20.100000000000001" customHeight="1">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row>
    <row r="94" spans="1:44" ht="20.100000000000001" customHeight="1">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row>
    <row r="95" spans="1:44" ht="20.100000000000001" customHeight="1">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row>
    <row r="96" spans="1:44" ht="20.100000000000001" customHeight="1">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row>
    <row r="97" spans="7:44" ht="20.100000000000001" customHeight="1">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row>
    <row r="98" spans="7:44" ht="20.100000000000001" customHeight="1">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row>
    <row r="99" spans="7:44" ht="20.100000000000001" customHeight="1">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row>
    <row r="100" spans="7:44" ht="20.100000000000001" customHeight="1">
      <c r="J100" s="137"/>
      <c r="K100" s="138"/>
    </row>
    <row r="101" spans="7:44" ht="20.100000000000001" customHeight="1">
      <c r="J101" s="137"/>
      <c r="K101" s="138"/>
    </row>
    <row r="102" spans="7:44"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8 L100:L1048576">
    <cfRule type="cellIs" dxfId="109" priority="4" operator="equal">
      <formula>1</formula>
    </cfRule>
  </conditionalFormatting>
  <conditionalFormatting sqref="L1:N28 L100:N1048576">
    <cfRule type="cellIs" dxfId="108" priority="1" operator="equal">
      <formula>0</formula>
    </cfRule>
  </conditionalFormatting>
  <conditionalFormatting sqref="M3:M6 M8:M28 M100:M1048576">
    <cfRule type="cellIs" dxfId="107" priority="3" operator="equal">
      <formula>1</formula>
    </cfRule>
  </conditionalFormatting>
  <conditionalFormatting sqref="N3:N6 N8:N28 N100:N1048576">
    <cfRule type="cellIs" dxfId="106" priority="2" operator="equal">
      <formula>1</formula>
    </cfRule>
  </conditionalFormatting>
  <dataValidations count="3">
    <dataValidation type="list" allowBlank="1" showInputMessage="1" showErrorMessage="1" sqref="AE10:AF28 W10:X28 S10:T28 AH10:AH28 O10:P28 AL10:AL28 AA10:AB28" xr:uid="{5CE495F9-3374-46A2-AB5D-37B50D3EBACA}">
      <formula1>"Sim, Não"</formula1>
    </dataValidation>
    <dataValidation type="list" allowBlank="1" showInputMessage="1" showErrorMessage="1" sqref="R10:R28 V10:V28 Z10:Z28" xr:uid="{C0E4B16D-FE49-43DD-BCFB-39A1D6B7B03D}">
      <formula1>"Sim, Não, Não se aplica"</formula1>
    </dataValidation>
    <dataValidation type="list" allowBlank="1" showInputMessage="1" showErrorMessage="1" sqref="AD10:AD28" xr:uid="{EC70742B-40CB-432B-BEC3-B2FEC5EC2A53}">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E90EF99-0C6D-4E6C-9F38-FACA028C1B3D}">
          <x14:formula1>
            <xm:f>'Cooperados Alto Risco'!$N$20:$N$27</xm:f>
          </x14:formula1>
          <xm:sqref>AK10:AK28</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7235-F50B-4DC4-AB84-FB7ACC382AF0}">
  <sheetPr codeName="Planilha22">
    <tabColor rgb="FF003641"/>
  </sheetPr>
  <dimension ref="A1:K23"/>
  <sheetViews>
    <sheetView workbookViewId="0">
      <selection activeCell="I7" sqref="I7:I23"/>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1283</v>
      </c>
      <c r="C4" s="352"/>
      <c r="D4" s="352"/>
      <c r="E4" s="352"/>
      <c r="F4" s="352"/>
      <c r="G4" s="352"/>
      <c r="H4" s="352"/>
      <c r="I4" s="352"/>
      <c r="J4" s="352"/>
      <c r="K4" s="352"/>
    </row>
    <row r="5" spans="1:11" ht="15.95" customHeight="1">
      <c r="A5" s="1" t="s">
        <v>840</v>
      </c>
      <c r="B5" s="351" t="s">
        <v>1284</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782</v>
      </c>
      <c r="C7" s="4" t="s">
        <v>1285</v>
      </c>
      <c r="D7" s="4" t="s">
        <v>1286</v>
      </c>
      <c r="E7" s="5" t="s">
        <v>854</v>
      </c>
      <c r="F7" s="5" t="s">
        <v>83</v>
      </c>
      <c r="G7" s="5" t="s">
        <v>855</v>
      </c>
      <c r="H7" s="5" t="s">
        <v>861</v>
      </c>
      <c r="I7" s="9">
        <v>46044</v>
      </c>
      <c r="J7" s="5" t="s">
        <v>857</v>
      </c>
      <c r="K7" s="4" t="s">
        <v>1287</v>
      </c>
    </row>
    <row r="8" spans="1:11" ht="26.1" customHeight="1">
      <c r="A8" s="6" t="s">
        <v>766</v>
      </c>
      <c r="B8" s="6" t="s">
        <v>782</v>
      </c>
      <c r="C8" s="6" t="s">
        <v>1288</v>
      </c>
      <c r="D8" s="6" t="s">
        <v>1289</v>
      </c>
      <c r="E8" s="7" t="s">
        <v>854</v>
      </c>
      <c r="F8" s="7" t="s">
        <v>83</v>
      </c>
      <c r="G8" s="7" t="s">
        <v>855</v>
      </c>
      <c r="H8" s="7" t="s">
        <v>856</v>
      </c>
      <c r="I8" s="8">
        <v>46052</v>
      </c>
      <c r="J8" s="7" t="s">
        <v>857</v>
      </c>
      <c r="K8" s="6" t="s">
        <v>858</v>
      </c>
    </row>
    <row r="9" spans="1:11" ht="26.1" customHeight="1">
      <c r="A9" s="4" t="s">
        <v>766</v>
      </c>
      <c r="B9" s="4" t="s">
        <v>782</v>
      </c>
      <c r="C9" s="4" t="s">
        <v>1290</v>
      </c>
      <c r="D9" s="4" t="s">
        <v>1291</v>
      </c>
      <c r="E9" s="5" t="s">
        <v>854</v>
      </c>
      <c r="F9" s="5" t="s">
        <v>83</v>
      </c>
      <c r="G9" s="5" t="s">
        <v>855</v>
      </c>
      <c r="H9" s="5" t="s">
        <v>856</v>
      </c>
      <c r="I9" s="9">
        <v>46052</v>
      </c>
      <c r="J9" s="5" t="s">
        <v>857</v>
      </c>
      <c r="K9" s="4" t="s">
        <v>858</v>
      </c>
    </row>
    <row r="10" spans="1:11" ht="24">
      <c r="A10" s="6" t="s">
        <v>766</v>
      </c>
      <c r="B10" s="6" t="s">
        <v>782</v>
      </c>
      <c r="C10" s="6" t="s">
        <v>1292</v>
      </c>
      <c r="D10" s="6" t="s">
        <v>1293</v>
      </c>
      <c r="E10" s="7" t="s">
        <v>854</v>
      </c>
      <c r="F10" s="7" t="s">
        <v>83</v>
      </c>
      <c r="G10" s="7" t="s">
        <v>855</v>
      </c>
      <c r="H10" s="7" t="s">
        <v>856</v>
      </c>
      <c r="I10" s="8">
        <v>46052</v>
      </c>
      <c r="J10" s="7" t="s">
        <v>857</v>
      </c>
      <c r="K10" s="6" t="s">
        <v>858</v>
      </c>
    </row>
    <row r="11" spans="1:11" ht="24">
      <c r="A11" s="4" t="s">
        <v>766</v>
      </c>
      <c r="B11" s="4" t="s">
        <v>782</v>
      </c>
      <c r="C11" s="4" t="s">
        <v>1294</v>
      </c>
      <c r="D11" s="4" t="s">
        <v>1295</v>
      </c>
      <c r="E11" s="5" t="s">
        <v>854</v>
      </c>
      <c r="F11" s="5" t="s">
        <v>83</v>
      </c>
      <c r="G11" s="5" t="s">
        <v>855</v>
      </c>
      <c r="H11" s="5" t="s">
        <v>856</v>
      </c>
      <c r="I11" s="9">
        <v>46052</v>
      </c>
      <c r="J11" s="5" t="s">
        <v>857</v>
      </c>
      <c r="K11" s="4" t="s">
        <v>858</v>
      </c>
    </row>
    <row r="12" spans="1:11" ht="24">
      <c r="A12" s="6" t="s">
        <v>766</v>
      </c>
      <c r="B12" s="6" t="s">
        <v>782</v>
      </c>
      <c r="C12" s="6" t="s">
        <v>1296</v>
      </c>
      <c r="D12" s="6" t="s">
        <v>1297</v>
      </c>
      <c r="E12" s="7" t="s">
        <v>854</v>
      </c>
      <c r="F12" s="7" t="s">
        <v>83</v>
      </c>
      <c r="G12" s="7" t="s">
        <v>855</v>
      </c>
      <c r="H12" s="7" t="s">
        <v>856</v>
      </c>
      <c r="I12" s="8">
        <v>46052</v>
      </c>
      <c r="J12" s="7" t="s">
        <v>857</v>
      </c>
      <c r="K12" s="6" t="s">
        <v>858</v>
      </c>
    </row>
    <row r="13" spans="1:11" ht="24">
      <c r="A13" s="4" t="s">
        <v>766</v>
      </c>
      <c r="B13" s="4" t="s">
        <v>782</v>
      </c>
      <c r="C13" s="4" t="s">
        <v>1298</v>
      </c>
      <c r="D13" s="4" t="s">
        <v>1299</v>
      </c>
      <c r="E13" s="5" t="s">
        <v>854</v>
      </c>
      <c r="F13" s="5" t="s">
        <v>83</v>
      </c>
      <c r="G13" s="5" t="s">
        <v>855</v>
      </c>
      <c r="H13" s="5" t="s">
        <v>856</v>
      </c>
      <c r="I13" s="9">
        <v>46052</v>
      </c>
      <c r="J13" s="5" t="s">
        <v>857</v>
      </c>
      <c r="K13" s="4" t="s">
        <v>858</v>
      </c>
    </row>
    <row r="14" spans="1:11" ht="24">
      <c r="A14" s="6" t="s">
        <v>766</v>
      </c>
      <c r="B14" s="6" t="s">
        <v>782</v>
      </c>
      <c r="C14" s="6" t="s">
        <v>1300</v>
      </c>
      <c r="D14" s="6" t="s">
        <v>1301</v>
      </c>
      <c r="E14" s="7" t="s">
        <v>854</v>
      </c>
      <c r="F14" s="7" t="s">
        <v>85</v>
      </c>
      <c r="G14" s="7" t="s">
        <v>893</v>
      </c>
      <c r="H14" s="7" t="s">
        <v>856</v>
      </c>
      <c r="I14" s="8">
        <v>46035</v>
      </c>
      <c r="J14" s="7" t="s">
        <v>857</v>
      </c>
      <c r="K14" s="6" t="s">
        <v>858</v>
      </c>
    </row>
    <row r="15" spans="1:11" ht="24">
      <c r="A15" s="4" t="s">
        <v>766</v>
      </c>
      <c r="B15" s="4" t="s">
        <v>782</v>
      </c>
      <c r="C15" s="4" t="s">
        <v>1302</v>
      </c>
      <c r="D15" s="4" t="s">
        <v>1303</v>
      </c>
      <c r="E15" s="5" t="s">
        <v>854</v>
      </c>
      <c r="F15" s="5" t="s">
        <v>83</v>
      </c>
      <c r="G15" s="5" t="s">
        <v>855</v>
      </c>
      <c r="H15" s="5" t="s">
        <v>856</v>
      </c>
      <c r="I15" s="9">
        <v>46052</v>
      </c>
      <c r="J15" s="5" t="s">
        <v>857</v>
      </c>
      <c r="K15" s="4" t="s">
        <v>858</v>
      </c>
    </row>
    <row r="16" spans="1:11" ht="24">
      <c r="A16" s="6" t="s">
        <v>766</v>
      </c>
      <c r="B16" s="6" t="s">
        <v>782</v>
      </c>
      <c r="C16" s="6" t="s">
        <v>1304</v>
      </c>
      <c r="D16" s="6" t="s">
        <v>1305</v>
      </c>
      <c r="E16" s="7" t="s">
        <v>854</v>
      </c>
      <c r="F16" s="7" t="s">
        <v>83</v>
      </c>
      <c r="G16" s="7" t="s">
        <v>855</v>
      </c>
      <c r="H16" s="7" t="s">
        <v>856</v>
      </c>
      <c r="I16" s="8">
        <v>46052</v>
      </c>
      <c r="J16" s="7" t="s">
        <v>857</v>
      </c>
      <c r="K16" s="6" t="s">
        <v>858</v>
      </c>
    </row>
    <row r="17" spans="1:11" ht="24">
      <c r="A17" s="4" t="s">
        <v>766</v>
      </c>
      <c r="B17" s="4" t="s">
        <v>782</v>
      </c>
      <c r="C17" s="4" t="s">
        <v>1306</v>
      </c>
      <c r="D17" s="4" t="s">
        <v>1307</v>
      </c>
      <c r="E17" s="5" t="s">
        <v>854</v>
      </c>
      <c r="F17" s="5" t="s">
        <v>83</v>
      </c>
      <c r="G17" s="5" t="s">
        <v>855</v>
      </c>
      <c r="H17" s="5" t="s">
        <v>856</v>
      </c>
      <c r="I17" s="9">
        <v>46052</v>
      </c>
      <c r="J17" s="5" t="s">
        <v>857</v>
      </c>
      <c r="K17" s="4" t="s">
        <v>858</v>
      </c>
    </row>
    <row r="18" spans="1:11" ht="24">
      <c r="A18" s="6" t="s">
        <v>766</v>
      </c>
      <c r="B18" s="6" t="s">
        <v>782</v>
      </c>
      <c r="C18" s="6" t="s">
        <v>1308</v>
      </c>
      <c r="D18" s="6" t="s">
        <v>1309</v>
      </c>
      <c r="E18" s="7" t="s">
        <v>854</v>
      </c>
      <c r="F18" s="7" t="s">
        <v>83</v>
      </c>
      <c r="G18" s="7" t="s">
        <v>855</v>
      </c>
      <c r="H18" s="7" t="s">
        <v>861</v>
      </c>
      <c r="I18" s="8">
        <v>46049</v>
      </c>
      <c r="J18" s="7" t="s">
        <v>857</v>
      </c>
      <c r="K18" s="6" t="s">
        <v>1287</v>
      </c>
    </row>
    <row r="19" spans="1:11" ht="24">
      <c r="A19" s="4" t="s">
        <v>766</v>
      </c>
      <c r="B19" s="4" t="s">
        <v>782</v>
      </c>
      <c r="C19" s="4" t="s">
        <v>1310</v>
      </c>
      <c r="D19" s="4" t="s">
        <v>1311</v>
      </c>
      <c r="E19" s="5" t="s">
        <v>854</v>
      </c>
      <c r="F19" s="5" t="s">
        <v>83</v>
      </c>
      <c r="G19" s="5" t="s">
        <v>855</v>
      </c>
      <c r="H19" s="5" t="s">
        <v>856</v>
      </c>
      <c r="I19" s="9">
        <v>46035</v>
      </c>
      <c r="J19" s="5" t="s">
        <v>857</v>
      </c>
      <c r="K19" s="4" t="s">
        <v>858</v>
      </c>
    </row>
    <row r="20" spans="1:11" ht="24">
      <c r="A20" s="6" t="s">
        <v>766</v>
      </c>
      <c r="B20" s="6" t="s">
        <v>782</v>
      </c>
      <c r="C20" s="6" t="s">
        <v>1312</v>
      </c>
      <c r="D20" s="6" t="s">
        <v>1313</v>
      </c>
      <c r="E20" s="7" t="s">
        <v>854</v>
      </c>
      <c r="F20" s="7" t="s">
        <v>83</v>
      </c>
      <c r="G20" s="7" t="s">
        <v>855</v>
      </c>
      <c r="H20" s="7" t="s">
        <v>856</v>
      </c>
      <c r="I20" s="8">
        <v>46052</v>
      </c>
      <c r="J20" s="7" t="s">
        <v>857</v>
      </c>
      <c r="K20" s="6" t="s">
        <v>858</v>
      </c>
    </row>
    <row r="21" spans="1:11" ht="24">
      <c r="A21" s="4" t="s">
        <v>766</v>
      </c>
      <c r="B21" s="4" t="s">
        <v>782</v>
      </c>
      <c r="C21" s="4" t="s">
        <v>1314</v>
      </c>
      <c r="D21" s="4" t="s">
        <v>1315</v>
      </c>
      <c r="E21" s="5" t="s">
        <v>854</v>
      </c>
      <c r="F21" s="5" t="s">
        <v>83</v>
      </c>
      <c r="G21" s="5" t="s">
        <v>855</v>
      </c>
      <c r="H21" s="5" t="s">
        <v>856</v>
      </c>
      <c r="I21" s="9">
        <v>46035</v>
      </c>
      <c r="J21" s="5" t="s">
        <v>857</v>
      </c>
      <c r="K21" s="4" t="s">
        <v>858</v>
      </c>
    </row>
    <row r="22" spans="1:11" ht="24">
      <c r="A22" s="6" t="s">
        <v>766</v>
      </c>
      <c r="B22" s="6" t="s">
        <v>782</v>
      </c>
      <c r="C22" s="6" t="s">
        <v>1316</v>
      </c>
      <c r="D22" s="6" t="s">
        <v>1317</v>
      </c>
      <c r="E22" s="7" t="s">
        <v>854</v>
      </c>
      <c r="F22" s="7" t="s">
        <v>83</v>
      </c>
      <c r="G22" s="7" t="s">
        <v>855</v>
      </c>
      <c r="H22" s="7" t="s">
        <v>856</v>
      </c>
      <c r="I22" s="8">
        <v>46052</v>
      </c>
      <c r="J22" s="7" t="s">
        <v>857</v>
      </c>
      <c r="K22" s="6" t="s">
        <v>858</v>
      </c>
    </row>
    <row r="23" spans="1:11" ht="24">
      <c r="A23" s="4" t="s">
        <v>766</v>
      </c>
      <c r="B23" s="4" t="s">
        <v>782</v>
      </c>
      <c r="C23" s="4" t="s">
        <v>1318</v>
      </c>
      <c r="D23" s="4" t="s">
        <v>1319</v>
      </c>
      <c r="E23" s="5" t="s">
        <v>854</v>
      </c>
      <c r="F23" s="5" t="s">
        <v>83</v>
      </c>
      <c r="G23" s="5" t="s">
        <v>855</v>
      </c>
      <c r="H23" s="5" t="s">
        <v>861</v>
      </c>
      <c r="I23" s="9">
        <v>46029</v>
      </c>
      <c r="J23" s="5" t="s">
        <v>857</v>
      </c>
      <c r="K23" s="4" t="s">
        <v>1287</v>
      </c>
    </row>
  </sheetData>
  <mergeCells count="5">
    <mergeCell ref="A1:K1"/>
    <mergeCell ref="A2:K2"/>
    <mergeCell ref="A3:K3"/>
    <mergeCell ref="B4:K4"/>
    <mergeCell ref="B5:K5"/>
  </mergeCells>
  <pageMargins left="0.511811024" right="0.511811024" top="0.78740157499999996" bottom="0.78740157499999996" header="0.31496062000000002" footer="0.31496062000000002"/>
  <headerFooter>
    <oddHeader>&amp;L&amp;"Calibri"&amp;10&amp;K000000 ( X ) #CONFIDENCIAL# - ( ) #INTERNA# - (  ) #RESTRITO# - ( )#PÚBLICA#&amp;1#_x000D_</oddHeader>
    <oddFooter>&amp;L_x000D_&amp;1#&amp;"Calibri"&amp;8&amp;K000000 Classificado como Confidencial</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30B1-AEF2-4521-B375-4EA5E0BB1783}">
  <sheetPr codeName="Planilha24">
    <tabColor rgb="FF003641"/>
  </sheetPr>
  <dimension ref="A1:O16"/>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42.8554687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782</v>
      </c>
      <c r="D2" s="72" t="s">
        <v>2155</v>
      </c>
      <c r="E2" s="72" t="s">
        <v>1833</v>
      </c>
      <c r="F2" s="73" t="s">
        <v>2156</v>
      </c>
      <c r="G2" s="73" t="s">
        <v>1840</v>
      </c>
      <c r="H2" s="73" t="s">
        <v>1841</v>
      </c>
      <c r="I2" s="73" t="s">
        <v>2157</v>
      </c>
      <c r="J2" s="279">
        <v>1015.96</v>
      </c>
      <c r="K2" s="279">
        <v>264806228.63</v>
      </c>
      <c r="L2" s="280">
        <v>3.83661670367863E-6</v>
      </c>
      <c r="M2" s="74">
        <v>0</v>
      </c>
      <c r="N2" s="74">
        <v>17598399.18</v>
      </c>
      <c r="O2" s="281">
        <v>0</v>
      </c>
    </row>
    <row r="3" spans="1:15" ht="15.75" thickBot="1">
      <c r="A3" s="71" t="s">
        <v>1831</v>
      </c>
      <c r="B3" s="72" t="s">
        <v>766</v>
      </c>
      <c r="C3" s="72" t="s">
        <v>782</v>
      </c>
      <c r="D3" s="72" t="s">
        <v>2158</v>
      </c>
      <c r="E3" s="72" t="s">
        <v>1833</v>
      </c>
      <c r="F3" s="73" t="s">
        <v>2159</v>
      </c>
      <c r="G3" s="73" t="s">
        <v>1835</v>
      </c>
      <c r="H3" s="73" t="s">
        <v>1836</v>
      </c>
      <c r="I3" s="73" t="s">
        <v>2160</v>
      </c>
      <c r="J3" s="279">
        <v>2643.72</v>
      </c>
      <c r="K3" s="279">
        <v>264806228.63</v>
      </c>
      <c r="L3" s="280">
        <v>9.9836020235533495E-6</v>
      </c>
      <c r="M3" s="74">
        <v>0</v>
      </c>
      <c r="N3" s="74">
        <v>17598399.18</v>
      </c>
      <c r="O3" s="281">
        <v>0</v>
      </c>
    </row>
    <row r="4" spans="1:15" ht="15.75" thickBot="1">
      <c r="A4" s="71" t="s">
        <v>1831</v>
      </c>
      <c r="B4" s="72" t="s">
        <v>766</v>
      </c>
      <c r="C4" s="72" t="s">
        <v>782</v>
      </c>
      <c r="D4" s="72" t="s">
        <v>2158</v>
      </c>
      <c r="E4" s="72" t="s">
        <v>1833</v>
      </c>
      <c r="F4" s="73" t="s">
        <v>2159</v>
      </c>
      <c r="G4" s="73" t="s">
        <v>1854</v>
      </c>
      <c r="H4" s="73" t="s">
        <v>1857</v>
      </c>
      <c r="I4" s="73" t="s">
        <v>2161</v>
      </c>
      <c r="J4" s="279">
        <v>2701.4</v>
      </c>
      <c r="K4" s="279">
        <v>264806228.63</v>
      </c>
      <c r="L4" s="280">
        <v>1.02014216734098E-5</v>
      </c>
      <c r="M4" s="74">
        <v>0</v>
      </c>
      <c r="N4" s="74">
        <v>17598399.18</v>
      </c>
      <c r="O4" s="281">
        <v>0</v>
      </c>
    </row>
    <row r="5" spans="1:15" ht="15.75" thickBot="1">
      <c r="A5" s="71" t="s">
        <v>1831</v>
      </c>
      <c r="B5" s="72" t="s">
        <v>766</v>
      </c>
      <c r="C5" s="72" t="s">
        <v>782</v>
      </c>
      <c r="D5" s="72" t="s">
        <v>2158</v>
      </c>
      <c r="E5" s="72" t="s">
        <v>1833</v>
      </c>
      <c r="F5" s="73" t="s">
        <v>2162</v>
      </c>
      <c r="G5" s="73" t="s">
        <v>1835</v>
      </c>
      <c r="H5" s="73" t="s">
        <v>1836</v>
      </c>
      <c r="I5" s="73" t="s">
        <v>2163</v>
      </c>
      <c r="J5" s="279">
        <v>38.49</v>
      </c>
      <c r="K5" s="279">
        <v>264806228.63</v>
      </c>
      <c r="L5" s="280">
        <v>1.4535156593231101E-7</v>
      </c>
      <c r="M5" s="74">
        <v>0</v>
      </c>
      <c r="N5" s="74">
        <v>17598399.18</v>
      </c>
      <c r="O5" s="281">
        <v>0</v>
      </c>
    </row>
    <row r="6" spans="1:15" ht="15.75" thickBot="1">
      <c r="A6" s="71" t="s">
        <v>1831</v>
      </c>
      <c r="B6" s="72" t="s">
        <v>766</v>
      </c>
      <c r="C6" s="72" t="s">
        <v>782</v>
      </c>
      <c r="D6" s="72" t="s">
        <v>2158</v>
      </c>
      <c r="E6" s="72" t="s">
        <v>1833</v>
      </c>
      <c r="F6" s="73" t="s">
        <v>2164</v>
      </c>
      <c r="G6" s="73" t="s">
        <v>1854</v>
      </c>
      <c r="H6" s="73" t="s">
        <v>1862</v>
      </c>
      <c r="I6" s="73" t="s">
        <v>2165</v>
      </c>
      <c r="J6" s="279">
        <v>82041.31</v>
      </c>
      <c r="K6" s="279">
        <v>264806228.63</v>
      </c>
      <c r="L6" s="280">
        <v>3.0981638999999999E-4</v>
      </c>
      <c r="M6" s="74">
        <v>0</v>
      </c>
      <c r="N6" s="74">
        <v>17598399.18</v>
      </c>
      <c r="O6" s="281">
        <v>0</v>
      </c>
    </row>
    <row r="7" spans="1:15" ht="15.75" thickBot="1">
      <c r="A7" s="71" t="s">
        <v>1831</v>
      </c>
      <c r="B7" s="72" t="s">
        <v>766</v>
      </c>
      <c r="C7" s="72" t="s">
        <v>782</v>
      </c>
      <c r="D7" s="72" t="s">
        <v>2158</v>
      </c>
      <c r="E7" s="72" t="s">
        <v>1833</v>
      </c>
      <c r="F7" s="73" t="s">
        <v>2164</v>
      </c>
      <c r="G7" s="73" t="s">
        <v>1840</v>
      </c>
      <c r="H7" s="73" t="s">
        <v>1841</v>
      </c>
      <c r="I7" s="73" t="s">
        <v>2166</v>
      </c>
      <c r="J7" s="279">
        <v>5409.09</v>
      </c>
      <c r="K7" s="279">
        <v>264806228.63</v>
      </c>
      <c r="L7" s="280">
        <v>2.0426596564531099E-5</v>
      </c>
      <c r="M7" s="74">
        <v>0</v>
      </c>
      <c r="N7" s="74">
        <v>17598399.18</v>
      </c>
      <c r="O7" s="281">
        <v>0</v>
      </c>
    </row>
    <row r="8" spans="1:15" ht="15.75" thickBot="1">
      <c r="A8" s="71" t="s">
        <v>1831</v>
      </c>
      <c r="B8" s="72" t="s">
        <v>766</v>
      </c>
      <c r="C8" s="72" t="s">
        <v>782</v>
      </c>
      <c r="D8" s="72" t="s">
        <v>2167</v>
      </c>
      <c r="E8" s="72" t="s">
        <v>1833</v>
      </c>
      <c r="F8" s="73" t="s">
        <v>2168</v>
      </c>
      <c r="G8" s="73" t="s">
        <v>1840</v>
      </c>
      <c r="H8" s="73" t="s">
        <v>1881</v>
      </c>
      <c r="I8" s="73" t="s">
        <v>2169</v>
      </c>
      <c r="J8" s="279">
        <v>78953.119999999995</v>
      </c>
      <c r="K8" s="279">
        <v>264806228.63</v>
      </c>
      <c r="L8" s="280">
        <v>2.98154316E-4</v>
      </c>
      <c r="M8" s="74">
        <v>0</v>
      </c>
      <c r="N8" s="74">
        <v>17598399.18</v>
      </c>
      <c r="O8" s="281">
        <v>0</v>
      </c>
    </row>
    <row r="9" spans="1:15" ht="15.75" thickBot="1">
      <c r="A9" s="71" t="s">
        <v>1831</v>
      </c>
      <c r="B9" s="72" t="s">
        <v>766</v>
      </c>
      <c r="C9" s="72" t="s">
        <v>782</v>
      </c>
      <c r="D9" s="72" t="s">
        <v>2167</v>
      </c>
      <c r="E9" s="72" t="s">
        <v>1833</v>
      </c>
      <c r="F9" s="73" t="s">
        <v>2170</v>
      </c>
      <c r="G9" s="73" t="s">
        <v>1835</v>
      </c>
      <c r="H9" s="73" t="s">
        <v>1836</v>
      </c>
      <c r="I9" s="73" t="s">
        <v>2171</v>
      </c>
      <c r="J9" s="279">
        <v>12.5</v>
      </c>
      <c r="K9" s="279">
        <v>264806228.63</v>
      </c>
      <c r="L9" s="280">
        <v>4.7204327725484102E-8</v>
      </c>
      <c r="M9" s="74">
        <v>0</v>
      </c>
      <c r="N9" s="74">
        <v>17598399.18</v>
      </c>
      <c r="O9" s="281">
        <v>0</v>
      </c>
    </row>
    <row r="10" spans="1:15" ht="15.75" thickBot="1">
      <c r="A10" s="71" t="s">
        <v>1831</v>
      </c>
      <c r="B10" s="72" t="s">
        <v>766</v>
      </c>
      <c r="C10" s="72" t="s">
        <v>782</v>
      </c>
      <c r="D10" s="72" t="s">
        <v>2155</v>
      </c>
      <c r="E10" s="72" t="s">
        <v>1833</v>
      </c>
      <c r="F10" s="73" t="s">
        <v>1974</v>
      </c>
      <c r="G10" s="73" t="s">
        <v>1835</v>
      </c>
      <c r="H10" s="73" t="s">
        <v>1836</v>
      </c>
      <c r="I10" s="73" t="s">
        <v>2172</v>
      </c>
      <c r="J10" s="279">
        <v>824.26</v>
      </c>
      <c r="K10" s="279">
        <v>264806228.63</v>
      </c>
      <c r="L10" s="280">
        <v>3.1126911336806001E-6</v>
      </c>
      <c r="M10" s="74">
        <v>0</v>
      </c>
      <c r="N10" s="74">
        <v>17598399.18</v>
      </c>
      <c r="O10" s="281">
        <v>0</v>
      </c>
    </row>
    <row r="11" spans="1:15" ht="12.75" customHeight="1" thickBot="1">
      <c r="A11" s="71" t="s">
        <v>1831</v>
      </c>
      <c r="B11" s="72" t="s">
        <v>766</v>
      </c>
      <c r="C11" s="72" t="s">
        <v>782</v>
      </c>
      <c r="D11" s="72" t="s">
        <v>2155</v>
      </c>
      <c r="E11" s="72" t="s">
        <v>1833</v>
      </c>
      <c r="F11" s="73" t="s">
        <v>2173</v>
      </c>
      <c r="G11" s="73" t="s">
        <v>1835</v>
      </c>
      <c r="H11" s="73" t="s">
        <v>1836</v>
      </c>
      <c r="I11" s="73" t="s">
        <v>2174</v>
      </c>
      <c r="J11" s="279">
        <v>1459.49</v>
      </c>
      <c r="K11" s="279">
        <v>264806228.63</v>
      </c>
      <c r="L11" s="280">
        <v>5.51153954176535E-6</v>
      </c>
      <c r="M11" s="74">
        <v>0</v>
      </c>
      <c r="N11" s="74">
        <v>17598399.18</v>
      </c>
      <c r="O11" s="281">
        <v>0</v>
      </c>
    </row>
    <row r="12" spans="1:15" ht="12.75" customHeight="1" thickBot="1">
      <c r="A12" s="71" t="s">
        <v>1831</v>
      </c>
      <c r="B12" s="72" t="s">
        <v>766</v>
      </c>
      <c r="C12" s="72" t="s">
        <v>782</v>
      </c>
      <c r="D12" s="72" t="s">
        <v>2155</v>
      </c>
      <c r="E12" s="72" t="s">
        <v>1833</v>
      </c>
      <c r="F12" s="73" t="s">
        <v>2173</v>
      </c>
      <c r="G12" s="73" t="s">
        <v>1835</v>
      </c>
      <c r="H12" s="73" t="s">
        <v>1836</v>
      </c>
      <c r="I12" s="73" t="s">
        <v>2175</v>
      </c>
      <c r="J12" s="279">
        <v>9233.18</v>
      </c>
      <c r="K12" s="279">
        <v>264806228.63</v>
      </c>
      <c r="L12" s="280">
        <v>3.48676843734708E-5</v>
      </c>
      <c r="M12" s="74">
        <v>0</v>
      </c>
      <c r="N12" s="74">
        <v>17598399.18</v>
      </c>
      <c r="O12" s="281">
        <v>0</v>
      </c>
    </row>
    <row r="13" spans="1:15" ht="12.75" customHeight="1" thickBot="1">
      <c r="A13" s="71" t="s">
        <v>1831</v>
      </c>
      <c r="B13" s="72" t="s">
        <v>766</v>
      </c>
      <c r="C13" s="72" t="s">
        <v>782</v>
      </c>
      <c r="D13" s="72" t="s">
        <v>2155</v>
      </c>
      <c r="E13" s="72" t="s">
        <v>1833</v>
      </c>
      <c r="F13" s="73" t="s">
        <v>2173</v>
      </c>
      <c r="G13" s="73" t="s">
        <v>1835</v>
      </c>
      <c r="H13" s="73" t="s">
        <v>1836</v>
      </c>
      <c r="I13" s="73" t="s">
        <v>2176</v>
      </c>
      <c r="J13" s="279">
        <v>466.48</v>
      </c>
      <c r="K13" s="279">
        <v>264806228.63</v>
      </c>
      <c r="L13" s="280">
        <v>1.7615899837907101E-6</v>
      </c>
      <c r="M13" s="74">
        <v>0</v>
      </c>
      <c r="N13" s="74">
        <v>17598399.18</v>
      </c>
      <c r="O13" s="281">
        <v>0</v>
      </c>
    </row>
    <row r="14" spans="1:15" ht="12.75" customHeight="1" thickBot="1">
      <c r="A14" s="71" t="s">
        <v>1831</v>
      </c>
      <c r="B14" s="72" t="s">
        <v>766</v>
      </c>
      <c r="C14" s="72" t="s">
        <v>782</v>
      </c>
      <c r="D14" s="72" t="s">
        <v>2155</v>
      </c>
      <c r="E14" s="72" t="s">
        <v>1833</v>
      </c>
      <c r="F14" s="73" t="s">
        <v>2173</v>
      </c>
      <c r="G14" s="73" t="s">
        <v>1840</v>
      </c>
      <c r="H14" s="73" t="s">
        <v>1841</v>
      </c>
      <c r="I14" s="73" t="s">
        <v>2177</v>
      </c>
      <c r="J14" s="279">
        <v>14795.74</v>
      </c>
      <c r="K14" s="279">
        <v>264806228.63</v>
      </c>
      <c r="L14" s="280">
        <v>5.5873836792084401E-5</v>
      </c>
      <c r="M14" s="74">
        <v>0</v>
      </c>
      <c r="N14" s="74">
        <v>17598399.18</v>
      </c>
      <c r="O14" s="281">
        <v>0</v>
      </c>
    </row>
    <row r="15" spans="1:15" ht="12.75" customHeight="1" thickBot="1">
      <c r="A15" s="71" t="s">
        <v>1831</v>
      </c>
      <c r="B15" s="72" t="s">
        <v>766</v>
      </c>
      <c r="C15" s="72" t="s">
        <v>782</v>
      </c>
      <c r="D15" s="72" t="s">
        <v>2155</v>
      </c>
      <c r="E15" s="72" t="s">
        <v>1833</v>
      </c>
      <c r="F15" s="73" t="s">
        <v>1974</v>
      </c>
      <c r="G15" s="73" t="s">
        <v>1835</v>
      </c>
      <c r="H15" s="73" t="s">
        <v>1836</v>
      </c>
      <c r="I15" s="73" t="s">
        <v>2178</v>
      </c>
      <c r="J15" s="279">
        <v>96358.67</v>
      </c>
      <c r="K15" s="279">
        <v>264806228.63</v>
      </c>
      <c r="L15" s="280">
        <v>3.6388369899999998E-4</v>
      </c>
      <c r="M15" s="74">
        <v>0</v>
      </c>
      <c r="N15" s="74">
        <v>17598399.18</v>
      </c>
      <c r="O15" s="281">
        <v>0</v>
      </c>
    </row>
    <row r="16" spans="1:15" ht="12.75" customHeight="1" thickBot="1">
      <c r="A16" s="77" t="s">
        <v>1831</v>
      </c>
      <c r="B16" s="78" t="s">
        <v>766</v>
      </c>
      <c r="C16" s="78" t="s">
        <v>782</v>
      </c>
      <c r="D16" s="78" t="s">
        <v>2179</v>
      </c>
      <c r="E16" s="78" t="s">
        <v>1833</v>
      </c>
      <c r="F16" s="79" t="s">
        <v>2180</v>
      </c>
      <c r="G16" s="79" t="s">
        <v>1835</v>
      </c>
      <c r="H16" s="79" t="s">
        <v>1836</v>
      </c>
      <c r="I16" s="79" t="s">
        <v>2181</v>
      </c>
      <c r="J16" s="282">
        <v>3331.65</v>
      </c>
      <c r="K16" s="282">
        <v>264806228.63</v>
      </c>
      <c r="L16" s="259">
        <v>1.25814638773287E-5</v>
      </c>
      <c r="M16" s="80">
        <v>0</v>
      </c>
      <c r="N16" s="80">
        <v>17598399.18</v>
      </c>
      <c r="O16" s="260">
        <v>0</v>
      </c>
    </row>
  </sheetData>
  <pageMargins left="0.511811024" right="0.511811024" top="0.78740157499999996" bottom="0.78740157499999996" header="0.31496062000000002" footer="0.3149606200000000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8C94C-4337-44D0-8E56-F73BC6269EAC}">
  <sheetPr codeName="Planilha25">
    <tabColor rgb="FF003641"/>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hidden="1"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782</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fornecedores'!E:E=For_3060!F2)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105" priority="3"/>
  </conditionalFormatting>
  <conditionalFormatting sqref="I3">
    <cfRule type="cellIs" dxfId="104" priority="1" operator="equal">
      <formula>0</formula>
    </cfRule>
    <cfRule type="cellIs" dxfId="103" priority="2" operator="equal">
      <formula>1</formula>
    </cfRule>
  </conditionalFormatting>
  <dataValidations count="1">
    <dataValidation type="list" allowBlank="1" showInputMessage="1" showErrorMessage="1" sqref="J4:K33 O4:P24 L4:M24 U4:V24 R4:S24 X4:X24" xr:uid="{AF92659B-E3A5-4218-B0EF-EE9F17CF4D2A}">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197F6-9748-428E-85F1-CD8760FDDF09}">
  <sheetPr>
    <tabColor rgb="FF49479D"/>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783</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2 Cooperados avaliados ao RSAC</v>
      </c>
      <c r="C4" s="154">
        <f>SUM(L:L)</f>
        <v>2</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3233'!L:L)</f>
        <v>9.0400554428170544E-5</v>
      </c>
      <c r="C7" s="122">
        <v>0.15</v>
      </c>
      <c r="D7" s="340" t="str">
        <f>IF(B7&lt;C7,"ENQUADRADO","DESENQUADRADO")</f>
        <v>ENQUADRADO</v>
      </c>
      <c r="E7" s="340"/>
      <c r="H7" s="341" t="s">
        <v>784</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1">_xlfn.XLOOKUP(_xlfn.UNIQUE('3233'!$C:$C),'3233'!C:C,'3233'!D:D,"")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Fornecedores'!G27</f>
        <v>0</v>
      </c>
      <c r="D10" s="118">
        <f>'Análise Fornecedores'!H27</f>
        <v>0</v>
      </c>
      <c r="E10" s="118">
        <f>'Análise Fornecedores'!I27</f>
        <v>0</v>
      </c>
      <c r="H10" s="263" t="s">
        <v>1790</v>
      </c>
      <c r="I10" s="236" t="str">
        <f>_xlfn.XLOOKUP(J10,'3233'!$D:$D,'3233'!$C:$C,0,0)</f>
        <v>23.111.436/0001-53</v>
      </c>
      <c r="J10" s="143" t="str">
        <v>COMPRA PROGRAMADA LTDA</v>
      </c>
      <c r="K10" s="144" cm="1">
        <f t="array" ref="K10">MAX(IF(J10='3233'!$D:$D,'3233'!$I:$I))</f>
        <v>46044</v>
      </c>
      <c r="L10" s="145">
        <f>IF(COUNTIFS('3233'!$D:$D,'A3233'!J10,'3233'!$I:$I,'A3233'!K10,'3233'!$F:$F,'A3233'!$L$7)&gt;=1,1,0)</f>
        <v>1</v>
      </c>
      <c r="M10" s="145">
        <f>IF(COUNTIFS('3233'!$D:$D,'A3233'!J10,'3233'!$I:$I,'A3233'!K10,'3233'!$F:$F,'A3233'!$M$7)&gt;=1,1,0)</f>
        <v>0</v>
      </c>
      <c r="N10" s="146">
        <f>IF(COUNTIFS('3233'!$D:$D,'A3233'!J10,'3233'!$I:$I,'A3233'!K10,'3233'!$F:$F,'A3233'!$N$7)&gt;=1,1,0)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19"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63" t="s">
        <v>1732</v>
      </c>
      <c r="I11" s="115" t="str">
        <f>_xlfn.XLOOKUP(J11,'3233'!$D:$D,'3233'!$C:$C,0,0)</f>
        <v>29.275.571/0001-10</v>
      </c>
      <c r="J11" s="134" t="str">
        <v>T&amp;F INVESTIMENTOS LTDA</v>
      </c>
      <c r="K11" s="135" cm="1">
        <f t="array" ref="K11">MAX(IF(J11='3233'!$D:$D,'3233'!$I:$I))</f>
        <v>46043</v>
      </c>
      <c r="L11" s="136">
        <f>IF(COUNTIFS('3233'!$D:$D,'A3233'!J11,'3233'!$I:$I,'A3233'!K11,'3233'!$F:$F,'A3233'!$L$7)&gt;=1,1,0)</f>
        <v>1</v>
      </c>
      <c r="M11" s="136">
        <f>IF(COUNTIFS('3233'!$D:$D,'A3233'!J11,'3233'!$I:$I,'A3233'!K11,'3233'!$F:$F,'A3233'!$M$7)&gt;=1,1,0)</f>
        <v>0</v>
      </c>
      <c r="N11" s="136">
        <f>IF(COUNTIFS('3233'!$D:$D,'A3233'!J11,'3233'!$I:$I,'A3233'!K11,'3233'!$F:$F,'A3233'!$N$7)&gt;=1,1,0)</f>
        <v>0</v>
      </c>
      <c r="O11" s="117"/>
      <c r="P11" s="118"/>
      <c r="Q11" s="133" t="str">
        <f t="shared" ref="Q11:Q1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19" si="4">IF(AND(Z11="Sim",AB11="Siim"),"Ok",IF(AND(AA11="Sim")*OR(AB11="Não",AB11="Não se aplica",AB11=""),"Verificar","Ok"))</f>
        <v>Ok</v>
      </c>
      <c r="AD11" s="115"/>
      <c r="AE11" s="115"/>
      <c r="AF11" s="66"/>
      <c r="AG11" s="133" t="str">
        <f t="shared" ref="AG11:AG19" si="5">IF(AND(AE11="sim",AF11="Não"),"Verificar","Ok")</f>
        <v>Ok</v>
      </c>
      <c r="AH11" s="115"/>
      <c r="AI11" s="133" t="str">
        <f>IF(AH11="Não","Verificar","Ok")</f>
        <v>Ok</v>
      </c>
      <c r="AJ11" s="117" t="str">
        <f t="shared" ref="AJ11:AJ19" si="6">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_xlfn.XLOOKUP(J12,'3233'!$D:$D,'3233'!$C:$C,0,0)</f>
        <v>0</v>
      </c>
      <c r="J12" s="134"/>
      <c r="K12" s="135" cm="1">
        <f t="array" ref="K12">MAX(IF(J12='3233'!$D:$D,'3233'!$I:$I))</f>
        <v>0</v>
      </c>
      <c r="L12" s="136">
        <f>IF(COUNTIFS('3233'!$D:$D,'A3233'!J12,'3233'!$I:$I,'A3233'!K12,'3233'!$F:$F,'A3233'!$L$7)&gt;=1,1,0)</f>
        <v>0</v>
      </c>
      <c r="M12" s="136">
        <f>IF(COUNTIFS('3233'!$D:$D,'A3233'!J12,'3233'!$I:$I,'A3233'!K12,'3233'!$F:$F,'A3233'!$M$7)&gt;=1,1,0)</f>
        <v>0</v>
      </c>
      <c r="N12" s="136">
        <f>IF(COUNTIFS('3233'!$D:$D,'A3233'!J12,'3233'!$I:$I,'A3233'!K12,'3233'!$F:$F,'A3233'!$N$7)&gt;=1,1,0)</f>
        <v>0</v>
      </c>
      <c r="O12" s="117"/>
      <c r="P12" s="118"/>
      <c r="Q12" s="133" t="str">
        <f t="shared" si="2"/>
        <v>Ok</v>
      </c>
      <c r="R12" s="115"/>
      <c r="S12" s="115"/>
      <c r="T12" s="66"/>
      <c r="U12" s="133" t="str">
        <f t="shared" si="3"/>
        <v>Ok</v>
      </c>
      <c r="V12" s="115"/>
      <c r="W12" s="115"/>
      <c r="X12" s="66"/>
      <c r="Y12" s="133" t="str">
        <f t="shared" ref="Y12:Y19" si="7">IF(AND(V12="Sim",X12="Siim"),"Ok",IF(AND(W12="Sim")*OR(X12="Não",X12="Não se aplica",X12=""),"Verificar","Ok"))</f>
        <v>Ok</v>
      </c>
      <c r="Z12" s="115"/>
      <c r="AA12" s="115"/>
      <c r="AB12" s="66"/>
      <c r="AC12" s="133" t="str">
        <f t="shared" si="4"/>
        <v>Ok</v>
      </c>
      <c r="AD12" s="115"/>
      <c r="AE12" s="115"/>
      <c r="AF12" s="66"/>
      <c r="AG12" s="133" t="str">
        <f t="shared" si="5"/>
        <v>Ok</v>
      </c>
      <c r="AH12" s="115"/>
      <c r="AI12" s="133" t="str">
        <f t="shared" ref="AI12:AI18" si="8">IF(AH12="Não","Verificar","Ok")</f>
        <v>Ok</v>
      </c>
      <c r="AJ12" s="117" t="str">
        <f t="shared" si="6"/>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IFERROR(IF(ROW(_xlfn.XLOOKUP(B13,For_3233!D:D,For_3233!D:D))=1,"",ROW(_xlfn.XLOOKUP(B13,For_3233!D:D,For_3233!D:D))),"")</f>
        <v/>
      </c>
      <c r="B13" s="229" t="str" cm="1">
        <f t="array" ref="B13">_xlfn.UNIQUE(IF(_xlfn._xlws.FILTER(For_3233!D:D,For_3233!Z:Z="Fornecedor COM perguntas a serem evidenciadas","")="","",_xlfn._xlws.FILTER(For_3233!D:D,For_3233!Z:Z:'For_3233'!Z:Z="Fornecedor COM perguntas a serem evidenciadas","")))</f>
        <v/>
      </c>
      <c r="C13" s="230" t="str" cm="1">
        <f t="array" aca="1" ref="C13" ca="1">IFERROR(LEFT(
IF(INDIRECT("For_3233!N"&amp;A13)="verificar","6, ","")&amp;
IF(INDIRECT("For_3233!q"&amp;A13)="verificar","7, ","")&amp;
IF(INDIRECT("For_3233!t"&amp;A13)="verificar","8, ","")&amp;
IF(INDIRECT("For_3233!w"&amp;A13)="verificar","16, ","")&amp;
IF(INDIRECT("For_3233!x"&amp;A13)="não","QUESTIONÁRIO, ",""),
LEN(
IF(INDIRECT("For_3233!N"&amp;A13)="verificar","6, ","")&amp;
IF(INDIRECT("For_3233!q"&amp;A13)="verificar","7, ","")&amp;
IF(INDIRECT("For_3233!t"&amp;A13)="verificar","8, ","")&amp;
IF(INDIRECT("For_3233!w"&amp;A13)="verificar","16, ","")&amp;
IF(INDIRECT("For_3233!x"&amp;A13)="não","QUESTIONÁRIO, ",""))-2)&amp;".","")</f>
        <v/>
      </c>
      <c r="D13" s="229"/>
      <c r="E13" s="229"/>
      <c r="H13" s="115"/>
      <c r="I13" s="115">
        <f>_xlfn.XLOOKUP(J13,'3233'!$D:$D,'3233'!$C:$C,0,0)</f>
        <v>0</v>
      </c>
      <c r="J13" s="134"/>
      <c r="K13" s="135" cm="1">
        <f t="array" ref="K13">MAX(IF(J13='3233'!$D:$D,'3233'!$I:$I))</f>
        <v>0</v>
      </c>
      <c r="L13" s="136">
        <f>IF(COUNTIFS('3233'!$D:$D,'A3233'!J13,'3233'!$I:$I,'A3233'!K13,'3233'!$F:$F,'A3233'!$L$7)&gt;=1,1,0)</f>
        <v>0</v>
      </c>
      <c r="M13" s="136">
        <f>IF(COUNTIFS('3233'!$D:$D,'A3233'!J13,'3233'!$I:$I,'A3233'!K13,'3233'!$F:$F,'A3233'!$M$7)&gt;=1,1,0)</f>
        <v>0</v>
      </c>
      <c r="N13" s="136">
        <f>IF(COUNTIFS('3233'!$D:$D,'A3233'!J13,'3233'!$I:$I,'A3233'!K13,'3233'!$F:$F,'A3233'!$N$7)&gt;=1,1,0)</f>
        <v>0</v>
      </c>
      <c r="O13" s="117"/>
      <c r="P13" s="118"/>
      <c r="Q13" s="133" t="str">
        <f t="shared" si="2"/>
        <v>Ok</v>
      </c>
      <c r="R13" s="115"/>
      <c r="S13" s="115"/>
      <c r="T13" s="66"/>
      <c r="U13" s="133" t="str">
        <f t="shared" si="3"/>
        <v>Ok</v>
      </c>
      <c r="V13" s="115"/>
      <c r="W13" s="115"/>
      <c r="X13" s="66"/>
      <c r="Y13" s="133" t="str">
        <f t="shared" si="7"/>
        <v>Ok</v>
      </c>
      <c r="Z13" s="115"/>
      <c r="AA13" s="115"/>
      <c r="AB13" s="66"/>
      <c r="AC13" s="133" t="str">
        <f t="shared" si="4"/>
        <v>Ok</v>
      </c>
      <c r="AE13" s="115"/>
      <c r="AF13" s="66"/>
      <c r="AG13" s="133" t="str">
        <f t="shared" si="5"/>
        <v>Ok</v>
      </c>
      <c r="AH13" s="115"/>
      <c r="AI13" s="133" t="str">
        <f t="shared" si="8"/>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IFERROR(IF(ROW(_xlfn.XLOOKUP(B14,For_3233!D:D,For_3233!D:D))=1,"",ROW(_xlfn.XLOOKUP(B14,For_3233!D:D,For_3233!D:D))),"")</f>
        <v/>
      </c>
      <c r="B14" s="229" t="str" cm="1">
        <f t="array" ref="B14">_xlfn.UNIQUE(IF(_xlfn._xlws.FILTER(For_3233!D:D,For_3233!Z:Z="Fornecedor COM perguntas a serem evidenciadas","")="","",_xlfn._xlws.FILTER(For_3233!D:D,For_3233!Z:Z:'For_3233'!Z:Z="Fornecedor COM perguntas a serem evidenciadas","")))</f>
        <v/>
      </c>
      <c r="C14" s="230" t="str" cm="1">
        <f t="array" aca="1" ref="C14" ca="1">IFERROR(LEFT(
IF(INDIRECT("For_3233!N"&amp;A14)="verificar","6, ","")&amp;
IF(INDIRECT("For_3233!q"&amp;A14)="verificar","7, ","")&amp;
IF(INDIRECT("For_3233!t"&amp;A14)="verificar","8, ","")&amp;
IF(INDIRECT("For_3233!w"&amp;A14)="verificar","16, ","")&amp;
IF(INDIRECT("For_3233!x"&amp;A14)="não","QUESTIONÁRIO, ",""),
LEN(
IF(INDIRECT("For_3233!N"&amp;A14)="verificar","6, ","")&amp;
IF(INDIRECT("For_3233!q"&amp;A14)="verificar","7, ","")&amp;
IF(INDIRECT("For_3233!t"&amp;A14)="verificar","8, ","")&amp;
IF(INDIRECT("For_3233!w"&amp;A14)="verificar","16, ","")&amp;
IF(INDIRECT("For_3233!x"&amp;A14)="não","QUESTIONÁRIO, ",""))-2)&amp;".","")</f>
        <v/>
      </c>
      <c r="D14" s="229"/>
      <c r="E14" s="229"/>
      <c r="H14" s="115"/>
      <c r="I14" s="115">
        <f>_xlfn.XLOOKUP(J14,'3233'!$D:$D,'3233'!$C:$C,0,0)</f>
        <v>0</v>
      </c>
      <c r="J14" s="134"/>
      <c r="K14" s="135" cm="1">
        <f t="array" ref="K14">MAX(IF(J14='3233'!$D:$D,'3233'!$I:$I))</f>
        <v>0</v>
      </c>
      <c r="L14" s="136">
        <f>IF(COUNTIFS('3233'!$D:$D,'A3233'!J14,'3233'!$I:$I,'A3233'!K14,'3233'!$F:$F,'A3233'!$L$7)&gt;=1,1,0)</f>
        <v>0</v>
      </c>
      <c r="M14" s="136">
        <f>IF(COUNTIFS('3233'!$D:$D,'A3233'!J14,'3233'!$I:$I,'A3233'!K14,'3233'!$F:$F,'A3233'!$M$7)&gt;=1,1,0)</f>
        <v>0</v>
      </c>
      <c r="N14" s="136">
        <f>IF(COUNTIFS('3233'!$D:$D,'A3233'!J14,'3233'!$I:$I,'A3233'!K14,'3233'!$F:$F,'A3233'!$N$7)&gt;=1,1,0)</f>
        <v>0</v>
      </c>
      <c r="O14" s="117"/>
      <c r="P14" s="118"/>
      <c r="Q14" s="133" t="str">
        <f t="shared" si="2"/>
        <v>Ok</v>
      </c>
      <c r="R14" s="115"/>
      <c r="S14" s="115"/>
      <c r="T14" s="66"/>
      <c r="U14" s="133" t="str">
        <f t="shared" si="3"/>
        <v>Ok</v>
      </c>
      <c r="V14" s="115"/>
      <c r="W14" s="115"/>
      <c r="X14" s="66"/>
      <c r="Y14" s="133" t="str">
        <f t="shared" si="7"/>
        <v>Ok</v>
      </c>
      <c r="Z14" s="115"/>
      <c r="AA14" s="115"/>
      <c r="AB14" s="66"/>
      <c r="AC14" s="133" t="str">
        <f t="shared" si="4"/>
        <v>Ok</v>
      </c>
      <c r="AD14" s="115"/>
      <c r="AE14" s="115"/>
      <c r="AF14" s="66"/>
      <c r="AG14" s="133" t="str">
        <f t="shared" si="5"/>
        <v>Ok</v>
      </c>
      <c r="AH14" s="115"/>
      <c r="AI14" s="133" t="str">
        <f t="shared" si="8"/>
        <v>Ok</v>
      </c>
      <c r="AJ14" s="117" t="str">
        <f t="shared" si="6"/>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IFERROR(IF(ROW(_xlfn.XLOOKUP(B15,For_3233!D:D,For_3233!D:D))=1,"",ROW(_xlfn.XLOOKUP(B15,For_3233!D:D,For_3233!D:D))),"")</f>
        <v/>
      </c>
      <c r="B15" s="229" t="str" cm="1">
        <f t="array" ref="B15">_xlfn.UNIQUE(IF(_xlfn._xlws.FILTER(For_3233!D:D,For_3233!Z:Z="Fornecedor COM perguntas a serem evidenciadas","")="","",_xlfn._xlws.FILTER(For_3233!D:D,For_3233!Z:Z:'For_3233'!Z:Z="Fornecedor COM perguntas a serem evidenciadas","")))</f>
        <v/>
      </c>
      <c r="C15" s="230" t="str" cm="1">
        <f t="array" aca="1" ref="C15" ca="1">IFERROR(LEFT(
IF(INDIRECT("For_3233!N"&amp;A15)="verificar","6, ","")&amp;
IF(INDIRECT("For_3233!q"&amp;A15)="verificar","7, ","")&amp;
IF(INDIRECT("For_3233!t"&amp;A15)="verificar","8, ","")&amp;
IF(INDIRECT("For_3233!w"&amp;A15)="verificar","16, ","")&amp;
IF(INDIRECT("For_3233!x"&amp;A15)="não","QUESTIONÁRIO, ",""),
LEN(
IF(INDIRECT("For_3233!N"&amp;A15)="verificar","6, ","")&amp;
IF(INDIRECT("For_3233!q"&amp;A15)="verificar","7, ","")&amp;
IF(INDIRECT("For_3233!t"&amp;A15)="verificar","8, ","")&amp;
IF(INDIRECT("For_3233!w"&amp;A15)="verificar","16, ","")&amp;
IF(INDIRECT("For_3233!x"&amp;A15)="não","QUESTIONÁRIO, ",""))-2)&amp;".","")</f>
        <v/>
      </c>
      <c r="D15" s="229"/>
      <c r="E15" s="229"/>
      <c r="H15" s="115"/>
      <c r="I15" s="115">
        <f>_xlfn.XLOOKUP(J15,'3233'!$D:$D,'3233'!$C:$C,0,0)</f>
        <v>0</v>
      </c>
      <c r="J15" s="134"/>
      <c r="K15" s="135" cm="1">
        <f t="array" ref="K15">MAX(IF(J15='3233'!$D:$D,'3233'!$I:$I))</f>
        <v>0</v>
      </c>
      <c r="L15" s="136">
        <f>IF(COUNTIFS('3233'!$D:$D,'A3233'!J15,'3233'!$I:$I,'A3233'!K15,'3233'!$F:$F,'A3233'!$L$7)&gt;=1,1,0)</f>
        <v>0</v>
      </c>
      <c r="M15" s="136">
        <f>IF(COUNTIFS('3233'!$D:$D,'A3233'!J15,'3233'!$I:$I,'A3233'!K15,'3233'!$F:$F,'A3233'!$M$7)&gt;=1,1,0)</f>
        <v>0</v>
      </c>
      <c r="N15" s="136">
        <f>IF(COUNTIFS('3233'!$D:$D,'A3233'!J15,'3233'!$I:$I,'A3233'!K15,'3233'!$F:$F,'A3233'!$N$7)&gt;=1,1,0)</f>
        <v>0</v>
      </c>
      <c r="O15" s="117"/>
      <c r="P15" s="118"/>
      <c r="Q15" s="133" t="str">
        <f t="shared" si="2"/>
        <v>Ok</v>
      </c>
      <c r="R15" s="115"/>
      <c r="S15" s="115"/>
      <c r="T15" s="66"/>
      <c r="U15" s="133" t="str">
        <f>IF(AND(R15="Sim",T15="Siim"),"Ok",IF(AND(S15="Sim")*OR(T15="Não",T15="Não se aplica",T15=""),"Verificar","Ok"))</f>
        <v>Ok</v>
      </c>
      <c r="V15" s="115"/>
      <c r="W15" s="115"/>
      <c r="X15" s="66"/>
      <c r="Y15" s="133" t="str">
        <f t="shared" si="7"/>
        <v>Ok</v>
      </c>
      <c r="Z15" s="115"/>
      <c r="AA15" s="115"/>
      <c r="AB15" s="66"/>
      <c r="AC15" s="133" t="str">
        <f t="shared" si="4"/>
        <v>Ok</v>
      </c>
      <c r="AD15" s="115"/>
      <c r="AE15" s="115"/>
      <c r="AF15" s="66"/>
      <c r="AG15" s="133" t="str">
        <f t="shared" si="5"/>
        <v>Ok</v>
      </c>
      <c r="AH15" s="115"/>
      <c r="AI15" s="133" t="str">
        <f>IF(AH15="Não","Verificar","Ok")</f>
        <v>Ok</v>
      </c>
      <c r="AJ15" s="117" t="str">
        <f t="shared" si="6"/>
        <v>Não</v>
      </c>
      <c r="AK15" s="118"/>
      <c r="AL15" s="115"/>
      <c r="AM15" s="133" t="str">
        <f t="shared" si="0"/>
        <v>Ok</v>
      </c>
      <c r="AO15" s="65" t="str">
        <f t="shared" si="1"/>
        <v>Cooperado SEM perguntas a serem evidenciadas</v>
      </c>
    </row>
    <row r="16" spans="1:46" ht="20.100000000000001" customHeight="1">
      <c r="A16" s="65" t="str">
        <f>IFERROR(IF(ROW(_xlfn.XLOOKUP(B16,For_3233!D:D,For_3233!D:D))=1,"",ROW(_xlfn.XLOOKUP(B16,For_3233!D:D,For_3233!D:D))),"")</f>
        <v/>
      </c>
      <c r="B16" s="229" t="str" cm="1">
        <f t="array" ref="B16">_xlfn.UNIQUE(IF(_xlfn._xlws.FILTER(For_3233!D:D,For_3233!Z:Z="Fornecedor COM perguntas a serem evidenciadas","")="","",_xlfn._xlws.FILTER(For_3233!D:D,For_3233!Z:Z:'For_3233'!Z:Z="Fornecedor COM perguntas a serem evidenciadas","")))</f>
        <v/>
      </c>
      <c r="C16" s="230" t="str" cm="1">
        <f t="array" aca="1" ref="C16" ca="1">IFERROR(LEFT(
IF(INDIRECT("For_3233!N"&amp;A16)="verificar","6, ","")&amp;
IF(INDIRECT("For_3233!q"&amp;A16)="verificar","7, ","")&amp;
IF(INDIRECT("For_3233!t"&amp;A16)="verificar","8, ","")&amp;
IF(INDIRECT("For_3233!w"&amp;A16)="verificar","16, ","")&amp;
IF(INDIRECT("For_3233!x"&amp;A16)="não","QUESTIONÁRIO, ",""),
LEN(
IF(INDIRECT("For_3233!N"&amp;A16)="verificar","6, ","")&amp;
IF(INDIRECT("For_3233!q"&amp;A16)="verificar","7, ","")&amp;
IF(INDIRECT("For_3233!t"&amp;A16)="verificar","8, ","")&amp;
IF(INDIRECT("For_3233!w"&amp;A16)="verificar","16, ","")&amp;
IF(INDIRECT("For_3233!x"&amp;A16)="não","QUESTIONÁRIO, ",""))-2)&amp;".","")</f>
        <v/>
      </c>
      <c r="D16" s="229"/>
      <c r="E16" s="229"/>
      <c r="H16" s="115"/>
      <c r="I16" s="115">
        <f>_xlfn.XLOOKUP(J16,'3233'!$D:$D,'3233'!$C:$C,0,0)</f>
        <v>0</v>
      </c>
      <c r="J16" s="134"/>
      <c r="K16" s="135" cm="1">
        <f t="array" ref="K16">MAX(IF(J16='3233'!$D:$D,'3233'!$I:$I))</f>
        <v>0</v>
      </c>
      <c r="L16" s="136">
        <f>IF(COUNTIFS('3233'!$D:$D,'A3233'!J16,'3233'!$I:$I,'A3233'!K16,'3233'!$F:$F,'A3233'!$L$7)&gt;=1,1,0)</f>
        <v>0</v>
      </c>
      <c r="M16" s="136">
        <f>IF(COUNTIFS('3233'!$D:$D,'A3233'!J16,'3233'!$I:$I,'A3233'!K16,'3233'!$F:$F,'A3233'!$M$7)&gt;=1,1,0)</f>
        <v>0</v>
      </c>
      <c r="N16" s="136">
        <f>IF(COUNTIFS('3233'!$D:$D,'A3233'!J16,'3233'!$I:$I,'A3233'!K16,'3233'!$F:$F,'A3233'!$N$7)&gt;=1,1,0)</f>
        <v>0</v>
      </c>
      <c r="O16" s="117"/>
      <c r="P16" s="118"/>
      <c r="Q16" s="133" t="str">
        <f t="shared" si="2"/>
        <v>Ok</v>
      </c>
      <c r="R16" s="115"/>
      <c r="S16" s="115"/>
      <c r="T16" s="66"/>
      <c r="U16" s="133" t="str">
        <f>IF(AND(R16="Sim",T16="Siim"),"Ok",IF(AND(S16="Sim")*OR(T16="Não",T16="Não se aplica",T16=""),"Verificar","Ok"))</f>
        <v>Ok</v>
      </c>
      <c r="V16" s="115"/>
      <c r="W16" s="115"/>
      <c r="X16" s="66"/>
      <c r="Y16" s="133" t="str">
        <f t="shared" si="7"/>
        <v>Ok</v>
      </c>
      <c r="Z16" s="115"/>
      <c r="AA16" s="115"/>
      <c r="AB16" s="66"/>
      <c r="AC16" s="133" t="str">
        <f t="shared" si="4"/>
        <v>Ok</v>
      </c>
      <c r="AD16" s="115"/>
      <c r="AE16" s="115"/>
      <c r="AF16" s="66"/>
      <c r="AG16" s="133" t="str">
        <f t="shared" si="5"/>
        <v>Ok</v>
      </c>
      <c r="AH16" s="115"/>
      <c r="AI16" s="133" t="str">
        <f t="shared" si="8"/>
        <v>Ok</v>
      </c>
      <c r="AJ16" s="117" t="str">
        <f t="shared" si="6"/>
        <v>Não</v>
      </c>
      <c r="AK16" s="118"/>
      <c r="AL16" s="115"/>
      <c r="AM16" s="133" t="str">
        <f t="shared" si="0"/>
        <v>Ok</v>
      </c>
      <c r="AO16" s="65" t="str">
        <f t="shared" si="1"/>
        <v>Cooperado SEM perguntas a serem evidenciadas</v>
      </c>
    </row>
    <row r="17" spans="1:44" ht="20.100000000000001" customHeight="1">
      <c r="A17" s="65" t="str">
        <f>IFERROR(IF(ROW(_xlfn.XLOOKUP(B17,For_3233!D:D,For_3233!D:D))=1,"",ROW(_xlfn.XLOOKUP(B17,For_3233!D:D,For_3233!D:D))),"")</f>
        <v/>
      </c>
      <c r="B17" s="229" t="str" cm="1">
        <f t="array" ref="B17">_xlfn.UNIQUE(IF(_xlfn._xlws.FILTER(For_3233!D:D,For_3233!Z:Z="Fornecedor COM perguntas a serem evidenciadas","")="","",_xlfn._xlws.FILTER(For_3233!D:D,For_3233!Z:Z:'For_3233'!Z:Z="Fornecedor COM perguntas a serem evidenciadas","")))</f>
        <v/>
      </c>
      <c r="C17" s="230" t="str" cm="1">
        <f t="array" aca="1" ref="C17" ca="1">IFERROR(LEFT(
IF(INDIRECT("For_3233!N"&amp;A17)="verificar","6, ","")&amp;
IF(INDIRECT("For_3233!q"&amp;A17)="verificar","7, ","")&amp;
IF(INDIRECT("For_3233!t"&amp;A17)="verificar","8, ","")&amp;
IF(INDIRECT("For_3233!w"&amp;A17)="verificar","16, ","")&amp;
IF(INDIRECT("For_3233!x"&amp;A17)="não","QUESTIONÁRIO, ",""),
LEN(
IF(INDIRECT("For_3233!N"&amp;A17)="verificar","6, ","")&amp;
IF(INDIRECT("For_3233!q"&amp;A17)="verificar","7, ","")&amp;
IF(INDIRECT("For_3233!t"&amp;A17)="verificar","8, ","")&amp;
IF(INDIRECT("For_3233!w"&amp;A17)="verificar","16, ","")&amp;
IF(INDIRECT("For_3233!x"&amp;A17)="não","QUESTIONÁRIO, ",""))-2)&amp;".","")</f>
        <v/>
      </c>
      <c r="D17" s="229"/>
      <c r="E17" s="229"/>
      <c r="H17" s="115"/>
      <c r="I17" s="115">
        <f>_xlfn.XLOOKUP(J17,'3233'!$D:$D,'3233'!$C:$C,0,0)</f>
        <v>0</v>
      </c>
      <c r="J17" s="134"/>
      <c r="K17" s="135" cm="1">
        <f t="array" ref="K17">MAX(IF(J17='3233'!$D:$D,'3233'!$I:$I))</f>
        <v>0</v>
      </c>
      <c r="L17" s="136">
        <f>IF(COUNTIFS('3233'!$D:$D,'A3233'!J17,'3233'!$I:$I,'A3233'!K17,'3233'!$F:$F,'A3233'!$L$7)&gt;=1,1,0)</f>
        <v>0</v>
      </c>
      <c r="M17" s="136">
        <f>IF(COUNTIFS('3233'!$D:$D,'A3233'!J17,'3233'!$I:$I,'A3233'!K17,'3233'!$F:$F,'A3233'!$M$7)&gt;=1,1,0)</f>
        <v>0</v>
      </c>
      <c r="N17" s="136">
        <f>IF(COUNTIFS('3233'!$D:$D,'A3233'!J17,'3233'!$I:$I,'A3233'!K17,'3233'!$F:$F,'A3233'!$N$7)&gt;=1,1,0)</f>
        <v>0</v>
      </c>
      <c r="O17" s="117"/>
      <c r="P17" s="118"/>
      <c r="Q17" s="133" t="str">
        <f t="shared" si="2"/>
        <v>Ok</v>
      </c>
      <c r="R17" s="115"/>
      <c r="S17" s="115"/>
      <c r="T17" s="66"/>
      <c r="U17" s="133" t="str">
        <f t="shared" ref="U17:U19" si="9">IF(AND(R17="Sim",T17="Siim"),"Ok",IF(AND(S17="Sim")*OR(T17="Não",T17="Não se aplica",T17=""),"Verificar","Ok"))</f>
        <v>Ok</v>
      </c>
      <c r="V17" s="115"/>
      <c r="W17" s="115"/>
      <c r="X17" s="66"/>
      <c r="Y17" s="133" t="str">
        <f t="shared" si="7"/>
        <v>Ok</v>
      </c>
      <c r="Z17" s="115"/>
      <c r="AA17" s="115"/>
      <c r="AB17" s="66"/>
      <c r="AC17" s="133" t="str">
        <f t="shared" si="4"/>
        <v>Ok</v>
      </c>
      <c r="AD17" s="115"/>
      <c r="AE17" s="115"/>
      <c r="AF17" s="66"/>
      <c r="AG17" s="133" t="str">
        <f t="shared" si="5"/>
        <v>Ok</v>
      </c>
      <c r="AH17" s="115"/>
      <c r="AI17" s="133" t="str">
        <f t="shared" si="8"/>
        <v>Ok</v>
      </c>
      <c r="AJ17" s="117" t="str">
        <f t="shared" si="6"/>
        <v>Não</v>
      </c>
      <c r="AK17" s="118"/>
      <c r="AL17" s="115"/>
      <c r="AM17" s="133" t="str">
        <f>IF(OR(AL17=" ",AL17="Sim"),"Ok",IF(AJ17="Não","Ok","Verificar"))</f>
        <v>Ok</v>
      </c>
      <c r="AO17" s="65" t="str">
        <f t="shared" si="1"/>
        <v>Cooperado SEM perguntas a serem evidenciadas</v>
      </c>
    </row>
    <row r="18" spans="1:44" ht="20.100000000000001" customHeight="1">
      <c r="A18" s="65" t="str">
        <f>IFERROR(IF(ROW(_xlfn.XLOOKUP(B18,For_3233!D:D,For_3233!D:D))=1,"",ROW(_xlfn.XLOOKUP(B18,For_3233!D:D,For_3233!D:D))),"")</f>
        <v/>
      </c>
      <c r="B18" s="229" t="str" cm="1">
        <f t="array" ref="B18">_xlfn.UNIQUE(IF(_xlfn._xlws.FILTER(For_3233!D:D,For_3233!Z:Z="Fornecedor COM perguntas a serem evidenciadas","")="","",_xlfn._xlws.FILTER(For_3233!D:D,For_3233!Z:Z:'For_3233'!Z:Z="Fornecedor COM perguntas a serem evidenciadas","")))</f>
        <v/>
      </c>
      <c r="C18" s="230" t="str" cm="1">
        <f t="array" aca="1" ref="C18" ca="1">IFERROR(LEFT(
IF(INDIRECT("For_3233!N"&amp;A18)="verificar","6, ","")&amp;
IF(INDIRECT("For_3233!q"&amp;A18)="verificar","7, ","")&amp;
IF(INDIRECT("For_3233!t"&amp;A18)="verificar","8, ","")&amp;
IF(INDIRECT("For_3233!w"&amp;A18)="verificar","16, ","")&amp;
IF(INDIRECT("For_3233!x"&amp;A18)="não","QUESTIONÁRIO, ",""),
LEN(
IF(INDIRECT("For_3233!N"&amp;A18)="verificar","6, ","")&amp;
IF(INDIRECT("For_3233!q"&amp;A18)="verificar","7, ","")&amp;
IF(INDIRECT("For_3233!t"&amp;A18)="verificar","8, ","")&amp;
IF(INDIRECT("For_3233!w"&amp;A18)="verificar","16, ","")&amp;
IF(INDIRECT("For_3233!x"&amp;A18)="não","QUESTIONÁRIO, ",""))-2)&amp;".","")</f>
        <v/>
      </c>
      <c r="D18" s="229"/>
      <c r="E18" s="229"/>
      <c r="H18" s="115"/>
      <c r="I18" s="115">
        <f>_xlfn.XLOOKUP(J18,'3233'!$D:$D,'3233'!$C:$C,0,0)</f>
        <v>0</v>
      </c>
      <c r="J18" s="134"/>
      <c r="K18" s="135" cm="1">
        <f t="array" ref="K18">MAX(IF(J18='3233'!$D:$D,'3233'!$I:$I))</f>
        <v>0</v>
      </c>
      <c r="L18" s="136">
        <f>IF(COUNTIFS('3233'!$D:$D,'A3233'!J18,'3233'!$I:$I,'A3233'!K18,'3233'!$F:$F,'A3233'!$L$7)&gt;=1,1,0)</f>
        <v>0</v>
      </c>
      <c r="M18" s="136">
        <f>IF(COUNTIFS('3233'!$D:$D,'A3233'!J18,'3233'!$I:$I,'A3233'!K18,'3233'!$F:$F,'A3233'!$M$7)&gt;=1,1,0)</f>
        <v>0</v>
      </c>
      <c r="N18" s="136">
        <f>IF(COUNTIFS('3233'!$D:$D,'A3233'!J18,'3233'!$I:$I,'A3233'!K18,'3233'!$F:$F,'A3233'!$N$7)&gt;=1,1,0)</f>
        <v>0</v>
      </c>
      <c r="O18" s="117"/>
      <c r="P18" s="118"/>
      <c r="Q18" s="133" t="str">
        <f t="shared" si="2"/>
        <v>Ok</v>
      </c>
      <c r="R18" s="115"/>
      <c r="S18" s="115"/>
      <c r="T18" s="66"/>
      <c r="U18" s="133" t="str">
        <f t="shared" si="9"/>
        <v>Ok</v>
      </c>
      <c r="V18" s="115"/>
      <c r="W18" s="115"/>
      <c r="X18" s="66"/>
      <c r="Y18" s="133" t="str">
        <f t="shared" si="7"/>
        <v>Ok</v>
      </c>
      <c r="Z18" s="115"/>
      <c r="AA18" s="115"/>
      <c r="AB18" s="66"/>
      <c r="AC18" s="133" t="str">
        <f t="shared" si="4"/>
        <v>Ok</v>
      </c>
      <c r="AD18" s="115"/>
      <c r="AE18" s="115"/>
      <c r="AF18" s="66"/>
      <c r="AG18" s="133" t="str">
        <f t="shared" si="5"/>
        <v>Ok</v>
      </c>
      <c r="AH18" s="115"/>
      <c r="AI18" s="133" t="str">
        <f t="shared" si="8"/>
        <v>Ok</v>
      </c>
      <c r="AJ18" s="117" t="str">
        <f t="shared" si="6"/>
        <v>Não</v>
      </c>
      <c r="AK18" s="118"/>
      <c r="AL18" s="115"/>
      <c r="AM18" s="133" t="str">
        <f t="shared" ref="AM18:AM19" si="10">IF(OR(AL18=" ",AL18="Sim"),"Ok",IF(AJ18="Não","Ok","Verificar"))</f>
        <v>Ok</v>
      </c>
      <c r="AO18" s="65" t="str">
        <f t="shared" si="1"/>
        <v>Cooperado SEM perguntas a serem evidenciadas</v>
      </c>
    </row>
    <row r="19" spans="1:44" ht="20.100000000000001" customHeight="1">
      <c r="A19" s="65" t="str">
        <f>IFERROR(IF(ROW(_xlfn.XLOOKUP(B19,For_3233!D:D,For_3233!D:D))=1,"",ROW(_xlfn.XLOOKUP(B19,For_3233!D:D,For_3233!D:D))),"")</f>
        <v/>
      </c>
      <c r="B19" s="229" t="str" cm="1">
        <f t="array" ref="B19">_xlfn.UNIQUE(IF(_xlfn._xlws.FILTER(For_3233!D:D,For_3233!Z:Z="Fornecedor COM perguntas a serem evidenciadas","")="","",_xlfn._xlws.FILTER(For_3233!D:D,For_3233!Z:Z:'For_3233'!Z:Z="Fornecedor COM perguntas a serem evidenciadas","")))</f>
        <v/>
      </c>
      <c r="C19" s="230" t="str" cm="1">
        <f t="array" aca="1" ref="C19" ca="1">IFERROR(LEFT(
IF(INDIRECT("For_3233!N"&amp;A19)="verificar","6, ","")&amp;
IF(INDIRECT("For_3233!q"&amp;A19)="verificar","7, ","")&amp;
IF(INDIRECT("For_3233!t"&amp;A19)="verificar","8, ","")&amp;
IF(INDIRECT("For_3233!w"&amp;A19)="verificar","16, ","")&amp;
IF(INDIRECT("For_3233!x"&amp;A19)="não","QUESTIONÁRIO, ",""),
LEN(
IF(INDIRECT("For_3233!N"&amp;A19)="verificar","6, ","")&amp;
IF(INDIRECT("For_3233!q"&amp;A19)="verificar","7, ","")&amp;
IF(INDIRECT("For_3233!t"&amp;A19)="verificar","8, ","")&amp;
IF(INDIRECT("For_3233!w"&amp;A19)="verificar","16, ","")&amp;
IF(INDIRECT("For_3233!x"&amp;A19)="não","QUESTIONÁRIO, ",""))-2)&amp;".","")</f>
        <v/>
      </c>
      <c r="D19" s="229"/>
      <c r="E19" s="229"/>
      <c r="H19" s="115"/>
      <c r="I19" s="115">
        <f>_xlfn.XLOOKUP(J19,'3233'!$D:$D,'3233'!$C:$C,0,0)</f>
        <v>0</v>
      </c>
      <c r="J19" s="134"/>
      <c r="K19" s="135" cm="1">
        <f t="array" ref="K19">MAX(IF(J19='3233'!$D:$D,'3233'!$I:$I))</f>
        <v>0</v>
      </c>
      <c r="L19" s="136">
        <f>IF(COUNTIFS('3233'!$D:$D,'A3233'!J19,'3233'!$I:$I,'A3233'!K19,'3233'!$F:$F,'A3233'!$L$7)&gt;=1,1,0)</f>
        <v>0</v>
      </c>
      <c r="M19" s="136">
        <f>IF(COUNTIFS('3233'!$D:$D,'A3233'!J19,'3233'!$I:$I,'A3233'!K19,'3233'!$F:$F,'A3233'!$M$7)&gt;=1,1,0)</f>
        <v>0</v>
      </c>
      <c r="N19" s="136">
        <f>IF(COUNTIFS('3233'!$D:$D,'A3233'!J19,'3233'!$I:$I,'A3233'!K19,'3233'!$F:$F,'A3233'!$N$7)&gt;=1,1,0)</f>
        <v>0</v>
      </c>
      <c r="O19" s="117"/>
      <c r="P19" s="118"/>
      <c r="Q19" s="133" t="str">
        <f t="shared" si="2"/>
        <v>Ok</v>
      </c>
      <c r="R19" s="115"/>
      <c r="S19" s="115"/>
      <c r="T19" s="66"/>
      <c r="U19" s="133" t="str">
        <f t="shared" si="9"/>
        <v>Ok</v>
      </c>
      <c r="V19" s="115"/>
      <c r="W19" s="115"/>
      <c r="X19" s="66"/>
      <c r="Y19" s="133" t="str">
        <f t="shared" si="7"/>
        <v>Ok</v>
      </c>
      <c r="Z19" s="115"/>
      <c r="AA19" s="115"/>
      <c r="AB19" s="66"/>
      <c r="AC19" s="133" t="str">
        <f t="shared" si="4"/>
        <v>Ok</v>
      </c>
      <c r="AD19" s="115"/>
      <c r="AE19" s="115"/>
      <c r="AF19" s="66"/>
      <c r="AG19" s="133" t="str">
        <f t="shared" si="5"/>
        <v>Ok</v>
      </c>
      <c r="AH19" s="115"/>
      <c r="AI19" s="133" t="str">
        <f>IF(AH19="Não","Verificar","Ok")</f>
        <v>Ok</v>
      </c>
      <c r="AJ19" s="117" t="str">
        <f t="shared" si="6"/>
        <v>Não</v>
      </c>
      <c r="AK19" s="118"/>
      <c r="AL19" s="115"/>
      <c r="AM19" s="133" t="str">
        <f t="shared" si="10"/>
        <v>Ok</v>
      </c>
      <c r="AO19" s="65" t="str">
        <f t="shared" si="1"/>
        <v>Cooperado SEM perguntas a serem evidenciadas</v>
      </c>
    </row>
    <row r="20" spans="1:44" ht="20.100000000000001" customHeight="1">
      <c r="A20" s="65" t="str">
        <f>IFERROR(IF(ROW(_xlfn.XLOOKUP(B20,For_3233!D:D,For_3233!D:D))=1,"",ROW(_xlfn.XLOOKUP(B20,For_3233!D:D,For_3233!D:D))),"")</f>
        <v/>
      </c>
      <c r="B20" s="229" t="str" cm="1">
        <f t="array" ref="B20">_xlfn.UNIQUE(IF(_xlfn._xlws.FILTER(For_3233!D:D,For_3233!Z:Z="Fornecedor COM perguntas a serem evidenciadas","")="","",_xlfn._xlws.FILTER(For_3233!D:D,For_3233!Z:Z:'For_3233'!Z:Z="Fornecedor COM perguntas a serem evidenciadas","")))</f>
        <v/>
      </c>
      <c r="C20" s="230" t="str" cm="1">
        <f t="array" aca="1" ref="C20" ca="1">IFERROR(LEFT(
IF(INDIRECT("For_3233!N"&amp;A20)="verificar","6, ","")&amp;
IF(INDIRECT("For_3233!q"&amp;A20)="verificar","7, ","")&amp;
IF(INDIRECT("For_3233!t"&amp;A20)="verificar","8, ","")&amp;
IF(INDIRECT("For_3233!w"&amp;A20)="verificar","16, ","")&amp;
IF(INDIRECT("For_3233!x"&amp;A20)="não","QUESTIONÁRIO, ",""),
LEN(
IF(INDIRECT("For_3233!N"&amp;A20)="verificar","6, ","")&amp;
IF(INDIRECT("For_3233!q"&amp;A20)="verificar","7, ","")&amp;
IF(INDIRECT("For_3233!t"&amp;A20)="verificar","8, ","")&amp;
IF(INDIRECT("For_3233!w"&amp;A20)="verificar","16, ","")&amp;
IF(INDIRECT("For_3233!x"&amp;A20)="não","QUESTIONÁRIO, ",""))-2)&amp;".","")</f>
        <v/>
      </c>
      <c r="D20" s="229"/>
      <c r="E20" s="229"/>
      <c r="H20"/>
      <c r="I20"/>
      <c r="J20"/>
      <c r="K20"/>
      <c r="L20"/>
      <c r="M20"/>
      <c r="N20"/>
      <c r="O20"/>
      <c r="P20"/>
      <c r="Q20"/>
      <c r="R20"/>
      <c r="S20"/>
      <c r="T20"/>
      <c r="U20"/>
      <c r="V20"/>
      <c r="W20"/>
      <c r="X20"/>
      <c r="Y20"/>
      <c r="Z20"/>
      <c r="AA20"/>
      <c r="AB20"/>
      <c r="AC20"/>
      <c r="AD20"/>
      <c r="AE20"/>
      <c r="AF20"/>
      <c r="AG20"/>
      <c r="AH20"/>
      <c r="AI20"/>
      <c r="AJ20"/>
      <c r="AK20"/>
      <c r="AL20"/>
      <c r="AM20"/>
      <c r="AN20"/>
      <c r="AO20"/>
      <c r="AP20"/>
      <c r="AQ20"/>
      <c r="AR20"/>
    </row>
    <row r="21" spans="1:44" ht="20.100000000000001" customHeight="1">
      <c r="A21" s="65" t="str">
        <f>IFERROR(IF(ROW(_xlfn.XLOOKUP(B21,For_3233!D:D,For_3233!D:D))=1,"",ROW(_xlfn.XLOOKUP(B21,For_3233!D:D,For_3233!D:D))),"")</f>
        <v/>
      </c>
      <c r="B21" s="229" t="str" cm="1">
        <f t="array" ref="B21">_xlfn.UNIQUE(IF(_xlfn._xlws.FILTER(For_3233!D:D,For_3233!Z:Z="Fornecedor COM perguntas a serem evidenciadas","")="","",_xlfn._xlws.FILTER(For_3233!D:D,For_3233!Z:Z:'For_3233'!Z:Z="Fornecedor COM perguntas a serem evidenciadas","")))</f>
        <v/>
      </c>
      <c r="C21" s="230" t="str" cm="1">
        <f t="array" aca="1" ref="C21" ca="1">IFERROR(LEFT(
IF(INDIRECT("For_3233!N"&amp;A21)="verificar","6, ","")&amp;
IF(INDIRECT("For_3233!q"&amp;A21)="verificar","7, ","")&amp;
IF(INDIRECT("For_3233!t"&amp;A21)="verificar","8, ","")&amp;
IF(INDIRECT("For_3233!w"&amp;A21)="verificar","16, ","")&amp;
IF(INDIRECT("For_3233!x"&amp;A21)="não","QUESTIONÁRIO, ",""),
LEN(
IF(INDIRECT("For_3233!N"&amp;A21)="verificar","6, ","")&amp;
IF(INDIRECT("For_3233!q"&amp;A21)="verificar","7, ","")&amp;
IF(INDIRECT("For_3233!t"&amp;A21)="verificar","8, ","")&amp;
IF(INDIRECT("For_3233!w"&amp;A21)="verificar","16, ","")&amp;
IF(INDIRECT("For_3233!x"&amp;A21)="não","QUESTIONÁRIO, ",""))-2)&amp;".","")</f>
        <v/>
      </c>
      <c r="D21" s="229"/>
      <c r="E21" s="229"/>
      <c r="H21"/>
      <c r="I21"/>
      <c r="J21"/>
      <c r="K21"/>
      <c r="L21"/>
      <c r="M21"/>
      <c r="N21"/>
      <c r="O21"/>
      <c r="P21"/>
      <c r="Q21"/>
      <c r="R21"/>
      <c r="S21"/>
      <c r="T21"/>
      <c r="U21"/>
      <c r="V21"/>
      <c r="W21"/>
      <c r="X21"/>
      <c r="Y21"/>
      <c r="Z21"/>
      <c r="AA21"/>
      <c r="AB21"/>
      <c r="AC21"/>
      <c r="AD21"/>
      <c r="AE21"/>
      <c r="AF21"/>
      <c r="AG21"/>
      <c r="AH21"/>
      <c r="AI21"/>
      <c r="AJ21"/>
      <c r="AK21"/>
      <c r="AL21"/>
      <c r="AM21"/>
      <c r="AN21"/>
      <c r="AO21"/>
      <c r="AP21"/>
      <c r="AQ21"/>
      <c r="AR21"/>
    </row>
    <row r="22" spans="1:44" ht="20.100000000000001" customHeight="1">
      <c r="A22" s="65" t="str">
        <f>IFERROR(IF(ROW(_xlfn.XLOOKUP(B22,For_3233!D:D,For_3233!D:D))=1,"",ROW(_xlfn.XLOOKUP(B22,For_3233!D:D,For_3233!D:D))),"")</f>
        <v/>
      </c>
      <c r="B22" s="229" t="str" cm="1">
        <f t="array" ref="B22">_xlfn.UNIQUE(IF(_xlfn._xlws.FILTER(For_3233!D:D,For_3233!Z:Z="Fornecedor COM perguntas a serem evidenciadas","")="","",_xlfn._xlws.FILTER(For_3233!D:D,For_3233!Z:Z:'For_3233'!Z:Z="Fornecedor COM perguntas a serem evidenciadas","")))</f>
        <v/>
      </c>
      <c r="C22" s="230" t="str" cm="1">
        <f t="array" aca="1" ref="C22" ca="1">IFERROR(LEFT(
IF(INDIRECT("For_3233!N"&amp;A22)="verificar","6, ","")&amp;
IF(INDIRECT("For_3233!q"&amp;A22)="verificar","7, ","")&amp;
IF(INDIRECT("For_3233!t"&amp;A22)="verificar","8, ","")&amp;
IF(INDIRECT("For_3233!w"&amp;A22)="verificar","16, ","")&amp;
IF(INDIRECT("For_3233!x"&amp;A22)="não","QUESTIONÁRIO, ",""),
LEN(
IF(INDIRECT("For_3233!N"&amp;A22)="verificar","6, ","")&amp;
IF(INDIRECT("For_3233!q"&amp;A22)="verificar","7, ","")&amp;
IF(INDIRECT("For_3233!t"&amp;A22)="verificar","8, ","")&amp;
IF(INDIRECT("For_3233!w"&amp;A22)="verificar","16, ","")&amp;
IF(INDIRECT("For_3233!x"&amp;A22)="não","QUESTIONÁRIO, ",""))-2)&amp;".","")</f>
        <v/>
      </c>
      <c r="D22" s="229"/>
      <c r="E22" s="229"/>
      <c r="H22"/>
      <c r="I22"/>
      <c r="J22"/>
      <c r="K22"/>
      <c r="L22"/>
      <c r="M22"/>
      <c r="N22"/>
      <c r="O22"/>
      <c r="P22"/>
      <c r="Q22"/>
      <c r="R22"/>
      <c r="S22"/>
      <c r="T22"/>
      <c r="U22"/>
      <c r="V22"/>
      <c r="W22"/>
      <c r="X22"/>
      <c r="Y22"/>
      <c r="Z22"/>
      <c r="AA22"/>
      <c r="AB22"/>
      <c r="AC22"/>
      <c r="AD22"/>
      <c r="AE22"/>
      <c r="AF22"/>
      <c r="AG22"/>
      <c r="AH22"/>
      <c r="AI22"/>
      <c r="AJ22"/>
      <c r="AK22"/>
      <c r="AL22"/>
      <c r="AM22"/>
      <c r="AN22"/>
      <c r="AO22"/>
      <c r="AP22"/>
      <c r="AQ22"/>
      <c r="AR22"/>
    </row>
    <row r="23" spans="1:44" ht="20.100000000000001" customHeight="1">
      <c r="A23" s="65" t="str">
        <f>IFERROR(IF(ROW(_xlfn.XLOOKUP(B23,For_3233!D:D,For_3233!D:D))=1,"",ROW(_xlfn.XLOOKUP(B23,For_3233!D:D,For_3233!D:D))),"")</f>
        <v/>
      </c>
      <c r="B23" s="229" t="str" cm="1">
        <f t="array" ref="B23">_xlfn.UNIQUE(IF(_xlfn._xlws.FILTER(For_3233!D:D,For_3233!Z:Z="Fornecedor COM perguntas a serem evidenciadas","")="","",_xlfn._xlws.FILTER(For_3233!D:D,For_3233!Z:Z:'For_3233'!Z:Z="Fornecedor COM perguntas a serem evidenciadas","")))</f>
        <v/>
      </c>
      <c r="C23" s="230" t="str" cm="1">
        <f t="array" aca="1" ref="C23" ca="1">IFERROR(LEFT(
IF(INDIRECT("For_3233!N"&amp;A23)="verificar","6, ","")&amp;
IF(INDIRECT("For_3233!q"&amp;A23)="verificar","7, ","")&amp;
IF(INDIRECT("For_3233!t"&amp;A23)="verificar","8, ","")&amp;
IF(INDIRECT("For_3233!w"&amp;A23)="verificar","16, ","")&amp;
IF(INDIRECT("For_3233!x"&amp;A23)="não","QUESTIONÁRIO, ",""),
LEN(
IF(INDIRECT("For_3233!N"&amp;A23)="verificar","6, ","")&amp;
IF(INDIRECT("For_3233!q"&amp;A23)="verificar","7, ","")&amp;
IF(INDIRECT("For_3233!t"&amp;A23)="verificar","8, ","")&amp;
IF(INDIRECT("For_3233!w"&amp;A23)="verificar","16, ","")&amp;
IF(INDIRECT("For_3233!x"&amp;A23)="não","QUESTIONÁRIO, ",""))-2)&amp;".","")</f>
        <v/>
      </c>
      <c r="D23" s="229"/>
      <c r="E23" s="229"/>
      <c r="H23"/>
      <c r="I23"/>
      <c r="J23"/>
      <c r="K23"/>
      <c r="L23"/>
      <c r="M23"/>
      <c r="N23"/>
      <c r="O23"/>
      <c r="P23"/>
      <c r="Q23"/>
      <c r="R23"/>
      <c r="S23"/>
      <c r="T23"/>
      <c r="U23"/>
      <c r="V23"/>
      <c r="W23"/>
      <c r="X23"/>
      <c r="Y23"/>
      <c r="Z23"/>
      <c r="AA23"/>
      <c r="AB23"/>
      <c r="AC23"/>
      <c r="AD23"/>
      <c r="AE23"/>
      <c r="AF23"/>
      <c r="AG23"/>
      <c r="AH23"/>
      <c r="AI23"/>
      <c r="AJ23"/>
      <c r="AK23"/>
      <c r="AL23"/>
      <c r="AM23"/>
      <c r="AN23"/>
      <c r="AO23"/>
      <c r="AP23"/>
      <c r="AQ23"/>
      <c r="AR23"/>
    </row>
    <row r="24" spans="1:44" ht="20.100000000000001" customHeight="1">
      <c r="A24" s="65" t="str">
        <f>IFERROR(IF(ROW(_xlfn.XLOOKUP(B24,For_3233!D:D,For_3233!D:D))=1,"",ROW(_xlfn.XLOOKUP(B24,For_3233!D:D,For_3233!D:D))),"")</f>
        <v/>
      </c>
      <c r="B24" s="229" t="str" cm="1">
        <f t="array" ref="B24">_xlfn.UNIQUE(IF(_xlfn._xlws.FILTER(For_3233!D:D,For_3233!Z:Z="Fornecedor COM perguntas a serem evidenciadas","")="","",_xlfn._xlws.FILTER(For_3233!D:D,For_3233!Z:Z:'For_3233'!Z:Z="Fornecedor COM perguntas a serem evidenciadas","")))</f>
        <v/>
      </c>
      <c r="C24" s="230" t="str" cm="1">
        <f t="array" aca="1" ref="C24" ca="1">IFERROR(LEFT(
IF(INDIRECT("For_3233!N"&amp;A24)="verificar","6, ","")&amp;
IF(INDIRECT("For_3233!q"&amp;A24)="verificar","7, ","")&amp;
IF(INDIRECT("For_3233!t"&amp;A24)="verificar","8, ","")&amp;
IF(INDIRECT("For_3233!w"&amp;A24)="verificar","16, ","")&amp;
IF(INDIRECT("For_3233!x"&amp;A24)="não","QUESTIONÁRIO, ",""),
LEN(
IF(INDIRECT("For_3233!N"&amp;A24)="verificar","6, ","")&amp;
IF(INDIRECT("For_3233!q"&amp;A24)="verificar","7, ","")&amp;
IF(INDIRECT("For_3233!t"&amp;A24)="verificar","8, ","")&amp;
IF(INDIRECT("For_3233!w"&amp;A24)="verificar","16, ","")&amp;
IF(INDIRECT("For_3233!x"&amp;A24)="não","QUESTIONÁRIO, ",""))-2)&amp;".","")</f>
        <v/>
      </c>
      <c r="D24" s="229"/>
      <c r="E24" s="229"/>
      <c r="H24"/>
      <c r="I24"/>
      <c r="J24"/>
      <c r="K24"/>
      <c r="L24"/>
      <c r="M24"/>
      <c r="N24"/>
      <c r="O24"/>
      <c r="P24"/>
      <c r="Q24"/>
      <c r="R24"/>
      <c r="S24"/>
      <c r="T24"/>
      <c r="U24"/>
      <c r="V24"/>
      <c r="W24"/>
      <c r="X24"/>
      <c r="Y24"/>
      <c r="Z24"/>
      <c r="AA24"/>
      <c r="AB24"/>
      <c r="AC24"/>
      <c r="AD24"/>
      <c r="AE24"/>
      <c r="AF24"/>
      <c r="AG24"/>
      <c r="AH24"/>
      <c r="AI24"/>
      <c r="AJ24"/>
      <c r="AK24"/>
      <c r="AL24"/>
      <c r="AM24"/>
      <c r="AN24"/>
      <c r="AO24"/>
      <c r="AP24"/>
      <c r="AQ24"/>
      <c r="AR24"/>
    </row>
    <row r="25" spans="1:44" ht="20.100000000000001" customHeight="1">
      <c r="H25"/>
      <c r="I25"/>
      <c r="J25"/>
      <c r="K25"/>
      <c r="L25"/>
      <c r="M25"/>
      <c r="N25"/>
      <c r="O25"/>
      <c r="P25"/>
      <c r="Q25"/>
      <c r="R25"/>
      <c r="S25"/>
      <c r="T25"/>
      <c r="U25"/>
      <c r="V25"/>
      <c r="W25"/>
      <c r="X25"/>
      <c r="Y25"/>
      <c r="Z25"/>
      <c r="AA25"/>
      <c r="AB25"/>
      <c r="AC25"/>
      <c r="AD25"/>
      <c r="AE25"/>
      <c r="AF25"/>
      <c r="AG25"/>
      <c r="AH25"/>
      <c r="AI25"/>
      <c r="AJ25"/>
      <c r="AK25"/>
      <c r="AL25"/>
      <c r="AM25"/>
      <c r="AN25"/>
      <c r="AO25"/>
      <c r="AP25"/>
      <c r="AQ25"/>
      <c r="AR25"/>
    </row>
    <row r="26" spans="1:44" ht="20.100000000000001" customHeight="1" thickBot="1">
      <c r="B26" s="327" t="s">
        <v>716</v>
      </c>
      <c r="C26" s="327"/>
      <c r="D26" s="327"/>
      <c r="E26" s="327"/>
      <c r="H26"/>
      <c r="I26"/>
      <c r="J26"/>
      <c r="K26"/>
      <c r="L26"/>
      <c r="M26"/>
      <c r="N26"/>
      <c r="O26"/>
      <c r="P26"/>
      <c r="Q26"/>
      <c r="R26"/>
      <c r="S26"/>
      <c r="T26"/>
      <c r="U26"/>
      <c r="V26"/>
      <c r="W26"/>
      <c r="X26"/>
      <c r="Y26"/>
      <c r="Z26"/>
      <c r="AA26"/>
      <c r="AB26"/>
      <c r="AC26"/>
      <c r="AD26"/>
      <c r="AE26"/>
      <c r="AF26"/>
      <c r="AG26"/>
      <c r="AH26"/>
      <c r="AI26"/>
      <c r="AJ26"/>
      <c r="AK26"/>
      <c r="AL26"/>
      <c r="AM26"/>
      <c r="AN26"/>
      <c r="AO26"/>
      <c r="AP26"/>
      <c r="AQ26"/>
      <c r="AR26"/>
    </row>
    <row r="27" spans="1:44" ht="20.100000000000001" customHeight="1" thickTop="1">
      <c r="B27" s="231" t="s">
        <v>692</v>
      </c>
      <c r="C27" s="232" t="s">
        <v>717</v>
      </c>
      <c r="D27" s="232"/>
      <c r="E27" s="233"/>
      <c r="H27"/>
      <c r="I27"/>
      <c r="J27"/>
      <c r="K27"/>
      <c r="L27"/>
      <c r="M27"/>
      <c r="N27"/>
      <c r="O27"/>
      <c r="P27"/>
      <c r="Q27"/>
      <c r="R27"/>
      <c r="S27"/>
      <c r="T27"/>
      <c r="U27"/>
      <c r="V27"/>
      <c r="W27"/>
      <c r="X27"/>
      <c r="Y27"/>
      <c r="Z27"/>
      <c r="AA27"/>
      <c r="AB27"/>
      <c r="AC27"/>
      <c r="AD27"/>
      <c r="AE27"/>
      <c r="AF27"/>
      <c r="AG27"/>
      <c r="AH27"/>
      <c r="AI27"/>
      <c r="AJ27"/>
      <c r="AK27"/>
      <c r="AL27"/>
      <c r="AM27"/>
      <c r="AN27"/>
      <c r="AO27"/>
      <c r="AP27"/>
      <c r="AQ27"/>
      <c r="AR27"/>
    </row>
    <row r="28" spans="1:44" ht="20.100000000000001" customHeight="1">
      <c r="A28" s="120">
        <v>1</v>
      </c>
      <c r="B28" s="229" t="str" cm="1">
        <f t="array" ref="B28">_xlfn._xlws.FILTER(For_3261!D:E,For_3261!J:J="SIM","")</f>
        <v/>
      </c>
      <c r="C28" s="230"/>
      <c r="D28" s="229"/>
      <c r="E28" s="229"/>
      <c r="H28"/>
      <c r="I28"/>
      <c r="J28"/>
      <c r="K28"/>
      <c r="L28"/>
      <c r="M28"/>
      <c r="N28"/>
      <c r="O28"/>
      <c r="P28"/>
      <c r="Q28"/>
      <c r="R28"/>
      <c r="S28"/>
      <c r="T28"/>
      <c r="U28"/>
      <c r="V28"/>
      <c r="W28"/>
      <c r="X28"/>
      <c r="Y28"/>
      <c r="Z28"/>
      <c r="AA28"/>
      <c r="AB28"/>
      <c r="AC28"/>
      <c r="AD28"/>
      <c r="AE28"/>
      <c r="AF28"/>
      <c r="AG28"/>
      <c r="AH28"/>
      <c r="AI28"/>
      <c r="AJ28"/>
      <c r="AK28"/>
      <c r="AL28"/>
      <c r="AM28"/>
      <c r="AN28"/>
      <c r="AO28"/>
      <c r="AP28"/>
      <c r="AQ28"/>
      <c r="AR28"/>
    </row>
    <row r="29" spans="1:44" ht="20.100000000000001" customHeight="1">
      <c r="A29" s="120">
        <v>2</v>
      </c>
      <c r="B29" s="230" t="s">
        <v>769</v>
      </c>
      <c r="C29" s="230"/>
      <c r="D29" s="229"/>
      <c r="E29" s="229"/>
      <c r="H29"/>
      <c r="I29"/>
      <c r="J29"/>
      <c r="K29"/>
      <c r="L29"/>
      <c r="M29"/>
      <c r="N29"/>
      <c r="O29"/>
      <c r="P29"/>
      <c r="Q29"/>
      <c r="R29"/>
      <c r="S29"/>
      <c r="T29"/>
      <c r="U29"/>
      <c r="V29"/>
      <c r="W29"/>
      <c r="X29"/>
      <c r="Y29"/>
      <c r="Z29"/>
      <c r="AA29"/>
      <c r="AB29"/>
      <c r="AC29"/>
      <c r="AD29"/>
      <c r="AE29"/>
      <c r="AF29"/>
      <c r="AG29"/>
      <c r="AH29"/>
      <c r="AI29"/>
    </row>
    <row r="30" spans="1:44"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4"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4" ht="15.75" customHeight="1">
      <c r="A32" s="120">
        <v>5</v>
      </c>
      <c r="B32" s="229"/>
      <c r="C32" s="229"/>
      <c r="D32" s="229"/>
      <c r="E32" s="229"/>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G47" s="152"/>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1">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1"/>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1"/>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1"/>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1"/>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1"/>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1"/>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1"/>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H58"/>
      <c r="I58"/>
      <c r="J58"/>
      <c r="K58"/>
      <c r="L58"/>
      <c r="M58"/>
      <c r="N58"/>
      <c r="O58"/>
      <c r="P58"/>
      <c r="Q58"/>
      <c r="R58"/>
      <c r="S58"/>
      <c r="T58"/>
      <c r="U58"/>
      <c r="V58"/>
      <c r="W58"/>
      <c r="X58"/>
      <c r="Y58"/>
      <c r="Z58"/>
      <c r="AA58"/>
      <c r="AB58"/>
      <c r="AC58"/>
      <c r="AD58"/>
      <c r="AE58"/>
      <c r="AF58"/>
      <c r="AG58"/>
      <c r="AH58"/>
      <c r="AI58"/>
    </row>
    <row r="59" spans="1:35" ht="20.100000000000001" customHeight="1">
      <c r="A59" s="119" t="str">
        <f t="shared" si="11"/>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1"/>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1"/>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1"/>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1"/>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1"/>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1"/>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1"/>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1"/>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1"/>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1"/>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1"/>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1"/>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1"/>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1"/>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1"/>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1"/>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1"/>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1"/>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1"/>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1"/>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1"/>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1"/>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1"/>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AJ3:AM8"/>
    <mergeCell ref="AO9:AR9"/>
    <mergeCell ref="B2:E2"/>
    <mergeCell ref="O3:Q8"/>
    <mergeCell ref="R3:U8"/>
    <mergeCell ref="V3:Y8"/>
    <mergeCell ref="Z3:AC8"/>
    <mergeCell ref="B8:E8"/>
    <mergeCell ref="B48:E48"/>
    <mergeCell ref="D49:E49"/>
    <mergeCell ref="AH3:AI8"/>
    <mergeCell ref="B5:E5"/>
    <mergeCell ref="D6:E6"/>
    <mergeCell ref="D7:E7"/>
    <mergeCell ref="H7:K7"/>
    <mergeCell ref="B26:E26"/>
    <mergeCell ref="L8:L9"/>
    <mergeCell ref="M8:M9"/>
    <mergeCell ref="N8:N9"/>
    <mergeCell ref="AD3:AG8"/>
    <mergeCell ref="B11:E11"/>
    <mergeCell ref="D12:E12"/>
  </mergeCells>
  <conditionalFormatting sqref="L1:L19 L59:L1048576">
    <cfRule type="cellIs" dxfId="102" priority="4" operator="equal">
      <formula>1</formula>
    </cfRule>
  </conditionalFormatting>
  <conditionalFormatting sqref="L1:N19 L59:N1048576">
    <cfRule type="cellIs" dxfId="101" priority="1" operator="equal">
      <formula>0</formula>
    </cfRule>
  </conditionalFormatting>
  <conditionalFormatting sqref="M3:M6 M8:M19 M59:M1048576">
    <cfRule type="cellIs" dxfId="100" priority="3" operator="equal">
      <formula>1</formula>
    </cfRule>
  </conditionalFormatting>
  <conditionalFormatting sqref="N3:N6 N8:N19 N59:N1048576">
    <cfRule type="cellIs" dxfId="99" priority="2" operator="equal">
      <formula>1</formula>
    </cfRule>
  </conditionalFormatting>
  <dataValidations count="3">
    <dataValidation type="list" allowBlank="1" showInputMessage="1" showErrorMessage="1" sqref="AD10" xr:uid="{2F9E9641-1EED-4674-9A7D-8B28BE8AFA38}">
      <formula1>"Foi firmado um TAC, Não foi firmado um TAC, Não se aplica"</formula1>
    </dataValidation>
    <dataValidation type="list" allowBlank="1" showInputMessage="1" showErrorMessage="1" sqref="R10:R19 V10:V19 Z10:Z19" xr:uid="{F649D546-27C4-4DFF-BD1F-07D0C92094C6}">
      <formula1>"Sim, Não, Não se aplica"</formula1>
    </dataValidation>
    <dataValidation type="list" allowBlank="1" showInputMessage="1" showErrorMessage="1" sqref="S10:T19 AL10:AL19 O10:P19 AH10:AH19 AE10:AF10 W10:X19 AA10:AB19" xr:uid="{B46DB961-C12F-4700-8E37-F88A15342A72}">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D5B77483-E559-4032-BC63-F733FA522813}">
          <x14:formula1>
            <xm:f>'Cooperados Alto Risco'!$N$20:$N$27</xm:f>
          </x14:formula1>
          <xm:sqref>AK10:AK19</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BBDF-DD7F-4A8B-AF7F-D826543315D4}">
  <sheetPr codeName="Planilha26">
    <tabColor rgb="FF49479D"/>
  </sheetPr>
  <dimension ref="A1:K8"/>
  <sheetViews>
    <sheetView workbookViewId="0">
      <selection activeCell="I7" sqref="I7:I8"/>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c r="A4" s="1" t="s">
        <v>838</v>
      </c>
      <c r="B4" s="351" t="s">
        <v>1320</v>
      </c>
      <c r="C4" s="352"/>
      <c r="D4" s="352"/>
      <c r="E4" s="352"/>
      <c r="F4" s="352"/>
      <c r="G4" s="352"/>
      <c r="H4" s="352"/>
      <c r="I4" s="352"/>
      <c r="J4" s="352"/>
      <c r="K4" s="352"/>
    </row>
    <row r="5" spans="1:11">
      <c r="A5" s="1" t="s">
        <v>840</v>
      </c>
      <c r="B5" s="351" t="s">
        <v>1321</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785</v>
      </c>
      <c r="C7" s="4" t="s">
        <v>1322</v>
      </c>
      <c r="D7" s="4" t="s">
        <v>1323</v>
      </c>
      <c r="E7" s="5" t="s">
        <v>854</v>
      </c>
      <c r="F7" s="5" t="s">
        <v>83</v>
      </c>
      <c r="G7" s="5" t="s">
        <v>855</v>
      </c>
      <c r="H7" s="5" t="s">
        <v>856</v>
      </c>
      <c r="I7" s="9">
        <v>46044</v>
      </c>
      <c r="J7" s="5" t="s">
        <v>857</v>
      </c>
      <c r="K7" s="4" t="s">
        <v>858</v>
      </c>
    </row>
    <row r="8" spans="1:11" ht="24">
      <c r="A8" s="6" t="s">
        <v>766</v>
      </c>
      <c r="B8" s="6" t="s">
        <v>785</v>
      </c>
      <c r="C8" s="6" t="s">
        <v>1324</v>
      </c>
      <c r="D8" s="6" t="s">
        <v>1325</v>
      </c>
      <c r="E8" s="7" t="s">
        <v>854</v>
      </c>
      <c r="F8" s="7" t="s">
        <v>83</v>
      </c>
      <c r="G8" s="7" t="s">
        <v>855</v>
      </c>
      <c r="H8" s="7" t="s">
        <v>856</v>
      </c>
      <c r="I8" s="8">
        <v>46043</v>
      </c>
      <c r="J8" s="7" t="s">
        <v>857</v>
      </c>
      <c r="K8" s="6"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5229-4DCC-4CB7-9F37-BB9DE603BC8E}">
  <sheetPr codeName="Planilha28">
    <tabColor rgb="FF49479D"/>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27.7109375" bestFit="1" customWidth="1"/>
    <col min="4" max="4" width="58"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785</v>
      </c>
      <c r="D2" s="72" t="s">
        <v>2182</v>
      </c>
      <c r="E2" s="72" t="s">
        <v>1833</v>
      </c>
      <c r="F2" s="73" t="s">
        <v>2183</v>
      </c>
      <c r="G2" s="73" t="s">
        <v>1835</v>
      </c>
      <c r="H2" s="73" t="s">
        <v>1836</v>
      </c>
      <c r="I2" s="73" t="s">
        <v>2184</v>
      </c>
      <c r="J2" s="283">
        <v>1000</v>
      </c>
      <c r="K2" s="279">
        <v>267289621.75999999</v>
      </c>
      <c r="L2" s="280">
        <v>3.7412601110936601E-6</v>
      </c>
      <c r="M2" s="74">
        <v>0</v>
      </c>
      <c r="N2" s="74">
        <v>16941626.879999999</v>
      </c>
      <c r="O2" s="281">
        <v>0</v>
      </c>
    </row>
    <row r="3" spans="1:15" ht="15.75" thickBot="1">
      <c r="A3" s="71" t="s">
        <v>1831</v>
      </c>
      <c r="B3" s="72" t="s">
        <v>766</v>
      </c>
      <c r="C3" s="72" t="s">
        <v>785</v>
      </c>
      <c r="D3" s="72" t="s">
        <v>2185</v>
      </c>
      <c r="E3" s="72" t="s">
        <v>1838</v>
      </c>
      <c r="F3" s="73" t="s">
        <v>2186</v>
      </c>
      <c r="G3" s="73" t="s">
        <v>1840</v>
      </c>
      <c r="H3" s="73" t="s">
        <v>1881</v>
      </c>
      <c r="I3" s="73" t="s">
        <v>2187</v>
      </c>
      <c r="J3" s="279">
        <v>7276.99</v>
      </c>
      <c r="K3" s="279">
        <v>267289621.75999999</v>
      </c>
      <c r="L3" s="280">
        <v>2.7225112415827499E-5</v>
      </c>
      <c r="M3" s="74">
        <v>0</v>
      </c>
      <c r="N3" s="74">
        <v>16941626.879999999</v>
      </c>
      <c r="O3" s="281">
        <v>0</v>
      </c>
    </row>
    <row r="4" spans="1:15" ht="15.75" thickBot="1">
      <c r="A4" s="71" t="s">
        <v>1831</v>
      </c>
      <c r="B4" s="72" t="s">
        <v>766</v>
      </c>
      <c r="C4" s="72" t="s">
        <v>785</v>
      </c>
      <c r="D4" s="72" t="s">
        <v>2182</v>
      </c>
      <c r="E4" s="72" t="s">
        <v>1833</v>
      </c>
      <c r="F4" s="73" t="s">
        <v>2188</v>
      </c>
      <c r="G4" s="73" t="s">
        <v>1835</v>
      </c>
      <c r="H4" s="73" t="s">
        <v>1836</v>
      </c>
      <c r="I4" s="73" t="s">
        <v>2189</v>
      </c>
      <c r="J4" s="279">
        <v>253.63</v>
      </c>
      <c r="K4" s="279">
        <v>267289621.75999999</v>
      </c>
      <c r="L4" s="280">
        <v>9.4889580197668505E-7</v>
      </c>
      <c r="M4" s="74">
        <v>0</v>
      </c>
      <c r="N4" s="74">
        <v>16941626.879999999</v>
      </c>
      <c r="O4" s="281">
        <v>0</v>
      </c>
    </row>
    <row r="5" spans="1:15" ht="15.75" thickBot="1">
      <c r="A5" s="71" t="s">
        <v>1831</v>
      </c>
      <c r="B5" s="72" t="s">
        <v>766</v>
      </c>
      <c r="C5" s="72" t="s">
        <v>785</v>
      </c>
      <c r="D5" s="72" t="s">
        <v>2185</v>
      </c>
      <c r="E5" s="72" t="s">
        <v>1833</v>
      </c>
      <c r="F5" s="73" t="s">
        <v>2190</v>
      </c>
      <c r="G5" s="73" t="s">
        <v>1835</v>
      </c>
      <c r="H5" s="73" t="s">
        <v>1836</v>
      </c>
      <c r="I5" s="73" t="s">
        <v>2191</v>
      </c>
      <c r="J5" s="279">
        <v>11801.12</v>
      </c>
      <c r="K5" s="279">
        <v>267289621.75999999</v>
      </c>
      <c r="L5" s="280">
        <v>4.4151059522229598E-5</v>
      </c>
      <c r="M5" s="74">
        <v>0</v>
      </c>
      <c r="N5" s="74">
        <v>16941626.879999999</v>
      </c>
      <c r="O5" s="281">
        <v>0</v>
      </c>
    </row>
    <row r="6" spans="1:15" ht="15.75" thickBot="1">
      <c r="A6" s="77" t="s">
        <v>1831</v>
      </c>
      <c r="B6" s="78" t="s">
        <v>766</v>
      </c>
      <c r="C6" s="78" t="s">
        <v>785</v>
      </c>
      <c r="D6" s="78" t="s">
        <v>2185</v>
      </c>
      <c r="E6" s="78" t="s">
        <v>1833</v>
      </c>
      <c r="F6" s="79" t="s">
        <v>2192</v>
      </c>
      <c r="G6" s="79" t="s">
        <v>1835</v>
      </c>
      <c r="H6" s="79" t="s">
        <v>1836</v>
      </c>
      <c r="I6" s="79" t="s">
        <v>2193</v>
      </c>
      <c r="J6" s="282">
        <v>3831.39</v>
      </c>
      <c r="K6" s="282">
        <v>267289621.75999999</v>
      </c>
      <c r="L6" s="259">
        <v>1.43342265770431E-5</v>
      </c>
      <c r="M6" s="80">
        <v>0</v>
      </c>
      <c r="N6" s="80">
        <v>16941626.879999999</v>
      </c>
      <c r="O6" s="260">
        <v>0</v>
      </c>
    </row>
    <row r="7" spans="1:15" ht="15"/>
    <row r="8" spans="1:15" ht="15"/>
    <row r="9" spans="1:15" ht="15"/>
    <row r="10" spans="1:15" ht="15"/>
  </sheetData>
  <pageMargins left="0.511811024" right="0.511811024" top="0.78740157499999996" bottom="0.78740157499999996" header="0.31496062000000002" footer="0.3149606200000000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D57A-B540-4CA6-AD55-0CFD0A6E7FF3}">
  <sheetPr codeName="Planilha29">
    <tabColor rgb="FF49479D"/>
  </sheetPr>
  <dimension ref="A1:AC59"/>
  <sheetViews>
    <sheetView showGridLines="0" workbookViewId="0">
      <selection activeCell="F2" sqref="F2"/>
    </sheetView>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t="e">
        <f>_xlfn.XLOOKUP(IF(COUNTIF(D:D,D5)&gt;1,MAX(H:H),H5),H:H,F:F,0,0)</f>
        <v>#VALUE!</v>
      </c>
    </row>
    <row r="2" spans="1:29" ht="97.5" customHeight="1" thickTop="1" thickBot="1">
      <c r="C2" s="246" t="s">
        <v>722</v>
      </c>
      <c r="D2" s="246"/>
      <c r="E2" s="246"/>
      <c r="F2" s="216" t="s">
        <v>785</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fornecedores'!E:E=For_3233!F2)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t="e">
        <f>VALUE(LEFT(G5,10))</f>
        <v>#VALUE!</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t="e">
        <f t="shared" ref="H6:H14" si="6">VALUE(LEFT(G6,10))</f>
        <v>#VALUE!</v>
      </c>
      <c r="I6" s="222" t="str">
        <f t="shared" ref="I6:I33" si="7">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t="e">
        <f t="shared" si="6"/>
        <v>#VALUE!</v>
      </c>
      <c r="I7" s="222" t="str">
        <f t="shared" si="7"/>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t="e">
        <f t="shared" si="6"/>
        <v>#VALUE!</v>
      </c>
      <c r="I8" s="222" t="str">
        <f t="shared" si="7"/>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t="e">
        <f t="shared" si="6"/>
        <v>#VALUE!</v>
      </c>
      <c r="I9" s="222" t="str">
        <f t="shared" si="7"/>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t="e">
        <f t="shared" si="6"/>
        <v>#VALUE!</v>
      </c>
      <c r="I10" s="222" t="str">
        <f t="shared" si="7"/>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t="e">
        <f t="shared" si="6"/>
        <v>#VALUE!</v>
      </c>
      <c r="I11" s="222" t="str">
        <f t="shared" si="7"/>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t="e">
        <f t="shared" si="6"/>
        <v>#VALUE!</v>
      </c>
      <c r="I12" s="222" t="str">
        <f t="shared" si="7"/>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t="e">
        <f t="shared" si="6"/>
        <v>#VALUE!</v>
      </c>
      <c r="I13" s="222" t="str">
        <f t="shared" si="7"/>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t="e">
        <f t="shared" si="6"/>
        <v>#VALUE!</v>
      </c>
      <c r="I14" s="222" t="str">
        <f t="shared" si="7"/>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7"/>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7"/>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7"/>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7"/>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7"/>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7"/>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7"/>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7"/>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7"/>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7"/>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7"/>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7"/>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7"/>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7"/>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7"/>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7"/>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Z3:AC3"/>
    <mergeCell ref="J2:K2"/>
    <mergeCell ref="L2:N2"/>
    <mergeCell ref="O2:Q2"/>
    <mergeCell ref="R2:T2"/>
    <mergeCell ref="U2:W2"/>
  </mergeCells>
  <conditionalFormatting sqref="D1:D1048576">
    <cfRule type="duplicateValues" dxfId="98" priority="3"/>
  </conditionalFormatting>
  <conditionalFormatting sqref="I3">
    <cfRule type="cellIs" dxfId="97" priority="1" operator="equal">
      <formula>0</formula>
    </cfRule>
    <cfRule type="cellIs" dxfId="96" priority="2" operator="equal">
      <formula>1</formula>
    </cfRule>
  </conditionalFormatting>
  <dataValidations count="1">
    <dataValidation type="list" allowBlank="1" showInputMessage="1" showErrorMessage="1" sqref="J4:K33 O4:P24 L4:M24 U4:V24 R4:S24 X4:X24" xr:uid="{2804F075-024D-420D-BD5B-A35D55589ACB}">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7637-24E3-4CC4-88F1-BE4D033536D0}">
  <dimension ref="A1:AT102"/>
  <sheetViews>
    <sheetView showGridLines="0" topLeftCell="A3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1" style="65" bestFit="1"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786</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8 Cooperados avaliados ao RSAC</v>
      </c>
      <c r="C4" s="154">
        <f>SUM(L:L)</f>
        <v>7</v>
      </c>
      <c r="D4" s="154">
        <f>SUM(M:M)</f>
        <v>0</v>
      </c>
      <c r="E4" s="154">
        <f>SUM(N:N)</f>
        <v>1</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3261'!L:L)</f>
        <v>2.1348374324133438E-4</v>
      </c>
      <c r="C7" s="122">
        <v>0.15</v>
      </c>
      <c r="D7" s="340" t="str">
        <f>IF(B7&lt;C7,"ENQUADRADO","DESENQUADRADO")</f>
        <v>ENQUADRADO</v>
      </c>
      <c r="E7" s="340"/>
      <c r="H7" s="341" t="s">
        <v>787</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7">_xlfn.XLOOKUP(_xlfn.UNIQUE('3261'!$C:$C),'3261'!C:C,'3261'!D:D,"")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Fornecedores'!G28</f>
        <v>0</v>
      </c>
      <c r="D10" s="118">
        <f>'Análise Fornecedores'!H28</f>
        <v>0</v>
      </c>
      <c r="E10" s="118">
        <f>'Análise Fornecedores'!I28</f>
        <v>0</v>
      </c>
      <c r="H10" s="262" t="s">
        <v>1736</v>
      </c>
      <c r="I10" s="142" t="str">
        <f>_xlfn.XLOOKUP(J10,'3261'!$D:$D,'3261'!$C:$C,0,0)</f>
        <v>005.397.931-16</v>
      </c>
      <c r="J10" s="143" t="str">
        <v>GRACILENY FERREIRA DOS SANTOS VALIM</v>
      </c>
      <c r="K10" s="144" cm="1">
        <f t="array" ref="K10">MAX(IF(J10='3261'!$D:$D,'3261'!$I:$I))</f>
        <v>46050</v>
      </c>
      <c r="L10" s="145">
        <f>IF(COUNTIFS('3261'!$D:$D,'A3261'!J10,'3261'!$I:$I,'A3261'!K10,'3261'!$F:$F,'A3261'!$L$7)&gt;=1,1,0)</f>
        <v>1</v>
      </c>
      <c r="M10" s="145">
        <f>IF(COUNTIFS('3261'!$D:$D,'A3261'!J10,'3261'!$I:$I,'A3261'!K10,'3261'!$F:$F,'A3261'!$M$7)&gt;=1,1,0)</f>
        <v>0</v>
      </c>
      <c r="N10" s="146">
        <f>IF(COUNTIFS('3261'!$D:$D,'A3261'!J10,'3261'!$I:$I,'A3261'!K10,'3261'!$F:$F,'A3261'!$N$7)&gt;=1,1,0)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262" t="s">
        <v>1736</v>
      </c>
      <c r="I11" s="115" t="str">
        <f>_xlfn.XLOOKUP(J11,'3261'!$D:$D,'3261'!$C:$C,0,0)</f>
        <v>295.185.201-00</v>
      </c>
      <c r="J11" s="134" t="str">
        <v>EDLEY BAQUIAO</v>
      </c>
      <c r="K11" s="135" cm="1">
        <f t="array" ref="K11">MAX(IF(J11='3261'!$D:$D,'3261'!$I:$I))</f>
        <v>46032</v>
      </c>
      <c r="L11" s="136">
        <f>IF(COUNTIFS('3261'!$D:$D,'A3261'!J11,'3261'!$I:$I,'A3261'!K11,'3261'!$F:$F,'A3261'!$L$7)&gt;=1,1,0)</f>
        <v>1</v>
      </c>
      <c r="M11" s="136">
        <f>IF(COUNTIFS('3261'!$D:$D,'A3261'!J11,'3261'!$I:$I,'A3261'!K11,'3261'!$F:$F,'A3261'!$M$7)&gt;=1,1,0)</f>
        <v>0</v>
      </c>
      <c r="N11" s="136">
        <f>IF(COUNTIFS('3261'!$D:$D,'A3261'!J11,'3261'!$I:$I,'A3261'!K11,'3261'!$F:$F,'A3261'!$N$7)&gt;=1,1,0)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8"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62" t="s">
        <v>1791</v>
      </c>
      <c r="I12" s="115" t="str">
        <f>_xlfn.XLOOKUP(J12,'3261'!$D:$D,'3261'!$C:$C,0,0)</f>
        <v>37.299.462/0001-61</v>
      </c>
      <c r="J12" s="134" t="str">
        <v>MINERACAO 2M LTDA</v>
      </c>
      <c r="K12" s="135" cm="1">
        <f t="array" ref="K12">MAX(IF(J12='3261'!$D:$D,'3261'!$I:$I))</f>
        <v>46026</v>
      </c>
      <c r="L12" s="136">
        <f>IF(COUNTIFS('3261'!$D:$D,'A3261'!J12,'3261'!$I:$I,'A3261'!K12,'3261'!$F:$F,'A3261'!$L$7)&gt;=1,1,0)</f>
        <v>1</v>
      </c>
      <c r="M12" s="136">
        <f>IF(COUNTIFS('3261'!$D:$D,'A3261'!J12,'3261'!$I:$I,'A3261'!K12,'3261'!$F:$F,'A3261'!$M$7)&gt;=1,1,0)</f>
        <v>0</v>
      </c>
      <c r="N12" s="136">
        <f>IF(COUNTIFS('3261'!$D:$D,'A3261'!J12,'3261'!$I:$I,'A3261'!K12,'3261'!$F:$F,'A3261'!$N$7)&gt;=1,1,0)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IFERROR(IF(ROW(_xlfn.XLOOKUP(B13,For_3261!D:D,For_3261!D:D))=1,"",ROW(_xlfn.XLOOKUP(B13,For_3261!D:D,For_3261!D:D))),"")</f>
        <v/>
      </c>
      <c r="B13" s="229" t="str" cm="1">
        <f t="array" ref="B13">_xlfn.UNIQUE(IF(_xlfn._xlws.FILTER(For_3261!D:D,For_3261!Z:Z="Fornecedor COM perguntas a serem evidenciadas","")="","",_xlfn._xlws.FILTER(For_3261!D:D,For_3261!Z:Z:'For_3261'!Z:Z="Fornecedor COM perguntas a serem evidenciadas","")))</f>
        <v/>
      </c>
      <c r="C13" s="230" t="str" cm="1">
        <f t="array" aca="1" ref="C13" ca="1">IFERROR(LEFT(
IF(INDIRECT("For_3261!N"&amp;A13)="verificar","6, ","")&amp;
IF(INDIRECT("For_3261!q"&amp;A13)="verificar","7, ","")&amp;
IF(INDIRECT("For_3261!t"&amp;A13)="verificar","8, ","")&amp;
IF(INDIRECT("For_3261!w"&amp;A13)="verificar","16, ","")&amp;
IF(INDIRECT("For_3261!x"&amp;A13)="não","QUESTIONÁRIO, ",""),
LEN(
IF(INDIRECT("For_3261!N"&amp;A13)="verificar","6, ","")&amp;
IF(INDIRECT("For_3261!q"&amp;A13)="verificar","7, ","")&amp;
IF(INDIRECT("For_3261!t"&amp;A13)="verificar","8, ","")&amp;
IF(INDIRECT("For_3261!w"&amp;A13)="verificar","16, ","")&amp;
IF(INDIRECT("For_3261!x"&amp;A13)="não","QUESTIONÁRIO, ",""))-2)&amp;".","")</f>
        <v/>
      </c>
      <c r="D13" s="229"/>
      <c r="E13" s="229"/>
      <c r="H13" s="250" t="s">
        <v>1732</v>
      </c>
      <c r="I13" s="115" t="str">
        <f>_xlfn.XLOOKUP(J13,'3261'!$D:$D,'3261'!$C:$C,0,0)</f>
        <v>47.134.227/0001-93</v>
      </c>
      <c r="J13" s="134" t="str">
        <v>POSTO ANTONELLI NOTA 10 LTDA</v>
      </c>
      <c r="K13" s="135" cm="1">
        <f t="array" ref="K13">MAX(IF(J13='3261'!$D:$D,'3261'!$I:$I))</f>
        <v>46026</v>
      </c>
      <c r="L13" s="136">
        <f>IF(COUNTIFS('3261'!$D:$D,'A3261'!J13,'3261'!$I:$I,'A3261'!K13,'3261'!$F:$F,'A3261'!$L$7)&gt;=1,1,0)</f>
        <v>1</v>
      </c>
      <c r="M13" s="136">
        <f>IF(COUNTIFS('3261'!$D:$D,'A3261'!J13,'3261'!$I:$I,'A3261'!K13,'3261'!$F:$F,'A3261'!$M$7)&gt;=1,1,0)</f>
        <v>0</v>
      </c>
      <c r="N13" s="136">
        <f>IF(COUNTIFS('3261'!$D:$D,'A3261'!J13,'3261'!$I:$I,'A3261'!K13,'3261'!$F:$F,'A3261'!$N$7)&gt;=1,1,0)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IFERROR(IF(ROW(_xlfn.XLOOKUP(B14,For_3261!D:D,For_3261!D:D))=1,"",ROW(_xlfn.XLOOKUP(B14,For_3261!D:D,For_3261!D:D))),"")</f>
        <v/>
      </c>
      <c r="B14" s="229"/>
      <c r="C14" s="230" t="str" cm="1">
        <f t="array" aca="1" ref="C14" ca="1">IFERROR(LEFT(
IF(INDIRECT("For_3261!N"&amp;A14)="verificar","6, ","")&amp;
IF(INDIRECT("For_3261!q"&amp;A14)="verificar","7, ","")&amp;
IF(INDIRECT("For_3261!t"&amp;A14)="verificar","8, ","")&amp;
IF(INDIRECT("For_3261!w"&amp;A14)="verificar","16, ","")&amp;
IF(INDIRECT("For_3261!x"&amp;A14)="não","QUESTIONÁRIO, ",""),
LEN(
IF(INDIRECT("For_3261!N"&amp;A14)="verificar","6, ","")&amp;
IF(INDIRECT("For_3261!q"&amp;A14)="verificar","7, ","")&amp;
IF(INDIRECT("For_3261!t"&amp;A14)="verificar","8, ","")&amp;
IF(INDIRECT("For_3261!w"&amp;A14)="verificar","16, ","")&amp;
IF(INDIRECT("For_3261!x"&amp;A14)="não","QUESTIONÁRIO, ",""))-2)&amp;".","")</f>
        <v/>
      </c>
      <c r="D14" s="229"/>
      <c r="E14" s="229"/>
      <c r="H14" s="142" t="s">
        <v>1742</v>
      </c>
      <c r="I14" s="115" t="str">
        <f>_xlfn.XLOOKUP(J14,'3261'!$D:$D,'3261'!$C:$C,0,0)</f>
        <v>590.260.491-53</v>
      </c>
      <c r="J14" s="134" t="str">
        <v>TALMO MAGALHAES MAIA</v>
      </c>
      <c r="K14" s="135" cm="1">
        <f t="array" ref="K14">MAX(IF(J14='3261'!$D:$D,'3261'!$I:$I))</f>
        <v>46027</v>
      </c>
      <c r="L14" s="136">
        <f>IF(COUNTIFS('3261'!$D:$D,'A3261'!J14,'3261'!$I:$I,'A3261'!K14,'3261'!$F:$F,'A3261'!$L$7)&gt;=1,1,0)</f>
        <v>1</v>
      </c>
      <c r="M14" s="136">
        <f>IF(COUNTIFS('3261'!$D:$D,'A3261'!J14,'3261'!$I:$I,'A3261'!K14,'3261'!$F:$F,'A3261'!$M$7)&gt;=1,1,0)</f>
        <v>0</v>
      </c>
      <c r="N14" s="136">
        <f>IF(COUNTIFS('3261'!$D:$D,'A3261'!J14,'3261'!$I:$I,'A3261'!K14,'3261'!$F:$F,'A3261'!$N$7)&gt;=1,1,0)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IF(AH14="Não","Verificar","Ok")</f>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IFERROR(IF(ROW(_xlfn.XLOOKUP(B15,For_3261!D:D,For_3261!D:D))=1,"",ROW(_xlfn.XLOOKUP(B15,For_3261!D:D,For_3261!D:D))),"")</f>
        <v/>
      </c>
      <c r="B15" s="229"/>
      <c r="C15" s="230" t="str" cm="1">
        <f t="array" aca="1" ref="C15" ca="1">IFERROR(LEFT(
IF(INDIRECT("For_3261!N"&amp;A15)="verificar","6, ","")&amp;
IF(INDIRECT("For_3261!q"&amp;A15)="verificar","7, ","")&amp;
IF(INDIRECT("For_3261!t"&amp;A15)="verificar","8, ","")&amp;
IF(INDIRECT("For_3261!w"&amp;A15)="verificar","16, ","")&amp;
IF(INDIRECT("For_3261!x"&amp;A15)="não","QUESTIONÁRIO, ",""),
LEN(
IF(INDIRECT("For_3261!N"&amp;A15)="verificar","6, ","")&amp;
IF(INDIRECT("For_3261!q"&amp;A15)="verificar","7, ","")&amp;
IF(INDIRECT("For_3261!t"&amp;A15)="verificar","8, ","")&amp;
IF(INDIRECT("For_3261!w"&amp;A15)="verificar","16, ","")&amp;
IF(INDIRECT("For_3261!x"&amp;A15)="não","QUESTIONÁRIO, ",""))-2)&amp;".","")</f>
        <v/>
      </c>
      <c r="D15" s="229"/>
      <c r="E15" s="229"/>
      <c r="H15" s="262" t="s">
        <v>1736</v>
      </c>
      <c r="I15" s="115" t="str">
        <f>_xlfn.XLOOKUP(J15,'3261'!$D:$D,'3261'!$C:$C,0,0)</f>
        <v>755.920.021-49</v>
      </c>
      <c r="J15" s="134" t="str">
        <v>JEAN CARLOS DA SILVA ALVES ARAUJO</v>
      </c>
      <c r="K15" s="135" cm="1">
        <f t="array" ref="K15">MAX(IF(J15='3261'!$D:$D,'3261'!$I:$I))</f>
        <v>46050</v>
      </c>
      <c r="L15" s="136">
        <f>IF(COUNTIFS('3261'!$D:$D,'A3261'!J15,'3261'!$I:$I,'A3261'!K15,'3261'!$F:$F,'A3261'!$L$7)&gt;=1,1,0)</f>
        <v>1</v>
      </c>
      <c r="M15" s="136">
        <f>IF(COUNTIFS('3261'!$D:$D,'A3261'!J15,'3261'!$I:$I,'A3261'!K15,'3261'!$F:$F,'A3261'!$M$7)&gt;=1,1,0)</f>
        <v>0</v>
      </c>
      <c r="N15" s="136">
        <f>IF(COUNTIFS('3261'!$D:$D,'A3261'!J15,'3261'!$I:$I,'A3261'!K15,'3261'!$F:$F,'A3261'!$N$7)&gt;=1,1,0)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t="s">
        <v>1735</v>
      </c>
      <c r="AA15" s="115" t="s">
        <v>1731</v>
      </c>
      <c r="AB15" s="66" t="s">
        <v>1735</v>
      </c>
      <c r="AC15" s="133" t="str">
        <f t="shared" si="4"/>
        <v>Verificar</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COM perguntas a serem evidenciadas</v>
      </c>
    </row>
    <row r="16" spans="1:46" ht="20.100000000000001" customHeight="1">
      <c r="A16" s="65" t="str">
        <f>IFERROR(IF(ROW(_xlfn.XLOOKUP(B16,For_3261!D:D,For_3261!D:D))=1,"",ROW(_xlfn.XLOOKUP(B16,For_3261!D:D,For_3261!D:D))),"")</f>
        <v/>
      </c>
      <c r="B16" s="229"/>
      <c r="C16" s="230" t="str" cm="1">
        <f t="array" aca="1" ref="C16" ca="1">IFERROR(LEFT(
IF(INDIRECT("For_3261!N"&amp;A16)="verificar","6, ","")&amp;
IF(INDIRECT("For_3261!q"&amp;A16)="verificar","7, ","")&amp;
IF(INDIRECT("For_3261!t"&amp;A16)="verificar","8, ","")&amp;
IF(INDIRECT("For_3261!w"&amp;A16)="verificar","16, ","")&amp;
IF(INDIRECT("For_3261!x"&amp;A16)="não","QUESTIONÁRIO, ",""),
LEN(
IF(INDIRECT("For_3261!N"&amp;A16)="verificar","6, ","")&amp;
IF(INDIRECT("For_3261!q"&amp;A16)="verificar","7, ","")&amp;
IF(INDIRECT("For_3261!t"&amp;A16)="verificar","8, ","")&amp;
IF(INDIRECT("For_3261!w"&amp;A16)="verificar","16, ","")&amp;
IF(INDIRECT("For_3261!x"&amp;A16)="não","QUESTIONÁRIO, ",""))-2)&amp;".","")</f>
        <v/>
      </c>
      <c r="D16" s="229"/>
      <c r="E16" s="229"/>
      <c r="H16" s="262" t="s">
        <v>1736</v>
      </c>
      <c r="I16" s="115" t="str">
        <f>_xlfn.XLOOKUP(J16,'3261'!$D:$D,'3261'!$C:$C,0,0)</f>
        <v>798.597.631-00</v>
      </c>
      <c r="J16" s="134" t="str">
        <v>JACQUELINE ALVES SILVA TOMAZ NETTO</v>
      </c>
      <c r="K16" s="135" cm="1">
        <f t="array" ref="K16">MAX(IF(J16='3261'!$D:$D,'3261'!$I:$I))</f>
        <v>46050</v>
      </c>
      <c r="L16" s="136">
        <f>IF(COUNTIFS('3261'!$D:$D,'A3261'!J16,'3261'!$I:$I,'A3261'!K16,'3261'!$F:$F,'A3261'!$L$7)&gt;=1,1,0)</f>
        <v>0</v>
      </c>
      <c r="M16" s="136">
        <f>IF(COUNTIFS('3261'!$D:$D,'A3261'!J16,'3261'!$I:$I,'A3261'!K16,'3261'!$F:$F,'A3261'!$M$7)&gt;=1,1,0)</f>
        <v>0</v>
      </c>
      <c r="N16" s="136">
        <f>IF(COUNTIFS('3261'!$D:$D,'A3261'!J16,'3261'!$I:$I,'A3261'!K16,'3261'!$F:$F,'A3261'!$N$7)&gt;=1,1,0)</f>
        <v>1</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Sim, precisa de plano cadastrado na PGPC</v>
      </c>
      <c r="AK16" s="118"/>
      <c r="AL16" s="115" t="s">
        <v>1731</v>
      </c>
      <c r="AM16" s="133" t="str">
        <f t="shared" si="0"/>
        <v>Ok</v>
      </c>
      <c r="AO16" s="65" t="str">
        <f t="shared" si="1"/>
        <v>Cooperado SEM perguntas a serem evidenciadas</v>
      </c>
    </row>
    <row r="17" spans="1:41" ht="20.100000000000001" customHeight="1">
      <c r="A17" s="65" t="str">
        <f>IFERROR(IF(ROW(_xlfn.XLOOKUP(B17,For_3261!D:D,For_3261!D:D))=1,"",ROW(_xlfn.XLOOKUP(B17,For_3261!D:D,For_3261!D:D))),"")</f>
        <v/>
      </c>
      <c r="B17" s="229"/>
      <c r="C17" s="230" t="str" cm="1">
        <f t="array" aca="1" ref="C17" ca="1">IFERROR(LEFT(
IF(INDIRECT("For_3261!N"&amp;A17)="verificar","6, ","")&amp;
IF(INDIRECT("For_3261!q"&amp;A17)="verificar","7, ","")&amp;
IF(INDIRECT("For_3261!t"&amp;A17)="verificar","8, ","")&amp;
IF(INDIRECT("For_3261!w"&amp;A17)="verificar","16, ","")&amp;
IF(INDIRECT("For_3261!x"&amp;A17)="não","QUESTIONÁRIO, ",""),
LEN(
IF(INDIRECT("For_3261!N"&amp;A17)="verificar","6, ","")&amp;
IF(INDIRECT("For_3261!q"&amp;A17)="verificar","7, ","")&amp;
IF(INDIRECT("For_3261!t"&amp;A17)="verificar","8, ","")&amp;
IF(INDIRECT("For_3261!w"&amp;A17)="verificar","16, ","")&amp;
IF(INDIRECT("For_3261!x"&amp;A17)="não","QUESTIONÁRIO, ",""))-2)&amp;".","")</f>
        <v/>
      </c>
      <c r="D17" s="229"/>
      <c r="E17" s="229"/>
      <c r="H17" s="250" t="s">
        <v>1792</v>
      </c>
      <c r="I17" s="115" t="str">
        <f>_xlfn.XLOOKUP(J17,'3261'!$D:$D,'3261'!$C:$C,0,0)</f>
        <v>866.384.161-20</v>
      </c>
      <c r="J17" s="134" t="str">
        <v>LUSINEI GUILIANE</v>
      </c>
      <c r="K17" s="135" cm="1">
        <f t="array" ref="K17">MAX(IF(J17='3261'!$D:$D,'3261'!$I:$I))</f>
        <v>46048</v>
      </c>
      <c r="L17" s="136">
        <f>IF(COUNTIFS('3261'!$D:$D,'A3261'!J17,'3261'!$I:$I,'A3261'!K17,'3261'!$F:$F,'A3261'!$L$7)&gt;=1,1,0)</f>
        <v>1</v>
      </c>
      <c r="M17" s="136">
        <f>IF(COUNTIFS('3261'!$D:$D,'A3261'!J17,'3261'!$I:$I,'A3261'!K17,'3261'!$F:$F,'A3261'!$M$7)&gt;=1,1,0)</f>
        <v>0</v>
      </c>
      <c r="N17" s="136">
        <f>IF(COUNTIFS('3261'!$D:$D,'A3261'!J17,'3261'!$I:$I,'A3261'!K17,'3261'!$F:$F,'A3261'!$N$7)&gt;=1,1,0)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t="s">
        <v>1735</v>
      </c>
      <c r="AA17" s="115" t="s">
        <v>1731</v>
      </c>
      <c r="AB17" s="66" t="s">
        <v>1735</v>
      </c>
      <c r="AC17" s="133" t="str">
        <f t="shared" si="4"/>
        <v>Verificar</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COM perguntas a serem evidenciadas</v>
      </c>
    </row>
    <row r="18" spans="1:41" ht="20.100000000000001" customHeight="1">
      <c r="A18" s="65" t="str">
        <f>IFERROR(IF(ROW(_xlfn.XLOOKUP(B18,For_3261!D:D,For_3261!D:D))=1,"",ROW(_xlfn.XLOOKUP(B18,For_3261!D:D,For_3261!D:D))),"")</f>
        <v/>
      </c>
      <c r="B18" s="229"/>
      <c r="C18" s="230" t="str" cm="1">
        <f t="array" aca="1" ref="C18" ca="1">IFERROR(LEFT(
IF(INDIRECT("For_3261!N"&amp;A18)="verificar","6, ","")&amp;
IF(INDIRECT("For_3261!q"&amp;A18)="verificar","7, ","")&amp;
IF(INDIRECT("For_3261!t"&amp;A18)="verificar","8, ","")&amp;
IF(INDIRECT("For_3261!w"&amp;A18)="verificar","16, ","")&amp;
IF(INDIRECT("For_3261!x"&amp;A18)="não","QUESTIONÁRIO, ",""),
LEN(
IF(INDIRECT("For_3261!N"&amp;A18)="verificar","6, ","")&amp;
IF(INDIRECT("For_3261!q"&amp;A18)="verificar","7, ","")&amp;
IF(INDIRECT("For_3261!t"&amp;A18)="verificar","8, ","")&amp;
IF(INDIRECT("For_3261!w"&amp;A18)="verificar","16, ","")&amp;
IF(INDIRECT("For_3261!x"&amp;A18)="não","QUESTIONÁRIO, ",""))-2)&amp;".","")</f>
        <v/>
      </c>
      <c r="D18" s="229"/>
      <c r="E18" s="229"/>
      <c r="H18" s="250"/>
      <c r="I18" s="115">
        <f>_xlfn.XLOOKUP(J18,'3261'!$D:$D,'3261'!$C:$C,0,0)</f>
        <v>0</v>
      </c>
      <c r="J18" s="134"/>
      <c r="K18" s="135" cm="1">
        <f t="array" ref="K18">MAX(IF(J18='3261'!$D:$D,'3261'!$I:$I))</f>
        <v>0</v>
      </c>
      <c r="L18" s="136">
        <f>IF(COUNTIFS('3261'!$D:$D,'A3261'!J18,'3261'!$I:$I,'A3261'!K18,'3261'!$F:$F,'A3261'!$L$7)&gt;=1,1,0)</f>
        <v>0</v>
      </c>
      <c r="M18" s="136">
        <f>IF(COUNTIFS('3261'!$D:$D,'A3261'!J18,'3261'!$I:$I,'A3261'!K18,'3261'!$F:$F,'A3261'!$M$7)&gt;=1,1,0)</f>
        <v>0</v>
      </c>
      <c r="N18" s="136">
        <f>IF(COUNTIFS('3261'!$D:$D,'A3261'!J18,'3261'!$I:$I,'A3261'!K18,'3261'!$F:$F,'A3261'!$N$7)&gt;=1,1,0)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IFERROR(IF(ROW(_xlfn.XLOOKUP(B19,For_3261!D:D,For_3261!D:D))=1,"",ROW(_xlfn.XLOOKUP(B19,For_3261!D:D,For_3261!D:D))),"")</f>
        <v/>
      </c>
      <c r="B19" s="229"/>
      <c r="C19" s="230" t="str" cm="1">
        <f t="array" aca="1" ref="C19" ca="1">IFERROR(LEFT(
IF(INDIRECT("For_3261!N"&amp;A19)="verificar","6, ","")&amp;
IF(INDIRECT("For_3261!q"&amp;A19)="verificar","7, ","")&amp;
IF(INDIRECT("For_3261!t"&amp;A19)="verificar","8, ","")&amp;
IF(INDIRECT("For_3261!w"&amp;A19)="verificar","16, ","")&amp;
IF(INDIRECT("For_3261!x"&amp;A19)="não","QUESTIONÁRIO, ",""),
LEN(
IF(INDIRECT("For_3261!N"&amp;A19)="verificar","6, ","")&amp;
IF(INDIRECT("For_3261!q"&amp;A19)="verificar","7, ","")&amp;
IF(INDIRECT("For_3261!t"&amp;A19)="verificar","8, ","")&amp;
IF(INDIRECT("For_3261!w"&amp;A19)="verificar","16, ","")&amp;
IF(INDIRECT("For_3261!x"&amp;A19)="não","QUESTIONÁRIO, ",""))-2)&amp;".","")</f>
        <v/>
      </c>
      <c r="D19" s="229"/>
      <c r="E19" s="229"/>
      <c r="H19" s="115"/>
      <c r="I19" s="115">
        <f>_xlfn.XLOOKUP(J19,'3261'!$D:$D,'3261'!$C:$C,0,0)</f>
        <v>0</v>
      </c>
      <c r="J19" s="134"/>
      <c r="K19" s="135" cm="1">
        <f t="array" ref="K19">MAX(IF(J19='3261'!$D:$D,'3261'!$I:$I))</f>
        <v>0</v>
      </c>
      <c r="L19" s="136">
        <f>IF(COUNTIFS('3261'!$D:$D,'A3261'!J19,'3261'!$I:$I,'A3261'!K19,'3261'!$F:$F,'A3261'!$L$7)&gt;=1,1,0)</f>
        <v>0</v>
      </c>
      <c r="M19" s="136">
        <f>IF(COUNTIFS('3261'!$D:$D,'A3261'!J19,'3261'!$I:$I,'A3261'!K19,'3261'!$F:$F,'A3261'!$M$7)&gt;=1,1,0)</f>
        <v>0</v>
      </c>
      <c r="N19" s="136">
        <f>IF(COUNTIFS('3261'!$D:$D,'A3261'!J19,'3261'!$I:$I,'A3261'!K19,'3261'!$F:$F,'A3261'!$N$7)&gt;=1,1,0)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IFERROR(IF(ROW(_xlfn.XLOOKUP(B20,For_3261!D:D,For_3261!D:D))=1,"",ROW(_xlfn.XLOOKUP(B20,For_3261!D:D,For_3261!D:D))),"")</f>
        <v/>
      </c>
      <c r="B20" s="229"/>
      <c r="C20" s="230" t="str" cm="1">
        <f t="array" aca="1" ref="C20" ca="1">IFERROR(LEFT(
IF(INDIRECT("For_3261!N"&amp;A20)="verificar","6, ","")&amp;
IF(INDIRECT("For_3261!q"&amp;A20)="verificar","7, ","")&amp;
IF(INDIRECT("For_3261!t"&amp;A20)="verificar","8, ","")&amp;
IF(INDIRECT("For_3261!w"&amp;A20)="verificar","16, ","")&amp;
IF(INDIRECT("For_3261!x"&amp;A20)="não","QUESTIONÁRIO, ",""),
LEN(
IF(INDIRECT("For_3261!N"&amp;A20)="verificar","6, ","")&amp;
IF(INDIRECT("For_3261!q"&amp;A20)="verificar","7, ","")&amp;
IF(INDIRECT("For_3261!t"&amp;A20)="verificar","8, ","")&amp;
IF(INDIRECT("For_3261!w"&amp;A20)="verificar","16, ","")&amp;
IF(INDIRECT("For_3261!x"&amp;A20)="não","QUESTIONÁRIO, ",""))-2)&amp;".","")</f>
        <v/>
      </c>
      <c r="D20" s="229"/>
      <c r="E20" s="229"/>
      <c r="H20" s="115"/>
      <c r="I20" s="115">
        <f>_xlfn.XLOOKUP(J20,'3261'!$D:$D,'3261'!$C:$C,0,0)</f>
        <v>0</v>
      </c>
      <c r="J20" s="134"/>
      <c r="K20" s="135" cm="1">
        <f t="array" ref="K20">MAX(IF(J20='3261'!$D:$D,'3261'!$I:$I))</f>
        <v>0</v>
      </c>
      <c r="L20" s="136">
        <f>IF(COUNTIFS('3261'!$D:$D,'A3261'!J20,'3261'!$I:$I,'A3261'!K20,'3261'!$F:$F,'A3261'!$L$7)&gt;=1,1,0)</f>
        <v>0</v>
      </c>
      <c r="M20" s="136">
        <f>IF(COUNTIFS('3261'!$D:$D,'A3261'!J20,'3261'!$I:$I,'A3261'!K20,'3261'!$F:$F,'A3261'!$M$7)&gt;=1,1,0)</f>
        <v>0</v>
      </c>
      <c r="N20" s="136">
        <f>IF(COUNTIFS('3261'!$D:$D,'A3261'!J20,'3261'!$I:$I,'A3261'!K20,'3261'!$F:$F,'A3261'!$N$7)&gt;=1,1,0)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IFERROR(IF(ROW(_xlfn.XLOOKUP(B21,For_3261!D:D,For_3261!D:D))=1,"",ROW(_xlfn.XLOOKUP(B21,For_3261!D:D,For_3261!D:D))),"")</f>
        <v/>
      </c>
      <c r="B21" s="229"/>
      <c r="C21" s="230" t="str" cm="1">
        <f t="array" aca="1" ref="C21" ca="1">IFERROR(LEFT(
IF(INDIRECT("For_3261!N"&amp;A21)="verificar","6, ","")&amp;
IF(INDIRECT("For_3261!q"&amp;A21)="verificar","7, ","")&amp;
IF(INDIRECT("For_3261!t"&amp;A21)="verificar","8, ","")&amp;
IF(INDIRECT("For_3261!w"&amp;A21)="verificar","16, ","")&amp;
IF(INDIRECT("For_3261!x"&amp;A21)="não","QUESTIONÁRIO, ",""),
LEN(
IF(INDIRECT("For_3261!N"&amp;A21)="verificar","6, ","")&amp;
IF(INDIRECT("For_3261!q"&amp;A21)="verificar","7, ","")&amp;
IF(INDIRECT("For_3261!t"&amp;A21)="verificar","8, ","")&amp;
IF(INDIRECT("For_3261!w"&amp;A21)="verificar","16, ","")&amp;
IF(INDIRECT("For_3261!x"&amp;A21)="não","QUESTIONÁRIO, ",""))-2)&amp;".","")</f>
        <v/>
      </c>
      <c r="D21" s="229"/>
      <c r="E21" s="229"/>
      <c r="H21" s="250"/>
      <c r="I21" s="115">
        <f>_xlfn.XLOOKUP(J21,'3261'!$D:$D,'3261'!$C:$C,0,0)</f>
        <v>0</v>
      </c>
      <c r="J21" s="134"/>
      <c r="K21" s="135" cm="1">
        <f t="array" ref="K21">MAX(IF(J21='3261'!$D:$D,'3261'!$I:$I))</f>
        <v>0</v>
      </c>
      <c r="L21" s="136">
        <f>IF(COUNTIFS('3261'!$D:$D,'A3261'!J21,'3261'!$I:$I,'A3261'!K21,'3261'!$F:$F,'A3261'!$L$7)&gt;=1,1,0)</f>
        <v>0</v>
      </c>
      <c r="M21" s="136">
        <f>IF(COUNTIFS('3261'!$D:$D,'A3261'!J21,'3261'!$I:$I,'A3261'!K21,'3261'!$F:$F,'A3261'!$M$7)&gt;=1,1,0)</f>
        <v>0</v>
      </c>
      <c r="N21" s="136">
        <f>IF(COUNTIFS('3261'!$D:$D,'A3261'!J21,'3261'!$I:$I,'A3261'!K21,'3261'!$F:$F,'A3261'!$N$7)&gt;=1,1,0)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IFERROR(IF(ROW(_xlfn.XLOOKUP(B22,For_3261!D:D,For_3261!D:D))=1,"",ROW(_xlfn.XLOOKUP(B22,For_3261!D:D,For_3261!D:D))),"")</f>
        <v/>
      </c>
      <c r="B22" s="229"/>
      <c r="C22" s="230" t="str" cm="1">
        <f t="array" aca="1" ref="C22" ca="1">IFERROR(LEFT(
IF(INDIRECT("For_3261!N"&amp;A22)="verificar","6, ","")&amp;
IF(INDIRECT("For_3261!q"&amp;A22)="verificar","7, ","")&amp;
IF(INDIRECT("For_3261!t"&amp;A22)="verificar","8, ","")&amp;
IF(INDIRECT("For_3261!w"&amp;A22)="verificar","16, ","")&amp;
IF(INDIRECT("For_3261!x"&amp;A22)="não","QUESTIONÁRIO, ",""),
LEN(
IF(INDIRECT("For_3261!N"&amp;A22)="verificar","6, ","")&amp;
IF(INDIRECT("For_3261!q"&amp;A22)="verificar","7, ","")&amp;
IF(INDIRECT("For_3261!t"&amp;A22)="verificar","8, ","")&amp;
IF(INDIRECT("For_3261!w"&amp;A22)="verificar","16, ","")&amp;
IF(INDIRECT("For_3261!x"&amp;A22)="não","QUESTIONÁRIO, ",""))-2)&amp;".","")</f>
        <v/>
      </c>
      <c r="D22" s="229"/>
      <c r="E22" s="229"/>
      <c r="H22" s="115"/>
      <c r="I22" s="115">
        <f>_xlfn.XLOOKUP(J22,'3261'!$D:$D,'3261'!$C:$C,0,0)</f>
        <v>0</v>
      </c>
      <c r="J22" s="134"/>
      <c r="K22" s="135" cm="1">
        <f t="array" ref="K22">MAX(IF(J22='3261'!$D:$D,'3261'!$I:$I))</f>
        <v>0</v>
      </c>
      <c r="L22" s="136">
        <f>IF(COUNTIFS('3261'!$D:$D,'A3261'!J22,'3261'!$I:$I,'A3261'!K22,'3261'!$F:$F,'A3261'!$L$7)&gt;=1,1,0)</f>
        <v>0</v>
      </c>
      <c r="M22" s="136">
        <f>IF(COUNTIFS('3261'!$D:$D,'A3261'!J22,'3261'!$I:$I,'A3261'!K22,'3261'!$F:$F,'A3261'!$M$7)&gt;=1,1,0)</f>
        <v>0</v>
      </c>
      <c r="N22" s="136">
        <f>IF(COUNTIFS('3261'!$D:$D,'A3261'!J22,'3261'!$I:$I,'A3261'!K22,'3261'!$F:$F,'A3261'!$N$7)&gt;=1,1,0)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IF(AH22="Não","Verificar","Ok")</f>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IFERROR(IF(ROW(_xlfn.XLOOKUP(B23,For_3261!D:D,For_3261!D:D))=1,"",ROW(_xlfn.XLOOKUP(B23,For_3261!D:D,For_3261!D:D))),"")</f>
        <v/>
      </c>
      <c r="B23" s="229"/>
      <c r="C23" s="230" t="str" cm="1">
        <f t="array" aca="1" ref="C23" ca="1">IFERROR(LEFT(
IF(INDIRECT("For_3261!N"&amp;A23)="verificar","6, ","")&amp;
IF(INDIRECT("For_3261!q"&amp;A23)="verificar","7, ","")&amp;
IF(INDIRECT("For_3261!t"&amp;A23)="verificar","8, ","")&amp;
IF(INDIRECT("For_3261!w"&amp;A23)="verificar","16, ","")&amp;
IF(INDIRECT("For_3261!x"&amp;A23)="não","QUESTIONÁRIO, ",""),
LEN(
IF(INDIRECT("For_3261!N"&amp;A23)="verificar","6, ","")&amp;
IF(INDIRECT("For_3261!q"&amp;A23)="verificar","7, ","")&amp;
IF(INDIRECT("For_3261!t"&amp;A23)="verificar","8, ","")&amp;
IF(INDIRECT("For_3261!w"&amp;A23)="verificar","16, ","")&amp;
IF(INDIRECT("For_3261!x"&amp;A23)="não","QUESTIONÁRIO, ",""))-2)&amp;".","")</f>
        <v/>
      </c>
      <c r="D23" s="229"/>
      <c r="E23" s="229"/>
      <c r="H23" s="115"/>
      <c r="I23" s="115">
        <f>_xlfn.XLOOKUP(J23,'3261'!$D:$D,'3261'!$C:$C,0,0)</f>
        <v>0</v>
      </c>
      <c r="J23" s="134"/>
      <c r="K23" s="135" cm="1">
        <f t="array" ref="K23">MAX(IF(J23='3261'!$D:$D,'3261'!$I:$I))</f>
        <v>0</v>
      </c>
      <c r="L23" s="136">
        <f>IF(COUNTIFS('3261'!$D:$D,'A3261'!J23,'3261'!$I:$I,'A3261'!K23,'3261'!$F:$F,'A3261'!$L$7)&gt;=1,1,0)</f>
        <v>0</v>
      </c>
      <c r="M23" s="136">
        <f>IF(COUNTIFS('3261'!$D:$D,'A3261'!J23,'3261'!$I:$I,'A3261'!K23,'3261'!$F:$F,'A3261'!$M$7)&gt;=1,1,0)</f>
        <v>0</v>
      </c>
      <c r="N23" s="136">
        <f>IF(COUNTIFS('3261'!$D:$D,'A3261'!J23,'3261'!$I:$I,'A3261'!K23,'3261'!$F:$F,'A3261'!$N$7)&gt;=1,1,0)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IFERROR(IF(ROW(_xlfn.XLOOKUP(B24,For_3261!D:D,For_3261!D:D))=1,"",ROW(_xlfn.XLOOKUP(B24,For_3261!D:D,For_3261!D:D))),"")</f>
        <v/>
      </c>
      <c r="B24" s="229"/>
      <c r="C24" s="230" t="str" cm="1">
        <f t="array" aca="1" ref="C24" ca="1">IFERROR(LEFT(
IF(INDIRECT("For_3261!N"&amp;A24)="verificar","6, ","")&amp;
IF(INDIRECT("For_3261!q"&amp;A24)="verificar","7, ","")&amp;
IF(INDIRECT("For_3261!t"&amp;A24)="verificar","8, ","")&amp;
IF(INDIRECT("For_3261!w"&amp;A24)="verificar","16, ","")&amp;
IF(INDIRECT("For_3261!x"&amp;A24)="não","QUESTIONÁRIO, ",""),
LEN(
IF(INDIRECT("For_3261!N"&amp;A24)="verificar","6, ","")&amp;
IF(INDIRECT("For_3261!q"&amp;A24)="verificar","7, ","")&amp;
IF(INDIRECT("For_3261!t"&amp;A24)="verificar","8, ","")&amp;
IF(INDIRECT("For_3261!w"&amp;A24)="verificar","16, ","")&amp;
IF(INDIRECT("For_3261!x"&amp;A24)="não","QUESTIONÁRIO, ",""))-2)&amp;".","")</f>
        <v/>
      </c>
      <c r="D24" s="229"/>
      <c r="E24" s="229"/>
      <c r="H24" s="250"/>
      <c r="I24" s="115">
        <f>_xlfn.XLOOKUP(J24,'3261'!$D:$D,'3261'!$C:$C,0,0)</f>
        <v>0</v>
      </c>
      <c r="J24" s="134"/>
      <c r="K24" s="135" cm="1">
        <f t="array" ref="K24">MAX(IF(J24='3261'!$D:$D,'3261'!$I:$I))</f>
        <v>0</v>
      </c>
      <c r="L24" s="136">
        <f>IF(COUNTIFS('3261'!$D:$D,'A3261'!J24,'3261'!$I:$I,'A3261'!K24,'3261'!$F:$F,'A3261'!$L$7)&gt;=1,1,0)</f>
        <v>0</v>
      </c>
      <c r="M24" s="136">
        <f>IF(COUNTIFS('3261'!$D:$D,'A3261'!J24,'3261'!$I:$I,'A3261'!K24,'3261'!$F:$F,'A3261'!$M$7)&gt;=1,1,0)</f>
        <v>0</v>
      </c>
      <c r="N24" s="136">
        <f>IF(COUNTIFS('3261'!$D:$D,'A3261'!J24,'3261'!$I:$I,'A3261'!K24,'3261'!$F:$F,'A3261'!$N$7)&gt;=1,1,0)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_xlfn.XLOOKUP(J25,'3261'!$D:$D,'3261'!$C:$C,0,0)</f>
        <v>0</v>
      </c>
      <c r="J25" s="134"/>
      <c r="K25" s="135" cm="1">
        <f t="array" ref="K25">MAX(IF(J25='3261'!$D:$D,'3261'!$I:$I))</f>
        <v>0</v>
      </c>
      <c r="L25" s="136">
        <f>IF(COUNTIFS('3261'!$D:$D,'A3261'!J25,'3261'!$I:$I,'A3261'!K25,'3261'!$F:$F,'A3261'!$L$7)&gt;=1,1,0)</f>
        <v>0</v>
      </c>
      <c r="M25" s="136">
        <f>IF(COUNTIFS('3261'!$D:$D,'A3261'!J25,'3261'!$I:$I,'A3261'!K25,'3261'!$F:$F,'A3261'!$M$7)&gt;=1,1,0)</f>
        <v>0</v>
      </c>
      <c r="N25" s="136">
        <f>IF(COUNTIFS('3261'!$D:$D,'A3261'!J25,'3261'!$I:$I,'A3261'!K25,'3261'!$F:$F,'A3261'!$N$7)&gt;=1,1,0)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42"/>
      <c r="I26" s="115">
        <f>_xlfn.XLOOKUP(J26,'3261'!$D:$D,'3261'!$C:$C,0,0)</f>
        <v>0</v>
      </c>
      <c r="J26" s="134"/>
      <c r="K26" s="135" cm="1">
        <f t="array" ref="K26">MAX(IF(J26='3261'!$D:$D,'3261'!$I:$I))</f>
        <v>0</v>
      </c>
      <c r="L26" s="136">
        <f>IF(COUNTIFS('3261'!$D:$D,'A3261'!J26,'3261'!$I:$I,'A3261'!K26,'3261'!$F:$F,'A3261'!$L$7)&gt;=1,1,0)</f>
        <v>0</v>
      </c>
      <c r="M26" s="136">
        <f>IF(COUNTIFS('3261'!$D:$D,'A3261'!J26,'3261'!$I:$I,'A3261'!K26,'3261'!$F:$F,'A3261'!$M$7)&gt;=1,1,0)</f>
        <v>0</v>
      </c>
      <c r="N26" s="136">
        <f>IF(COUNTIFS('3261'!$D:$D,'A3261'!J26,'3261'!$I:$I,'A3261'!K26,'3261'!$F:$F,'A3261'!$N$7)&gt;=1,1,0)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_xlfn.XLOOKUP(J27,'3261'!$D:$D,'3261'!$C:$C,0,0)</f>
        <v>0</v>
      </c>
      <c r="J27" s="134"/>
      <c r="K27" s="135" cm="1">
        <f t="array" ref="K27">MAX(IF(J27='3261'!$D:$D,'3261'!$I:$I))</f>
        <v>0</v>
      </c>
      <c r="L27" s="136">
        <f>IF(COUNTIFS('3261'!$D:$D,'A3261'!J27,'3261'!$I:$I,'A3261'!K27,'3261'!$F:$F,'A3261'!$L$7)&gt;=1,1,0)</f>
        <v>0</v>
      </c>
      <c r="M27" s="136">
        <f>IF(COUNTIFS('3261'!$D:$D,'A3261'!J27,'3261'!$I:$I,'A3261'!K27,'3261'!$F:$F,'A3261'!$M$7)&gt;=1,1,0)</f>
        <v>0</v>
      </c>
      <c r="N27" s="136">
        <f>IF(COUNTIFS('3261'!$D:$D,'A3261'!J27,'3261'!$I:$I,'A3261'!K27,'3261'!$F:$F,'A3261'!$N$7)&gt;=1,1,0)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_xlfn._xlws.FILTER(For_3261!D:E,For_3261!J:J="SIM","")</f>
        <v/>
      </c>
      <c r="C28" s="230"/>
      <c r="D28" s="229"/>
      <c r="E28" s="229"/>
      <c r="H28" s="142"/>
      <c r="I28" s="115">
        <f>_xlfn.XLOOKUP(J28,'3261'!$D:$D,'3261'!$C:$C,0,0)</f>
        <v>0</v>
      </c>
      <c r="J28" s="134"/>
      <c r="K28" s="135" cm="1">
        <f t="array" ref="K28">MAX(IF(J28='3261'!$D:$D,'3261'!$I:$I))</f>
        <v>0</v>
      </c>
      <c r="L28" s="136">
        <f>IF(COUNTIFS('3261'!$D:$D,'A3261'!J28,'3261'!$I:$I,'A3261'!K28,'3261'!$F:$F,'A3261'!$L$7)&gt;=1,1,0)</f>
        <v>0</v>
      </c>
      <c r="M28" s="136">
        <f>IF(COUNTIFS('3261'!$D:$D,'A3261'!J28,'3261'!$I:$I,'A3261'!K28,'3261'!$F:$F,'A3261'!$M$7)&gt;=1,1,0)</f>
        <v>0</v>
      </c>
      <c r="N28" s="136">
        <f>IF(COUNTIFS('3261'!$D:$D,'A3261'!J28,'3261'!$I:$I,'A3261'!K28,'3261'!$F:$F,'A3261'!$N$7)&gt;=1,1,0)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8"/>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_xlfn.XLOOKUP(J29,'3261'!$D:$D,'3261'!$C:$C,0,0)</f>
        <v>0</v>
      </c>
      <c r="J29" s="134"/>
      <c r="K29" s="135" cm="1">
        <f t="array" ref="K29">MAX(IF(J29='3261'!$D:$D,'3261'!$I:$I))</f>
        <v>0</v>
      </c>
      <c r="L29" s="136">
        <f>IF(COUNTIFS('3261'!$D:$D,'A3261'!J29,'3261'!$I:$I,'A3261'!K29,'3261'!$F:$F,'A3261'!$L$7)&gt;=1,1,0)</f>
        <v>0</v>
      </c>
      <c r="M29" s="136">
        <f>IF(COUNTIFS('3261'!$D:$D,'A3261'!J29,'3261'!$I:$I,'A3261'!K29,'3261'!$F:$F,'A3261'!$M$7)&gt;=1,1,0)</f>
        <v>0</v>
      </c>
      <c r="N29" s="136">
        <f>IF(COUNTIFS('3261'!$D:$D,'A3261'!J29,'3261'!$I:$I,'A3261'!K29,'3261'!$F:$F,'A3261'!$N$7)&gt;=1,1,0)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IF(AH29="Não","Verificar","Ok")</f>
        <v>Ok</v>
      </c>
      <c r="AK29" s="118"/>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s="115"/>
      <c r="AE30"/>
      <c r="AF30" s="66"/>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s="115"/>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f>IFERROR(IF(ROW(_xlfn.XLOOKUP(B50,I:I,I:I))=1,"",ROW(_xlfn.XLOOKUP(B50,I:I,I:I))),"")</f>
        <v>10</v>
      </c>
      <c r="B50" s="157" t="str" cm="1">
        <f t="array" ref="B50:B52">IF(_xlfn._xlws.FILTER(I:I,AO:AO="Cooperado COM perguntas a serem evidenciadas","")="","",_xlfn._xlws.FILTER(I:I,AO:AO="Cooperado COM perguntas a serem evidenciadas",""))</f>
        <v>005.397.931-16</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v>
      </c>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f t="shared" ref="A51:A82" si="12">IFERROR(IF(ROW(_xlfn.XLOOKUP(B51,I:I,I:I))=1,"",ROW(_xlfn.XLOOKUP(B51,I:I,I:I))),"")</f>
        <v>15</v>
      </c>
      <c r="B51" s="159" t="str">
        <v>755.920.021-49</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4.</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f t="shared" si="12"/>
        <v>17</v>
      </c>
      <c r="B52" s="159" t="str">
        <v>866.384.161-20</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4.</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2"/>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2"/>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2"/>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2"/>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2"/>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2"/>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2"/>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2"/>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2"/>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2"/>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2"/>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2"/>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2"/>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2"/>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2"/>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2"/>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2"/>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2"/>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2"/>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2"/>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2"/>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2"/>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2"/>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2"/>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2"/>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2"/>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2"/>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2"/>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2"/>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2"/>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95" priority="4" operator="equal">
      <formula>1</formula>
    </cfRule>
  </conditionalFormatting>
  <conditionalFormatting sqref="L1:N29 L58:N1048576">
    <cfRule type="cellIs" dxfId="94" priority="1" operator="equal">
      <formula>0</formula>
    </cfRule>
  </conditionalFormatting>
  <conditionalFormatting sqref="M3:M6 M8:M29 M58:M1048576">
    <cfRule type="cellIs" dxfId="93" priority="3" operator="equal">
      <formula>1</formula>
    </cfRule>
  </conditionalFormatting>
  <conditionalFormatting sqref="N3:N6 N8:N29 N58:N1048576">
    <cfRule type="cellIs" dxfId="92" priority="2" operator="equal">
      <formula>1</formula>
    </cfRule>
  </conditionalFormatting>
  <dataValidations count="3">
    <dataValidation type="list" allowBlank="1" showInputMessage="1" showErrorMessage="1" sqref="AD10:AD31" xr:uid="{BFA94A4B-5388-43FF-9C37-5ECE62C9D49E}">
      <formula1>"Foi firmado um TAC, Não foi firmado um TAC, Não se aplica"</formula1>
    </dataValidation>
    <dataValidation type="list" allowBlank="1" showInputMessage="1" showErrorMessage="1" sqref="R10:R29 V10:V29 Z10:Z29" xr:uid="{B85C0924-1097-486E-8C50-CE3867144DF3}">
      <formula1>"Sim, Não, Não se aplica"</formula1>
    </dataValidation>
    <dataValidation type="list" allowBlank="1" showInputMessage="1" showErrorMessage="1" sqref="S10:T29 AH10:AH29 AL10:AL27 O10:P29 AE18:AE29 W10:X29 AE10:AF17 AF18:AF30 AA10:AB29" xr:uid="{74F7C0D5-7AF4-4D4A-81F8-FF46C1C00FE4}">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E8A08EB-559C-49B6-BCAA-AF56BFAB720E}">
          <x14:formula1>
            <xm:f>'Cooperados Alto Risco'!$N$20:$N$27</xm:f>
          </x14:formula1>
          <xm:sqref>AK10:AK29</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FEA7-830E-4A55-A389-8A2AD9E93167}">
  <sheetPr codeName="Planilha30">
    <tabColor rgb="FFEBEBEB"/>
  </sheetPr>
  <dimension ref="A1:K17"/>
  <sheetViews>
    <sheetView workbookViewId="0">
      <selection activeCell="I7" sqref="I7:I17"/>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c r="A4" s="1" t="s">
        <v>838</v>
      </c>
      <c r="B4" s="351" t="s">
        <v>1326</v>
      </c>
      <c r="C4" s="352"/>
      <c r="D4" s="352"/>
      <c r="E4" s="352"/>
      <c r="F4" s="352"/>
      <c r="G4" s="352"/>
      <c r="H4" s="352"/>
      <c r="I4" s="352"/>
      <c r="J4" s="352"/>
      <c r="K4" s="352"/>
    </row>
    <row r="5" spans="1:11">
      <c r="A5" s="1" t="s">
        <v>840</v>
      </c>
      <c r="B5" s="351" t="s">
        <v>1327</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788</v>
      </c>
      <c r="C7" s="4" t="s">
        <v>1328</v>
      </c>
      <c r="D7" s="4" t="s">
        <v>1329</v>
      </c>
      <c r="E7" s="5" t="s">
        <v>854</v>
      </c>
      <c r="F7" s="5" t="s">
        <v>83</v>
      </c>
      <c r="G7" s="5" t="s">
        <v>855</v>
      </c>
      <c r="H7" s="5" t="s">
        <v>861</v>
      </c>
      <c r="I7" s="9">
        <v>46050</v>
      </c>
      <c r="J7" s="5" t="s">
        <v>857</v>
      </c>
      <c r="K7" s="4" t="s">
        <v>1330</v>
      </c>
    </row>
    <row r="8" spans="1:11" ht="24">
      <c r="A8" s="6" t="s">
        <v>766</v>
      </c>
      <c r="B8" s="6" t="s">
        <v>788</v>
      </c>
      <c r="C8" s="6" t="s">
        <v>1328</v>
      </c>
      <c r="D8" s="6" t="s">
        <v>1329</v>
      </c>
      <c r="E8" s="7" t="s">
        <v>854</v>
      </c>
      <c r="F8" s="7" t="s">
        <v>83</v>
      </c>
      <c r="G8" s="7" t="s">
        <v>855</v>
      </c>
      <c r="H8" s="7" t="s">
        <v>856</v>
      </c>
      <c r="I8" s="8">
        <v>46050</v>
      </c>
      <c r="J8" s="7" t="s">
        <v>857</v>
      </c>
      <c r="K8" s="6" t="s">
        <v>858</v>
      </c>
    </row>
    <row r="9" spans="1:11" ht="24">
      <c r="A9" s="4" t="s">
        <v>766</v>
      </c>
      <c r="B9" s="4" t="s">
        <v>788</v>
      </c>
      <c r="C9" s="4" t="s">
        <v>1331</v>
      </c>
      <c r="D9" s="4" t="s">
        <v>1332</v>
      </c>
      <c r="E9" s="5" t="s">
        <v>854</v>
      </c>
      <c r="F9" s="5" t="s">
        <v>83</v>
      </c>
      <c r="G9" s="5" t="s">
        <v>855</v>
      </c>
      <c r="H9" s="5" t="s">
        <v>856</v>
      </c>
      <c r="I9" s="9">
        <v>46032</v>
      </c>
      <c r="J9" s="5" t="s">
        <v>857</v>
      </c>
      <c r="K9" s="4" t="s">
        <v>858</v>
      </c>
    </row>
    <row r="10" spans="1:11" ht="24">
      <c r="A10" s="6" t="s">
        <v>766</v>
      </c>
      <c r="B10" s="6" t="s">
        <v>788</v>
      </c>
      <c r="C10" s="6" t="s">
        <v>1333</v>
      </c>
      <c r="D10" s="6" t="s">
        <v>1334</v>
      </c>
      <c r="E10" s="7" t="s">
        <v>854</v>
      </c>
      <c r="F10" s="7" t="s">
        <v>83</v>
      </c>
      <c r="G10" s="7" t="s">
        <v>855</v>
      </c>
      <c r="H10" s="7" t="s">
        <v>856</v>
      </c>
      <c r="I10" s="8">
        <v>46026</v>
      </c>
      <c r="J10" s="7" t="s">
        <v>857</v>
      </c>
      <c r="K10" s="6" t="s">
        <v>858</v>
      </c>
    </row>
    <row r="11" spans="1:11" ht="24">
      <c r="A11" s="4" t="s">
        <v>766</v>
      </c>
      <c r="B11" s="4" t="s">
        <v>788</v>
      </c>
      <c r="C11" s="4" t="s">
        <v>1335</v>
      </c>
      <c r="D11" s="4" t="s">
        <v>1336</v>
      </c>
      <c r="E11" s="5" t="s">
        <v>854</v>
      </c>
      <c r="F11" s="5" t="s">
        <v>83</v>
      </c>
      <c r="G11" s="5" t="s">
        <v>855</v>
      </c>
      <c r="H11" s="5" t="s">
        <v>856</v>
      </c>
      <c r="I11" s="9">
        <v>46026</v>
      </c>
      <c r="J11" s="5" t="s">
        <v>857</v>
      </c>
      <c r="K11" s="4" t="s">
        <v>858</v>
      </c>
    </row>
    <row r="12" spans="1:11" ht="24">
      <c r="A12" s="6" t="s">
        <v>766</v>
      </c>
      <c r="B12" s="6" t="s">
        <v>788</v>
      </c>
      <c r="C12" s="6" t="s">
        <v>1337</v>
      </c>
      <c r="D12" s="6" t="s">
        <v>1338</v>
      </c>
      <c r="E12" s="7" t="s">
        <v>854</v>
      </c>
      <c r="F12" s="7" t="s">
        <v>83</v>
      </c>
      <c r="G12" s="7" t="s">
        <v>855</v>
      </c>
      <c r="H12" s="7" t="s">
        <v>861</v>
      </c>
      <c r="I12" s="8">
        <v>46027</v>
      </c>
      <c r="J12" s="7" t="s">
        <v>857</v>
      </c>
      <c r="K12" s="6" t="s">
        <v>1339</v>
      </c>
    </row>
    <row r="13" spans="1:11" ht="24">
      <c r="A13" s="4" t="s">
        <v>766</v>
      </c>
      <c r="B13" s="4" t="s">
        <v>788</v>
      </c>
      <c r="C13" s="4" t="s">
        <v>1340</v>
      </c>
      <c r="D13" s="4" t="s">
        <v>1341</v>
      </c>
      <c r="E13" s="5" t="s">
        <v>854</v>
      </c>
      <c r="F13" s="5" t="s">
        <v>83</v>
      </c>
      <c r="G13" s="5" t="s">
        <v>855</v>
      </c>
      <c r="H13" s="5" t="s">
        <v>861</v>
      </c>
      <c r="I13" s="9">
        <v>46050</v>
      </c>
      <c r="J13" s="5" t="s">
        <v>857</v>
      </c>
      <c r="K13" s="4" t="s">
        <v>1342</v>
      </c>
    </row>
    <row r="14" spans="1:11" ht="24">
      <c r="A14" s="6" t="s">
        <v>766</v>
      </c>
      <c r="B14" s="6" t="s">
        <v>788</v>
      </c>
      <c r="C14" s="6" t="s">
        <v>1340</v>
      </c>
      <c r="D14" s="6" t="s">
        <v>1341</v>
      </c>
      <c r="E14" s="7" t="s">
        <v>854</v>
      </c>
      <c r="F14" s="7" t="s">
        <v>83</v>
      </c>
      <c r="G14" s="7" t="s">
        <v>855</v>
      </c>
      <c r="H14" s="7" t="s">
        <v>856</v>
      </c>
      <c r="I14" s="8">
        <v>46050</v>
      </c>
      <c r="J14" s="7" t="s">
        <v>857</v>
      </c>
      <c r="K14" s="6" t="s">
        <v>858</v>
      </c>
    </row>
    <row r="15" spans="1:11" ht="24">
      <c r="A15" s="4" t="s">
        <v>766</v>
      </c>
      <c r="B15" s="4" t="s">
        <v>788</v>
      </c>
      <c r="C15" s="4" t="s">
        <v>1343</v>
      </c>
      <c r="D15" s="4" t="s">
        <v>1344</v>
      </c>
      <c r="E15" s="5" t="s">
        <v>854</v>
      </c>
      <c r="F15" s="5" t="s">
        <v>85</v>
      </c>
      <c r="G15" s="5" t="s">
        <v>855</v>
      </c>
      <c r="H15" s="5" t="s">
        <v>856</v>
      </c>
      <c r="I15" s="9">
        <v>46050</v>
      </c>
      <c r="J15" s="5" t="s">
        <v>857</v>
      </c>
      <c r="K15" s="4" t="s">
        <v>858</v>
      </c>
    </row>
    <row r="16" spans="1:11" ht="24">
      <c r="A16" s="6" t="s">
        <v>766</v>
      </c>
      <c r="B16" s="6" t="s">
        <v>788</v>
      </c>
      <c r="C16" s="6" t="s">
        <v>1345</v>
      </c>
      <c r="D16" s="6" t="s">
        <v>1346</v>
      </c>
      <c r="E16" s="7" t="s">
        <v>854</v>
      </c>
      <c r="F16" s="7" t="s">
        <v>83</v>
      </c>
      <c r="G16" s="7" t="s">
        <v>855</v>
      </c>
      <c r="H16" s="7" t="s">
        <v>861</v>
      </c>
      <c r="I16" s="8">
        <v>46048</v>
      </c>
      <c r="J16" s="7" t="s">
        <v>857</v>
      </c>
      <c r="K16" s="6" t="s">
        <v>1342</v>
      </c>
    </row>
    <row r="17" spans="1:11" ht="24">
      <c r="A17" s="4" t="s">
        <v>766</v>
      </c>
      <c r="B17" s="4" t="s">
        <v>788</v>
      </c>
      <c r="C17" s="4" t="s">
        <v>1345</v>
      </c>
      <c r="D17" s="4" t="s">
        <v>1346</v>
      </c>
      <c r="E17" s="5" t="s">
        <v>854</v>
      </c>
      <c r="F17" s="5" t="s">
        <v>83</v>
      </c>
      <c r="G17" s="5" t="s">
        <v>855</v>
      </c>
      <c r="H17" s="5" t="s">
        <v>856</v>
      </c>
      <c r="I17" s="9">
        <v>46048</v>
      </c>
      <c r="J17" s="5" t="s">
        <v>857</v>
      </c>
      <c r="K17" s="4"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5B91-2C3F-44A2-8CD0-1C9ABEE0B456}">
  <sheetPr codeName="Planilha32">
    <tabColor rgb="FFEBEBEB"/>
  </sheetPr>
  <dimension ref="A1:O13"/>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40.28515625" bestFit="1" customWidth="1"/>
    <col min="5" max="5" width="51.7109375" bestFit="1" customWidth="1"/>
    <col min="6" max="6" width="20.140625" bestFit="1" customWidth="1"/>
    <col min="7" max="7" width="22.5703125" bestFit="1" customWidth="1"/>
    <col min="8" max="8" width="64.425781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788</v>
      </c>
      <c r="D2" s="72" t="s">
        <v>2194</v>
      </c>
      <c r="E2" s="72" t="s">
        <v>1833</v>
      </c>
      <c r="F2" s="73" t="s">
        <v>2195</v>
      </c>
      <c r="G2" s="73" t="s">
        <v>1840</v>
      </c>
      <c r="H2" s="73" t="s">
        <v>1841</v>
      </c>
      <c r="I2" s="73" t="s">
        <v>2196</v>
      </c>
      <c r="J2" s="279">
        <v>28783.4</v>
      </c>
      <c r="K2" s="279">
        <v>352596168.94999999</v>
      </c>
      <c r="L2" s="280">
        <v>8.1632764433358404E-5</v>
      </c>
      <c r="M2" s="74">
        <v>0</v>
      </c>
      <c r="N2" s="74">
        <v>10259066.300000001</v>
      </c>
      <c r="O2" s="281">
        <v>0</v>
      </c>
    </row>
    <row r="3" spans="1:15" ht="15.75" thickBot="1">
      <c r="A3" s="71" t="s">
        <v>1831</v>
      </c>
      <c r="B3" s="72" t="s">
        <v>766</v>
      </c>
      <c r="C3" s="72" t="s">
        <v>788</v>
      </c>
      <c r="D3" s="72" t="s">
        <v>2197</v>
      </c>
      <c r="E3" s="72" t="s">
        <v>1833</v>
      </c>
      <c r="F3" s="73" t="s">
        <v>2198</v>
      </c>
      <c r="G3" s="73" t="s">
        <v>1835</v>
      </c>
      <c r="H3" s="73" t="s">
        <v>1836</v>
      </c>
      <c r="I3" s="73" t="s">
        <v>2199</v>
      </c>
      <c r="J3" s="279">
        <v>288.44</v>
      </c>
      <c r="K3" s="279">
        <v>352596168.94999999</v>
      </c>
      <c r="L3" s="280">
        <v>8.1804632437995204E-7</v>
      </c>
      <c r="M3" s="74">
        <v>0</v>
      </c>
      <c r="N3" s="74">
        <v>10259066.300000001</v>
      </c>
      <c r="O3" s="281">
        <v>0</v>
      </c>
    </row>
    <row r="4" spans="1:15" ht="15.75" thickBot="1">
      <c r="A4" s="71" t="s">
        <v>1831</v>
      </c>
      <c r="B4" s="72" t="s">
        <v>766</v>
      </c>
      <c r="C4" s="72" t="s">
        <v>788</v>
      </c>
      <c r="D4" s="72" t="s">
        <v>2197</v>
      </c>
      <c r="E4" s="72" t="s">
        <v>1833</v>
      </c>
      <c r="F4" s="73" t="s">
        <v>2200</v>
      </c>
      <c r="G4" s="73" t="s">
        <v>1854</v>
      </c>
      <c r="H4" s="73" t="s">
        <v>2201</v>
      </c>
      <c r="I4" s="73" t="s">
        <v>2202</v>
      </c>
      <c r="J4" s="279">
        <v>11333.02</v>
      </c>
      <c r="K4" s="279">
        <v>352596168.94999999</v>
      </c>
      <c r="L4" s="280">
        <v>3.2141642473736202E-5</v>
      </c>
      <c r="M4" s="74">
        <v>0</v>
      </c>
      <c r="N4" s="74">
        <v>10259066.300000001</v>
      </c>
      <c r="O4" s="281">
        <v>0</v>
      </c>
    </row>
    <row r="5" spans="1:15" ht="15.75" thickBot="1">
      <c r="A5" s="71" t="s">
        <v>1831</v>
      </c>
      <c r="B5" s="72" t="s">
        <v>766</v>
      </c>
      <c r="C5" s="72" t="s">
        <v>788</v>
      </c>
      <c r="D5" s="72" t="s">
        <v>2197</v>
      </c>
      <c r="E5" s="72" t="s">
        <v>1833</v>
      </c>
      <c r="F5" s="73" t="s">
        <v>2198</v>
      </c>
      <c r="G5" s="73" t="s">
        <v>1835</v>
      </c>
      <c r="H5" s="73" t="s">
        <v>1836</v>
      </c>
      <c r="I5" s="73" t="s">
        <v>2203</v>
      </c>
      <c r="J5" s="279">
        <v>4666.49</v>
      </c>
      <c r="K5" s="279">
        <v>352596168.94999999</v>
      </c>
      <c r="L5" s="280">
        <v>1.3234658827679201E-5</v>
      </c>
      <c r="M5" s="74">
        <v>0</v>
      </c>
      <c r="N5" s="74">
        <v>10259066.300000001</v>
      </c>
      <c r="O5" s="281">
        <v>0</v>
      </c>
    </row>
    <row r="6" spans="1:15" ht="15.75" thickBot="1">
      <c r="A6" s="71" t="s">
        <v>1831</v>
      </c>
      <c r="B6" s="72" t="s">
        <v>766</v>
      </c>
      <c r="C6" s="72" t="s">
        <v>788</v>
      </c>
      <c r="D6" s="72" t="s">
        <v>2204</v>
      </c>
      <c r="E6" s="72" t="s">
        <v>1833</v>
      </c>
      <c r="F6" s="73" t="s">
        <v>2205</v>
      </c>
      <c r="G6" s="73" t="s">
        <v>1835</v>
      </c>
      <c r="H6" s="73" t="s">
        <v>1836</v>
      </c>
      <c r="I6" s="73" t="s">
        <v>2206</v>
      </c>
      <c r="J6" s="279">
        <v>699.31</v>
      </c>
      <c r="K6" s="279">
        <v>352596168.94999999</v>
      </c>
      <c r="L6" s="280">
        <v>1.9833170680285101E-6</v>
      </c>
      <c r="M6" s="74">
        <v>0</v>
      </c>
      <c r="N6" s="74">
        <v>10259066.300000001</v>
      </c>
      <c r="O6" s="281">
        <v>0</v>
      </c>
    </row>
    <row r="7" spans="1:15" ht="15.75" thickBot="1">
      <c r="A7" s="71" t="s">
        <v>1831</v>
      </c>
      <c r="B7" s="72" t="s">
        <v>766</v>
      </c>
      <c r="C7" s="72" t="s">
        <v>788</v>
      </c>
      <c r="D7" s="72" t="s">
        <v>2204</v>
      </c>
      <c r="E7" s="72" t="s">
        <v>1833</v>
      </c>
      <c r="F7" s="73" t="s">
        <v>2207</v>
      </c>
      <c r="G7" s="73" t="s">
        <v>1835</v>
      </c>
      <c r="H7" s="73" t="s">
        <v>1836</v>
      </c>
      <c r="I7" s="73" t="s">
        <v>2208</v>
      </c>
      <c r="J7" s="279">
        <v>29.6</v>
      </c>
      <c r="K7" s="279">
        <v>352596168.94999999</v>
      </c>
      <c r="L7" s="280">
        <v>8.3948728337424004E-8</v>
      </c>
      <c r="M7" s="74">
        <v>0</v>
      </c>
      <c r="N7" s="74">
        <v>10259066.300000001</v>
      </c>
      <c r="O7" s="281">
        <v>0</v>
      </c>
    </row>
    <row r="8" spans="1:15" ht="15.75" thickBot="1">
      <c r="A8" s="71" t="s">
        <v>1831</v>
      </c>
      <c r="B8" s="72" t="s">
        <v>766</v>
      </c>
      <c r="C8" s="72" t="s">
        <v>788</v>
      </c>
      <c r="D8" s="72" t="s">
        <v>2197</v>
      </c>
      <c r="E8" s="72" t="s">
        <v>1833</v>
      </c>
      <c r="F8" s="73" t="s">
        <v>2200</v>
      </c>
      <c r="G8" s="73" t="s">
        <v>1835</v>
      </c>
      <c r="H8" s="73" t="s">
        <v>1836</v>
      </c>
      <c r="I8" s="73" t="s">
        <v>2209</v>
      </c>
      <c r="J8" s="279">
        <v>4004.95</v>
      </c>
      <c r="K8" s="279">
        <v>352596168.94999999</v>
      </c>
      <c r="L8" s="280">
        <v>1.1358461471451599E-5</v>
      </c>
      <c r="M8" s="74">
        <v>0</v>
      </c>
      <c r="N8" s="74">
        <v>10259066.300000001</v>
      </c>
      <c r="O8" s="281">
        <v>0</v>
      </c>
    </row>
    <row r="9" spans="1:15" ht="15.75" thickBot="1">
      <c r="A9" s="71" t="s">
        <v>1831</v>
      </c>
      <c r="B9" s="72" t="s">
        <v>766</v>
      </c>
      <c r="C9" s="72" t="s">
        <v>788</v>
      </c>
      <c r="D9" s="72" t="s">
        <v>2204</v>
      </c>
      <c r="E9" s="72" t="s">
        <v>1833</v>
      </c>
      <c r="F9" s="73" t="s">
        <v>2207</v>
      </c>
      <c r="G9" s="73" t="s">
        <v>1835</v>
      </c>
      <c r="H9" s="73" t="s">
        <v>1836</v>
      </c>
      <c r="I9" s="73" t="s">
        <v>2210</v>
      </c>
      <c r="J9" s="279">
        <v>2657.19</v>
      </c>
      <c r="K9" s="279">
        <v>352596168.94999999</v>
      </c>
      <c r="L9" s="280">
        <v>7.53607167063918E-6</v>
      </c>
      <c r="M9" s="74">
        <v>0</v>
      </c>
      <c r="N9" s="74">
        <v>10259066.300000001</v>
      </c>
      <c r="O9" s="281">
        <v>0</v>
      </c>
    </row>
    <row r="10" spans="1:15" ht="15.75" thickBot="1">
      <c r="A10" s="71" t="s">
        <v>1831</v>
      </c>
      <c r="B10" s="72" t="s">
        <v>766</v>
      </c>
      <c r="C10" s="72" t="s">
        <v>788</v>
      </c>
      <c r="D10" s="72" t="s">
        <v>2197</v>
      </c>
      <c r="E10" s="72" t="s">
        <v>1833</v>
      </c>
      <c r="F10" s="73" t="s">
        <v>2211</v>
      </c>
      <c r="G10" s="73" t="s">
        <v>1835</v>
      </c>
      <c r="H10" s="73" t="s">
        <v>1836</v>
      </c>
      <c r="I10" s="73" t="s">
        <v>2212</v>
      </c>
      <c r="J10" s="279">
        <v>9.9</v>
      </c>
      <c r="K10" s="279">
        <v>352596168.94999999</v>
      </c>
      <c r="L10" s="280">
        <v>2.80774463020438E-8</v>
      </c>
      <c r="M10" s="74">
        <v>0</v>
      </c>
      <c r="N10" s="74">
        <v>10259066.300000001</v>
      </c>
      <c r="O10" s="281">
        <v>0</v>
      </c>
    </row>
    <row r="11" spans="1:15" ht="12.75" customHeight="1" thickBot="1">
      <c r="A11" s="71" t="s">
        <v>1831</v>
      </c>
      <c r="B11" s="72" t="s">
        <v>766</v>
      </c>
      <c r="C11" s="72" t="s">
        <v>788</v>
      </c>
      <c r="D11" s="72" t="s">
        <v>2204</v>
      </c>
      <c r="E11" s="72" t="s">
        <v>1833</v>
      </c>
      <c r="F11" s="73" t="s">
        <v>2207</v>
      </c>
      <c r="G11" s="73" t="s">
        <v>1840</v>
      </c>
      <c r="H11" s="73" t="s">
        <v>1841</v>
      </c>
      <c r="I11" s="73" t="s">
        <v>2213</v>
      </c>
      <c r="J11" s="279">
        <v>21036.04</v>
      </c>
      <c r="K11" s="279">
        <v>352596168.94999999</v>
      </c>
      <c r="L11" s="280">
        <v>5.9660432677539997E-5</v>
      </c>
      <c r="M11" s="74">
        <v>0</v>
      </c>
      <c r="N11" s="74">
        <v>10259066.300000001</v>
      </c>
      <c r="O11" s="281">
        <v>0</v>
      </c>
    </row>
    <row r="12" spans="1:15" ht="12.75" customHeight="1" thickBot="1">
      <c r="A12" s="71" t="s">
        <v>1831</v>
      </c>
      <c r="B12" s="72" t="s">
        <v>766</v>
      </c>
      <c r="C12" s="72" t="s">
        <v>788</v>
      </c>
      <c r="D12" s="72" t="s">
        <v>2197</v>
      </c>
      <c r="E12" s="72" t="s">
        <v>1833</v>
      </c>
      <c r="F12" s="73" t="s">
        <v>2200</v>
      </c>
      <c r="G12" s="73" t="s">
        <v>1854</v>
      </c>
      <c r="H12" s="73" t="s">
        <v>1866</v>
      </c>
      <c r="I12" s="73" t="s">
        <v>2214</v>
      </c>
      <c r="J12" s="279">
        <v>688.15</v>
      </c>
      <c r="K12" s="279">
        <v>352596168.94999999</v>
      </c>
      <c r="L12" s="280">
        <v>1.95166612856075E-6</v>
      </c>
      <c r="M12" s="74">
        <v>0</v>
      </c>
      <c r="N12" s="74">
        <v>10259066.300000001</v>
      </c>
      <c r="O12" s="281">
        <v>0</v>
      </c>
    </row>
    <row r="13" spans="1:15" ht="12.75" customHeight="1" thickBot="1">
      <c r="A13" s="77" t="s">
        <v>1831</v>
      </c>
      <c r="B13" s="78" t="s">
        <v>766</v>
      </c>
      <c r="C13" s="78" t="s">
        <v>788</v>
      </c>
      <c r="D13" s="78" t="s">
        <v>2204</v>
      </c>
      <c r="E13" s="78" t="s">
        <v>1833</v>
      </c>
      <c r="F13" s="79" t="s">
        <v>2215</v>
      </c>
      <c r="G13" s="79" t="s">
        <v>1835</v>
      </c>
      <c r="H13" s="79" t="s">
        <v>1836</v>
      </c>
      <c r="I13" s="79" t="s">
        <v>2216</v>
      </c>
      <c r="J13" s="282">
        <v>1077.06</v>
      </c>
      <c r="K13" s="282">
        <v>352596168.94999999</v>
      </c>
      <c r="L13" s="259">
        <v>3.0546559913211401E-6</v>
      </c>
      <c r="M13" s="80">
        <v>0</v>
      </c>
      <c r="N13" s="80">
        <v>10259066.300000001</v>
      </c>
      <c r="O13" s="260">
        <v>0</v>
      </c>
    </row>
  </sheetData>
  <pageMargins left="0.511811024" right="0.511811024" top="0.78740157499999996" bottom="0.78740157499999996" header="0.31496062000000002" footer="0.3149606200000000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2E40-3C15-49A5-A5DC-143F314A0122}">
  <sheetPr codeName="Planilha33">
    <tabColor rgb="FFEBEBEB"/>
  </sheetPr>
  <dimension ref="A1:AC59"/>
  <sheetViews>
    <sheetView showGridLines="0" workbookViewId="0">
      <selection activeCell="F2" sqref="F2"/>
    </sheetView>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row>
    <row r="2" spans="1:29" ht="97.5" customHeight="1" thickTop="1" thickBot="1">
      <c r="C2" s="246" t="s">
        <v>722</v>
      </c>
      <c r="D2" s="246"/>
      <c r="E2" s="246"/>
      <c r="F2" s="216" t="s">
        <v>788</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fornecedores'!E:E=For_3261!F2)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91" priority="3"/>
  </conditionalFormatting>
  <conditionalFormatting sqref="I3">
    <cfRule type="cellIs" dxfId="90" priority="1" operator="equal">
      <formula>0</formula>
    </cfRule>
    <cfRule type="cellIs" dxfId="89" priority="2" operator="equal">
      <formula>1</formula>
    </cfRule>
  </conditionalFormatting>
  <dataValidations count="1">
    <dataValidation type="list" allowBlank="1" showInputMessage="1" showErrorMessage="1" sqref="J4:K33 O4:P24 L4:M24 U4:V24 R4:S24 X4:X24" xr:uid="{AD1A4EE7-882A-4808-BD06-BB3B2A6AC7B7}">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3EEE-30D3-4F3A-93BF-0A96864005EE}">
  <sheetPr>
    <tabColor theme="6" tint="0.59999389629810485"/>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789</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12 Cooperados avaliados ao RSAC</v>
      </c>
      <c r="C4" s="154">
        <f>SUM(L:L)</f>
        <v>10</v>
      </c>
      <c r="D4" s="154">
        <f>SUM(M:M)</f>
        <v>0</v>
      </c>
      <c r="E4" s="154">
        <f>SUM(N:N)</f>
        <v>2</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3263'!L:L)</f>
        <v>2.7366320660271756E-3</v>
      </c>
      <c r="C7" s="122">
        <v>0.15</v>
      </c>
      <c r="D7" s="340" t="str">
        <f>IF(B7&lt;C7,"ENQUADRADO","DESENQUADRADO")</f>
        <v>ENQUADRADO</v>
      </c>
      <c r="E7" s="340"/>
      <c r="H7" s="341" t="s">
        <v>790</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1">_xlfn.XLOOKUP(_xlfn.UNIQUE('3263'!$C:$C),'3263'!C:C,'3263'!D:D,"")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Fornecedores'!G29</f>
        <v>0</v>
      </c>
      <c r="D10" s="118">
        <f>'Análise Fornecedores'!H29</f>
        <v>0</v>
      </c>
      <c r="E10" s="118">
        <f>'Análise Fornecedores'!I29</f>
        <v>0</v>
      </c>
      <c r="H10" s="252" t="s">
        <v>1793</v>
      </c>
      <c r="I10" s="142" t="str">
        <f>_xlfn.XLOOKUP(J10,'3263'!$D:$D,'3263'!$C:$C,0,0)</f>
        <v>159.356.168-74</v>
      </c>
      <c r="J10" s="143" t="str">
        <v>ROBERTA APARECIDA BRAGA MARCOLIN</v>
      </c>
      <c r="K10" s="144" cm="1">
        <f t="array" ref="K10">MAX(IF(J10='3263'!$D:$D,'3263'!$I:$I))</f>
        <v>46032</v>
      </c>
      <c r="L10" s="145">
        <f>IF(COUNTIFS('3263'!$D:$D,'A3263'!J10,'3263'!$I:$I,'A3263'!K10,'3263'!$F:$F,'A3263'!$L$7)&gt;=1,1,0)</f>
        <v>1</v>
      </c>
      <c r="M10" s="145">
        <f>IF(COUNTIFS('3263'!$D:$D,'A3263'!J10,'3263'!$I:$I,'A3263'!K10,'3263'!$F:$F,'A3263'!$M$7)&gt;=1,1,0)</f>
        <v>0</v>
      </c>
      <c r="N10" s="146">
        <f>IF(COUNTIFS('3263'!$D:$D,'A3263'!J10,'3263'!$I:$I,'A3263'!K10,'3263'!$F:$F,'A3263'!$N$7)&gt;=1,1,0)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142" t="s">
        <v>1736</v>
      </c>
      <c r="I11" s="115" t="str">
        <f>_xlfn.XLOOKUP(J11,'3263'!$D:$D,'3263'!$C:$C,0,0)</f>
        <v>172.546.698-80</v>
      </c>
      <c r="J11" s="134" t="str">
        <v>KLEBER HENRIQUE POLIZELI FRANCO</v>
      </c>
      <c r="K11" s="135" cm="1">
        <f t="array" ref="K11">MAX(IF(J11='3263'!$D:$D,'3263'!$I:$I))</f>
        <v>46043</v>
      </c>
      <c r="L11" s="136">
        <f>IF(COUNTIFS('3263'!$D:$D,'A3263'!J11,'3263'!$I:$I,'A3263'!K11,'3263'!$F:$F,'A3263'!$L$7)&gt;=1,1,0)</f>
        <v>1</v>
      </c>
      <c r="M11" s="136">
        <f>IF(COUNTIFS('3263'!$D:$D,'A3263'!J11,'3263'!$I:$I,'A3263'!K11,'3263'!$F:$F,'A3263'!$M$7)&gt;=1,1,0)</f>
        <v>0</v>
      </c>
      <c r="N11" s="136">
        <f>IF(COUNTIFS('3263'!$D:$D,'A3263'!J11,'3263'!$I:$I,'A3263'!K11,'3263'!$F:$F,'A3263'!$N$7)&gt;=1,1,0)</f>
        <v>0</v>
      </c>
      <c r="O11" s="117" t="s">
        <v>1731</v>
      </c>
      <c r="P11" s="118" t="s">
        <v>1735</v>
      </c>
      <c r="Q11" s="133" t="str">
        <f t="shared" ref="Q11:Q30" si="2">IF(AND(O11="Sim")*OR(P11="Não",P11="Não se aplica",P11=""),"Verificar","Ok")</f>
        <v>Verificar</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t="s">
        <v>1735</v>
      </c>
      <c r="AA11" s="115" t="s">
        <v>1731</v>
      </c>
      <c r="AB11" s="66" t="s">
        <v>1735</v>
      </c>
      <c r="AC11" s="133" t="str">
        <f t="shared" ref="AC11:AC30" si="4">IF(AND(Z11="Sim",AB11="Siim"),"Ok",IF(AND(AA11="Sim")*OR(AB11="Não",AB11="Não se aplica",AB11=""),"Verificar","Ok"))</f>
        <v>Verificar</v>
      </c>
      <c r="AD11" s="115"/>
      <c r="AE11" s="115"/>
      <c r="AF11" s="66"/>
      <c r="AG11" s="133" t="str">
        <f t="shared" ref="AG11:AG30" si="5">IF(AND(AE11="sim",AF11="Não"),"Verificar","Ok")</f>
        <v>Ok</v>
      </c>
      <c r="AH11" s="115"/>
      <c r="AI11" s="133" t="str">
        <f t="shared" ref="AI11:AI49" si="6">IF(AH11="Não","Verificar","Ok")</f>
        <v>Ok</v>
      </c>
      <c r="AJ11" s="117" t="str">
        <f t="shared" ref="AJ11:AJ28" si="7">IF(N11=1,"Sim, precisa de plano cadastrado na PGPC", "Não")</f>
        <v>Não</v>
      </c>
      <c r="AK11" s="118"/>
      <c r="AL11" s="115"/>
      <c r="AM11" s="133" t="str">
        <f t="shared" si="0"/>
        <v>Ok</v>
      </c>
      <c r="AO11" s="65" t="str">
        <f t="shared" si="1"/>
        <v>Cooperado COM perguntas a serem evidenciadas</v>
      </c>
      <c r="AP11"/>
      <c r="AQ11"/>
      <c r="AR11"/>
      <c r="AT11"/>
    </row>
    <row r="12" spans="1:46" ht="20.100000000000001" customHeight="1" thickTop="1">
      <c r="B12" s="242" t="s">
        <v>714</v>
      </c>
      <c r="C12" s="243" t="s">
        <v>715</v>
      </c>
      <c r="D12" s="325"/>
      <c r="E12" s="326"/>
      <c r="H12" s="142" t="s">
        <v>1736</v>
      </c>
      <c r="I12" s="115" t="str">
        <f>_xlfn.XLOOKUP(J12,'3263'!$D:$D,'3263'!$C:$C,0,0)</f>
        <v>192.521.101-00</v>
      </c>
      <c r="J12" s="134" t="str">
        <v>CASLUI DINOEL DE OLIVEIRA</v>
      </c>
      <c r="K12" s="135" cm="1">
        <f t="array" ref="K12">MAX(IF(J12='3263'!$D:$D,'3263'!$I:$I))</f>
        <v>46047</v>
      </c>
      <c r="L12" s="136">
        <f>IF(COUNTIFS('3263'!$D:$D,'A3263'!J12,'3263'!$I:$I,'A3263'!K12,'3263'!$F:$F,'A3263'!$L$7)&gt;=1,1,0)</f>
        <v>1</v>
      </c>
      <c r="M12" s="136">
        <f>IF(COUNTIFS('3263'!$D:$D,'A3263'!J12,'3263'!$I:$I,'A3263'!K12,'3263'!$F:$F,'A3263'!$M$7)&gt;=1,1,0)</f>
        <v>0</v>
      </c>
      <c r="N12" s="136">
        <f>IF(COUNTIFS('3263'!$D:$D,'A3263'!J12,'3263'!$I:$I,'A3263'!K12,'3263'!$F:$F,'A3263'!$N$7)&gt;=1,1,0)</f>
        <v>0</v>
      </c>
      <c r="O12" s="117"/>
      <c r="P12" s="118"/>
      <c r="Q12" s="133" t="str">
        <f t="shared" si="2"/>
        <v>Ok</v>
      </c>
      <c r="R12" s="115"/>
      <c r="S12" s="115"/>
      <c r="T12" s="66"/>
      <c r="U12" s="133" t="str">
        <f t="shared" si="3"/>
        <v>Ok</v>
      </c>
      <c r="V12" s="115"/>
      <c r="W12" s="115"/>
      <c r="X12" s="66"/>
      <c r="Y12" s="133" t="str">
        <f t="shared" ref="Y12:Y30"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IFERROR(IF(ROW(_xlfn.XLOOKUP(B13,For_3263!D:D,For_3263!D:D))=1,"",ROW(_xlfn.XLOOKUP(B13,For_3263!D:D,For_3263!D:D))),"")</f>
        <v/>
      </c>
      <c r="B13" s="229" t="str" cm="1">
        <f t="array" ref="B13">_xlfn.UNIQUE(IF(_xlfn._xlws.FILTER(For_3263!D:D,For_3263!Z:Z="Fornecedor COM perguntas a serem evidenciadas","")="","",_xlfn._xlws.FILTER(For_3263!D:D,For_3263!Z:Z:'For_3263'!Z:Z="Fornecedor COM perguntas a serem evidenciadas","")))</f>
        <v/>
      </c>
      <c r="C13" s="230" t="str" cm="1">
        <f t="array" aca="1" ref="C13" ca="1">IFERROR(LEFT(
IF(INDIRECT("For_3263!N"&amp;A13)="verificar","6, ","")&amp;
IF(INDIRECT("For_3263!q"&amp;A13)="verificar","7, ","")&amp;
IF(INDIRECT("For_3263!t"&amp;A13)="verificar","8, ","")&amp;
IF(INDIRECT("For_3263!w"&amp;A13)="verificar","16, ","")&amp;
IF(INDIRECT("For_3263!x"&amp;A13)="não","QUESTIONÁRIO, ",""),
LEN(
IF(INDIRECT("For_3263!N"&amp;A13)="verificar","6, ","")&amp;
IF(INDIRECT("For_3263!q"&amp;A13)="verificar","7, ","")&amp;
IF(INDIRECT("For_3263!t"&amp;A13)="verificar","8, ","")&amp;
IF(INDIRECT("For_3263!w"&amp;A13)="verificar","16, ","")&amp;
IF(INDIRECT("For_3263!x"&amp;A13)="não","QUESTIONÁRIO, ",""))-2)&amp;".","")</f>
        <v/>
      </c>
      <c r="D13" s="229"/>
      <c r="E13" s="229"/>
      <c r="H13" s="252" t="s">
        <v>1733</v>
      </c>
      <c r="I13" s="115" t="str">
        <f>_xlfn.XLOOKUP(J13,'3263'!$D:$D,'3263'!$C:$C,0,0)</f>
        <v>196.476.701-68</v>
      </c>
      <c r="J13" s="134" t="str">
        <v>EDSON NUNES LUSTOSA</v>
      </c>
      <c r="K13" s="135" cm="1">
        <f t="array" ref="K13">MAX(IF(J13='3263'!$D:$D,'3263'!$I:$I))</f>
        <v>46028</v>
      </c>
      <c r="L13" s="136">
        <f>IF(COUNTIFS('3263'!$D:$D,'A3263'!J13,'3263'!$I:$I,'A3263'!K13,'3263'!$F:$F,'A3263'!$L$7)&gt;=1,1,0)</f>
        <v>0</v>
      </c>
      <c r="M13" s="136">
        <f>IF(COUNTIFS('3263'!$D:$D,'A3263'!J13,'3263'!$I:$I,'A3263'!K13,'3263'!$F:$F,'A3263'!$M$7)&gt;=1,1,0)</f>
        <v>0</v>
      </c>
      <c r="N13" s="136">
        <f>IF(COUNTIFS('3263'!$D:$D,'A3263'!J13,'3263'!$I:$I,'A3263'!K13,'3263'!$F:$F,'A3263'!$N$7)&gt;=1,1,0)</f>
        <v>1</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Sim, precisa de plano cadastrado na PGPC</v>
      </c>
      <c r="AK13" s="118"/>
      <c r="AL13" s="115" t="s">
        <v>1731</v>
      </c>
      <c r="AM13" s="133" t="str">
        <f t="shared" si="0"/>
        <v>Ok</v>
      </c>
      <c r="AO13" s="65" t="str">
        <f t="shared" si="1"/>
        <v>Cooperado SEM perguntas a serem evidenciadas</v>
      </c>
      <c r="AP13"/>
      <c r="AQ13"/>
      <c r="AR13"/>
      <c r="AT13"/>
    </row>
    <row r="14" spans="1:46" ht="20.100000000000001" customHeight="1">
      <c r="A14" s="65" t="str">
        <f>IFERROR(IF(ROW(_xlfn.XLOOKUP(B14,For_3263!D:D,For_3263!D:D))=1,"",ROW(_xlfn.XLOOKUP(B14,For_3263!D:D,For_3263!D:D))),"")</f>
        <v/>
      </c>
      <c r="B14" s="229"/>
      <c r="C14" s="230" t="str" cm="1">
        <f t="array" aca="1" ref="C14" ca="1">IFERROR(LEFT(
IF(INDIRECT("For_3263!N"&amp;A14)="verificar","6, ","")&amp;
IF(INDIRECT("For_3263!q"&amp;A14)="verificar","7, ","")&amp;
IF(INDIRECT("For_3263!t"&amp;A14)="verificar","8, ","")&amp;
IF(INDIRECT("For_3263!w"&amp;A14)="verificar","16, ","")&amp;
IF(INDIRECT("For_3263!x"&amp;A14)="não","QUESTIONÁRIO, ",""),
LEN(
IF(INDIRECT("For_3263!N"&amp;A14)="verificar","6, ","")&amp;
IF(INDIRECT("For_3263!q"&amp;A14)="verificar","7, ","")&amp;
IF(INDIRECT("For_3263!t"&amp;A14)="verificar","8, ","")&amp;
IF(INDIRECT("For_3263!w"&amp;A14)="verificar","16, ","")&amp;
IF(INDIRECT("For_3263!x"&amp;A14)="não","QUESTIONÁRIO, ",""))-2)&amp;".","")</f>
        <v/>
      </c>
      <c r="D14" s="229"/>
      <c r="E14" s="229"/>
      <c r="H14" s="142" t="s">
        <v>1794</v>
      </c>
      <c r="I14" s="115" t="str">
        <f>_xlfn.XLOOKUP(J14,'3263'!$D:$D,'3263'!$C:$C,0,0)</f>
        <v>20.980.555/0001-54</v>
      </c>
      <c r="J14" s="134" t="str">
        <v>ASG TRANSPORTES E LOGISTICA LTDA</v>
      </c>
      <c r="K14" s="135" cm="1">
        <f t="array" ref="K14">MAX(IF(J14='3263'!$D:$D,'3263'!$I:$I))</f>
        <v>46050</v>
      </c>
      <c r="L14" s="136">
        <f>IF(COUNTIFS('3263'!$D:$D,'A3263'!J14,'3263'!$I:$I,'A3263'!K14,'3263'!$F:$F,'A3263'!$L$7)&gt;=1,1,0)</f>
        <v>1</v>
      </c>
      <c r="M14" s="136">
        <f>IF(COUNTIFS('3263'!$D:$D,'A3263'!J14,'3263'!$I:$I,'A3263'!K14,'3263'!$F:$F,'A3263'!$M$7)&gt;=1,1,0)</f>
        <v>0</v>
      </c>
      <c r="N14" s="136">
        <f>IF(COUNTIFS('3263'!$D:$D,'A3263'!J14,'3263'!$I:$I,'A3263'!K14,'3263'!$F:$F,'A3263'!$N$7)&gt;=1,1,0)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IFERROR(IF(ROW(_xlfn.XLOOKUP(B15,For_3263!D:D,For_3263!D:D))=1,"",ROW(_xlfn.XLOOKUP(B15,For_3263!D:D,For_3263!D:D))),"")</f>
        <v/>
      </c>
      <c r="B15" s="229"/>
      <c r="C15" s="230" t="str" cm="1">
        <f t="array" aca="1" ref="C15" ca="1">IFERROR(LEFT(
IF(INDIRECT("For_3263!N"&amp;A15)="verificar","6, ","")&amp;
IF(INDIRECT("For_3263!q"&amp;A15)="verificar","7, ","")&amp;
IF(INDIRECT("For_3263!t"&amp;A15)="verificar","8, ","")&amp;
IF(INDIRECT("For_3263!w"&amp;A15)="verificar","16, ","")&amp;
IF(INDIRECT("For_3263!x"&amp;A15)="não","QUESTIONÁRIO, ",""),
LEN(
IF(INDIRECT("For_3263!N"&amp;A15)="verificar","6, ","")&amp;
IF(INDIRECT("For_3263!q"&amp;A15)="verificar","7, ","")&amp;
IF(INDIRECT("For_3263!t"&amp;A15)="verificar","8, ","")&amp;
IF(INDIRECT("For_3263!w"&amp;A15)="verificar","16, ","")&amp;
IF(INDIRECT("For_3263!x"&amp;A15)="não","QUESTIONÁRIO, ",""))-2)&amp;".","")</f>
        <v/>
      </c>
      <c r="D15" s="229"/>
      <c r="E15" s="229"/>
      <c r="H15" s="142" t="s">
        <v>1736</v>
      </c>
      <c r="I15" s="115" t="str">
        <f>_xlfn.XLOOKUP(J15,'3263'!$D:$D,'3263'!$C:$C,0,0)</f>
        <v>227.689.391-53</v>
      </c>
      <c r="J15" s="134" t="str">
        <v>OVIDIO FRANCISCO FERREIRA</v>
      </c>
      <c r="K15" s="135" cm="1">
        <f t="array" ref="K15">MAX(IF(J15='3263'!$D:$D,'3263'!$I:$I))</f>
        <v>46050</v>
      </c>
      <c r="L15" s="136">
        <f>IF(COUNTIFS('3263'!$D:$D,'A3263'!J15,'3263'!$I:$I,'A3263'!K15,'3263'!$F:$F,'A3263'!$L$7)&gt;=1,1,0)</f>
        <v>1</v>
      </c>
      <c r="M15" s="136">
        <f>IF(COUNTIFS('3263'!$D:$D,'A3263'!J15,'3263'!$I:$I,'A3263'!K15,'3263'!$F:$F,'A3263'!$M$7)&gt;=1,1,0)</f>
        <v>0</v>
      </c>
      <c r="N15" s="136">
        <f>IF(COUNTIFS('3263'!$D:$D,'A3263'!J15,'3263'!$I:$I,'A3263'!K15,'3263'!$F:$F,'A3263'!$N$7)&gt;=1,1,0)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t="s">
        <v>1735</v>
      </c>
      <c r="AA15" s="115" t="s">
        <v>1731</v>
      </c>
      <c r="AB15" s="66" t="s">
        <v>1735</v>
      </c>
      <c r="AC15" s="133" t="str">
        <f t="shared" si="4"/>
        <v>Verificar</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COM perguntas a serem evidenciadas</v>
      </c>
    </row>
    <row r="16" spans="1:46" ht="20.100000000000001" customHeight="1">
      <c r="A16" s="65" t="str">
        <f>IFERROR(IF(ROW(_xlfn.XLOOKUP(B16,For_3263!D:D,For_3263!D:D))=1,"",ROW(_xlfn.XLOOKUP(B16,For_3263!D:D,For_3263!D:D))),"")</f>
        <v/>
      </c>
      <c r="B16" s="229"/>
      <c r="C16" s="230" t="str" cm="1">
        <f t="array" aca="1" ref="C16" ca="1">IFERROR(LEFT(
IF(INDIRECT("For_3263!N"&amp;A16)="verificar","6, ","")&amp;
IF(INDIRECT("For_3263!q"&amp;A16)="verificar","7, ","")&amp;
IF(INDIRECT("For_3263!t"&amp;A16)="verificar","8, ","")&amp;
IF(INDIRECT("For_3263!w"&amp;A16)="verificar","16, ","")&amp;
IF(INDIRECT("For_3263!x"&amp;A16)="não","QUESTIONÁRIO, ",""),
LEN(
IF(INDIRECT("For_3263!N"&amp;A16)="verificar","6, ","")&amp;
IF(INDIRECT("For_3263!q"&amp;A16)="verificar","7, ","")&amp;
IF(INDIRECT("For_3263!t"&amp;A16)="verificar","8, ","")&amp;
IF(INDIRECT("For_3263!w"&amp;A16)="verificar","16, ","")&amp;
IF(INDIRECT("For_3263!x"&amp;A16)="não","QUESTIONÁRIO, ",""))-2)&amp;".","")</f>
        <v/>
      </c>
      <c r="D16" s="229"/>
      <c r="E16" s="229"/>
      <c r="H16" s="142" t="s">
        <v>1795</v>
      </c>
      <c r="I16" s="115" t="str">
        <f>_xlfn.XLOOKUP(J16,'3263'!$D:$D,'3263'!$C:$C,0,0)</f>
        <v>26.890.806/0001-96</v>
      </c>
      <c r="J16" s="134" t="str">
        <v>PEDREIRAS PARAISO LTDA</v>
      </c>
      <c r="K16" s="135" cm="1">
        <f t="array" ref="K16">MAX(IF(J16='3263'!$D:$D,'3263'!$I:$I))</f>
        <v>46027</v>
      </c>
      <c r="L16" s="136">
        <f>IF(COUNTIFS('3263'!$D:$D,'A3263'!J16,'3263'!$I:$I,'A3263'!K16,'3263'!$F:$F,'A3263'!$L$7)&gt;=1,1,0)</f>
        <v>1</v>
      </c>
      <c r="M16" s="136">
        <f>IF(COUNTIFS('3263'!$D:$D,'A3263'!J16,'3263'!$I:$I,'A3263'!K16,'3263'!$F:$F,'A3263'!$M$7)&gt;=1,1,0)</f>
        <v>0</v>
      </c>
      <c r="N16" s="136">
        <f>IF(COUNTIFS('3263'!$D:$D,'A3263'!J16,'3263'!$I:$I,'A3263'!K16,'3263'!$F:$F,'A3263'!$N$7)&gt;=1,1,0)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t="s">
        <v>1735</v>
      </c>
      <c r="AA16" s="115" t="s">
        <v>1731</v>
      </c>
      <c r="AB16" s="66" t="s">
        <v>1735</v>
      </c>
      <c r="AC16" s="133" t="str">
        <f t="shared" si="4"/>
        <v>Verificar</v>
      </c>
      <c r="AD16" s="115"/>
      <c r="AE16" s="115"/>
      <c r="AF16" s="66"/>
      <c r="AG16" s="133" t="str">
        <f t="shared" si="5"/>
        <v>Ok</v>
      </c>
      <c r="AH16" s="115" t="s">
        <v>1735</v>
      </c>
      <c r="AI16" s="133" t="str">
        <f t="shared" si="6"/>
        <v>Verificar</v>
      </c>
      <c r="AJ16" s="117" t="str">
        <f t="shared" si="7"/>
        <v>Não</v>
      </c>
      <c r="AK16" s="118"/>
      <c r="AL16" s="115"/>
      <c r="AM16" s="133" t="str">
        <f t="shared" si="0"/>
        <v>Ok</v>
      </c>
      <c r="AO16" s="65" t="str">
        <f t="shared" si="1"/>
        <v>Cooperado COM perguntas a serem evidenciadas</v>
      </c>
    </row>
    <row r="17" spans="1:41" ht="20.100000000000001" customHeight="1">
      <c r="A17" s="65" t="str">
        <f>IFERROR(IF(ROW(_xlfn.XLOOKUP(B17,For_3263!D:D,For_3263!D:D))=1,"",ROW(_xlfn.XLOOKUP(B17,For_3263!D:D,For_3263!D:D))),"")</f>
        <v/>
      </c>
      <c r="B17" s="229"/>
      <c r="C17" s="230" t="str" cm="1">
        <f t="array" aca="1" ref="C17" ca="1">IFERROR(LEFT(
IF(INDIRECT("For_3263!N"&amp;A17)="verificar","6, ","")&amp;
IF(INDIRECT("For_3263!q"&amp;A17)="verificar","7, ","")&amp;
IF(INDIRECT("For_3263!t"&amp;A17)="verificar","8, ","")&amp;
IF(INDIRECT("For_3263!w"&amp;A17)="verificar","16, ","")&amp;
IF(INDIRECT("For_3263!x"&amp;A17)="não","QUESTIONÁRIO, ",""),
LEN(
IF(INDIRECT("For_3263!N"&amp;A17)="verificar","6, ","")&amp;
IF(INDIRECT("For_3263!q"&amp;A17)="verificar","7, ","")&amp;
IF(INDIRECT("For_3263!t"&amp;A17)="verificar","8, ","")&amp;
IF(INDIRECT("For_3263!w"&amp;A17)="verificar","16, ","")&amp;
IF(INDIRECT("For_3263!x"&amp;A17)="não","QUESTIONÁRIO, ",""))-2)&amp;".","")</f>
        <v/>
      </c>
      <c r="D17" s="229"/>
      <c r="E17" s="229"/>
      <c r="H17" s="142" t="s">
        <v>1796</v>
      </c>
      <c r="I17" s="115" t="str">
        <f>_xlfn.XLOOKUP(J17,'3263'!$D:$D,'3263'!$C:$C,0,0)</f>
        <v>35.161.606/0001-93</v>
      </c>
      <c r="J17" s="134" t="str">
        <v>A S G SERVICOS DE ENGENHARIA LTDA</v>
      </c>
      <c r="K17" s="135" cm="1">
        <f t="array" ref="K17">MAX(IF(J17='3263'!$D:$D,'3263'!$I:$I))</f>
        <v>46050</v>
      </c>
      <c r="L17" s="136">
        <f>IF(COUNTIFS('3263'!$D:$D,'A3263'!J17,'3263'!$I:$I,'A3263'!K17,'3263'!$F:$F,'A3263'!$L$7)&gt;=1,1,0)</f>
        <v>1</v>
      </c>
      <c r="M17" s="136">
        <f>IF(COUNTIFS('3263'!$D:$D,'A3263'!J17,'3263'!$I:$I,'A3263'!K17,'3263'!$F:$F,'A3263'!$M$7)&gt;=1,1,0)</f>
        <v>0</v>
      </c>
      <c r="N17" s="136">
        <f>IF(COUNTIFS('3263'!$D:$D,'A3263'!J17,'3263'!$I:$I,'A3263'!K17,'3263'!$F:$F,'A3263'!$N$7)&gt;=1,1,0)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IFERROR(IF(ROW(_xlfn.XLOOKUP(B18,For_3263!D:D,For_3263!D:D))=1,"",ROW(_xlfn.XLOOKUP(B18,For_3263!D:D,For_3263!D:D))),"")</f>
        <v/>
      </c>
      <c r="B18" s="229"/>
      <c r="C18" s="230" t="str" cm="1">
        <f t="array" aca="1" ref="C18" ca="1">IFERROR(LEFT(
IF(INDIRECT("For_3263!N"&amp;A18)="verificar","6, ","")&amp;
IF(INDIRECT("For_3263!q"&amp;A18)="verificar","7, ","")&amp;
IF(INDIRECT("For_3263!t"&amp;A18)="verificar","8, ","")&amp;
IF(INDIRECT("For_3263!w"&amp;A18)="verificar","16, ","")&amp;
IF(INDIRECT("For_3263!x"&amp;A18)="não","QUESTIONÁRIO, ",""),
LEN(
IF(INDIRECT("For_3263!N"&amp;A18)="verificar","6, ","")&amp;
IF(INDIRECT("For_3263!q"&amp;A18)="verificar","7, ","")&amp;
IF(INDIRECT("For_3263!t"&amp;A18)="verificar","8, ","")&amp;
IF(INDIRECT("For_3263!w"&amp;A18)="verificar","16, ","")&amp;
IF(INDIRECT("For_3263!x"&amp;A18)="não","QUESTIONÁRIO, ",""))-2)&amp;".","")</f>
        <v/>
      </c>
      <c r="D18" s="229"/>
      <c r="E18" s="229"/>
      <c r="H18" s="142" t="s">
        <v>1736</v>
      </c>
      <c r="I18" s="115" t="str">
        <f>_xlfn.XLOOKUP(J18,'3263'!$D:$D,'3263'!$C:$C,0,0)</f>
        <v>355.658.701-78</v>
      </c>
      <c r="J18" s="134" t="str">
        <v>PAULO WAGNER MACIEL MILHOMEM</v>
      </c>
      <c r="K18" s="135" cm="1">
        <f t="array" ref="K18">MAX(IF(J18='3263'!$D:$D,'3263'!$I:$I))</f>
        <v>46042</v>
      </c>
      <c r="L18" s="136">
        <f>IF(COUNTIFS('3263'!$D:$D,'A3263'!J18,'3263'!$I:$I,'A3263'!K18,'3263'!$F:$F,'A3263'!$L$7)&gt;=1,1,0)</f>
        <v>0</v>
      </c>
      <c r="M18" s="136">
        <f>IF(COUNTIFS('3263'!$D:$D,'A3263'!J18,'3263'!$I:$I,'A3263'!K18,'3263'!$F:$F,'A3263'!$M$7)&gt;=1,1,0)</f>
        <v>0</v>
      </c>
      <c r="N18" s="136">
        <f>IF(COUNTIFS('3263'!$D:$D,'A3263'!J18,'3263'!$I:$I,'A3263'!K18,'3263'!$F:$F,'A3263'!$N$7)&gt;=1,1,0)</f>
        <v>1</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Sim, precisa de plano cadastrado na PGPC</v>
      </c>
      <c r="AK18" s="118"/>
      <c r="AL18" s="115"/>
      <c r="AM18" s="133" t="str">
        <f t="shared" ref="AM18:AM28" si="10">IF(OR(AL18=" ",AL18="Sim"),"Ok",IF(AJ18="Não","Ok","Verificar"))</f>
        <v>Verificar</v>
      </c>
      <c r="AO18" s="65" t="str">
        <f t="shared" si="1"/>
        <v>Cooperado COM perguntas a serem evidenciadas</v>
      </c>
    </row>
    <row r="19" spans="1:41" ht="20.100000000000001" customHeight="1">
      <c r="A19" s="65" t="str">
        <f>IFERROR(IF(ROW(_xlfn.XLOOKUP(B19,For_3263!D:D,For_3263!D:D))=1,"",ROW(_xlfn.XLOOKUP(B19,For_3263!D:D,For_3263!D:D))),"")</f>
        <v/>
      </c>
      <c r="B19" s="229"/>
      <c r="C19" s="230" t="str" cm="1">
        <f t="array" aca="1" ref="C19" ca="1">IFERROR(LEFT(
IF(INDIRECT("For_3263!N"&amp;A19)="verificar","6, ","")&amp;
IF(INDIRECT("For_3263!q"&amp;A19)="verificar","7, ","")&amp;
IF(INDIRECT("For_3263!t"&amp;A19)="verificar","8, ","")&amp;
IF(INDIRECT("For_3263!w"&amp;A19)="verificar","16, ","")&amp;
IF(INDIRECT("For_3263!x"&amp;A19)="não","QUESTIONÁRIO, ",""),
LEN(
IF(INDIRECT("For_3263!N"&amp;A19)="verificar","6, ","")&amp;
IF(INDIRECT("For_3263!q"&amp;A19)="verificar","7, ","")&amp;
IF(INDIRECT("For_3263!t"&amp;A19)="verificar","8, ","")&amp;
IF(INDIRECT("For_3263!w"&amp;A19)="verificar","16, ","")&amp;
IF(INDIRECT("For_3263!x"&amp;A19)="não","QUESTIONÁRIO, ",""))-2)&amp;".","")</f>
        <v/>
      </c>
      <c r="D19" s="229"/>
      <c r="E19" s="229"/>
      <c r="H19" s="252" t="s">
        <v>1733</v>
      </c>
      <c r="I19" s="115" t="str">
        <f>_xlfn.XLOOKUP(J19,'3263'!$D:$D,'3263'!$C:$C,0,0)</f>
        <v>472.728.211-91</v>
      </c>
      <c r="J19" s="134" t="str">
        <v>ERONDINO ALVES MILHOMEM</v>
      </c>
      <c r="K19" s="135" cm="1">
        <f t="array" ref="K19">MAX(IF(J19='3263'!$D:$D,'3263'!$I:$I))</f>
        <v>46038</v>
      </c>
      <c r="L19" s="136">
        <f>IF(COUNTIFS('3263'!$D:$D,'A3263'!J19,'3263'!$I:$I,'A3263'!K19,'3263'!$F:$F,'A3263'!$L$7)&gt;=1,1,0)</f>
        <v>1</v>
      </c>
      <c r="M19" s="136">
        <f>IF(COUNTIFS('3263'!$D:$D,'A3263'!J19,'3263'!$I:$I,'A3263'!K19,'3263'!$F:$F,'A3263'!$M$7)&gt;=1,1,0)</f>
        <v>0</v>
      </c>
      <c r="N19" s="136">
        <f>IF(COUNTIFS('3263'!$D:$D,'A3263'!J19,'3263'!$I:$I,'A3263'!K19,'3263'!$F:$F,'A3263'!$N$7)&gt;=1,1,0)</f>
        <v>0</v>
      </c>
      <c r="O19" s="117"/>
      <c r="P19" s="118"/>
      <c r="Q19" s="133" t="str">
        <f t="shared" si="2"/>
        <v>Ok</v>
      </c>
      <c r="R19" s="115"/>
      <c r="S19" s="115"/>
      <c r="T19" s="66"/>
      <c r="U19" s="133" t="str">
        <f t="shared" si="9"/>
        <v>Ok</v>
      </c>
      <c r="V19" s="115"/>
      <c r="W19" s="115"/>
      <c r="X19" s="66"/>
      <c r="Y19" s="133" t="str">
        <f t="shared" si="8"/>
        <v>Ok</v>
      </c>
      <c r="Z19" s="115" t="s">
        <v>1735</v>
      </c>
      <c r="AA19" s="115" t="s">
        <v>1731</v>
      </c>
      <c r="AB19" s="66" t="s">
        <v>1735</v>
      </c>
      <c r="AC19" s="133" t="str">
        <f t="shared" si="4"/>
        <v>Verificar</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COM perguntas a serem evidenciadas</v>
      </c>
    </row>
    <row r="20" spans="1:41" ht="20.100000000000001" customHeight="1">
      <c r="A20" s="65" t="str">
        <f>IFERROR(IF(ROW(_xlfn.XLOOKUP(B20,For_3263!D:D,For_3263!D:D))=1,"",ROW(_xlfn.XLOOKUP(B20,For_3263!D:D,For_3263!D:D))),"")</f>
        <v/>
      </c>
      <c r="B20" s="229"/>
      <c r="C20" s="230" t="str" cm="1">
        <f t="array" aca="1" ref="C20" ca="1">IFERROR(LEFT(
IF(INDIRECT("For_3263!N"&amp;A20)="verificar","6, ","")&amp;
IF(INDIRECT("For_3263!q"&amp;A20)="verificar","7, ","")&amp;
IF(INDIRECT("For_3263!t"&amp;A20)="verificar","8, ","")&amp;
IF(INDIRECT("For_3263!w"&amp;A20)="verificar","16, ","")&amp;
IF(INDIRECT("For_3263!x"&amp;A20)="não","QUESTIONÁRIO, ",""),
LEN(
IF(INDIRECT("For_3263!N"&amp;A20)="verificar","6, ","")&amp;
IF(INDIRECT("For_3263!q"&amp;A20)="verificar","7, ","")&amp;
IF(INDIRECT("For_3263!t"&amp;A20)="verificar","8, ","")&amp;
IF(INDIRECT("For_3263!w"&amp;A20)="verificar","16, ","")&amp;
IF(INDIRECT("For_3263!x"&amp;A20)="não","QUESTIONÁRIO, ",""))-2)&amp;".","")</f>
        <v/>
      </c>
      <c r="D20" s="229"/>
      <c r="E20" s="229"/>
      <c r="H20" s="142" t="s">
        <v>1736</v>
      </c>
      <c r="I20" s="115" t="str">
        <f>_xlfn.XLOOKUP(J20,'3263'!$D:$D,'3263'!$C:$C,0,0)</f>
        <v>589.265.181-91</v>
      </c>
      <c r="J20" s="134" t="str">
        <v>GEORTHON BANDEIRA FRANCO</v>
      </c>
      <c r="K20" s="135" cm="1">
        <f t="array" ref="K20">MAX(IF(J20='3263'!$D:$D,'3263'!$I:$I))</f>
        <v>46041</v>
      </c>
      <c r="L20" s="136">
        <f>IF(COUNTIFS('3263'!$D:$D,'A3263'!J20,'3263'!$I:$I,'A3263'!K20,'3263'!$F:$F,'A3263'!$L$7)&gt;=1,1,0)</f>
        <v>1</v>
      </c>
      <c r="M20" s="136">
        <f>IF(COUNTIFS('3263'!$D:$D,'A3263'!J20,'3263'!$I:$I,'A3263'!K20,'3263'!$F:$F,'A3263'!$M$7)&gt;=1,1,0)</f>
        <v>0</v>
      </c>
      <c r="N20" s="136">
        <f>IF(COUNTIFS('3263'!$D:$D,'A3263'!J20,'3263'!$I:$I,'A3263'!K20,'3263'!$F:$F,'A3263'!$N$7)&gt;=1,1,0)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IF(AH20="Não","Verificar","Ok")</f>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IFERROR(IF(ROW(_xlfn.XLOOKUP(B21,For_3263!D:D,For_3263!D:D))=1,"",ROW(_xlfn.XLOOKUP(B21,For_3263!D:D,For_3263!D:D))),"")</f>
        <v/>
      </c>
      <c r="B21" s="229"/>
      <c r="C21" s="230" t="str" cm="1">
        <f t="array" aca="1" ref="C21" ca="1">IFERROR(LEFT(
IF(INDIRECT("For_3263!N"&amp;A21)="verificar","6, ","")&amp;
IF(INDIRECT("For_3263!q"&amp;A21)="verificar","7, ","")&amp;
IF(INDIRECT("For_3263!t"&amp;A21)="verificar","8, ","")&amp;
IF(INDIRECT("For_3263!w"&amp;A21)="verificar","16, ","")&amp;
IF(INDIRECT("For_3263!x"&amp;A21)="não","QUESTIONÁRIO, ",""),
LEN(
IF(INDIRECT("For_3263!N"&amp;A21)="verificar","6, ","")&amp;
IF(INDIRECT("For_3263!q"&amp;A21)="verificar","7, ","")&amp;
IF(INDIRECT("For_3263!t"&amp;A21)="verificar","8, ","")&amp;
IF(INDIRECT("For_3263!w"&amp;A21)="verificar","16, ","")&amp;
IF(INDIRECT("For_3263!x"&amp;A21)="não","QUESTIONÁRIO, ",""))-2)&amp;".","")</f>
        <v/>
      </c>
      <c r="D21" s="229"/>
      <c r="E21" s="229"/>
      <c r="H21" s="142" t="s">
        <v>1736</v>
      </c>
      <c r="I21" s="115" t="str">
        <f>_xlfn.XLOOKUP(J21,'3263'!$D:$D,'3263'!$C:$C,0,0)</f>
        <v>778.107.241-34</v>
      </c>
      <c r="J21" s="134" t="str">
        <v>ADALTON RODRIGUES COELHO FILHO</v>
      </c>
      <c r="K21" s="135" cm="1">
        <f t="array" ref="K21">MAX(IF(J21='3263'!$D:$D,'3263'!$I:$I))</f>
        <v>46044</v>
      </c>
      <c r="L21" s="136">
        <f>IF(COUNTIFS('3263'!$D:$D,'A3263'!J21,'3263'!$I:$I,'A3263'!K21,'3263'!$F:$F,'A3263'!$L$7)&gt;=1,1,0)</f>
        <v>1</v>
      </c>
      <c r="M21" s="136">
        <f>IF(COUNTIFS('3263'!$D:$D,'A3263'!J21,'3263'!$I:$I,'A3263'!K21,'3263'!$F:$F,'A3263'!$M$7)&gt;=1,1,0)</f>
        <v>0</v>
      </c>
      <c r="N21" s="136">
        <f>IF(COUNTIFS('3263'!$D:$D,'A3263'!J21,'3263'!$I:$I,'A3263'!K21,'3263'!$F:$F,'A3263'!$N$7)&gt;=1,1,0)</f>
        <v>0</v>
      </c>
      <c r="O21" s="117"/>
      <c r="P21" s="118"/>
      <c r="Q21" s="133" t="str">
        <f t="shared" si="2"/>
        <v>Ok</v>
      </c>
      <c r="R21" s="115"/>
      <c r="S21" s="115"/>
      <c r="T21" s="66"/>
      <c r="U21" s="133" t="str">
        <f t="shared" si="9"/>
        <v>Ok</v>
      </c>
      <c r="V21" s="115"/>
      <c r="W21" s="115"/>
      <c r="X21" s="66"/>
      <c r="Y21" s="133" t="str">
        <f t="shared" si="8"/>
        <v>Ok</v>
      </c>
      <c r="Z21" s="115" t="s">
        <v>1735</v>
      </c>
      <c r="AA21" s="115" t="s">
        <v>1731</v>
      </c>
      <c r="AB21" s="66" t="s">
        <v>1735</v>
      </c>
      <c r="AC21" s="133" t="str">
        <f t="shared" si="4"/>
        <v>Verificar</v>
      </c>
      <c r="AD21" s="115"/>
      <c r="AE21" s="115"/>
      <c r="AF21" s="66"/>
      <c r="AG21" s="133" t="str">
        <f t="shared" si="5"/>
        <v>Ok</v>
      </c>
      <c r="AH21" s="115" t="s">
        <v>1735</v>
      </c>
      <c r="AI21" s="133" t="str">
        <f t="shared" si="6"/>
        <v>Verificar</v>
      </c>
      <c r="AJ21" s="117" t="str">
        <f t="shared" si="7"/>
        <v>Não</v>
      </c>
      <c r="AK21" s="118"/>
      <c r="AL21" s="115"/>
      <c r="AM21" s="133" t="str">
        <f t="shared" si="10"/>
        <v>Ok</v>
      </c>
      <c r="AO21" s="65" t="str">
        <f t="shared" si="1"/>
        <v>Cooperado COM perguntas a serem evidenciadas</v>
      </c>
    </row>
    <row r="22" spans="1:41" ht="20.100000000000001" customHeight="1">
      <c r="A22" s="65" t="str">
        <f>IFERROR(IF(ROW(_xlfn.XLOOKUP(B22,For_3263!D:D,For_3263!D:D))=1,"",ROW(_xlfn.XLOOKUP(B22,For_3263!D:D,For_3263!D:D))),"")</f>
        <v/>
      </c>
      <c r="B22" s="229"/>
      <c r="C22" s="230" t="str" cm="1">
        <f t="array" aca="1" ref="C22" ca="1">IFERROR(LEFT(
IF(INDIRECT("For_3263!N"&amp;A22)="verificar","6, ","")&amp;
IF(INDIRECT("For_3263!q"&amp;A22)="verificar","7, ","")&amp;
IF(INDIRECT("For_3263!t"&amp;A22)="verificar","8, ","")&amp;
IF(INDIRECT("For_3263!w"&amp;A22)="verificar","16, ","")&amp;
IF(INDIRECT("For_3263!x"&amp;A22)="não","QUESTIONÁRIO, ",""),
LEN(
IF(INDIRECT("For_3263!N"&amp;A22)="verificar","6, ","")&amp;
IF(INDIRECT("For_3263!q"&amp;A22)="verificar","7, ","")&amp;
IF(INDIRECT("For_3263!t"&amp;A22)="verificar","8, ","")&amp;
IF(INDIRECT("For_3263!w"&amp;A22)="verificar","16, ","")&amp;
IF(INDIRECT("For_3263!x"&amp;A22)="não","QUESTIONÁRIO, ",""))-2)&amp;".","")</f>
        <v/>
      </c>
      <c r="D22" s="229"/>
      <c r="E22" s="229"/>
      <c r="H22" s="142"/>
      <c r="I22" s="115">
        <f>_xlfn.XLOOKUP(J22,'3263'!$D:$D,'3263'!$C:$C,0,0)</f>
        <v>0</v>
      </c>
      <c r="J22" s="134"/>
      <c r="K22" s="135" cm="1">
        <f t="array" ref="K22">MAX(IF(J22='3263'!$D:$D,'3263'!$I:$I))</f>
        <v>0</v>
      </c>
      <c r="L22" s="136">
        <f>IF(COUNTIFS('3263'!$D:$D,'A3263'!J22,'3263'!$I:$I,'A3263'!K22,'3263'!$F:$F,'A3263'!$L$7)&gt;=1,1,0)</f>
        <v>0</v>
      </c>
      <c r="M22" s="136">
        <f>IF(COUNTIFS('3263'!$D:$D,'A3263'!J22,'3263'!$I:$I,'A3263'!K22,'3263'!$F:$F,'A3263'!$M$7)&gt;=1,1,0)</f>
        <v>0</v>
      </c>
      <c r="N22" s="136">
        <f>IF(COUNTIFS('3263'!$D:$D,'A3263'!J22,'3263'!$I:$I,'A3263'!K22,'3263'!$F:$F,'A3263'!$N$7)&gt;=1,1,0)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IFERROR(IF(ROW(_xlfn.XLOOKUP(B23,For_3263!D:D,For_3263!D:D))=1,"",ROW(_xlfn.XLOOKUP(B23,For_3263!D:D,For_3263!D:D))),"")</f>
        <v/>
      </c>
      <c r="B23" s="229"/>
      <c r="C23" s="230" t="str" cm="1">
        <f t="array" aca="1" ref="C23" ca="1">IFERROR(LEFT(
IF(INDIRECT("For_3263!N"&amp;A23)="verificar","6, ","")&amp;
IF(INDIRECT("For_3263!q"&amp;A23)="verificar","7, ","")&amp;
IF(INDIRECT("For_3263!t"&amp;A23)="verificar","8, ","")&amp;
IF(INDIRECT("For_3263!w"&amp;A23)="verificar","16, ","")&amp;
IF(INDIRECT("For_3263!x"&amp;A23)="não","QUESTIONÁRIO, ",""),
LEN(
IF(INDIRECT("For_3263!N"&amp;A23)="verificar","6, ","")&amp;
IF(INDIRECT("For_3263!q"&amp;A23)="verificar","7, ","")&amp;
IF(INDIRECT("For_3263!t"&amp;A23)="verificar","8, ","")&amp;
IF(INDIRECT("For_3263!w"&amp;A23)="verificar","16, ","")&amp;
IF(INDIRECT("For_3263!x"&amp;A23)="não","QUESTIONÁRIO, ",""))-2)&amp;".","")</f>
        <v/>
      </c>
      <c r="D23" s="229"/>
      <c r="E23" s="229"/>
      <c r="H23" s="142"/>
      <c r="I23" s="115">
        <f>_xlfn.XLOOKUP(J23,'3263'!$D:$D,'3263'!$C:$C,0,0)</f>
        <v>0</v>
      </c>
      <c r="J23" s="134"/>
      <c r="K23" s="135" cm="1">
        <f t="array" ref="K23">MAX(IF(J23='3263'!$D:$D,'3263'!$I:$I))</f>
        <v>0</v>
      </c>
      <c r="L23" s="136">
        <f>IF(COUNTIFS('3263'!$D:$D,'A3263'!J23,'3263'!$I:$I,'A3263'!K23,'3263'!$F:$F,'A3263'!$L$7)&gt;=1,1,0)</f>
        <v>0</v>
      </c>
      <c r="M23" s="136">
        <f>IF(COUNTIFS('3263'!$D:$D,'A3263'!J23,'3263'!$I:$I,'A3263'!K23,'3263'!$F:$F,'A3263'!$M$7)&gt;=1,1,0)</f>
        <v>0</v>
      </c>
      <c r="N23" s="136">
        <f>IF(COUNTIFS('3263'!$D:$D,'A3263'!J23,'3263'!$I:$I,'A3263'!K23,'3263'!$F:$F,'A3263'!$N$7)&gt;=1,1,0)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IFERROR(IF(ROW(_xlfn.XLOOKUP(B24,For_3263!D:D,For_3263!D:D))=1,"",ROW(_xlfn.XLOOKUP(B24,For_3263!D:D,For_3263!D:D))),"")</f>
        <v/>
      </c>
      <c r="B24" s="229"/>
      <c r="C24" s="230" t="str" cm="1">
        <f t="array" aca="1" ref="C24" ca="1">IFERROR(LEFT(
IF(INDIRECT("For_3263!N"&amp;A24)="verificar","6, ","")&amp;
IF(INDIRECT("For_3263!q"&amp;A24)="verificar","7, ","")&amp;
IF(INDIRECT("For_3263!t"&amp;A24)="verificar","8, ","")&amp;
IF(INDIRECT("For_3263!w"&amp;A24)="verificar","16, ","")&amp;
IF(INDIRECT("For_3263!x"&amp;A24)="não","QUESTIONÁRIO, ",""),
LEN(
IF(INDIRECT("For_3263!N"&amp;A24)="verificar","6, ","")&amp;
IF(INDIRECT("For_3263!q"&amp;A24)="verificar","7, ","")&amp;
IF(INDIRECT("For_3263!t"&amp;A24)="verificar","8, ","")&amp;
IF(INDIRECT("For_3263!w"&amp;A24)="verificar","16, ","")&amp;
IF(INDIRECT("For_3263!x"&amp;A24)="não","QUESTIONÁRIO, ",""))-2)&amp;".","")</f>
        <v/>
      </c>
      <c r="D24" s="229"/>
      <c r="E24" s="229"/>
      <c r="H24" s="142"/>
      <c r="I24" s="115">
        <f>_xlfn.XLOOKUP(J24,'3263'!$D:$D,'3263'!$C:$C,0,0)</f>
        <v>0</v>
      </c>
      <c r="J24" s="134"/>
      <c r="K24" s="135" cm="1">
        <f t="array" ref="K24">MAX(IF(J24='3263'!$D:$D,'3263'!$I:$I))</f>
        <v>0</v>
      </c>
      <c r="L24" s="136">
        <f>IF(COUNTIFS('3263'!$D:$D,'A3263'!J24,'3263'!$I:$I,'A3263'!K24,'3263'!$F:$F,'A3263'!$L$7)&gt;=1,1,0)</f>
        <v>0</v>
      </c>
      <c r="M24" s="136">
        <f>IF(COUNTIFS('3263'!$D:$D,'A3263'!J24,'3263'!$I:$I,'A3263'!K24,'3263'!$F:$F,'A3263'!$M$7)&gt;=1,1,0)</f>
        <v>0</v>
      </c>
      <c r="N24" s="136">
        <f>IF(COUNTIFS('3263'!$D:$D,'A3263'!J24,'3263'!$I:$I,'A3263'!K24,'3263'!$F:$F,'A3263'!$N$7)&gt;=1,1,0)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42"/>
      <c r="I25" s="115">
        <f>_xlfn.XLOOKUP(J25,'3263'!$D:$D,'3263'!$C:$C,0,0)</f>
        <v>0</v>
      </c>
      <c r="J25" s="134"/>
      <c r="K25" s="135" cm="1">
        <f t="array" ref="K25">MAX(IF(J25='3263'!$D:$D,'3263'!$I:$I))</f>
        <v>0</v>
      </c>
      <c r="L25" s="136">
        <f>IF(COUNTIFS('3263'!$D:$D,'A3263'!J25,'3263'!$I:$I,'A3263'!K25,'3263'!$F:$F,'A3263'!$L$7)&gt;=1,1,0)</f>
        <v>0</v>
      </c>
      <c r="M25" s="136">
        <f>IF(COUNTIFS('3263'!$D:$D,'A3263'!J25,'3263'!$I:$I,'A3263'!K25,'3263'!$F:$F,'A3263'!$M$7)&gt;=1,1,0)</f>
        <v>0</v>
      </c>
      <c r="N25" s="136">
        <f>IF(COUNTIFS('3263'!$D:$D,'A3263'!J25,'3263'!$I:$I,'A3263'!K25,'3263'!$F:$F,'A3263'!$N$7)&gt;=1,1,0)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42"/>
      <c r="I26" s="115">
        <f>_xlfn.XLOOKUP(J26,'3263'!$D:$D,'3263'!$C:$C,0,0)</f>
        <v>0</v>
      </c>
      <c r="J26" s="134"/>
      <c r="K26" s="135" cm="1">
        <f t="array" ref="K26">MAX(IF(J26='3263'!$D:$D,'3263'!$I:$I))</f>
        <v>0</v>
      </c>
      <c r="L26" s="136">
        <f>IF(COUNTIFS('3263'!$D:$D,'A3263'!J26,'3263'!$I:$I,'A3263'!K26,'3263'!$F:$F,'A3263'!$L$7)&gt;=1,1,0)</f>
        <v>0</v>
      </c>
      <c r="M26" s="136">
        <f>IF(COUNTIFS('3263'!$D:$D,'A3263'!J26,'3263'!$I:$I,'A3263'!K26,'3263'!$F:$F,'A3263'!$M$7)&gt;=1,1,0)</f>
        <v>0</v>
      </c>
      <c r="N26" s="136">
        <f>IF(COUNTIFS('3263'!$D:$D,'A3263'!J26,'3263'!$I:$I,'A3263'!K26,'3263'!$F:$F,'A3263'!$N$7)&gt;=1,1,0)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42"/>
      <c r="I27" s="115">
        <f>_xlfn.XLOOKUP(J27,'3263'!$D:$D,'3263'!$C:$C,0,0)</f>
        <v>0</v>
      </c>
      <c r="J27" s="134"/>
      <c r="K27" s="135" cm="1">
        <f t="array" ref="K27">MAX(IF(J27='3263'!$D:$D,'3263'!$I:$I))</f>
        <v>0</v>
      </c>
      <c r="L27" s="136">
        <f>IF(COUNTIFS('3263'!$D:$D,'A3263'!J27,'3263'!$I:$I,'A3263'!K27,'3263'!$F:$F,'A3263'!$L$7)&gt;=1,1,0)</f>
        <v>0</v>
      </c>
      <c r="M27" s="136">
        <f>IF(COUNTIFS('3263'!$D:$D,'A3263'!J27,'3263'!$I:$I,'A3263'!K27,'3263'!$F:$F,'A3263'!$M$7)&gt;=1,1,0)</f>
        <v>0</v>
      </c>
      <c r="N27" s="136">
        <f>IF(COUNTIFS('3263'!$D:$D,'A3263'!J27,'3263'!$I:$I,'A3263'!K27,'3263'!$F:$F,'A3263'!$N$7)&gt;=1,1,0)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_xlfn._xlws.FILTER(For_3263!D:E,For_3263!J:J="SIM","")</f>
        <v/>
      </c>
      <c r="C28" s="230"/>
      <c r="D28" s="229"/>
      <c r="E28" s="229"/>
      <c r="H28" s="142"/>
      <c r="I28" s="115">
        <f>_xlfn.XLOOKUP(J28,'3263'!$D:$D,'3263'!$C:$C,0,0)</f>
        <v>0</v>
      </c>
      <c r="J28" s="134"/>
      <c r="K28" s="135" cm="1">
        <f t="array" ref="K28">MAX(IF(J28='3263'!$D:$D,'3263'!$I:$I))</f>
        <v>0</v>
      </c>
      <c r="L28" s="136">
        <f>IF(COUNTIFS('3263'!$D:$D,'A3263'!J28,'3263'!$I:$I,'A3263'!K28,'3263'!$F:$F,'A3263'!$L$7)&gt;=1,1,0)</f>
        <v>0</v>
      </c>
      <c r="M28" s="136">
        <f>IF(COUNTIFS('3263'!$D:$D,'A3263'!J28,'3263'!$I:$I,'A3263'!K28,'3263'!$F:$F,'A3263'!$M$7)&gt;=1,1,0)</f>
        <v>0</v>
      </c>
      <c r="N28" s="136">
        <f>IF(COUNTIFS('3263'!$D:$D,'A3263'!J28,'3263'!$I:$I,'A3263'!K28,'3263'!$F:$F,'A3263'!$N$7)&gt;=1,1,0)</f>
        <v>0</v>
      </c>
      <c r="O28" s="117"/>
      <c r="P28" s="118"/>
      <c r="Q28" s="133" t="str">
        <f t="shared" ref="Q28" si="12">IF(AND(O28="Sim")*OR(P28="Não",P28="Não se aplica",P28=""),"Verificar","Ok")</f>
        <v>Ok</v>
      </c>
      <c r="R28" s="115"/>
      <c r="S28" s="115"/>
      <c r="T28" s="66"/>
      <c r="U28" s="133" t="str">
        <f t="shared" si="11"/>
        <v>Ok</v>
      </c>
      <c r="V28" s="115"/>
      <c r="W28" s="115"/>
      <c r="X28" s="66"/>
      <c r="Y28" s="133" t="str">
        <f t="shared" ref="Y28" si="13">IF(AND(V28="Sim",X28="Siim"),"Ok",IF(AND(W28="Sim")*OR(X28="Não",X28="Não se aplica",X28=""),"Verificar","Ok"))</f>
        <v>Ok</v>
      </c>
      <c r="Z28" s="115"/>
      <c r="AA28" s="115"/>
      <c r="AB28" s="66"/>
      <c r="AC28" s="133" t="str">
        <f t="shared" ref="AC28" si="14">IF(AND(Z28="Sim",AB28="Siim"),"Ok",IF(AND(AA28="Sim")*OR(AB28="Não",AB28="Não se aplica",AB28=""),"Verificar","Ok"))</f>
        <v>Ok</v>
      </c>
      <c r="AD28" s="115"/>
      <c r="AE28" s="115"/>
      <c r="AF28" s="66"/>
      <c r="AG28" s="133" t="str">
        <f t="shared" ref="AG28" si="15">IF(AND(AE28="sim",AF28="Não"),"Verificar","Ok")</f>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258">
        <v>2</v>
      </c>
      <c r="B29" s="230" t="s">
        <v>769</v>
      </c>
      <c r="C29" s="230"/>
      <c r="D29" s="229"/>
      <c r="E29" s="229"/>
      <c r="H29" s="142"/>
      <c r="I29" s="115">
        <f>_xlfn.XLOOKUP(J29,'3263'!$D:$D,'3263'!$C:$C,0,0)</f>
        <v>0</v>
      </c>
      <c r="J29" s="134"/>
      <c r="K29" s="135" cm="1">
        <f t="array" ref="K29">MAX(IF(J29='3263'!$D:$D,'3263'!$I:$I))</f>
        <v>0</v>
      </c>
      <c r="L29" s="136">
        <f>IF(COUNTIFS('3263'!$D:$D,'A3263'!J29,'3263'!$I:$I,'A3263'!K29,'3263'!$F:$F,'A3263'!$L$7)&gt;=1,1,0)</f>
        <v>0</v>
      </c>
      <c r="M29" s="136">
        <f>IF(COUNTIFS('3263'!$D:$D,'A3263'!J29,'3263'!$I:$I,'A3263'!K29,'3263'!$F:$F,'A3263'!$M$7)&gt;=1,1,0)</f>
        <v>0</v>
      </c>
      <c r="N29" s="136">
        <f>IF(COUNTIFS('3263'!$D:$D,'A3263'!J29,'3263'!$I:$I,'A3263'!K29,'3263'!$F:$F,'A3263'!$N$7)&gt;=1,1,0)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6">IF(N29=1,"Sim, precisa de plano cadastrado na PGPC", "Não")</f>
        <v>Não</v>
      </c>
      <c r="AK29" s="118"/>
      <c r="AL29" s="115"/>
      <c r="AM29" s="133" t="str">
        <f t="shared" ref="AM29" si="17">IF(OR(AL29=" ",AL29="Sim"),"Ok",IF(AJ29="Não","Ok","Verificar"))</f>
        <v>Ok</v>
      </c>
      <c r="AO29" s="65" t="str">
        <f t="shared" ref="AO29" si="18">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s="142"/>
      <c r="I30" s="115">
        <f>_xlfn.XLOOKUP(J30,'3263'!$D:$D,'3263'!$C:$C,0,0)</f>
        <v>0</v>
      </c>
      <c r="J30" s="134"/>
      <c r="K30" s="135" cm="1">
        <f t="array" ref="K30">MAX(IF(J30='3263'!$D:$D,'3263'!$I:$I))</f>
        <v>0</v>
      </c>
      <c r="L30" s="136">
        <f>IF(COUNTIFS('3263'!$D:$D,'A3263'!J30,'3263'!$I:$I,'A3263'!K30,'3263'!$F:$F,'A3263'!$L$7)&gt;=1,1,0)</f>
        <v>0</v>
      </c>
      <c r="M30" s="136">
        <f>IF(COUNTIFS('3263'!$D:$D,'A3263'!J30,'3263'!$I:$I,'A3263'!K30,'3263'!$F:$F,'A3263'!$M$7)&gt;=1,1,0)</f>
        <v>0</v>
      </c>
      <c r="N30" s="136">
        <f>IF(COUNTIFS('3263'!$D:$D,'A3263'!J30,'3263'!$I:$I,'A3263'!K30,'3263'!$F:$F,'A3263'!$N$7)&gt;=1,1,0)</f>
        <v>0</v>
      </c>
      <c r="O30" s="117"/>
      <c r="P30" s="118"/>
      <c r="Q30" s="133" t="str">
        <f t="shared" si="2"/>
        <v>Ok</v>
      </c>
      <c r="R30" s="115"/>
      <c r="S30" s="115"/>
      <c r="T30" s="66"/>
      <c r="U30" s="133" t="str">
        <f t="shared" ref="U30" si="19">IF(AND(R30="Sim",T30="Siim"),"Ok",IF(AND(S30="Sim")*OR(T30="Não",T30="Não se aplica",T30=""),"Verificar","Ok"))</f>
        <v>Ok</v>
      </c>
      <c r="V30" s="115"/>
      <c r="W30" s="115"/>
      <c r="X30" s="66"/>
      <c r="Y30" s="133" t="str">
        <f t="shared" si="8"/>
        <v>Ok</v>
      </c>
      <c r="Z30" s="115"/>
      <c r="AA30" s="115"/>
      <c r="AB30" s="66"/>
      <c r="AC30" s="133" t="str">
        <f t="shared" si="4"/>
        <v>Ok</v>
      </c>
      <c r="AD30" s="115"/>
      <c r="AE30" s="115"/>
      <c r="AF30" s="66"/>
      <c r="AG30" s="133" t="str">
        <f t="shared" si="5"/>
        <v>Ok</v>
      </c>
      <c r="AH30" s="115"/>
      <c r="AI30" s="133" t="str">
        <f t="shared" si="6"/>
        <v>Ok</v>
      </c>
      <c r="AJ30" s="117" t="str">
        <f t="shared" ref="AJ30:AJ56" si="20">IF(N30=1,"Sim, precisa de plano cadastrado na PGPC", "Não")</f>
        <v>Não</v>
      </c>
      <c r="AK30" s="118"/>
      <c r="AL30" s="115"/>
      <c r="AM30" s="133" t="str">
        <f t="shared" ref="AM30:AM56" si="21">IF(OR(AL30=" ",AL30="Sim"),"Ok",IF(AJ30="Não","Ok","Verificar"))</f>
        <v>Ok</v>
      </c>
      <c r="AO30" s="65" t="str">
        <f t="shared" ref="AO30:AO56" si="22">IF(AND(Q30="Ok",U30="Ok",Y30="Ok",AC30="Ok",AG30="Ok",AI30="Ok",AM30="Ok"),"Cooperado SEM perguntas a serem evidenciadas","Cooperado COM perguntas a serem evidenciadas")</f>
        <v>Cooperado SEM perguntas a serem evidenciadas</v>
      </c>
    </row>
    <row r="31" spans="1:41" ht="20.100000000000001" customHeight="1">
      <c r="A31" s="120">
        <v>4</v>
      </c>
      <c r="B31" s="229"/>
      <c r="C31" s="229"/>
      <c r="D31" s="229"/>
      <c r="E31" s="229"/>
      <c r="H31" s="142"/>
      <c r="I31" s="115">
        <f>_xlfn.XLOOKUP(J31,'3263'!$D:$D,'3263'!$C:$C,0,0)</f>
        <v>0</v>
      </c>
      <c r="J31" s="134"/>
      <c r="K31" s="135" cm="1">
        <f t="array" ref="K31">MAX(IF(J31='3263'!$D:$D,'3263'!$I:$I))</f>
        <v>0</v>
      </c>
      <c r="L31" s="136">
        <f>IF(COUNTIFS('3263'!$D:$D,'A3263'!J31,'3263'!$I:$I,'A3263'!K31,'3263'!$F:$F,'A3263'!$L$7)&gt;=1,1,0)</f>
        <v>0</v>
      </c>
      <c r="M31" s="136">
        <f>IF(COUNTIFS('3263'!$D:$D,'A3263'!J31,'3263'!$I:$I,'A3263'!K31,'3263'!$F:$F,'A3263'!$M$7)&gt;=1,1,0)</f>
        <v>0</v>
      </c>
      <c r="N31" s="136">
        <f>IF(COUNTIFS('3263'!$D:$D,'A3263'!J31,'3263'!$I:$I,'A3263'!K31,'3263'!$F:$F,'A3263'!$N$7)&gt;=1,1,0)</f>
        <v>0</v>
      </c>
      <c r="O31" s="117"/>
      <c r="P31" s="118"/>
      <c r="Q31" s="133" t="str">
        <f t="shared" ref="Q31:Q56" si="23">IF(AND(O31="Sim")*OR(P31="Não",P31="Não se aplica",P31=""),"Verificar","Ok")</f>
        <v>Ok</v>
      </c>
      <c r="R31" s="115"/>
      <c r="S31" s="115"/>
      <c r="T31" s="66"/>
      <c r="U31" s="133" t="str">
        <f t="shared" ref="U31:U56" si="24">IF(AND(R31="Sim",T31="Siim"),"Ok",IF(AND(S31="Sim")*OR(T31="Não",T31="Não se aplica",T31=""),"Verificar","Ok"))</f>
        <v>Ok</v>
      </c>
      <c r="V31" s="115"/>
      <c r="W31" s="115"/>
      <c r="X31" s="66"/>
      <c r="Y31" s="133" t="str">
        <f t="shared" ref="Y31:Y56" si="25">IF(AND(V31="Sim",X31="Siim"),"Ok",IF(AND(W31="Sim")*OR(X31="Não",X31="Não se aplica",X31=""),"Verificar","Ok"))</f>
        <v>Ok</v>
      </c>
      <c r="Z31" s="115"/>
      <c r="AA31" s="115"/>
      <c r="AB31" s="66"/>
      <c r="AC31" s="133" t="str">
        <f t="shared" ref="AC31:AC56" si="26">IF(AND(Z31="Sim",AB31="Siim"),"Ok",IF(AND(AA31="Sim")*OR(AB31="Não",AB31="Não se aplica",AB31=""),"Verificar","Ok"))</f>
        <v>Ok</v>
      </c>
      <c r="AD31" s="115"/>
      <c r="AE31" s="115"/>
      <c r="AF31" s="66"/>
      <c r="AG31" s="133" t="str">
        <f t="shared" ref="AG31:AG56" si="27">IF(AND(AE31="sim",AF31="Não"),"Verificar","Ok")</f>
        <v>Ok</v>
      </c>
      <c r="AH31" s="115"/>
      <c r="AI31" s="133" t="str">
        <f>IF(AH31="Não","Verificar","Ok")</f>
        <v>Ok</v>
      </c>
      <c r="AJ31" s="117" t="str">
        <f t="shared" si="20"/>
        <v>Não</v>
      </c>
      <c r="AK31" s="118"/>
      <c r="AL31" s="115"/>
      <c r="AM31" s="133" t="str">
        <f t="shared" si="21"/>
        <v>Ok</v>
      </c>
      <c r="AO31" s="65" t="str">
        <f t="shared" si="22"/>
        <v>Cooperado SEM perguntas a serem evidenciadas</v>
      </c>
    </row>
    <row r="32" spans="1:41" ht="15.75" customHeight="1">
      <c r="A32" s="120">
        <v>5</v>
      </c>
      <c r="B32" s="229"/>
      <c r="C32" s="229"/>
      <c r="D32" s="229"/>
      <c r="E32" s="229"/>
      <c r="G32" s="152"/>
      <c r="H32" s="264"/>
      <c r="I32" s="115">
        <f>_xlfn.XLOOKUP(J32,'3263'!$D:$D,'3263'!$C:$C,0,0)</f>
        <v>0</v>
      </c>
      <c r="J32" s="134"/>
      <c r="K32" s="135" cm="1">
        <f t="array" ref="K32">MAX(IF(J32='3263'!$D:$D,'3263'!$I:$I))</f>
        <v>0</v>
      </c>
      <c r="L32" s="136">
        <f>IF(COUNTIFS('3263'!$D:$D,'A3263'!J32,'3263'!$I:$I,'A3263'!K32,'3263'!$F:$F,'A3263'!$L$7)&gt;=1,1,0)</f>
        <v>0</v>
      </c>
      <c r="M32" s="136">
        <f>IF(COUNTIFS('3263'!$D:$D,'A3263'!J32,'3263'!$I:$I,'A3263'!K32,'3263'!$F:$F,'A3263'!$M$7)&gt;=1,1,0)</f>
        <v>0</v>
      </c>
      <c r="N32" s="136">
        <f>IF(COUNTIFS('3263'!$D:$D,'A3263'!J32,'3263'!$I:$I,'A3263'!K32,'3263'!$F:$F,'A3263'!$N$7)&gt;=1,1,0)</f>
        <v>0</v>
      </c>
      <c r="O32" s="117"/>
      <c r="P32" s="118"/>
      <c r="Q32" s="133" t="str">
        <f t="shared" si="23"/>
        <v>Ok</v>
      </c>
      <c r="R32" s="115"/>
      <c r="S32" s="115"/>
      <c r="T32" s="66"/>
      <c r="U32" s="133" t="str">
        <f t="shared" si="24"/>
        <v>Ok</v>
      </c>
      <c r="V32" s="115"/>
      <c r="W32" s="115"/>
      <c r="X32" s="66"/>
      <c r="Y32" s="133" t="str">
        <f t="shared" si="25"/>
        <v>Ok</v>
      </c>
      <c r="Z32" s="115"/>
      <c r="AA32" s="115"/>
      <c r="AB32" s="66"/>
      <c r="AC32" s="133" t="str">
        <f t="shared" si="26"/>
        <v>Ok</v>
      </c>
      <c r="AD32" s="115"/>
      <c r="AE32" s="115"/>
      <c r="AF32" s="66"/>
      <c r="AG32" s="133" t="str">
        <f t="shared" si="27"/>
        <v>Ok</v>
      </c>
      <c r="AH32" s="115"/>
      <c r="AI32" s="133" t="str">
        <f t="shared" si="6"/>
        <v>Ok</v>
      </c>
      <c r="AJ32" s="117" t="str">
        <f t="shared" si="20"/>
        <v>Não</v>
      </c>
      <c r="AK32" s="118"/>
      <c r="AL32" s="115"/>
      <c r="AM32" s="133" t="str">
        <f t="shared" si="21"/>
        <v>Ok</v>
      </c>
      <c r="AO32" s="65" t="str">
        <f t="shared" si="22"/>
        <v>Cooperado SEM perguntas a serem evidenciadas</v>
      </c>
    </row>
    <row r="33" spans="1:41" ht="15.75" customHeight="1">
      <c r="A33" s="120">
        <v>6</v>
      </c>
      <c r="B33" s="229"/>
      <c r="C33" s="229"/>
      <c r="D33" s="229"/>
      <c r="E33" s="229"/>
      <c r="H33" s="142"/>
      <c r="I33" s="115">
        <f>_xlfn.XLOOKUP(J33,'3263'!$D:$D,'3263'!$C:$C,0,0)</f>
        <v>0</v>
      </c>
      <c r="J33" s="134"/>
      <c r="K33" s="135" cm="1">
        <f t="array" ref="K33">MAX(IF(J33='3263'!$D:$D,'3263'!$I:$I))</f>
        <v>0</v>
      </c>
      <c r="L33" s="136">
        <f>IF(COUNTIFS('3263'!$D:$D,'A3263'!J33,'3263'!$I:$I,'A3263'!K33,'3263'!$F:$F,'A3263'!$L$7)&gt;=1,1,0)</f>
        <v>0</v>
      </c>
      <c r="M33" s="136">
        <f>IF(COUNTIFS('3263'!$D:$D,'A3263'!J33,'3263'!$I:$I,'A3263'!K33,'3263'!$F:$F,'A3263'!$M$7)&gt;=1,1,0)</f>
        <v>0</v>
      </c>
      <c r="N33" s="136">
        <f>IF(COUNTIFS('3263'!$D:$D,'A3263'!J33,'3263'!$I:$I,'A3263'!K33,'3263'!$F:$F,'A3263'!$N$7)&gt;=1,1,0)</f>
        <v>0</v>
      </c>
      <c r="O33" s="117"/>
      <c r="P33" s="118"/>
      <c r="Q33" s="133" t="str">
        <f t="shared" si="23"/>
        <v>Ok</v>
      </c>
      <c r="R33" s="115"/>
      <c r="S33" s="115"/>
      <c r="T33" s="66"/>
      <c r="U33" s="133" t="str">
        <f t="shared" si="24"/>
        <v>Ok</v>
      </c>
      <c r="V33" s="115"/>
      <c r="W33" s="115"/>
      <c r="X33" s="66"/>
      <c r="Y33" s="133" t="str">
        <f t="shared" si="25"/>
        <v>Ok</v>
      </c>
      <c r="Z33" s="115"/>
      <c r="AA33" s="115"/>
      <c r="AB33" s="66"/>
      <c r="AC33" s="133" t="str">
        <f t="shared" si="26"/>
        <v>Ok</v>
      </c>
      <c r="AD33" s="115"/>
      <c r="AE33" s="115"/>
      <c r="AF33" s="66"/>
      <c r="AG33" s="133" t="str">
        <f t="shared" si="27"/>
        <v>Ok</v>
      </c>
      <c r="AH33" s="115"/>
      <c r="AI33" s="133" t="str">
        <f t="shared" si="6"/>
        <v>Ok</v>
      </c>
      <c r="AJ33" s="117" t="str">
        <f t="shared" si="20"/>
        <v>Não</v>
      </c>
      <c r="AK33" s="118"/>
      <c r="AL33" s="115"/>
      <c r="AM33" s="133" t="str">
        <f t="shared" si="21"/>
        <v>Ok</v>
      </c>
      <c r="AO33" s="65" t="str">
        <f t="shared" si="22"/>
        <v>Cooperado SEM perguntas a serem evidenciadas</v>
      </c>
    </row>
    <row r="34" spans="1:41" ht="15.75" customHeight="1">
      <c r="A34" s="120">
        <v>7</v>
      </c>
      <c r="B34" s="229"/>
      <c r="C34" s="229"/>
      <c r="D34" s="229"/>
      <c r="E34" s="229"/>
      <c r="H34" s="142"/>
      <c r="I34" s="115">
        <f>_xlfn.XLOOKUP(J34,'3263'!$D:$D,'3263'!$C:$C,0,0)</f>
        <v>0</v>
      </c>
      <c r="J34" s="134"/>
      <c r="K34" s="135" cm="1">
        <f t="array" ref="K34">MAX(IF(J34='3263'!$D:$D,'3263'!$I:$I))</f>
        <v>0</v>
      </c>
      <c r="L34" s="136">
        <f>IF(COUNTIFS('3263'!$D:$D,'A3263'!J34,'3263'!$I:$I,'A3263'!K34,'3263'!$F:$F,'A3263'!$L$7)&gt;=1,1,0)</f>
        <v>0</v>
      </c>
      <c r="M34" s="136">
        <f>IF(COUNTIFS('3263'!$D:$D,'A3263'!J34,'3263'!$I:$I,'A3263'!K34,'3263'!$F:$F,'A3263'!$M$7)&gt;=1,1,0)</f>
        <v>0</v>
      </c>
      <c r="N34" s="136">
        <f>IF(COUNTIFS('3263'!$D:$D,'A3263'!J34,'3263'!$I:$I,'A3263'!K34,'3263'!$F:$F,'A3263'!$N$7)&gt;=1,1,0)</f>
        <v>0</v>
      </c>
      <c r="O34" s="117"/>
      <c r="P34" s="118"/>
      <c r="Q34" s="133" t="str">
        <f t="shared" si="23"/>
        <v>Ok</v>
      </c>
      <c r="R34" s="115"/>
      <c r="S34" s="115"/>
      <c r="T34" s="66"/>
      <c r="U34" s="133" t="str">
        <f t="shared" si="24"/>
        <v>Ok</v>
      </c>
      <c r="V34" s="115"/>
      <c r="W34" s="115"/>
      <c r="X34" s="66"/>
      <c r="Y34" s="133" t="str">
        <f t="shared" si="25"/>
        <v>Ok</v>
      </c>
      <c r="Z34" s="115"/>
      <c r="AA34" s="115"/>
      <c r="AB34" s="66"/>
      <c r="AC34" s="133" t="str">
        <f t="shared" si="26"/>
        <v>Ok</v>
      </c>
      <c r="AD34" s="115"/>
      <c r="AE34" s="115"/>
      <c r="AF34" s="66"/>
      <c r="AG34" s="133" t="str">
        <f t="shared" si="27"/>
        <v>Ok</v>
      </c>
      <c r="AH34" s="115"/>
      <c r="AI34" s="133" t="str">
        <f t="shared" si="6"/>
        <v>Ok</v>
      </c>
      <c r="AJ34" s="117" t="str">
        <f t="shared" si="20"/>
        <v>Não</v>
      </c>
      <c r="AK34" s="118"/>
      <c r="AL34" s="115"/>
      <c r="AM34" s="133" t="str">
        <f t="shared" si="21"/>
        <v>Ok</v>
      </c>
      <c r="AO34" s="65" t="str">
        <f t="shared" si="22"/>
        <v>Cooperado SEM perguntas a serem evidenciadas</v>
      </c>
    </row>
    <row r="35" spans="1:41" ht="15.75" customHeight="1">
      <c r="A35" s="120">
        <v>8</v>
      </c>
      <c r="B35" s="229"/>
      <c r="C35" s="229"/>
      <c r="D35" s="229"/>
      <c r="E35" s="229"/>
      <c r="H35" s="264"/>
      <c r="I35" s="115">
        <f>_xlfn.XLOOKUP(J35,'3263'!$D:$D,'3263'!$C:$C,0,0)</f>
        <v>0</v>
      </c>
      <c r="J35" s="134"/>
      <c r="K35" s="135" cm="1">
        <f t="array" ref="K35">MAX(IF(J35='3263'!$D:$D,'3263'!$I:$I))</f>
        <v>0</v>
      </c>
      <c r="L35" s="136">
        <f>IF(COUNTIFS('3263'!$D:$D,'A3263'!J35,'3263'!$I:$I,'A3263'!K35,'3263'!$F:$F,'A3263'!$L$7)&gt;=1,1,0)</f>
        <v>0</v>
      </c>
      <c r="M35" s="136">
        <f>IF(COUNTIFS('3263'!$D:$D,'A3263'!J35,'3263'!$I:$I,'A3263'!K35,'3263'!$F:$F,'A3263'!$M$7)&gt;=1,1,0)</f>
        <v>0</v>
      </c>
      <c r="N35" s="136">
        <f>IF(COUNTIFS('3263'!$D:$D,'A3263'!J35,'3263'!$I:$I,'A3263'!K35,'3263'!$F:$F,'A3263'!$N$7)&gt;=1,1,0)</f>
        <v>0</v>
      </c>
      <c r="O35" s="117"/>
      <c r="P35" s="118"/>
      <c r="Q35" s="133" t="str">
        <f t="shared" si="23"/>
        <v>Ok</v>
      </c>
      <c r="R35" s="115"/>
      <c r="S35" s="115"/>
      <c r="T35" s="66"/>
      <c r="U35" s="133" t="str">
        <f t="shared" si="24"/>
        <v>Ok</v>
      </c>
      <c r="V35" s="115"/>
      <c r="W35" s="115"/>
      <c r="X35" s="66"/>
      <c r="Y35" s="133" t="str">
        <f t="shared" si="25"/>
        <v>Ok</v>
      </c>
      <c r="Z35" s="115"/>
      <c r="AA35" s="115"/>
      <c r="AB35" s="66"/>
      <c r="AC35" s="133" t="str">
        <f t="shared" si="26"/>
        <v>Ok</v>
      </c>
      <c r="AD35" s="115"/>
      <c r="AE35" s="115"/>
      <c r="AF35" s="66"/>
      <c r="AG35" s="133" t="str">
        <f t="shared" si="27"/>
        <v>Ok</v>
      </c>
      <c r="AH35" s="115"/>
      <c r="AI35" s="133" t="str">
        <f t="shared" si="6"/>
        <v>Ok</v>
      </c>
      <c r="AJ35" s="117" t="str">
        <f t="shared" si="20"/>
        <v>Não</v>
      </c>
      <c r="AK35" s="118"/>
      <c r="AL35" s="115"/>
      <c r="AM35" s="133" t="str">
        <f t="shared" si="21"/>
        <v>Ok</v>
      </c>
      <c r="AO35" s="65" t="str">
        <f t="shared" si="22"/>
        <v>Cooperado SEM perguntas a serem evidenciadas</v>
      </c>
    </row>
    <row r="36" spans="1:41" ht="15.75" customHeight="1">
      <c r="A36" s="120">
        <v>9</v>
      </c>
      <c r="B36" s="229"/>
      <c r="C36" s="229"/>
      <c r="D36" s="229"/>
      <c r="E36" s="229"/>
      <c r="H36" s="142"/>
      <c r="I36" s="115">
        <f>_xlfn.XLOOKUP(J36,'3263'!$D:$D,'3263'!$C:$C,0,0)</f>
        <v>0</v>
      </c>
      <c r="J36" s="134"/>
      <c r="K36" s="135" cm="1">
        <f t="array" ref="K36">MAX(IF(J36='3263'!$D:$D,'3263'!$I:$I))</f>
        <v>0</v>
      </c>
      <c r="L36" s="136">
        <f>IF(COUNTIFS('3263'!$D:$D,'A3263'!J36,'3263'!$I:$I,'A3263'!K36,'3263'!$F:$F,'A3263'!$L$7)&gt;=1,1,0)</f>
        <v>0</v>
      </c>
      <c r="M36" s="136">
        <f>IF(COUNTIFS('3263'!$D:$D,'A3263'!J36,'3263'!$I:$I,'A3263'!K36,'3263'!$F:$F,'A3263'!$M$7)&gt;=1,1,0)</f>
        <v>0</v>
      </c>
      <c r="N36" s="136">
        <f>IF(COUNTIFS('3263'!$D:$D,'A3263'!J36,'3263'!$I:$I,'A3263'!K36,'3263'!$F:$F,'A3263'!$N$7)&gt;=1,1,0)</f>
        <v>0</v>
      </c>
      <c r="O36" s="117"/>
      <c r="P36" s="118"/>
      <c r="Q36" s="133" t="str">
        <f t="shared" si="23"/>
        <v>Ok</v>
      </c>
      <c r="R36" s="115"/>
      <c r="S36" s="115"/>
      <c r="T36" s="66"/>
      <c r="U36" s="133" t="str">
        <f t="shared" si="24"/>
        <v>Ok</v>
      </c>
      <c r="V36" s="115"/>
      <c r="W36" s="115"/>
      <c r="X36" s="66"/>
      <c r="Y36" s="133" t="str">
        <f t="shared" si="25"/>
        <v>Ok</v>
      </c>
      <c r="Z36" s="115"/>
      <c r="AA36" s="115"/>
      <c r="AB36" s="66"/>
      <c r="AC36" s="133" t="str">
        <f t="shared" si="26"/>
        <v>Ok</v>
      </c>
      <c r="AD36" s="115"/>
      <c r="AE36" s="115"/>
      <c r="AF36" s="66"/>
      <c r="AG36" s="133" t="str">
        <f t="shared" si="27"/>
        <v>Ok</v>
      </c>
      <c r="AH36" s="115"/>
      <c r="AI36" s="133" t="str">
        <f t="shared" si="6"/>
        <v>Ok</v>
      </c>
      <c r="AJ36" s="117" t="str">
        <f t="shared" si="20"/>
        <v>Não</v>
      </c>
      <c r="AK36" s="118"/>
      <c r="AL36" s="115"/>
      <c r="AM36" s="133" t="str">
        <f t="shared" si="21"/>
        <v>Ok</v>
      </c>
      <c r="AO36" s="65" t="str">
        <f t="shared" si="22"/>
        <v>Cooperado SEM perguntas a serem evidenciadas</v>
      </c>
    </row>
    <row r="37" spans="1:41" ht="15.75" customHeight="1">
      <c r="A37" s="120">
        <v>10</v>
      </c>
      <c r="B37" s="229"/>
      <c r="C37" s="229"/>
      <c r="D37" s="229"/>
      <c r="E37" s="229"/>
      <c r="H37" s="142"/>
      <c r="I37" s="115">
        <f>_xlfn.XLOOKUP(J37,'3263'!$D:$D,'3263'!$C:$C,0,0)</f>
        <v>0</v>
      </c>
      <c r="J37" s="134"/>
      <c r="K37" s="135" cm="1">
        <f t="array" ref="K37">MAX(IF(J37='3263'!$D:$D,'3263'!$I:$I))</f>
        <v>0</v>
      </c>
      <c r="L37" s="136">
        <f>IF(COUNTIFS('3263'!$D:$D,'A3263'!J37,'3263'!$I:$I,'A3263'!K37,'3263'!$F:$F,'A3263'!$L$7)&gt;=1,1,0)</f>
        <v>0</v>
      </c>
      <c r="M37" s="136">
        <f>IF(COUNTIFS('3263'!$D:$D,'A3263'!J37,'3263'!$I:$I,'A3263'!K37,'3263'!$F:$F,'A3263'!$M$7)&gt;=1,1,0)</f>
        <v>0</v>
      </c>
      <c r="N37" s="136">
        <f>IF(COUNTIFS('3263'!$D:$D,'A3263'!J37,'3263'!$I:$I,'A3263'!K37,'3263'!$F:$F,'A3263'!$N$7)&gt;=1,1,0)</f>
        <v>0</v>
      </c>
      <c r="O37" s="117"/>
      <c r="P37" s="118"/>
      <c r="Q37" s="133" t="str">
        <f t="shared" si="23"/>
        <v>Ok</v>
      </c>
      <c r="R37" s="115"/>
      <c r="S37" s="115"/>
      <c r="T37" s="66"/>
      <c r="U37" s="133" t="str">
        <f t="shared" si="24"/>
        <v>Ok</v>
      </c>
      <c r="V37" s="115"/>
      <c r="W37" s="115"/>
      <c r="X37" s="66"/>
      <c r="Y37" s="133" t="str">
        <f t="shared" si="25"/>
        <v>Ok</v>
      </c>
      <c r="Z37" s="115"/>
      <c r="AA37" s="115"/>
      <c r="AB37" s="66"/>
      <c r="AC37" s="133" t="str">
        <f t="shared" si="26"/>
        <v>Ok</v>
      </c>
      <c r="AD37" s="115"/>
      <c r="AE37" s="115"/>
      <c r="AF37" s="66"/>
      <c r="AG37" s="133" t="str">
        <f t="shared" si="27"/>
        <v>Ok</v>
      </c>
      <c r="AH37" s="115"/>
      <c r="AI37" s="133" t="str">
        <f t="shared" si="6"/>
        <v>Ok</v>
      </c>
      <c r="AJ37" s="117" t="str">
        <f t="shared" si="20"/>
        <v>Não</v>
      </c>
      <c r="AK37" s="118"/>
      <c r="AL37" s="115"/>
      <c r="AM37" s="133" t="str">
        <f t="shared" si="21"/>
        <v>Ok</v>
      </c>
      <c r="AO37" s="65" t="str">
        <f t="shared" si="22"/>
        <v>Cooperado SEM perguntas a serem evidenciadas</v>
      </c>
    </row>
    <row r="38" spans="1:41" ht="15.75" customHeight="1">
      <c r="A38" s="120">
        <v>11</v>
      </c>
      <c r="B38" s="229"/>
      <c r="C38" s="229"/>
      <c r="D38" s="229"/>
      <c r="E38" s="229"/>
      <c r="H38" s="142"/>
      <c r="I38" s="115">
        <f>_xlfn.XLOOKUP(J38,'3263'!$D:$D,'3263'!$C:$C,0,0)</f>
        <v>0</v>
      </c>
      <c r="J38" s="134"/>
      <c r="K38" s="135" cm="1">
        <f t="array" ref="K38">MAX(IF(J38='3263'!$D:$D,'3263'!$I:$I))</f>
        <v>0</v>
      </c>
      <c r="L38" s="136">
        <f>IF(COUNTIFS('3263'!$D:$D,'A3263'!J38,'3263'!$I:$I,'A3263'!K38,'3263'!$F:$F,'A3263'!$L$7)&gt;=1,1,0)</f>
        <v>0</v>
      </c>
      <c r="M38" s="136">
        <f>IF(COUNTIFS('3263'!$D:$D,'A3263'!J38,'3263'!$I:$I,'A3263'!K38,'3263'!$F:$F,'A3263'!$M$7)&gt;=1,1,0)</f>
        <v>0</v>
      </c>
      <c r="N38" s="136">
        <f>IF(COUNTIFS('3263'!$D:$D,'A3263'!J38,'3263'!$I:$I,'A3263'!K38,'3263'!$F:$F,'A3263'!$N$7)&gt;=1,1,0)</f>
        <v>0</v>
      </c>
      <c r="O38" s="117"/>
      <c r="P38" s="118"/>
      <c r="Q38" s="133" t="str">
        <f t="shared" si="23"/>
        <v>Ok</v>
      </c>
      <c r="R38" s="115"/>
      <c r="S38" s="115"/>
      <c r="T38" s="66"/>
      <c r="U38" s="133" t="str">
        <f t="shared" si="24"/>
        <v>Ok</v>
      </c>
      <c r="V38" s="115"/>
      <c r="W38" s="115"/>
      <c r="X38" s="66"/>
      <c r="Y38" s="133" t="str">
        <f t="shared" si="25"/>
        <v>Ok</v>
      </c>
      <c r="Z38" s="115"/>
      <c r="AA38" s="115"/>
      <c r="AB38" s="66"/>
      <c r="AC38" s="133" t="str">
        <f t="shared" si="26"/>
        <v>Ok</v>
      </c>
      <c r="AD38" s="115"/>
      <c r="AE38" s="115"/>
      <c r="AF38" s="66"/>
      <c r="AG38" s="133" t="str">
        <f t="shared" si="27"/>
        <v>Ok</v>
      </c>
      <c r="AH38" s="115"/>
      <c r="AI38" s="133" t="str">
        <f t="shared" si="6"/>
        <v>Ok</v>
      </c>
      <c r="AJ38" s="117" t="str">
        <f t="shared" si="20"/>
        <v>Não</v>
      </c>
      <c r="AK38" s="118"/>
      <c r="AL38" s="115"/>
      <c r="AM38" s="133" t="str">
        <f t="shared" si="21"/>
        <v>Ok</v>
      </c>
      <c r="AO38" s="65" t="str">
        <f t="shared" si="22"/>
        <v>Cooperado SEM perguntas a serem evidenciadas</v>
      </c>
    </row>
    <row r="39" spans="1:41" ht="15.75" customHeight="1">
      <c r="A39" s="120">
        <v>12</v>
      </c>
      <c r="B39" s="229"/>
      <c r="C39" s="229"/>
      <c r="D39" s="229"/>
      <c r="E39" s="229"/>
      <c r="H39" s="142"/>
      <c r="I39" s="115">
        <f>_xlfn.XLOOKUP(J39,'3263'!$D:$D,'3263'!$C:$C,0,0)</f>
        <v>0</v>
      </c>
      <c r="J39" s="134"/>
      <c r="K39" s="135" cm="1">
        <f t="array" ref="K39">MAX(IF(J39='3263'!$D:$D,'3263'!$I:$I))</f>
        <v>0</v>
      </c>
      <c r="L39" s="136">
        <f>IF(COUNTIFS('3263'!$D:$D,'A3263'!J39,'3263'!$I:$I,'A3263'!K39,'3263'!$F:$F,'A3263'!$L$7)&gt;=1,1,0)</f>
        <v>0</v>
      </c>
      <c r="M39" s="136">
        <f>IF(COUNTIFS('3263'!$D:$D,'A3263'!J39,'3263'!$I:$I,'A3263'!K39,'3263'!$F:$F,'A3263'!$M$7)&gt;=1,1,0)</f>
        <v>0</v>
      </c>
      <c r="N39" s="136">
        <f>IF(COUNTIFS('3263'!$D:$D,'A3263'!J39,'3263'!$I:$I,'A3263'!K39,'3263'!$F:$F,'A3263'!$N$7)&gt;=1,1,0)</f>
        <v>0</v>
      </c>
      <c r="O39" s="117"/>
      <c r="P39" s="118"/>
      <c r="Q39" s="133" t="str">
        <f t="shared" si="23"/>
        <v>Ok</v>
      </c>
      <c r="R39" s="115"/>
      <c r="S39" s="115"/>
      <c r="T39" s="66"/>
      <c r="U39" s="133" t="str">
        <f t="shared" si="24"/>
        <v>Ok</v>
      </c>
      <c r="V39" s="115"/>
      <c r="W39" s="115"/>
      <c r="X39" s="66"/>
      <c r="Y39" s="133" t="str">
        <f t="shared" si="25"/>
        <v>Ok</v>
      </c>
      <c r="Z39" s="115"/>
      <c r="AA39" s="115"/>
      <c r="AB39" s="66"/>
      <c r="AC39" s="133" t="str">
        <f t="shared" si="26"/>
        <v>Ok</v>
      </c>
      <c r="AD39" s="115"/>
      <c r="AE39" s="115"/>
      <c r="AF39" s="66"/>
      <c r="AG39" s="133" t="str">
        <f t="shared" si="27"/>
        <v>Ok</v>
      </c>
      <c r="AH39" s="115"/>
      <c r="AI39" s="133" t="str">
        <f t="shared" si="6"/>
        <v>Ok</v>
      </c>
      <c r="AJ39" s="117" t="str">
        <f t="shared" si="20"/>
        <v>Não</v>
      </c>
      <c r="AK39" s="118"/>
      <c r="AL39" s="115"/>
      <c r="AM39" s="133" t="str">
        <f t="shared" si="21"/>
        <v>Ok</v>
      </c>
      <c r="AO39" s="65" t="str">
        <f t="shared" si="22"/>
        <v>Cooperado SEM perguntas a serem evidenciadas</v>
      </c>
    </row>
    <row r="40" spans="1:41" ht="15.75" customHeight="1">
      <c r="A40" s="120">
        <v>13</v>
      </c>
      <c r="B40" s="229"/>
      <c r="C40" s="229"/>
      <c r="D40" s="229"/>
      <c r="E40" s="229"/>
      <c r="H40" s="142"/>
      <c r="I40" s="115">
        <f>_xlfn.XLOOKUP(J40,'3263'!$D:$D,'3263'!$C:$C,0,0)</f>
        <v>0</v>
      </c>
      <c r="J40" s="134"/>
      <c r="K40" s="135" cm="1">
        <f t="array" ref="K40">MAX(IF(J40='3263'!$D:$D,'3263'!$I:$I))</f>
        <v>0</v>
      </c>
      <c r="L40" s="136">
        <f>IF(COUNTIFS('3263'!$D:$D,'A3263'!J40,'3263'!$I:$I,'A3263'!K40,'3263'!$F:$F,'A3263'!$L$7)&gt;=1,1,0)</f>
        <v>0</v>
      </c>
      <c r="M40" s="136">
        <f>IF(COUNTIFS('3263'!$D:$D,'A3263'!J40,'3263'!$I:$I,'A3263'!K40,'3263'!$F:$F,'A3263'!$M$7)&gt;=1,1,0)</f>
        <v>0</v>
      </c>
      <c r="N40" s="136">
        <f>IF(COUNTIFS('3263'!$D:$D,'A3263'!J40,'3263'!$I:$I,'A3263'!K40,'3263'!$F:$F,'A3263'!$N$7)&gt;=1,1,0)</f>
        <v>0</v>
      </c>
      <c r="O40" s="117"/>
      <c r="P40" s="118"/>
      <c r="Q40" s="133" t="str">
        <f t="shared" si="23"/>
        <v>Ok</v>
      </c>
      <c r="R40" s="115"/>
      <c r="S40" s="115"/>
      <c r="T40" s="66"/>
      <c r="U40" s="133" t="str">
        <f t="shared" si="24"/>
        <v>Ok</v>
      </c>
      <c r="V40" s="115"/>
      <c r="W40" s="115"/>
      <c r="X40" s="66"/>
      <c r="Y40" s="133" t="str">
        <f t="shared" si="25"/>
        <v>Ok</v>
      </c>
      <c r="Z40" s="115"/>
      <c r="AA40" s="115"/>
      <c r="AB40" s="66"/>
      <c r="AC40" s="133" t="str">
        <f t="shared" si="26"/>
        <v>Ok</v>
      </c>
      <c r="AD40" s="115"/>
      <c r="AE40" s="115"/>
      <c r="AF40" s="66"/>
      <c r="AG40" s="133" t="str">
        <f t="shared" si="27"/>
        <v>Ok</v>
      </c>
      <c r="AH40" s="115"/>
      <c r="AI40" s="133" t="str">
        <f t="shared" si="6"/>
        <v>Ok</v>
      </c>
      <c r="AJ40" s="117" t="str">
        <f t="shared" si="20"/>
        <v>Não</v>
      </c>
      <c r="AK40" s="118"/>
      <c r="AL40" s="115"/>
      <c r="AM40" s="133" t="str">
        <f t="shared" si="21"/>
        <v>Ok</v>
      </c>
      <c r="AO40" s="65" t="str">
        <f t="shared" si="22"/>
        <v>Cooperado SEM perguntas a serem evidenciadas</v>
      </c>
    </row>
    <row r="41" spans="1:41" ht="15.75" customHeight="1">
      <c r="A41" s="120">
        <v>14</v>
      </c>
      <c r="B41" s="229"/>
      <c r="C41" s="229"/>
      <c r="D41" s="229"/>
      <c r="E41" s="229"/>
      <c r="H41" s="142"/>
      <c r="I41" s="115">
        <f>_xlfn.XLOOKUP(J41,'3263'!$D:$D,'3263'!$C:$C,0,0)</f>
        <v>0</v>
      </c>
      <c r="J41" s="134"/>
      <c r="K41" s="135" cm="1">
        <f t="array" ref="K41">MAX(IF(J41='3263'!$D:$D,'3263'!$I:$I))</f>
        <v>0</v>
      </c>
      <c r="L41" s="136">
        <f>IF(COUNTIFS('3263'!$D:$D,'A3263'!J41,'3263'!$I:$I,'A3263'!K41,'3263'!$F:$F,'A3263'!$L$7)&gt;=1,1,0)</f>
        <v>0</v>
      </c>
      <c r="M41" s="136">
        <f>IF(COUNTIFS('3263'!$D:$D,'A3263'!J41,'3263'!$I:$I,'A3263'!K41,'3263'!$F:$F,'A3263'!$M$7)&gt;=1,1,0)</f>
        <v>0</v>
      </c>
      <c r="N41" s="136">
        <f>IF(COUNTIFS('3263'!$D:$D,'A3263'!J41,'3263'!$I:$I,'A3263'!K41,'3263'!$F:$F,'A3263'!$N$7)&gt;=1,1,0)</f>
        <v>0</v>
      </c>
      <c r="O41" s="117"/>
      <c r="P41" s="118"/>
      <c r="Q41" s="133" t="str">
        <f t="shared" si="23"/>
        <v>Ok</v>
      </c>
      <c r="R41" s="115"/>
      <c r="S41" s="115"/>
      <c r="T41" s="66"/>
      <c r="U41" s="133" t="str">
        <f t="shared" si="24"/>
        <v>Ok</v>
      </c>
      <c r="V41" s="115"/>
      <c r="W41" s="115"/>
      <c r="X41" s="66"/>
      <c r="Y41" s="133" t="str">
        <f t="shared" si="25"/>
        <v>Ok</v>
      </c>
      <c r="Z41" s="115"/>
      <c r="AA41" s="115"/>
      <c r="AB41" s="66"/>
      <c r="AC41" s="133" t="str">
        <f t="shared" si="26"/>
        <v>Ok</v>
      </c>
      <c r="AD41" s="115"/>
      <c r="AE41" s="115"/>
      <c r="AF41" s="66"/>
      <c r="AG41" s="133" t="str">
        <f t="shared" si="27"/>
        <v>Ok</v>
      </c>
      <c r="AH41" s="115"/>
      <c r="AI41" s="133" t="str">
        <f t="shared" si="6"/>
        <v>Ok</v>
      </c>
      <c r="AJ41" s="117" t="str">
        <f t="shared" si="20"/>
        <v>Não</v>
      </c>
      <c r="AK41" s="118"/>
      <c r="AL41" s="115"/>
      <c r="AM41" s="133" t="str">
        <f t="shared" si="21"/>
        <v>Ok</v>
      </c>
      <c r="AO41" s="65" t="str">
        <f t="shared" si="22"/>
        <v>Cooperado SEM perguntas a serem evidenciadas</v>
      </c>
    </row>
    <row r="42" spans="1:41" ht="15.75" customHeight="1">
      <c r="A42" s="120">
        <v>15</v>
      </c>
      <c r="B42" s="229"/>
      <c r="C42" s="229"/>
      <c r="D42" s="229"/>
      <c r="E42" s="229"/>
      <c r="H42" s="142"/>
      <c r="I42" s="115">
        <f>_xlfn.XLOOKUP(J42,'3263'!$D:$D,'3263'!$C:$C,0,0)</f>
        <v>0</v>
      </c>
      <c r="J42" s="134"/>
      <c r="K42" s="135" cm="1">
        <f t="array" ref="K42">MAX(IF(J42='3263'!$D:$D,'3263'!$I:$I))</f>
        <v>0</v>
      </c>
      <c r="L42" s="136">
        <f>IF(COUNTIFS('3263'!$D:$D,'A3263'!J42,'3263'!$I:$I,'A3263'!K42,'3263'!$F:$F,'A3263'!$L$7)&gt;=1,1,0)</f>
        <v>0</v>
      </c>
      <c r="M42" s="136">
        <f>IF(COUNTIFS('3263'!$D:$D,'A3263'!J42,'3263'!$I:$I,'A3263'!K42,'3263'!$F:$F,'A3263'!$M$7)&gt;=1,1,0)</f>
        <v>0</v>
      </c>
      <c r="N42" s="136">
        <f>IF(COUNTIFS('3263'!$D:$D,'A3263'!J42,'3263'!$I:$I,'A3263'!K42,'3263'!$F:$F,'A3263'!$N$7)&gt;=1,1,0)</f>
        <v>0</v>
      </c>
      <c r="O42" s="117"/>
      <c r="P42" s="118"/>
      <c r="Q42" s="133" t="str">
        <f t="shared" si="23"/>
        <v>Ok</v>
      </c>
      <c r="R42" s="115"/>
      <c r="S42" s="115"/>
      <c r="T42" s="66"/>
      <c r="U42" s="133" t="str">
        <f t="shared" si="24"/>
        <v>Ok</v>
      </c>
      <c r="V42" s="115"/>
      <c r="W42" s="115"/>
      <c r="X42" s="66"/>
      <c r="Y42" s="133" t="str">
        <f t="shared" si="25"/>
        <v>Ok</v>
      </c>
      <c r="Z42" s="115"/>
      <c r="AA42" s="115"/>
      <c r="AB42" s="66"/>
      <c r="AC42" s="133" t="str">
        <f t="shared" si="26"/>
        <v>Ok</v>
      </c>
      <c r="AD42" s="115"/>
      <c r="AE42" s="115"/>
      <c r="AF42" s="66"/>
      <c r="AG42" s="133" t="str">
        <f t="shared" si="27"/>
        <v>Ok</v>
      </c>
      <c r="AH42" s="115"/>
      <c r="AI42" s="133" t="str">
        <f t="shared" si="6"/>
        <v>Ok</v>
      </c>
      <c r="AJ42" s="117" t="str">
        <f t="shared" si="20"/>
        <v>Não</v>
      </c>
      <c r="AK42" s="118"/>
      <c r="AL42" s="115"/>
      <c r="AM42" s="133" t="str">
        <f t="shared" si="21"/>
        <v>Ok</v>
      </c>
      <c r="AO42" s="65" t="str">
        <f t="shared" si="22"/>
        <v>Cooperado SEM perguntas a serem evidenciadas</v>
      </c>
    </row>
    <row r="43" spans="1:41" ht="15.75" customHeight="1">
      <c r="A43" s="120">
        <v>16</v>
      </c>
      <c r="B43" s="229"/>
      <c r="C43" s="229"/>
      <c r="D43" s="229"/>
      <c r="E43" s="229"/>
      <c r="H43" s="142"/>
      <c r="I43" s="115">
        <f>_xlfn.XLOOKUP(J43,'3263'!$D:$D,'3263'!$C:$C,0,0)</f>
        <v>0</v>
      </c>
      <c r="J43" s="134"/>
      <c r="K43" s="135" cm="1">
        <f t="array" ref="K43">MAX(IF(J43='3263'!$D:$D,'3263'!$I:$I))</f>
        <v>0</v>
      </c>
      <c r="L43" s="136">
        <f>IF(COUNTIFS('3263'!$D:$D,'A3263'!J43,'3263'!$I:$I,'A3263'!K43,'3263'!$F:$F,'A3263'!$L$7)&gt;=1,1,0)</f>
        <v>0</v>
      </c>
      <c r="M43" s="136">
        <f>IF(COUNTIFS('3263'!$D:$D,'A3263'!J43,'3263'!$I:$I,'A3263'!K43,'3263'!$F:$F,'A3263'!$M$7)&gt;=1,1,0)</f>
        <v>0</v>
      </c>
      <c r="N43" s="136">
        <f>IF(COUNTIFS('3263'!$D:$D,'A3263'!J43,'3263'!$I:$I,'A3263'!K43,'3263'!$F:$F,'A3263'!$N$7)&gt;=1,1,0)</f>
        <v>0</v>
      </c>
      <c r="O43" s="117"/>
      <c r="P43" s="118"/>
      <c r="Q43" s="133" t="str">
        <f t="shared" si="23"/>
        <v>Ok</v>
      </c>
      <c r="R43" s="115"/>
      <c r="S43" s="115"/>
      <c r="T43" s="66"/>
      <c r="U43" s="133" t="str">
        <f t="shared" si="24"/>
        <v>Ok</v>
      </c>
      <c r="V43" s="115"/>
      <c r="W43" s="115"/>
      <c r="X43" s="66"/>
      <c r="Y43" s="133" t="str">
        <f t="shared" si="25"/>
        <v>Ok</v>
      </c>
      <c r="Z43" s="115"/>
      <c r="AA43" s="115"/>
      <c r="AB43" s="66"/>
      <c r="AC43" s="133" t="str">
        <f t="shared" si="26"/>
        <v>Ok</v>
      </c>
      <c r="AD43" s="115"/>
      <c r="AE43" s="115"/>
      <c r="AF43" s="66"/>
      <c r="AG43" s="133" t="str">
        <f t="shared" si="27"/>
        <v>Ok</v>
      </c>
      <c r="AH43" s="115"/>
      <c r="AI43" s="133" t="str">
        <f t="shared" si="6"/>
        <v>Ok</v>
      </c>
      <c r="AJ43" s="117" t="str">
        <f t="shared" si="20"/>
        <v>Não</v>
      </c>
      <c r="AK43" s="118"/>
      <c r="AL43" s="115"/>
      <c r="AM43" s="133" t="str">
        <f t="shared" si="21"/>
        <v>Ok</v>
      </c>
      <c r="AO43" s="65" t="str">
        <f t="shared" si="22"/>
        <v>Cooperado SEM perguntas a serem evidenciadas</v>
      </c>
    </row>
    <row r="44" spans="1:41" ht="15.75" customHeight="1">
      <c r="A44" s="120">
        <v>17</v>
      </c>
      <c r="B44" s="229"/>
      <c r="C44" s="229"/>
      <c r="D44" s="229"/>
      <c r="E44" s="229"/>
      <c r="H44" s="142"/>
      <c r="I44" s="115">
        <f>_xlfn.XLOOKUP(J44,'3263'!$D:$D,'3263'!$C:$C,0,0)</f>
        <v>0</v>
      </c>
      <c r="J44" s="134"/>
      <c r="K44" s="135" cm="1">
        <f t="array" ref="K44">MAX(IF(J44='3263'!$D:$D,'3263'!$I:$I))</f>
        <v>0</v>
      </c>
      <c r="L44" s="136">
        <f>IF(COUNTIFS('3263'!$D:$D,'A3263'!J44,'3263'!$I:$I,'A3263'!K44,'3263'!$F:$F,'A3263'!$L$7)&gt;=1,1,0)</f>
        <v>0</v>
      </c>
      <c r="M44" s="136">
        <f>IF(COUNTIFS('3263'!$D:$D,'A3263'!J44,'3263'!$I:$I,'A3263'!K44,'3263'!$F:$F,'A3263'!$M$7)&gt;=1,1,0)</f>
        <v>0</v>
      </c>
      <c r="N44" s="136">
        <f>IF(COUNTIFS('3263'!$D:$D,'A3263'!J44,'3263'!$I:$I,'A3263'!K44,'3263'!$F:$F,'A3263'!$N$7)&gt;=1,1,0)</f>
        <v>0</v>
      </c>
      <c r="O44" s="117"/>
      <c r="P44" s="118"/>
      <c r="Q44" s="133" t="str">
        <f t="shared" si="23"/>
        <v>Ok</v>
      </c>
      <c r="R44" s="115"/>
      <c r="S44" s="115"/>
      <c r="T44" s="66"/>
      <c r="U44" s="133" t="str">
        <f t="shared" si="24"/>
        <v>Ok</v>
      </c>
      <c r="V44" s="115"/>
      <c r="W44" s="115"/>
      <c r="X44" s="66"/>
      <c r="Y44" s="133" t="str">
        <f t="shared" si="25"/>
        <v>Ok</v>
      </c>
      <c r="Z44" s="115"/>
      <c r="AA44" s="115"/>
      <c r="AB44" s="66"/>
      <c r="AC44" s="133" t="str">
        <f t="shared" si="26"/>
        <v>Ok</v>
      </c>
      <c r="AD44" s="115"/>
      <c r="AE44" s="115"/>
      <c r="AF44" s="66"/>
      <c r="AG44" s="133" t="str">
        <f t="shared" si="27"/>
        <v>Ok</v>
      </c>
      <c r="AH44" s="115"/>
      <c r="AI44" s="133" t="str">
        <f t="shared" si="6"/>
        <v>Ok</v>
      </c>
      <c r="AJ44" s="117" t="str">
        <f t="shared" si="20"/>
        <v>Não</v>
      </c>
      <c r="AK44" s="118"/>
      <c r="AL44" s="115"/>
      <c r="AM44" s="133" t="str">
        <f t="shared" si="21"/>
        <v>Ok</v>
      </c>
      <c r="AO44" s="65" t="str">
        <f t="shared" si="22"/>
        <v>Cooperado SEM perguntas a serem evidenciadas</v>
      </c>
    </row>
    <row r="45" spans="1:41" ht="15.75" customHeight="1">
      <c r="A45" s="120">
        <v>18</v>
      </c>
      <c r="B45" s="229"/>
      <c r="C45" s="229"/>
      <c r="D45" s="229"/>
      <c r="E45" s="229"/>
      <c r="H45" s="264"/>
      <c r="I45" s="115">
        <f>_xlfn.XLOOKUP(J45,'3263'!$D:$D,'3263'!$C:$C,0,0)</f>
        <v>0</v>
      </c>
      <c r="J45" s="134"/>
      <c r="K45" s="135" cm="1">
        <f t="array" ref="K45">MAX(IF(J45='3263'!$D:$D,'3263'!$I:$I))</f>
        <v>0</v>
      </c>
      <c r="L45" s="136">
        <f>IF(COUNTIFS('3263'!$D:$D,'A3263'!J45,'3263'!$I:$I,'A3263'!K45,'3263'!$F:$F,'A3263'!$L$7)&gt;=1,1,0)</f>
        <v>0</v>
      </c>
      <c r="M45" s="136">
        <f>IF(COUNTIFS('3263'!$D:$D,'A3263'!J45,'3263'!$I:$I,'A3263'!K45,'3263'!$F:$F,'A3263'!$M$7)&gt;=1,1,0)</f>
        <v>0</v>
      </c>
      <c r="N45" s="136">
        <f>IF(COUNTIFS('3263'!$D:$D,'A3263'!J45,'3263'!$I:$I,'A3263'!K45,'3263'!$F:$F,'A3263'!$N$7)&gt;=1,1,0)</f>
        <v>0</v>
      </c>
      <c r="O45" s="117"/>
      <c r="P45" s="118"/>
      <c r="Q45" s="133" t="str">
        <f t="shared" si="23"/>
        <v>Ok</v>
      </c>
      <c r="R45" s="115"/>
      <c r="S45" s="115"/>
      <c r="T45" s="66"/>
      <c r="U45" s="133" t="str">
        <f t="shared" si="24"/>
        <v>Ok</v>
      </c>
      <c r="V45" s="115"/>
      <c r="W45" s="115"/>
      <c r="X45" s="66"/>
      <c r="Y45" s="133" t="str">
        <f t="shared" si="25"/>
        <v>Ok</v>
      </c>
      <c r="Z45" s="115"/>
      <c r="AA45" s="115"/>
      <c r="AB45" s="66"/>
      <c r="AC45" s="133" t="str">
        <f t="shared" si="26"/>
        <v>Ok</v>
      </c>
      <c r="AD45" s="115"/>
      <c r="AE45" s="115"/>
      <c r="AF45" s="66"/>
      <c r="AG45" s="133" t="str">
        <f t="shared" si="27"/>
        <v>Ok</v>
      </c>
      <c r="AH45" s="115"/>
      <c r="AI45" s="133" t="str">
        <f t="shared" si="6"/>
        <v>Ok</v>
      </c>
      <c r="AJ45" s="117" t="str">
        <f t="shared" si="20"/>
        <v>Não</v>
      </c>
      <c r="AK45" s="118"/>
      <c r="AL45" s="115"/>
      <c r="AM45" s="133" t="str">
        <f t="shared" si="21"/>
        <v>Ok</v>
      </c>
      <c r="AO45" s="65" t="str">
        <f t="shared" si="22"/>
        <v>Cooperado SEM perguntas a serem evidenciadas</v>
      </c>
    </row>
    <row r="46" spans="1:41" ht="20.100000000000001" customHeight="1">
      <c r="A46" s="120">
        <v>19</v>
      </c>
      <c r="B46" s="229"/>
      <c r="C46" s="229"/>
      <c r="D46" s="229"/>
      <c r="E46" s="229"/>
      <c r="H46" s="142"/>
      <c r="I46" s="115">
        <f>_xlfn.XLOOKUP(J46,'3263'!$D:$D,'3263'!$C:$C,0,0)</f>
        <v>0</v>
      </c>
      <c r="J46" s="134"/>
      <c r="K46" s="135" cm="1">
        <f t="array" ref="K46">MAX(IF(J46='3263'!$D:$D,'3263'!$I:$I))</f>
        <v>0</v>
      </c>
      <c r="L46" s="136">
        <f>IF(COUNTIFS('3263'!$D:$D,'A3263'!J46,'3263'!$I:$I,'A3263'!K46,'3263'!$F:$F,'A3263'!$L$7)&gt;=1,1,0)</f>
        <v>0</v>
      </c>
      <c r="M46" s="136">
        <f>IF(COUNTIFS('3263'!$D:$D,'A3263'!J46,'3263'!$I:$I,'A3263'!K46,'3263'!$F:$F,'A3263'!$M$7)&gt;=1,1,0)</f>
        <v>0</v>
      </c>
      <c r="N46" s="136">
        <f>IF(COUNTIFS('3263'!$D:$D,'A3263'!J46,'3263'!$I:$I,'A3263'!K46,'3263'!$F:$F,'A3263'!$N$7)&gt;=1,1,0)</f>
        <v>0</v>
      </c>
      <c r="O46" s="117"/>
      <c r="P46" s="118"/>
      <c r="Q46" s="133" t="str">
        <f t="shared" si="23"/>
        <v>Ok</v>
      </c>
      <c r="R46" s="115"/>
      <c r="S46" s="115"/>
      <c r="T46" s="66"/>
      <c r="U46" s="133" t="str">
        <f t="shared" si="24"/>
        <v>Ok</v>
      </c>
      <c r="V46" s="115"/>
      <c r="W46" s="115"/>
      <c r="X46" s="66"/>
      <c r="Y46" s="133" t="str">
        <f t="shared" si="25"/>
        <v>Ok</v>
      </c>
      <c r="Z46" s="115"/>
      <c r="AA46" s="115"/>
      <c r="AB46" s="66"/>
      <c r="AC46" s="133" t="str">
        <f t="shared" si="26"/>
        <v>Ok</v>
      </c>
      <c r="AD46" s="115"/>
      <c r="AE46" s="115"/>
      <c r="AF46" s="66"/>
      <c r="AG46" s="133" t="str">
        <f t="shared" si="27"/>
        <v>Ok</v>
      </c>
      <c r="AH46" s="115"/>
      <c r="AI46" s="133" t="str">
        <f t="shared" si="6"/>
        <v>Ok</v>
      </c>
      <c r="AJ46" s="117" t="str">
        <f t="shared" si="20"/>
        <v>Não</v>
      </c>
      <c r="AK46" s="118"/>
      <c r="AL46" s="115"/>
      <c r="AM46" s="133" t="str">
        <f t="shared" si="21"/>
        <v>Ok</v>
      </c>
      <c r="AO46" s="65" t="str">
        <f t="shared" si="22"/>
        <v>Cooperado SEM perguntas a serem evidenciadas</v>
      </c>
    </row>
    <row r="47" spans="1:41" ht="20.100000000000001" customHeight="1">
      <c r="A47" s="120"/>
      <c r="B47" s="118"/>
      <c r="C47" s="118"/>
      <c r="D47" s="118"/>
      <c r="E47" s="118"/>
      <c r="H47" s="142"/>
      <c r="I47" s="115">
        <f>_xlfn.XLOOKUP(J47,'3263'!$D:$D,'3263'!$C:$C,0,0)</f>
        <v>0</v>
      </c>
      <c r="J47" s="134"/>
      <c r="K47" s="135" cm="1">
        <f t="array" ref="K47">MAX(IF(J47='3263'!$D:$D,'3263'!$I:$I))</f>
        <v>0</v>
      </c>
      <c r="L47" s="136">
        <f>IF(COUNTIFS('3263'!$D:$D,'A3263'!J47,'3263'!$I:$I,'A3263'!K47,'3263'!$F:$F,'A3263'!$L$7)&gt;=1,1,0)</f>
        <v>0</v>
      </c>
      <c r="M47" s="136">
        <f>IF(COUNTIFS('3263'!$D:$D,'A3263'!J47,'3263'!$I:$I,'A3263'!K47,'3263'!$F:$F,'A3263'!$M$7)&gt;=1,1,0)</f>
        <v>0</v>
      </c>
      <c r="N47" s="136">
        <f>IF(COUNTIFS('3263'!$D:$D,'A3263'!J47,'3263'!$I:$I,'A3263'!K47,'3263'!$F:$F,'A3263'!$N$7)&gt;=1,1,0)</f>
        <v>0</v>
      </c>
      <c r="O47" s="117"/>
      <c r="P47" s="118"/>
      <c r="Q47" s="133" t="str">
        <f t="shared" si="23"/>
        <v>Ok</v>
      </c>
      <c r="R47" s="115"/>
      <c r="S47" s="115"/>
      <c r="T47" s="66"/>
      <c r="U47" s="133" t="str">
        <f t="shared" si="24"/>
        <v>Ok</v>
      </c>
      <c r="V47" s="115"/>
      <c r="W47" s="115"/>
      <c r="X47" s="66"/>
      <c r="Y47" s="133" t="str">
        <f t="shared" si="25"/>
        <v>Ok</v>
      </c>
      <c r="Z47" s="115"/>
      <c r="AA47" s="115"/>
      <c r="AB47" s="66"/>
      <c r="AC47" s="133" t="str">
        <f t="shared" si="26"/>
        <v>Ok</v>
      </c>
      <c r="AD47" s="115"/>
      <c r="AE47" s="115"/>
      <c r="AF47" s="66"/>
      <c r="AG47" s="133" t="str">
        <f t="shared" si="27"/>
        <v>Ok</v>
      </c>
      <c r="AH47" s="115"/>
      <c r="AI47" s="133" t="str">
        <f t="shared" si="6"/>
        <v>Ok</v>
      </c>
      <c r="AJ47" s="117" t="str">
        <f t="shared" si="20"/>
        <v>Não</v>
      </c>
      <c r="AK47" s="118"/>
      <c r="AL47" s="115"/>
      <c r="AM47" s="133" t="str">
        <f t="shared" si="21"/>
        <v>Ok</v>
      </c>
      <c r="AO47" s="65" t="str">
        <f t="shared" si="22"/>
        <v>Cooperado SEM perguntas a serem evidenciadas</v>
      </c>
    </row>
    <row r="48" spans="1:41" ht="20.100000000000001" customHeight="1" thickBot="1">
      <c r="B48" s="324" t="s">
        <v>719</v>
      </c>
      <c r="C48" s="324"/>
      <c r="D48" s="324"/>
      <c r="E48" s="324"/>
      <c r="H48" s="252"/>
      <c r="I48" s="115">
        <f>_xlfn.XLOOKUP(J48,'3263'!$D:$D,'3263'!$C:$C,0,0)</f>
        <v>0</v>
      </c>
      <c r="J48" s="134"/>
      <c r="K48" s="135" cm="1">
        <f t="array" ref="K48">MAX(IF(J48='3263'!$D:$D,'3263'!$I:$I))</f>
        <v>0</v>
      </c>
      <c r="L48" s="136">
        <f>IF(COUNTIFS('3263'!$D:$D,'A3263'!J48,'3263'!$I:$I,'A3263'!K48,'3263'!$F:$F,'A3263'!$L$7)&gt;=1,1,0)</f>
        <v>0</v>
      </c>
      <c r="M48" s="136">
        <f>IF(COUNTIFS('3263'!$D:$D,'A3263'!J48,'3263'!$I:$I,'A3263'!K48,'3263'!$F:$F,'A3263'!$M$7)&gt;=1,1,0)</f>
        <v>0</v>
      </c>
      <c r="N48" s="136">
        <f>IF(COUNTIFS('3263'!$D:$D,'A3263'!J48,'3263'!$I:$I,'A3263'!K48,'3263'!$F:$F,'A3263'!$N$7)&gt;=1,1,0)</f>
        <v>0</v>
      </c>
      <c r="O48" s="117"/>
      <c r="P48" s="118"/>
      <c r="Q48" s="133" t="str">
        <f t="shared" si="23"/>
        <v>Ok</v>
      </c>
      <c r="R48" s="115"/>
      <c r="S48" s="115"/>
      <c r="T48" s="66"/>
      <c r="U48" s="133" t="str">
        <f t="shared" si="24"/>
        <v>Ok</v>
      </c>
      <c r="V48" s="115"/>
      <c r="W48" s="115"/>
      <c r="X48" s="66"/>
      <c r="Y48" s="133" t="str">
        <f t="shared" si="25"/>
        <v>Ok</v>
      </c>
      <c r="Z48" s="115"/>
      <c r="AA48" s="115"/>
      <c r="AB48" s="66"/>
      <c r="AC48" s="133" t="str">
        <f t="shared" si="26"/>
        <v>Ok</v>
      </c>
      <c r="AD48" s="115"/>
      <c r="AE48" s="115"/>
      <c r="AF48" s="66"/>
      <c r="AG48" s="133" t="str">
        <f t="shared" si="27"/>
        <v>Ok</v>
      </c>
      <c r="AH48" s="115"/>
      <c r="AI48" s="133" t="str">
        <f t="shared" si="6"/>
        <v>Ok</v>
      </c>
      <c r="AJ48" s="117" t="str">
        <f t="shared" si="20"/>
        <v>Não</v>
      </c>
      <c r="AK48" s="118"/>
      <c r="AL48" s="115"/>
      <c r="AM48" s="133" t="str">
        <f t="shared" si="21"/>
        <v>Ok</v>
      </c>
      <c r="AO48" s="65" t="str">
        <f t="shared" si="22"/>
        <v>Cooperado SEM perguntas a serem evidenciadas</v>
      </c>
    </row>
    <row r="49" spans="1:41" ht="20.100000000000001" customHeight="1" thickTop="1">
      <c r="A49" s="119" t="s">
        <v>720</v>
      </c>
      <c r="B49" s="150" t="s">
        <v>721</v>
      </c>
      <c r="C49" s="151" t="s">
        <v>715</v>
      </c>
      <c r="D49" s="328"/>
      <c r="E49" s="329"/>
      <c r="H49" s="142"/>
      <c r="I49" s="115">
        <f>_xlfn.XLOOKUP(J49,'3263'!$D:$D,'3263'!$C:$C,0,0)</f>
        <v>0</v>
      </c>
      <c r="J49" s="134"/>
      <c r="K49" s="135" cm="1">
        <f t="array" ref="K49">MAX(IF(J49='3263'!$D:$D,'3263'!$I:$I))</f>
        <v>0</v>
      </c>
      <c r="L49" s="136">
        <f>IF(COUNTIFS('3263'!$D:$D,'A3263'!J49,'3263'!$I:$I,'A3263'!K49,'3263'!$F:$F,'A3263'!$L$7)&gt;=1,1,0)</f>
        <v>0</v>
      </c>
      <c r="M49" s="136">
        <f>IF(COUNTIFS('3263'!$D:$D,'A3263'!J49,'3263'!$I:$I,'A3263'!K49,'3263'!$F:$F,'A3263'!$M$7)&gt;=1,1,0)</f>
        <v>0</v>
      </c>
      <c r="N49" s="136">
        <f>IF(COUNTIFS('3263'!$D:$D,'A3263'!J49,'3263'!$I:$I,'A3263'!K49,'3263'!$F:$F,'A3263'!$N$7)&gt;=1,1,0)</f>
        <v>0</v>
      </c>
      <c r="O49" s="117"/>
      <c r="P49" s="118"/>
      <c r="Q49" s="133" t="str">
        <f t="shared" si="23"/>
        <v>Ok</v>
      </c>
      <c r="R49" s="115"/>
      <c r="S49" s="115"/>
      <c r="T49" s="66"/>
      <c r="U49" s="133" t="str">
        <f t="shared" si="24"/>
        <v>Ok</v>
      </c>
      <c r="V49" s="115"/>
      <c r="W49" s="115"/>
      <c r="X49" s="66"/>
      <c r="Y49" s="133" t="str">
        <f t="shared" si="25"/>
        <v>Ok</v>
      </c>
      <c r="Z49" s="115"/>
      <c r="AA49" s="115"/>
      <c r="AB49" s="66"/>
      <c r="AC49" s="133" t="str">
        <f t="shared" si="26"/>
        <v>Ok</v>
      </c>
      <c r="AD49" s="115"/>
      <c r="AE49" s="115"/>
      <c r="AF49" s="66"/>
      <c r="AG49" s="133" t="str">
        <f t="shared" si="27"/>
        <v>Ok</v>
      </c>
      <c r="AH49" s="115"/>
      <c r="AI49" s="133" t="str">
        <f t="shared" si="6"/>
        <v>Ok</v>
      </c>
      <c r="AJ49" s="117" t="str">
        <f t="shared" si="20"/>
        <v>Não</v>
      </c>
      <c r="AK49" s="118"/>
      <c r="AL49" s="115"/>
      <c r="AM49" s="133" t="str">
        <f t="shared" si="21"/>
        <v>Ok</v>
      </c>
      <c r="AO49" s="65" t="str">
        <f t="shared" si="22"/>
        <v>Cooperado SEM perguntas a serem evidenciadas</v>
      </c>
    </row>
    <row r="50" spans="1:41" ht="20.100000000000001" customHeight="1">
      <c r="A50" s="119">
        <f>IFERROR(IF(ROW(_xlfn.XLOOKUP(B50,I:I,I:I))=1,"",ROW(_xlfn.XLOOKUP(B50,I:I,I:I))),"")</f>
        <v>11</v>
      </c>
      <c r="B50" s="157" t="str" cm="1">
        <f t="array" ref="B50:B55">IF(_xlfn._xlws.FILTER(I:I,AO:AO="Cooperado COM perguntas a serem evidenciadas","")="","",_xlfn._xlws.FILTER(I:I,AO:AO="Cooperado COM perguntas a serem evidenciadas",""))</f>
        <v>172.546.698-80</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1, 4.</v>
      </c>
      <c r="D50" s="120"/>
      <c r="E50" s="158"/>
      <c r="H50" s="142"/>
      <c r="I50" s="115">
        <f>_xlfn.XLOOKUP(J50,'3263'!$D:$D,'3263'!$C:$C,0,0)</f>
        <v>0</v>
      </c>
      <c r="J50" s="134"/>
      <c r="K50" s="135" cm="1">
        <f t="array" ref="K50">MAX(IF(J50='3263'!$D:$D,'3263'!$I:$I))</f>
        <v>0</v>
      </c>
      <c r="L50" s="136">
        <f>IF(COUNTIFS('3263'!$D:$D,'A3263'!J50,'3263'!$I:$I,'A3263'!K50,'3263'!$F:$F,'A3263'!$L$7)&gt;=1,1,0)</f>
        <v>0</v>
      </c>
      <c r="M50" s="136">
        <f>IF(COUNTIFS('3263'!$D:$D,'A3263'!J50,'3263'!$I:$I,'A3263'!K50,'3263'!$F:$F,'A3263'!$M$7)&gt;=1,1,0)</f>
        <v>0</v>
      </c>
      <c r="N50" s="136">
        <f>IF(COUNTIFS('3263'!$D:$D,'A3263'!J50,'3263'!$I:$I,'A3263'!K50,'3263'!$F:$F,'A3263'!$N$7)&gt;=1,1,0)</f>
        <v>0</v>
      </c>
      <c r="O50" s="117"/>
      <c r="P50" s="118"/>
      <c r="Q50" s="133" t="str">
        <f t="shared" si="23"/>
        <v>Ok</v>
      </c>
      <c r="R50" s="115"/>
      <c r="S50" s="115"/>
      <c r="T50" s="66"/>
      <c r="U50" s="133" t="str">
        <f t="shared" si="24"/>
        <v>Ok</v>
      </c>
      <c r="V50" s="115"/>
      <c r="W50" s="115"/>
      <c r="X50" s="66"/>
      <c r="Y50" s="133" t="str">
        <f t="shared" si="25"/>
        <v>Ok</v>
      </c>
      <c r="Z50" s="115"/>
      <c r="AA50" s="115"/>
      <c r="AB50" s="66"/>
      <c r="AC50" s="133" t="str">
        <f t="shared" si="26"/>
        <v>Ok</v>
      </c>
      <c r="AD50" s="115"/>
      <c r="AE50" s="115"/>
      <c r="AF50" s="66"/>
      <c r="AG50" s="133" t="str">
        <f t="shared" si="27"/>
        <v>Ok</v>
      </c>
      <c r="AH50" s="115"/>
      <c r="AI50" s="133" t="str">
        <f>IF(AH50="Não","Verificar","Ok")</f>
        <v>Ok</v>
      </c>
      <c r="AJ50" s="117" t="str">
        <f t="shared" si="20"/>
        <v>Não</v>
      </c>
      <c r="AK50" s="118"/>
      <c r="AL50" s="115"/>
      <c r="AM50" s="133" t="str">
        <f t="shared" si="21"/>
        <v>Ok</v>
      </c>
      <c r="AO50" s="65" t="str">
        <f t="shared" si="22"/>
        <v>Cooperado SEM perguntas a serem evidenciadas</v>
      </c>
    </row>
    <row r="51" spans="1:41" ht="20.100000000000001" customHeight="1">
      <c r="A51" s="255">
        <f t="shared" ref="A51:A82" si="28">IFERROR(IF(ROW(_xlfn.XLOOKUP(B51,I:I,I:I))=1,"",ROW(_xlfn.XLOOKUP(B51,I:I,I:I))),"")</f>
        <v>15</v>
      </c>
      <c r="B51" s="159" t="str">
        <v>227.689.391-53</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4.</v>
      </c>
      <c r="D51" s="120"/>
      <c r="E51" s="158"/>
      <c r="H51" s="142"/>
      <c r="I51" s="115">
        <f>_xlfn.XLOOKUP(J51,'3263'!$D:$D,'3263'!$C:$C,0,0)</f>
        <v>0</v>
      </c>
      <c r="J51" s="134"/>
      <c r="K51" s="135" cm="1">
        <f t="array" ref="K51">MAX(IF(J51='3263'!$D:$D,'3263'!$I:$I))</f>
        <v>0</v>
      </c>
      <c r="L51" s="136">
        <f>IF(COUNTIFS('3263'!$D:$D,'A3263'!J51,'3263'!$I:$I,'A3263'!K51,'3263'!$F:$F,'A3263'!$L$7)&gt;=1,1,0)</f>
        <v>0</v>
      </c>
      <c r="M51" s="136">
        <f>IF(COUNTIFS('3263'!$D:$D,'A3263'!J51,'3263'!$I:$I,'A3263'!K51,'3263'!$F:$F,'A3263'!$M$7)&gt;=1,1,0)</f>
        <v>0</v>
      </c>
      <c r="N51" s="136">
        <f>IF(COUNTIFS('3263'!$D:$D,'A3263'!J51,'3263'!$I:$I,'A3263'!K51,'3263'!$F:$F,'A3263'!$N$7)&gt;=1,1,0)</f>
        <v>0</v>
      </c>
      <c r="O51" s="117"/>
      <c r="P51" s="118"/>
      <c r="Q51" s="133" t="str">
        <f t="shared" si="23"/>
        <v>Ok</v>
      </c>
      <c r="R51" s="115"/>
      <c r="S51" s="115"/>
      <c r="T51" s="66"/>
      <c r="U51" s="133" t="str">
        <f t="shared" si="24"/>
        <v>Ok</v>
      </c>
      <c r="V51" s="115"/>
      <c r="W51" s="115"/>
      <c r="X51" s="66"/>
      <c r="Y51" s="133" t="str">
        <f t="shared" si="25"/>
        <v>Ok</v>
      </c>
      <c r="Z51" s="115"/>
      <c r="AA51" s="115"/>
      <c r="AB51" s="66"/>
      <c r="AC51" s="133" t="str">
        <f t="shared" si="26"/>
        <v>Ok</v>
      </c>
      <c r="AD51" s="115"/>
      <c r="AE51" s="115"/>
      <c r="AF51" s="66"/>
      <c r="AG51" s="133" t="str">
        <f t="shared" si="27"/>
        <v>Ok</v>
      </c>
      <c r="AH51" s="115"/>
      <c r="AI51" s="133" t="str">
        <f t="shared" ref="AI51:AI70" si="29">IF(AH51="Não","Verificar","Ok")</f>
        <v>Ok</v>
      </c>
      <c r="AJ51" s="117" t="str">
        <f t="shared" si="20"/>
        <v>Não</v>
      </c>
      <c r="AK51" s="118"/>
      <c r="AL51" s="115"/>
      <c r="AM51" s="133" t="str">
        <f t="shared" si="21"/>
        <v>Ok</v>
      </c>
      <c r="AO51" s="65" t="str">
        <f t="shared" si="22"/>
        <v>Cooperado SEM perguntas a serem evidenciadas</v>
      </c>
    </row>
    <row r="52" spans="1:41" ht="20.100000000000001" customHeight="1">
      <c r="A52" s="255">
        <f t="shared" si="28"/>
        <v>16</v>
      </c>
      <c r="B52" s="159" t="str">
        <v>26.890.806/0001-96</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4, 6.</v>
      </c>
      <c r="D52" s="120"/>
      <c r="E52" s="158"/>
      <c r="H52" s="264"/>
      <c r="I52" s="115">
        <f>_xlfn.XLOOKUP(J52,'3263'!$D:$D,'3263'!$C:$C,0,0)</f>
        <v>0</v>
      </c>
      <c r="J52" s="134"/>
      <c r="K52" s="135" cm="1">
        <f t="array" ref="K52">MAX(IF(J52='3263'!$D:$D,'3263'!$I:$I))</f>
        <v>0</v>
      </c>
      <c r="L52" s="136">
        <f>IF(COUNTIFS('3263'!$D:$D,'A3263'!J52,'3263'!$I:$I,'A3263'!K52,'3263'!$F:$F,'A3263'!$L$7)&gt;=1,1,0)</f>
        <v>0</v>
      </c>
      <c r="M52" s="136">
        <f>IF(COUNTIFS('3263'!$D:$D,'A3263'!J52,'3263'!$I:$I,'A3263'!K52,'3263'!$F:$F,'A3263'!$M$7)&gt;=1,1,0)</f>
        <v>0</v>
      </c>
      <c r="N52" s="136">
        <f>IF(COUNTIFS('3263'!$D:$D,'A3263'!J52,'3263'!$I:$I,'A3263'!K52,'3263'!$F:$F,'A3263'!$N$7)&gt;=1,1,0)</f>
        <v>0</v>
      </c>
      <c r="O52" s="117"/>
      <c r="P52" s="118"/>
      <c r="Q52" s="133" t="str">
        <f t="shared" si="23"/>
        <v>Ok</v>
      </c>
      <c r="R52" s="115"/>
      <c r="S52" s="115"/>
      <c r="T52" s="66"/>
      <c r="U52" s="133" t="str">
        <f t="shared" si="24"/>
        <v>Ok</v>
      </c>
      <c r="V52" s="115"/>
      <c r="W52" s="115"/>
      <c r="X52" s="66"/>
      <c r="Y52" s="133" t="str">
        <f t="shared" si="25"/>
        <v>Ok</v>
      </c>
      <c r="Z52" s="115"/>
      <c r="AA52" s="115"/>
      <c r="AB52" s="66"/>
      <c r="AC52" s="133" t="str">
        <f t="shared" si="26"/>
        <v>Ok</v>
      </c>
      <c r="AD52" s="115"/>
      <c r="AE52" s="115"/>
      <c r="AF52" s="66"/>
      <c r="AG52" s="133" t="str">
        <f t="shared" si="27"/>
        <v>Ok</v>
      </c>
      <c r="AH52" s="115"/>
      <c r="AI52" s="133" t="str">
        <f t="shared" si="29"/>
        <v>Ok</v>
      </c>
      <c r="AJ52" s="117" t="str">
        <f t="shared" si="20"/>
        <v>Não</v>
      </c>
      <c r="AK52" s="118"/>
      <c r="AL52" s="115"/>
      <c r="AM52" s="133" t="str">
        <f t="shared" si="21"/>
        <v>Ok</v>
      </c>
      <c r="AO52" s="65" t="str">
        <f t="shared" si="22"/>
        <v>Cooperado SEM perguntas a serem evidenciadas</v>
      </c>
    </row>
    <row r="53" spans="1:41" ht="20.100000000000001" customHeight="1">
      <c r="A53" s="255">
        <f t="shared" si="28"/>
        <v>18</v>
      </c>
      <c r="B53" s="159" t="str">
        <v>355.658.701-78</v>
      </c>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7.</v>
      </c>
      <c r="D53" s="120"/>
      <c r="E53" s="158"/>
      <c r="H53" s="142"/>
      <c r="I53" s="115">
        <f>_xlfn.XLOOKUP(J53,'3263'!$D:$D,'3263'!$C:$C,0,0)</f>
        <v>0</v>
      </c>
      <c r="J53" s="134"/>
      <c r="K53" s="135" cm="1">
        <f t="array" ref="K53">MAX(IF(J53='3263'!$D:$D,'3263'!$I:$I))</f>
        <v>0</v>
      </c>
      <c r="L53" s="136">
        <f>IF(COUNTIFS('3263'!$D:$D,'A3263'!J53,'3263'!$I:$I,'A3263'!K53,'3263'!$F:$F,'A3263'!$L$7)&gt;=1,1,0)</f>
        <v>0</v>
      </c>
      <c r="M53" s="136">
        <f>IF(COUNTIFS('3263'!$D:$D,'A3263'!J53,'3263'!$I:$I,'A3263'!K53,'3263'!$F:$F,'A3263'!$M$7)&gt;=1,1,0)</f>
        <v>0</v>
      </c>
      <c r="N53" s="136">
        <f>IF(COUNTIFS('3263'!$D:$D,'A3263'!J53,'3263'!$I:$I,'A3263'!K53,'3263'!$F:$F,'A3263'!$N$7)&gt;=1,1,0)</f>
        <v>0</v>
      </c>
      <c r="O53" s="117"/>
      <c r="P53" s="118"/>
      <c r="Q53" s="133" t="str">
        <f t="shared" si="23"/>
        <v>Ok</v>
      </c>
      <c r="R53" s="115"/>
      <c r="S53" s="115"/>
      <c r="T53" s="66"/>
      <c r="U53" s="133" t="str">
        <f t="shared" si="24"/>
        <v>Ok</v>
      </c>
      <c r="V53" s="115"/>
      <c r="W53" s="115"/>
      <c r="X53" s="66"/>
      <c r="Y53" s="133" t="str">
        <f t="shared" si="25"/>
        <v>Ok</v>
      </c>
      <c r="Z53" s="115"/>
      <c r="AA53" s="115"/>
      <c r="AB53" s="66"/>
      <c r="AC53" s="133" t="str">
        <f t="shared" si="26"/>
        <v>Ok</v>
      </c>
      <c r="AD53" s="115"/>
      <c r="AE53" s="115"/>
      <c r="AF53" s="66"/>
      <c r="AG53" s="133" t="str">
        <f t="shared" si="27"/>
        <v>Ok</v>
      </c>
      <c r="AH53" s="115"/>
      <c r="AI53" s="133" t="str">
        <f t="shared" si="29"/>
        <v>Ok</v>
      </c>
      <c r="AJ53" s="117" t="str">
        <f t="shared" si="20"/>
        <v>Não</v>
      </c>
      <c r="AK53" s="118"/>
      <c r="AL53" s="115"/>
      <c r="AM53" s="133" t="str">
        <f t="shared" si="21"/>
        <v>Ok</v>
      </c>
      <c r="AO53" s="65" t="str">
        <f t="shared" si="22"/>
        <v>Cooperado SEM perguntas a serem evidenciadas</v>
      </c>
    </row>
    <row r="54" spans="1:41" ht="20.100000000000001" customHeight="1">
      <c r="A54" s="255">
        <f t="shared" si="28"/>
        <v>19</v>
      </c>
      <c r="B54" s="159" t="str">
        <v>472.728.211-91</v>
      </c>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4.</v>
      </c>
      <c r="D54" s="120"/>
      <c r="E54" s="158"/>
      <c r="H54" s="142"/>
      <c r="I54" s="115">
        <f>_xlfn.XLOOKUP(J54,'3263'!$D:$D,'3263'!$C:$C,0,0)</f>
        <v>0</v>
      </c>
      <c r="J54" s="134"/>
      <c r="K54" s="135" cm="1">
        <f t="array" ref="K54">MAX(IF(J54='3263'!$D:$D,'3263'!$I:$I))</f>
        <v>0</v>
      </c>
      <c r="L54" s="136">
        <f>IF(COUNTIFS('3263'!$D:$D,'A3263'!J54,'3263'!$I:$I,'A3263'!K54,'3263'!$F:$F,'A3263'!$L$7)&gt;=1,1,0)</f>
        <v>0</v>
      </c>
      <c r="M54" s="136">
        <f>IF(COUNTIFS('3263'!$D:$D,'A3263'!J54,'3263'!$I:$I,'A3263'!K54,'3263'!$F:$F,'A3263'!$M$7)&gt;=1,1,0)</f>
        <v>0</v>
      </c>
      <c r="N54" s="136">
        <f>IF(COUNTIFS('3263'!$D:$D,'A3263'!J54,'3263'!$I:$I,'A3263'!K54,'3263'!$F:$F,'A3263'!$N$7)&gt;=1,1,0)</f>
        <v>0</v>
      </c>
      <c r="O54" s="117"/>
      <c r="P54" s="118"/>
      <c r="Q54" s="133" t="str">
        <f t="shared" si="23"/>
        <v>Ok</v>
      </c>
      <c r="R54" s="115"/>
      <c r="S54" s="115"/>
      <c r="T54" s="66"/>
      <c r="U54" s="133" t="str">
        <f t="shared" si="24"/>
        <v>Ok</v>
      </c>
      <c r="V54" s="115"/>
      <c r="W54" s="115"/>
      <c r="X54" s="66"/>
      <c r="Y54" s="133" t="str">
        <f t="shared" si="25"/>
        <v>Ok</v>
      </c>
      <c r="Z54" s="115"/>
      <c r="AA54" s="115"/>
      <c r="AB54" s="66"/>
      <c r="AC54" s="133" t="str">
        <f t="shared" si="26"/>
        <v>Ok</v>
      </c>
      <c r="AD54" s="115"/>
      <c r="AE54" s="115"/>
      <c r="AF54" s="66"/>
      <c r="AG54" s="133" t="str">
        <f t="shared" si="27"/>
        <v>Ok</v>
      </c>
      <c r="AH54" s="115"/>
      <c r="AI54" s="133" t="str">
        <f t="shared" si="29"/>
        <v>Ok</v>
      </c>
      <c r="AJ54" s="117" t="str">
        <f t="shared" si="20"/>
        <v>Não</v>
      </c>
      <c r="AK54" s="118"/>
      <c r="AL54" s="115"/>
      <c r="AM54" s="133" t="str">
        <f t="shared" si="21"/>
        <v>Ok</v>
      </c>
      <c r="AO54" s="65" t="str">
        <f t="shared" si="22"/>
        <v>Cooperado SEM perguntas a serem evidenciadas</v>
      </c>
    </row>
    <row r="55" spans="1:41" ht="20.100000000000001" customHeight="1">
      <c r="A55" s="255">
        <f t="shared" si="28"/>
        <v>21</v>
      </c>
      <c r="B55" s="256" t="str">
        <v>778.107.241-34</v>
      </c>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4, 6.</v>
      </c>
      <c r="D55" s="120"/>
      <c r="E55" s="158"/>
      <c r="H55" s="142"/>
      <c r="I55" s="115">
        <f>_xlfn.XLOOKUP(J55,'3263'!$D:$D,'3263'!$C:$C,0,0)</f>
        <v>0</v>
      </c>
      <c r="J55" s="134"/>
      <c r="K55" s="135" cm="1">
        <f t="array" ref="K55">MAX(IF(J55='3263'!$D:$D,'3263'!$I:$I))</f>
        <v>0</v>
      </c>
      <c r="L55" s="136">
        <f>IF(COUNTIFS('3263'!$D:$D,'A3263'!J55,'3263'!$I:$I,'A3263'!K55,'3263'!$F:$F,'A3263'!$L$7)&gt;=1,1,0)</f>
        <v>0</v>
      </c>
      <c r="M55" s="136">
        <f>IF(COUNTIFS('3263'!$D:$D,'A3263'!J55,'3263'!$I:$I,'A3263'!K55,'3263'!$F:$F,'A3263'!$M$7)&gt;=1,1,0)</f>
        <v>0</v>
      </c>
      <c r="N55" s="136">
        <f>IF(COUNTIFS('3263'!$D:$D,'A3263'!J55,'3263'!$I:$I,'A3263'!K55,'3263'!$F:$F,'A3263'!$N$7)&gt;=1,1,0)</f>
        <v>0</v>
      </c>
      <c r="O55" s="117"/>
      <c r="P55" s="118"/>
      <c r="Q55" s="133" t="str">
        <f t="shared" si="23"/>
        <v>Ok</v>
      </c>
      <c r="R55" s="115"/>
      <c r="S55" s="115"/>
      <c r="T55" s="66"/>
      <c r="U55" s="133" t="str">
        <f t="shared" si="24"/>
        <v>Ok</v>
      </c>
      <c r="V55" s="115"/>
      <c r="W55" s="115"/>
      <c r="X55" s="66"/>
      <c r="Y55" s="133" t="str">
        <f t="shared" si="25"/>
        <v>Ok</v>
      </c>
      <c r="Z55" s="115"/>
      <c r="AA55" s="115"/>
      <c r="AB55" s="66"/>
      <c r="AC55" s="133" t="str">
        <f t="shared" si="26"/>
        <v>Ok</v>
      </c>
      <c r="AD55" s="115"/>
      <c r="AE55" s="115"/>
      <c r="AF55" s="66"/>
      <c r="AG55" s="133" t="str">
        <f t="shared" si="27"/>
        <v>Ok</v>
      </c>
      <c r="AH55" s="115"/>
      <c r="AI55" s="133" t="str">
        <f t="shared" si="29"/>
        <v>Ok</v>
      </c>
      <c r="AJ55" s="117" t="str">
        <f t="shared" si="20"/>
        <v>Não</v>
      </c>
      <c r="AK55" s="118"/>
      <c r="AL55" s="115"/>
      <c r="AM55" s="133" t="str">
        <f t="shared" si="21"/>
        <v>Ok</v>
      </c>
      <c r="AO55" s="65" t="str">
        <f t="shared" si="22"/>
        <v>Cooperado SEM perguntas a serem evidenciadas</v>
      </c>
    </row>
    <row r="56" spans="1:41" ht="20.100000000000001" customHeight="1">
      <c r="A56" s="255" t="str">
        <f t="shared" si="28"/>
        <v/>
      </c>
      <c r="B56" s="256"/>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s="142"/>
      <c r="I56" s="115">
        <f>_xlfn.XLOOKUP(J56,'3263'!$D:$D,'3263'!$C:$C,0,0)</f>
        <v>0</v>
      </c>
      <c r="J56" s="134"/>
      <c r="K56" s="135" cm="1">
        <f t="array" ref="K56">MAX(IF(J56='3263'!$D:$D,'3263'!$I:$I))</f>
        <v>0</v>
      </c>
      <c r="L56" s="136">
        <f>IF(COUNTIFS('3263'!$D:$D,'A3263'!J56,'3263'!$I:$I,'A3263'!K56,'3263'!$F:$F,'A3263'!$L$7)&gt;=1,1,0)</f>
        <v>0</v>
      </c>
      <c r="M56" s="136">
        <f>IF(COUNTIFS('3263'!$D:$D,'A3263'!J56,'3263'!$I:$I,'A3263'!K56,'3263'!$F:$F,'A3263'!$M$7)&gt;=1,1,0)</f>
        <v>0</v>
      </c>
      <c r="N56" s="136">
        <f>IF(COUNTIFS('3263'!$D:$D,'A3263'!J56,'3263'!$I:$I,'A3263'!K56,'3263'!$F:$F,'A3263'!$N$7)&gt;=1,1,0)</f>
        <v>0</v>
      </c>
      <c r="O56" s="117"/>
      <c r="P56" s="118"/>
      <c r="Q56" s="133" t="str">
        <f t="shared" si="23"/>
        <v>Ok</v>
      </c>
      <c r="R56" s="115"/>
      <c r="S56" s="115"/>
      <c r="T56" s="66"/>
      <c r="U56" s="133" t="str">
        <f t="shared" si="24"/>
        <v>Ok</v>
      </c>
      <c r="V56" s="115"/>
      <c r="W56" s="115"/>
      <c r="X56" s="66"/>
      <c r="Y56" s="133" t="str">
        <f t="shared" si="25"/>
        <v>Ok</v>
      </c>
      <c r="Z56" s="115"/>
      <c r="AA56" s="115"/>
      <c r="AB56" s="66"/>
      <c r="AC56" s="133" t="str">
        <f t="shared" si="26"/>
        <v>Ok</v>
      </c>
      <c r="AD56" s="115"/>
      <c r="AE56" s="115"/>
      <c r="AF56" s="66"/>
      <c r="AG56" s="133" t="str">
        <f t="shared" si="27"/>
        <v>Ok</v>
      </c>
      <c r="AH56" s="115"/>
      <c r="AI56" s="133" t="str">
        <f t="shared" si="29"/>
        <v>Ok</v>
      </c>
      <c r="AJ56" s="117" t="str">
        <f t="shared" si="20"/>
        <v>Não</v>
      </c>
      <c r="AK56" s="118"/>
      <c r="AL56" s="115"/>
      <c r="AM56" s="133" t="str">
        <f t="shared" si="21"/>
        <v>Ok</v>
      </c>
      <c r="AO56" s="65" t="str">
        <f t="shared" si="22"/>
        <v>Cooperado SEM perguntas a serem evidenciadas</v>
      </c>
    </row>
    <row r="57" spans="1:41" ht="20.100000000000001" customHeight="1">
      <c r="A57" s="119" t="str">
        <f t="shared" si="28"/>
        <v/>
      </c>
      <c r="B57" s="256"/>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s="142"/>
      <c r="I57" s="115">
        <f>_xlfn.XLOOKUP(J57,'3263'!$D:$D,'3263'!$C:$C,0,0)</f>
        <v>0</v>
      </c>
      <c r="J57" s="134"/>
      <c r="K57" s="135" cm="1">
        <f t="array" ref="K57">MAX(IF(J57='3263'!$D:$D,'3263'!$I:$I))</f>
        <v>0</v>
      </c>
      <c r="L57" s="136">
        <f>IF(COUNTIFS('3263'!$D:$D,'A3263'!J57,'3263'!$I:$I,'A3263'!K57,'3263'!$F:$F,'A3263'!$L$7)&gt;=1,1,0)</f>
        <v>0</v>
      </c>
      <c r="M57" s="136">
        <f>IF(COUNTIFS('3263'!$D:$D,'A3263'!J57,'3263'!$I:$I,'A3263'!K57,'3263'!$F:$F,'A3263'!$M$7)&gt;=1,1,0)</f>
        <v>0</v>
      </c>
      <c r="N57" s="136">
        <f>IF(COUNTIFS('3263'!$D:$D,'A3263'!J57,'3263'!$I:$I,'A3263'!K57,'3263'!$F:$F,'A3263'!$N$7)&gt;=1,1,0)</f>
        <v>0</v>
      </c>
      <c r="O57" s="117"/>
      <c r="P57" s="118"/>
      <c r="Q57" s="133" t="str">
        <f t="shared" ref="Q57:Q71" si="30">IF(AND(O57="Sim")*OR(P57="Não",P57="Não se aplica",P57=""),"Verificar","Ok")</f>
        <v>Ok</v>
      </c>
      <c r="R57" s="115"/>
      <c r="S57" s="115"/>
      <c r="T57" s="66"/>
      <c r="U57" s="133" t="str">
        <f t="shared" ref="U57:U71" si="31">IF(AND(R57="Sim",T57="Siim"),"Ok",IF(AND(S57="Sim")*OR(T57="Não",T57="Não se aplica",T57=""),"Verificar","Ok"))</f>
        <v>Ok</v>
      </c>
      <c r="V57" s="115"/>
      <c r="W57" s="115"/>
      <c r="X57" s="66"/>
      <c r="Y57" s="133" t="str">
        <f t="shared" ref="Y57:Y71" si="32">IF(AND(V57="Sim",X57="Siim"),"Ok",IF(AND(W57="Sim")*OR(X57="Não",X57="Não se aplica",X57=""),"Verificar","Ok"))</f>
        <v>Ok</v>
      </c>
      <c r="Z57" s="115"/>
      <c r="AA57" s="115"/>
      <c r="AB57" s="66"/>
      <c r="AC57" s="133" t="str">
        <f t="shared" ref="AC57:AC71" si="33">IF(AND(Z57="Sim",AB57="Siim"),"Ok",IF(AND(AA57="Sim")*OR(AB57="Não",AB57="Não se aplica",AB57=""),"Verificar","Ok"))</f>
        <v>Ok</v>
      </c>
      <c r="AD57" s="115"/>
      <c r="AE57" s="115"/>
      <c r="AF57" s="66"/>
      <c r="AG57" s="133" t="str">
        <f t="shared" ref="AG57:AG71" si="34">IF(AND(AE57="sim",AF57="Não"),"Verificar","Ok")</f>
        <v>Ok</v>
      </c>
      <c r="AH57" s="115"/>
      <c r="AI57" s="133" t="str">
        <f t="shared" si="29"/>
        <v>Ok</v>
      </c>
      <c r="AJ57" s="117" t="str">
        <f t="shared" ref="AJ57:AJ71" si="35">IF(N57=1,"Sim, precisa de plano cadastrado na PGPC", "Não")</f>
        <v>Não</v>
      </c>
      <c r="AK57" s="118"/>
      <c r="AL57" s="115"/>
      <c r="AM57" s="133" t="str">
        <f t="shared" ref="AM57:AM71" si="36">IF(OR(AL57=" ",AL57="Sim"),"Ok",IF(AJ57="Não","Ok","Verificar"))</f>
        <v>Ok</v>
      </c>
      <c r="AO57" s="65" t="str">
        <f t="shared" ref="AO57:AO71" si="37">IF(AND(Q57="Ok",U57="Ok",Y57="Ok",AC57="Ok",AG57="Ok",AI57="Ok",AM57="Ok"),"Cooperado SEM perguntas a serem evidenciadas","Cooperado COM perguntas a serem evidenciadas")</f>
        <v>Cooperado SEM perguntas a serem evidenciadas</v>
      </c>
    </row>
    <row r="58" spans="1:41" ht="20.100000000000001" customHeight="1">
      <c r="A58" s="119" t="str">
        <f t="shared" si="28"/>
        <v/>
      </c>
      <c r="B58" s="256"/>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H58" s="115"/>
      <c r="I58" s="115">
        <f>_xlfn.XLOOKUP(J58,'3263'!$D:$D,'3263'!$C:$C,0,0)</f>
        <v>0</v>
      </c>
      <c r="J58" s="134"/>
      <c r="K58" s="135" cm="1">
        <f t="array" ref="K58">MAX(IF(J58='3263'!$D:$D,'3263'!$I:$I))</f>
        <v>0</v>
      </c>
      <c r="L58" s="136">
        <f>IF(COUNTIFS('3263'!$D:$D,'A3263'!J58,'3263'!$I:$I,'A3263'!K58,'3263'!$F:$F,'A3263'!$L$7)&gt;=1,1,0)</f>
        <v>0</v>
      </c>
      <c r="M58" s="136">
        <f>IF(COUNTIFS('3263'!$D:$D,'A3263'!J58,'3263'!$I:$I,'A3263'!K58,'3263'!$F:$F,'A3263'!$M$7)&gt;=1,1,0)</f>
        <v>0</v>
      </c>
      <c r="N58" s="136">
        <f>IF(COUNTIFS('3263'!$D:$D,'A3263'!J58,'3263'!$I:$I,'A3263'!K58,'3263'!$F:$F,'A3263'!$N$7)&gt;=1,1,0)</f>
        <v>0</v>
      </c>
      <c r="O58" s="117"/>
      <c r="P58" s="118"/>
      <c r="Q58" s="133" t="str">
        <f t="shared" si="30"/>
        <v>Ok</v>
      </c>
      <c r="R58" s="115"/>
      <c r="S58" s="115"/>
      <c r="T58" s="66"/>
      <c r="U58" s="133" t="str">
        <f t="shared" si="31"/>
        <v>Ok</v>
      </c>
      <c r="V58" s="115"/>
      <c r="W58" s="115"/>
      <c r="X58" s="66"/>
      <c r="Y58" s="133" t="str">
        <f t="shared" si="32"/>
        <v>Ok</v>
      </c>
      <c r="Z58" s="115"/>
      <c r="AA58" s="115"/>
      <c r="AB58" s="66"/>
      <c r="AC58" s="133" t="str">
        <f t="shared" si="33"/>
        <v>Ok</v>
      </c>
      <c r="AD58" s="115"/>
      <c r="AE58" s="115"/>
      <c r="AF58" s="66"/>
      <c r="AG58" s="133" t="str">
        <f t="shared" si="34"/>
        <v>Ok</v>
      </c>
      <c r="AH58" s="115"/>
      <c r="AI58" s="133" t="str">
        <f t="shared" si="29"/>
        <v>Ok</v>
      </c>
      <c r="AJ58" s="117" t="str">
        <f t="shared" si="35"/>
        <v>Não</v>
      </c>
      <c r="AK58" s="118"/>
      <c r="AL58" s="115"/>
      <c r="AM58" s="133" t="str">
        <f t="shared" si="36"/>
        <v>Ok</v>
      </c>
      <c r="AO58" s="65" t="str">
        <f t="shared" si="37"/>
        <v>Cooperado SEM perguntas a serem evidenciadas</v>
      </c>
    </row>
    <row r="59" spans="1:41" ht="20.100000000000001" customHeight="1">
      <c r="A59" s="119" t="str">
        <f t="shared" si="28"/>
        <v/>
      </c>
      <c r="B59" s="256"/>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H59" s="142"/>
      <c r="I59" s="115">
        <f>_xlfn.XLOOKUP(J59,'3263'!$D:$D,'3263'!$C:$C,0,0)</f>
        <v>0</v>
      </c>
      <c r="J59" s="134"/>
      <c r="K59" s="135" cm="1">
        <f t="array" ref="K59">MAX(IF(J59='3263'!$D:$D,'3263'!$I:$I))</f>
        <v>0</v>
      </c>
      <c r="L59" s="136">
        <f>IF(COUNTIFS('3263'!$D:$D,'A3263'!J59,'3263'!$I:$I,'A3263'!K59,'3263'!$F:$F,'A3263'!$L$7)&gt;=1,1,0)</f>
        <v>0</v>
      </c>
      <c r="M59" s="136">
        <f>IF(COUNTIFS('3263'!$D:$D,'A3263'!J59,'3263'!$I:$I,'A3263'!K59,'3263'!$F:$F,'A3263'!$M$7)&gt;=1,1,0)</f>
        <v>0</v>
      </c>
      <c r="N59" s="136">
        <f>IF(COUNTIFS('3263'!$D:$D,'A3263'!J59,'3263'!$I:$I,'A3263'!K59,'3263'!$F:$F,'A3263'!$N$7)&gt;=1,1,0)</f>
        <v>0</v>
      </c>
      <c r="O59" s="117"/>
      <c r="P59" s="118"/>
      <c r="Q59" s="133" t="str">
        <f t="shared" si="30"/>
        <v>Ok</v>
      </c>
      <c r="R59" s="115"/>
      <c r="S59" s="115"/>
      <c r="T59" s="66"/>
      <c r="U59" s="133" t="str">
        <f t="shared" si="31"/>
        <v>Ok</v>
      </c>
      <c r="V59" s="115"/>
      <c r="W59" s="115"/>
      <c r="X59" s="66"/>
      <c r="Y59" s="133" t="str">
        <f t="shared" si="32"/>
        <v>Ok</v>
      </c>
      <c r="Z59" s="115"/>
      <c r="AA59" s="115"/>
      <c r="AB59" s="66"/>
      <c r="AC59" s="133" t="str">
        <f t="shared" si="33"/>
        <v>Ok</v>
      </c>
      <c r="AD59" s="115"/>
      <c r="AE59" s="115"/>
      <c r="AF59" s="66"/>
      <c r="AG59" s="133" t="str">
        <f t="shared" si="34"/>
        <v>Ok</v>
      </c>
      <c r="AH59" s="115"/>
      <c r="AI59" s="133" t="str">
        <f t="shared" si="29"/>
        <v>Ok</v>
      </c>
      <c r="AJ59" s="117" t="str">
        <f t="shared" si="35"/>
        <v>Não</v>
      </c>
      <c r="AK59" s="118"/>
      <c r="AL59" s="115"/>
      <c r="AM59" s="133" t="str">
        <f t="shared" si="36"/>
        <v>Ok</v>
      </c>
      <c r="AO59" s="65" t="str">
        <f t="shared" si="37"/>
        <v>Cooperado SEM perguntas a serem evidenciadas</v>
      </c>
    </row>
    <row r="60" spans="1:41" ht="20.100000000000001" customHeight="1">
      <c r="A60" s="119" t="str">
        <f t="shared" si="28"/>
        <v/>
      </c>
      <c r="B60" s="256"/>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H60" s="142"/>
      <c r="I60" s="115">
        <f>_xlfn.XLOOKUP(J60,'3263'!$D:$D,'3263'!$C:$C,0,0)</f>
        <v>0</v>
      </c>
      <c r="J60" s="134"/>
      <c r="K60" s="135" cm="1">
        <f t="array" ref="K60">MAX(IF(J60='3263'!$D:$D,'3263'!$I:$I))</f>
        <v>0</v>
      </c>
      <c r="L60" s="136">
        <f>IF(COUNTIFS('3263'!$D:$D,'A3263'!J60,'3263'!$I:$I,'A3263'!K60,'3263'!$F:$F,'A3263'!$L$7)&gt;=1,1,0)</f>
        <v>0</v>
      </c>
      <c r="M60" s="136">
        <f>IF(COUNTIFS('3263'!$D:$D,'A3263'!J60,'3263'!$I:$I,'A3263'!K60,'3263'!$F:$F,'A3263'!$M$7)&gt;=1,1,0)</f>
        <v>0</v>
      </c>
      <c r="N60" s="136">
        <f>IF(COUNTIFS('3263'!$D:$D,'A3263'!J60,'3263'!$I:$I,'A3263'!K60,'3263'!$F:$F,'A3263'!$N$7)&gt;=1,1,0)</f>
        <v>0</v>
      </c>
      <c r="O60" s="117"/>
      <c r="P60" s="118"/>
      <c r="Q60" s="133" t="str">
        <f t="shared" si="30"/>
        <v>Ok</v>
      </c>
      <c r="R60" s="115"/>
      <c r="S60" s="115"/>
      <c r="T60" s="66"/>
      <c r="U60" s="133" t="str">
        <f t="shared" si="31"/>
        <v>Ok</v>
      </c>
      <c r="V60" s="115"/>
      <c r="W60" s="115"/>
      <c r="X60" s="66"/>
      <c r="Y60" s="133" t="str">
        <f t="shared" si="32"/>
        <v>Ok</v>
      </c>
      <c r="Z60" s="115"/>
      <c r="AA60" s="115"/>
      <c r="AB60" s="66"/>
      <c r="AC60" s="133" t="str">
        <f t="shared" si="33"/>
        <v>Ok</v>
      </c>
      <c r="AD60" s="115"/>
      <c r="AE60" s="115"/>
      <c r="AF60" s="66"/>
      <c r="AG60" s="133" t="str">
        <f t="shared" si="34"/>
        <v>Ok</v>
      </c>
      <c r="AH60" s="115"/>
      <c r="AI60" s="133" t="str">
        <f t="shared" si="29"/>
        <v>Ok</v>
      </c>
      <c r="AJ60" s="117" t="str">
        <f t="shared" si="35"/>
        <v>Não</v>
      </c>
      <c r="AK60" s="118"/>
      <c r="AL60" s="115"/>
      <c r="AM60" s="133" t="str">
        <f t="shared" si="36"/>
        <v>Ok</v>
      </c>
      <c r="AO60" s="65" t="str">
        <f t="shared" si="37"/>
        <v>Cooperado SEM perguntas a serem evidenciadas</v>
      </c>
    </row>
    <row r="61" spans="1:41" ht="20.100000000000001" customHeight="1">
      <c r="A61" s="119" t="str">
        <f t="shared" si="28"/>
        <v/>
      </c>
      <c r="B61" s="256"/>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H61" s="115"/>
      <c r="I61" s="115">
        <f>_xlfn.XLOOKUP(J61,'3263'!$D:$D,'3263'!$C:$C,0,0)</f>
        <v>0</v>
      </c>
      <c r="J61" s="134"/>
      <c r="K61" s="135" cm="1">
        <f t="array" ref="K61">MAX(IF(J61='3263'!$D:$D,'3263'!$I:$I))</f>
        <v>0</v>
      </c>
      <c r="L61" s="136">
        <f>IF(COUNTIFS('3263'!$D:$D,'A3263'!J61,'3263'!$I:$I,'A3263'!K61,'3263'!$F:$F,'A3263'!$L$7)&gt;=1,1,0)</f>
        <v>0</v>
      </c>
      <c r="M61" s="136">
        <f>IF(COUNTIFS('3263'!$D:$D,'A3263'!J61,'3263'!$I:$I,'A3263'!K61,'3263'!$F:$F,'A3263'!$M$7)&gt;=1,1,0)</f>
        <v>0</v>
      </c>
      <c r="N61" s="136">
        <f>IF(COUNTIFS('3263'!$D:$D,'A3263'!J61,'3263'!$I:$I,'A3263'!K61,'3263'!$F:$F,'A3263'!$N$7)&gt;=1,1,0)</f>
        <v>0</v>
      </c>
      <c r="O61" s="117"/>
      <c r="P61" s="118"/>
      <c r="Q61" s="133" t="str">
        <f t="shared" si="30"/>
        <v>Ok</v>
      </c>
      <c r="R61" s="115"/>
      <c r="S61" s="115"/>
      <c r="T61" s="66"/>
      <c r="U61" s="133" t="str">
        <f t="shared" si="31"/>
        <v>Ok</v>
      </c>
      <c r="V61" s="115"/>
      <c r="W61" s="115"/>
      <c r="X61" s="66"/>
      <c r="Y61" s="133" t="str">
        <f t="shared" si="32"/>
        <v>Ok</v>
      </c>
      <c r="Z61" s="115"/>
      <c r="AA61" s="115"/>
      <c r="AB61" s="66"/>
      <c r="AC61" s="133" t="str">
        <f t="shared" si="33"/>
        <v>Ok</v>
      </c>
      <c r="AD61" s="115"/>
      <c r="AE61" s="115"/>
      <c r="AF61" s="66"/>
      <c r="AG61" s="133" t="str">
        <f t="shared" si="34"/>
        <v>Ok</v>
      </c>
      <c r="AH61" s="115"/>
      <c r="AI61" s="133" t="str">
        <f t="shared" si="29"/>
        <v>Ok</v>
      </c>
      <c r="AJ61" s="117" t="str">
        <f t="shared" si="35"/>
        <v>Não</v>
      </c>
      <c r="AK61" s="118"/>
      <c r="AL61" s="115"/>
      <c r="AM61" s="133" t="str">
        <f t="shared" si="36"/>
        <v>Ok</v>
      </c>
      <c r="AO61" s="65" t="str">
        <f t="shared" si="37"/>
        <v>Cooperado SEM perguntas a serem evidenciadas</v>
      </c>
    </row>
    <row r="62" spans="1:41" ht="20.100000000000001" customHeight="1">
      <c r="A62" s="119" t="str">
        <f t="shared" si="28"/>
        <v/>
      </c>
      <c r="B62" s="256"/>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H62" s="115"/>
      <c r="I62" s="115">
        <f>_xlfn.XLOOKUP(J62,'3263'!$D:$D,'3263'!$C:$C,0,0)</f>
        <v>0</v>
      </c>
      <c r="J62" s="134"/>
      <c r="K62" s="135" cm="1">
        <f t="array" ref="K62">MAX(IF(J62='3263'!$D:$D,'3263'!$I:$I))</f>
        <v>0</v>
      </c>
      <c r="L62" s="136">
        <f>IF(COUNTIFS('3263'!$D:$D,'A3263'!J62,'3263'!$I:$I,'A3263'!K62,'3263'!$F:$F,'A3263'!$L$7)&gt;=1,1,0)</f>
        <v>0</v>
      </c>
      <c r="M62" s="136">
        <f>IF(COUNTIFS('3263'!$D:$D,'A3263'!J62,'3263'!$I:$I,'A3263'!K62,'3263'!$F:$F,'A3263'!$M$7)&gt;=1,1,0)</f>
        <v>0</v>
      </c>
      <c r="N62" s="136">
        <f>IF(COUNTIFS('3263'!$D:$D,'A3263'!J62,'3263'!$I:$I,'A3263'!K62,'3263'!$F:$F,'A3263'!$N$7)&gt;=1,1,0)</f>
        <v>0</v>
      </c>
      <c r="O62" s="117"/>
      <c r="P62" s="118"/>
      <c r="Q62" s="133" t="str">
        <f t="shared" si="30"/>
        <v>Ok</v>
      </c>
      <c r="R62" s="115"/>
      <c r="S62" s="115"/>
      <c r="T62" s="66"/>
      <c r="U62" s="133" t="str">
        <f t="shared" si="31"/>
        <v>Ok</v>
      </c>
      <c r="V62" s="115"/>
      <c r="W62" s="115"/>
      <c r="X62" s="66"/>
      <c r="Y62" s="133" t="str">
        <f t="shared" si="32"/>
        <v>Ok</v>
      </c>
      <c r="Z62" s="115"/>
      <c r="AA62" s="115"/>
      <c r="AB62" s="66"/>
      <c r="AC62" s="133" t="str">
        <f t="shared" si="33"/>
        <v>Ok</v>
      </c>
      <c r="AD62" s="115"/>
      <c r="AE62" s="115"/>
      <c r="AF62" s="66"/>
      <c r="AG62" s="133" t="str">
        <f t="shared" si="34"/>
        <v>Ok</v>
      </c>
      <c r="AH62" s="115"/>
      <c r="AI62" s="133" t="str">
        <f t="shared" si="29"/>
        <v>Ok</v>
      </c>
      <c r="AJ62" s="117" t="str">
        <f t="shared" si="35"/>
        <v>Não</v>
      </c>
      <c r="AK62" s="118"/>
      <c r="AL62" s="115"/>
      <c r="AM62" s="133" t="str">
        <f t="shared" si="36"/>
        <v>Ok</v>
      </c>
      <c r="AO62" s="65" t="str">
        <f t="shared" si="37"/>
        <v>Cooperado SEM perguntas a serem evidenciadas</v>
      </c>
    </row>
    <row r="63" spans="1:41" ht="20.100000000000001" customHeight="1">
      <c r="A63" s="119" t="str">
        <f t="shared" si="28"/>
        <v/>
      </c>
      <c r="B63" s="256"/>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H63" s="142"/>
      <c r="I63" s="115">
        <f>_xlfn.XLOOKUP(J63,'3263'!$D:$D,'3263'!$C:$C,0,0)</f>
        <v>0</v>
      </c>
      <c r="J63" s="134"/>
      <c r="K63" s="135" cm="1">
        <f t="array" ref="K63">MAX(IF(J63='3263'!$D:$D,'3263'!$I:$I))</f>
        <v>0</v>
      </c>
      <c r="L63" s="136">
        <f>IF(COUNTIFS('3263'!$D:$D,'A3263'!J63,'3263'!$I:$I,'A3263'!K63,'3263'!$F:$F,'A3263'!$L$7)&gt;=1,1,0)</f>
        <v>0</v>
      </c>
      <c r="M63" s="136">
        <f>IF(COUNTIFS('3263'!$D:$D,'A3263'!J63,'3263'!$I:$I,'A3263'!K63,'3263'!$F:$F,'A3263'!$M$7)&gt;=1,1,0)</f>
        <v>0</v>
      </c>
      <c r="N63" s="136">
        <f>IF(COUNTIFS('3263'!$D:$D,'A3263'!J63,'3263'!$I:$I,'A3263'!K63,'3263'!$F:$F,'A3263'!$N$7)&gt;=1,1,0)</f>
        <v>0</v>
      </c>
      <c r="O63" s="117"/>
      <c r="P63" s="118"/>
      <c r="Q63" s="133" t="str">
        <f t="shared" si="30"/>
        <v>Ok</v>
      </c>
      <c r="R63" s="115"/>
      <c r="S63" s="115"/>
      <c r="T63" s="66"/>
      <c r="U63" s="133" t="str">
        <f t="shared" si="31"/>
        <v>Ok</v>
      </c>
      <c r="V63" s="115"/>
      <c r="W63" s="115"/>
      <c r="X63" s="66"/>
      <c r="Y63" s="133" t="str">
        <f t="shared" si="32"/>
        <v>Ok</v>
      </c>
      <c r="Z63" s="115"/>
      <c r="AA63" s="115"/>
      <c r="AB63" s="66"/>
      <c r="AC63" s="133" t="str">
        <f t="shared" si="33"/>
        <v>Ok</v>
      </c>
      <c r="AD63" s="115"/>
      <c r="AE63" s="115"/>
      <c r="AF63" s="66"/>
      <c r="AG63" s="133" t="str">
        <f t="shared" si="34"/>
        <v>Ok</v>
      </c>
      <c r="AH63" s="115"/>
      <c r="AI63" s="133" t="str">
        <f t="shared" si="29"/>
        <v>Ok</v>
      </c>
      <c r="AJ63" s="117" t="str">
        <f t="shared" si="35"/>
        <v>Não</v>
      </c>
      <c r="AK63" s="118"/>
      <c r="AL63" s="115"/>
      <c r="AM63" s="133" t="str">
        <f t="shared" si="36"/>
        <v>Ok</v>
      </c>
      <c r="AO63" s="65" t="str">
        <f t="shared" si="37"/>
        <v>Cooperado SEM perguntas a serem evidenciadas</v>
      </c>
    </row>
    <row r="64" spans="1:41" ht="20.100000000000001" customHeight="1">
      <c r="A64" s="119" t="str">
        <f t="shared" si="28"/>
        <v/>
      </c>
      <c r="B64" s="256"/>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H64" s="142"/>
      <c r="I64" s="115">
        <f>_xlfn.XLOOKUP(J64,'3263'!$D:$D,'3263'!$C:$C,0,0)</f>
        <v>0</v>
      </c>
      <c r="J64" s="134"/>
      <c r="K64" s="135" cm="1">
        <f t="array" ref="K64">MAX(IF(J64='3263'!$D:$D,'3263'!$I:$I))</f>
        <v>0</v>
      </c>
      <c r="L64" s="136">
        <f>IF(COUNTIFS('3263'!$D:$D,'A3263'!J64,'3263'!$I:$I,'A3263'!K64,'3263'!$F:$F,'A3263'!$L$7)&gt;=1,1,0)</f>
        <v>0</v>
      </c>
      <c r="M64" s="136">
        <f>IF(COUNTIFS('3263'!$D:$D,'A3263'!J64,'3263'!$I:$I,'A3263'!K64,'3263'!$F:$F,'A3263'!$M$7)&gt;=1,1,0)</f>
        <v>0</v>
      </c>
      <c r="N64" s="136">
        <f>IF(COUNTIFS('3263'!$D:$D,'A3263'!J64,'3263'!$I:$I,'A3263'!K64,'3263'!$F:$F,'A3263'!$N$7)&gt;=1,1,0)</f>
        <v>0</v>
      </c>
      <c r="O64" s="117"/>
      <c r="P64" s="118"/>
      <c r="Q64" s="133" t="str">
        <f t="shared" si="30"/>
        <v>Ok</v>
      </c>
      <c r="R64" s="115"/>
      <c r="S64" s="115"/>
      <c r="T64" s="66"/>
      <c r="U64" s="133" t="str">
        <f t="shared" si="31"/>
        <v>Ok</v>
      </c>
      <c r="V64" s="115"/>
      <c r="W64" s="115"/>
      <c r="X64" s="66"/>
      <c r="Y64" s="133" t="str">
        <f t="shared" si="32"/>
        <v>Ok</v>
      </c>
      <c r="Z64" s="115"/>
      <c r="AA64" s="115"/>
      <c r="AB64" s="66"/>
      <c r="AC64" s="133" t="str">
        <f t="shared" si="33"/>
        <v>Ok</v>
      </c>
      <c r="AD64" s="115"/>
      <c r="AE64" s="115"/>
      <c r="AF64" s="66"/>
      <c r="AG64" s="133" t="str">
        <f t="shared" si="34"/>
        <v>Ok</v>
      </c>
      <c r="AH64" s="115"/>
      <c r="AI64" s="133" t="str">
        <f t="shared" si="29"/>
        <v>Ok</v>
      </c>
      <c r="AJ64" s="117" t="str">
        <f t="shared" si="35"/>
        <v>Não</v>
      </c>
      <c r="AK64" s="118"/>
      <c r="AL64" s="115"/>
      <c r="AM64" s="133" t="str">
        <f t="shared" si="36"/>
        <v>Ok</v>
      </c>
      <c r="AO64" s="65" t="str">
        <f t="shared" si="37"/>
        <v>Cooperado SEM perguntas a serem evidenciadas</v>
      </c>
    </row>
    <row r="65" spans="1:41" ht="20.100000000000001" customHeight="1">
      <c r="A65" s="119" t="str">
        <f t="shared" si="28"/>
        <v/>
      </c>
      <c r="B65" s="257"/>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H65" s="142"/>
      <c r="I65" s="115">
        <f>_xlfn.XLOOKUP(J65,'3263'!$D:$D,'3263'!$C:$C,0,0)</f>
        <v>0</v>
      </c>
      <c r="J65" s="134"/>
      <c r="K65" s="135" cm="1">
        <f t="array" ref="K65">MAX(IF(J65='3263'!$D:$D,'3263'!$I:$I))</f>
        <v>0</v>
      </c>
      <c r="L65" s="136">
        <f>IF(COUNTIFS('3263'!$D:$D,'A3263'!J65,'3263'!$I:$I,'A3263'!K65,'3263'!$F:$F,'A3263'!$L$7)&gt;=1,1,0)</f>
        <v>0</v>
      </c>
      <c r="M65" s="136">
        <f>IF(COUNTIFS('3263'!$D:$D,'A3263'!J65,'3263'!$I:$I,'A3263'!K65,'3263'!$F:$F,'A3263'!$M$7)&gt;=1,1,0)</f>
        <v>0</v>
      </c>
      <c r="N65" s="136">
        <f>IF(COUNTIFS('3263'!$D:$D,'A3263'!J65,'3263'!$I:$I,'A3263'!K65,'3263'!$F:$F,'A3263'!$N$7)&gt;=1,1,0)</f>
        <v>0</v>
      </c>
      <c r="O65" s="117"/>
      <c r="P65" s="118"/>
      <c r="Q65" s="133" t="str">
        <f t="shared" si="30"/>
        <v>Ok</v>
      </c>
      <c r="R65" s="115"/>
      <c r="S65" s="115"/>
      <c r="T65" s="66"/>
      <c r="U65" s="133" t="str">
        <f t="shared" si="31"/>
        <v>Ok</v>
      </c>
      <c r="V65" s="115"/>
      <c r="W65" s="115"/>
      <c r="X65" s="66"/>
      <c r="Y65" s="133" t="str">
        <f t="shared" si="32"/>
        <v>Ok</v>
      </c>
      <c r="Z65" s="115"/>
      <c r="AA65" s="115"/>
      <c r="AB65" s="66"/>
      <c r="AC65" s="133" t="str">
        <f t="shared" si="33"/>
        <v>Ok</v>
      </c>
      <c r="AD65" s="115"/>
      <c r="AE65" s="115"/>
      <c r="AF65" s="66"/>
      <c r="AG65" s="133" t="str">
        <f t="shared" si="34"/>
        <v>Ok</v>
      </c>
      <c r="AH65" s="115"/>
      <c r="AI65" s="133" t="str">
        <f t="shared" si="29"/>
        <v>Ok</v>
      </c>
      <c r="AJ65" s="117" t="str">
        <f t="shared" si="35"/>
        <v>Não</v>
      </c>
      <c r="AK65" s="118"/>
      <c r="AL65" s="115"/>
      <c r="AM65" s="133" t="str">
        <f t="shared" si="36"/>
        <v>Ok</v>
      </c>
      <c r="AO65" s="65" t="str">
        <f t="shared" si="37"/>
        <v>Cooperado SEM perguntas a serem evidenciadas</v>
      </c>
    </row>
    <row r="66" spans="1:41" ht="20.100000000000001" customHeight="1">
      <c r="A66" s="119" t="str">
        <f t="shared" si="28"/>
        <v/>
      </c>
      <c r="B66" s="257"/>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H66" s="142"/>
      <c r="I66" s="115">
        <f>_xlfn.XLOOKUP(J66,'3263'!$D:$D,'3263'!$C:$C,0,0)</f>
        <v>0</v>
      </c>
      <c r="J66" s="134"/>
      <c r="K66" s="135" cm="1">
        <f t="array" ref="K66">MAX(IF(J66='3263'!$D:$D,'3263'!$I:$I))</f>
        <v>0</v>
      </c>
      <c r="L66" s="136">
        <f>IF(COUNTIFS('3263'!$D:$D,'A3263'!J66,'3263'!$I:$I,'A3263'!K66,'3263'!$F:$F,'A3263'!$L$7)&gt;=1,1,0)</f>
        <v>0</v>
      </c>
      <c r="M66" s="136">
        <f>IF(COUNTIFS('3263'!$D:$D,'A3263'!J66,'3263'!$I:$I,'A3263'!K66,'3263'!$F:$F,'A3263'!$M$7)&gt;=1,1,0)</f>
        <v>0</v>
      </c>
      <c r="N66" s="136">
        <f>IF(COUNTIFS('3263'!$D:$D,'A3263'!J66,'3263'!$I:$I,'A3263'!K66,'3263'!$F:$F,'A3263'!$N$7)&gt;=1,1,0)</f>
        <v>0</v>
      </c>
      <c r="O66" s="117"/>
      <c r="P66" s="118"/>
      <c r="Q66" s="133" t="str">
        <f t="shared" si="30"/>
        <v>Ok</v>
      </c>
      <c r="R66" s="115"/>
      <c r="S66" s="115"/>
      <c r="T66" s="66"/>
      <c r="U66" s="133" t="str">
        <f t="shared" si="31"/>
        <v>Ok</v>
      </c>
      <c r="V66" s="115"/>
      <c r="W66" s="115"/>
      <c r="X66" s="66"/>
      <c r="Y66" s="133" t="str">
        <f t="shared" si="32"/>
        <v>Ok</v>
      </c>
      <c r="Z66" s="115"/>
      <c r="AA66" s="115"/>
      <c r="AB66" s="66"/>
      <c r="AC66" s="133" t="str">
        <f t="shared" si="33"/>
        <v>Ok</v>
      </c>
      <c r="AD66" s="115"/>
      <c r="AE66" s="115"/>
      <c r="AF66" s="66"/>
      <c r="AG66" s="133" t="str">
        <f t="shared" si="34"/>
        <v>Ok</v>
      </c>
      <c r="AH66" s="115"/>
      <c r="AI66" s="133" t="str">
        <f t="shared" si="29"/>
        <v>Ok</v>
      </c>
      <c r="AJ66" s="117" t="str">
        <f t="shared" si="35"/>
        <v>Não</v>
      </c>
      <c r="AK66" s="118"/>
      <c r="AL66" s="115"/>
      <c r="AM66" s="133" t="str">
        <f t="shared" si="36"/>
        <v>Ok</v>
      </c>
      <c r="AO66" s="65" t="str">
        <f t="shared" si="37"/>
        <v>Cooperado SEM perguntas a serem evidenciadas</v>
      </c>
    </row>
    <row r="67" spans="1:41" ht="20.100000000000001" customHeight="1">
      <c r="A67" s="119" t="str">
        <f t="shared" si="28"/>
        <v/>
      </c>
      <c r="B67" s="257"/>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H67" s="115"/>
      <c r="I67" s="115">
        <f>_xlfn.XLOOKUP(J67,'3263'!$D:$D,'3263'!$C:$C,0,0)</f>
        <v>0</v>
      </c>
      <c r="J67" s="134"/>
      <c r="K67" s="135" cm="1">
        <f t="array" ref="K67">MAX(IF(J67='3263'!$D:$D,'3263'!$I:$I))</f>
        <v>0</v>
      </c>
      <c r="L67" s="136">
        <f>IF(COUNTIFS('3263'!$D:$D,'A3263'!J67,'3263'!$I:$I,'A3263'!K67,'3263'!$F:$F,'A3263'!$L$7)&gt;=1,1,0)</f>
        <v>0</v>
      </c>
      <c r="M67" s="136">
        <f>IF(COUNTIFS('3263'!$D:$D,'A3263'!J67,'3263'!$I:$I,'A3263'!K67,'3263'!$F:$F,'A3263'!$M$7)&gt;=1,1,0)</f>
        <v>0</v>
      </c>
      <c r="N67" s="136">
        <f>IF(COUNTIFS('3263'!$D:$D,'A3263'!J67,'3263'!$I:$I,'A3263'!K67,'3263'!$F:$F,'A3263'!$N$7)&gt;=1,1,0)</f>
        <v>0</v>
      </c>
      <c r="O67" s="117"/>
      <c r="P67" s="118"/>
      <c r="Q67" s="133" t="str">
        <f t="shared" si="30"/>
        <v>Ok</v>
      </c>
      <c r="R67" s="115"/>
      <c r="S67" s="115"/>
      <c r="T67" s="66"/>
      <c r="U67" s="133" t="str">
        <f t="shared" si="31"/>
        <v>Ok</v>
      </c>
      <c r="V67" s="115"/>
      <c r="W67" s="115"/>
      <c r="X67" s="66"/>
      <c r="Y67" s="133" t="str">
        <f t="shared" si="32"/>
        <v>Ok</v>
      </c>
      <c r="Z67" s="115"/>
      <c r="AA67" s="115"/>
      <c r="AB67" s="66"/>
      <c r="AC67" s="133" t="str">
        <f t="shared" si="33"/>
        <v>Ok</v>
      </c>
      <c r="AD67" s="115"/>
      <c r="AE67" s="115"/>
      <c r="AF67" s="66"/>
      <c r="AG67" s="133" t="str">
        <f t="shared" si="34"/>
        <v>Ok</v>
      </c>
      <c r="AH67" s="115"/>
      <c r="AI67" s="133" t="str">
        <f t="shared" si="29"/>
        <v>Ok</v>
      </c>
      <c r="AJ67" s="117" t="str">
        <f t="shared" si="35"/>
        <v>Não</v>
      </c>
      <c r="AK67" s="118"/>
      <c r="AL67" s="115"/>
      <c r="AM67" s="133" t="str">
        <f t="shared" si="36"/>
        <v>Ok</v>
      </c>
      <c r="AO67" s="65" t="str">
        <f t="shared" si="37"/>
        <v>Cooperado SEM perguntas a serem evidenciadas</v>
      </c>
    </row>
    <row r="68" spans="1:41" ht="20.100000000000001" customHeight="1">
      <c r="A68" s="119" t="str">
        <f t="shared" si="28"/>
        <v/>
      </c>
      <c r="B68" s="257"/>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H68" s="142"/>
      <c r="I68" s="115">
        <f>_xlfn.XLOOKUP(J68,'3263'!$D:$D,'3263'!$C:$C,0,0)</f>
        <v>0</v>
      </c>
      <c r="J68" s="134"/>
      <c r="K68" s="135" cm="1">
        <f t="array" ref="K68">MAX(IF(J68='3263'!$D:$D,'3263'!$I:$I))</f>
        <v>0</v>
      </c>
      <c r="L68" s="136">
        <f>IF(COUNTIFS('3263'!$D:$D,'A3263'!J68,'3263'!$I:$I,'A3263'!K68,'3263'!$F:$F,'A3263'!$L$7)&gt;=1,1,0)</f>
        <v>0</v>
      </c>
      <c r="M68" s="136">
        <f>IF(COUNTIFS('3263'!$D:$D,'A3263'!J68,'3263'!$I:$I,'A3263'!K68,'3263'!$F:$F,'A3263'!$M$7)&gt;=1,1,0)</f>
        <v>0</v>
      </c>
      <c r="N68" s="136">
        <f>IF(COUNTIFS('3263'!$D:$D,'A3263'!J68,'3263'!$I:$I,'A3263'!K68,'3263'!$F:$F,'A3263'!$N$7)&gt;=1,1,0)</f>
        <v>0</v>
      </c>
      <c r="O68" s="117"/>
      <c r="P68" s="118"/>
      <c r="Q68" s="133" t="str">
        <f t="shared" si="30"/>
        <v>Ok</v>
      </c>
      <c r="R68" s="115"/>
      <c r="S68" s="115"/>
      <c r="T68" s="66"/>
      <c r="U68" s="133" t="str">
        <f t="shared" si="31"/>
        <v>Ok</v>
      </c>
      <c r="V68" s="115"/>
      <c r="W68" s="115"/>
      <c r="X68" s="66"/>
      <c r="Y68" s="133" t="str">
        <f t="shared" si="32"/>
        <v>Ok</v>
      </c>
      <c r="Z68" s="115"/>
      <c r="AA68" s="115"/>
      <c r="AB68" s="66"/>
      <c r="AC68" s="133" t="str">
        <f t="shared" si="33"/>
        <v>Ok</v>
      </c>
      <c r="AD68" s="115"/>
      <c r="AE68" s="115"/>
      <c r="AF68" s="66"/>
      <c r="AG68" s="133" t="str">
        <f t="shared" si="34"/>
        <v>Ok</v>
      </c>
      <c r="AH68" s="115"/>
      <c r="AI68" s="133" t="str">
        <f t="shared" si="29"/>
        <v>Ok</v>
      </c>
      <c r="AJ68" s="117" t="str">
        <f t="shared" si="35"/>
        <v>Não</v>
      </c>
      <c r="AK68" s="118"/>
      <c r="AL68" s="115"/>
      <c r="AM68" s="133" t="str">
        <f t="shared" si="36"/>
        <v>Ok</v>
      </c>
      <c r="AO68" s="65" t="str">
        <f t="shared" si="37"/>
        <v>Cooperado SEM perguntas a serem evidenciadas</v>
      </c>
    </row>
    <row r="69" spans="1:41" ht="20.100000000000001" customHeight="1">
      <c r="A69" s="119" t="str">
        <f t="shared" si="28"/>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H69" s="142"/>
      <c r="I69" s="115">
        <f>_xlfn.XLOOKUP(J69,'3263'!$D:$D,'3263'!$C:$C,0,0)</f>
        <v>0</v>
      </c>
      <c r="J69" s="134"/>
      <c r="K69" s="135" cm="1">
        <f t="array" ref="K69">MAX(IF(J69='3263'!$D:$D,'3263'!$I:$I))</f>
        <v>0</v>
      </c>
      <c r="L69" s="136">
        <f>IF(COUNTIFS('3263'!$D:$D,'A3263'!J69,'3263'!$I:$I,'A3263'!K69,'3263'!$F:$F,'A3263'!$L$7)&gt;=1,1,0)</f>
        <v>0</v>
      </c>
      <c r="M69" s="136">
        <f>IF(COUNTIFS('3263'!$D:$D,'A3263'!J69,'3263'!$I:$I,'A3263'!K69,'3263'!$F:$F,'A3263'!$M$7)&gt;=1,1,0)</f>
        <v>0</v>
      </c>
      <c r="N69" s="136">
        <f>IF(COUNTIFS('3263'!$D:$D,'A3263'!J69,'3263'!$I:$I,'A3263'!K69,'3263'!$F:$F,'A3263'!$N$7)&gt;=1,1,0)</f>
        <v>0</v>
      </c>
      <c r="O69" s="117"/>
      <c r="P69" s="118"/>
      <c r="Q69" s="133" t="str">
        <f t="shared" si="30"/>
        <v>Ok</v>
      </c>
      <c r="R69" s="115"/>
      <c r="S69" s="115"/>
      <c r="T69" s="66"/>
      <c r="U69" s="133" t="str">
        <f t="shared" si="31"/>
        <v>Ok</v>
      </c>
      <c r="V69" s="115"/>
      <c r="W69" s="115"/>
      <c r="X69" s="66"/>
      <c r="Y69" s="133" t="str">
        <f t="shared" si="32"/>
        <v>Ok</v>
      </c>
      <c r="Z69" s="115"/>
      <c r="AA69" s="115"/>
      <c r="AB69" s="66"/>
      <c r="AC69" s="133" t="str">
        <f t="shared" si="33"/>
        <v>Ok</v>
      </c>
      <c r="AD69" s="115"/>
      <c r="AE69" s="115"/>
      <c r="AF69" s="66"/>
      <c r="AG69" s="133" t="str">
        <f t="shared" si="34"/>
        <v>Ok</v>
      </c>
      <c r="AH69" s="115"/>
      <c r="AI69" s="133" t="str">
        <f t="shared" si="29"/>
        <v>Ok</v>
      </c>
      <c r="AJ69" s="117" t="str">
        <f t="shared" si="35"/>
        <v>Não</v>
      </c>
      <c r="AK69" s="118"/>
      <c r="AL69" s="115"/>
      <c r="AM69" s="133" t="str">
        <f t="shared" si="36"/>
        <v>Ok</v>
      </c>
      <c r="AO69" s="65" t="str">
        <f t="shared" si="37"/>
        <v>Cooperado SEM perguntas a serem evidenciadas</v>
      </c>
    </row>
    <row r="70" spans="1:41" ht="20.100000000000001" customHeight="1">
      <c r="A70" s="119" t="str">
        <f t="shared" si="28"/>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H70" s="142"/>
      <c r="I70" s="115">
        <f>_xlfn.XLOOKUP(J70,'3263'!$D:$D,'3263'!$C:$C,0,0)</f>
        <v>0</v>
      </c>
      <c r="J70" s="134"/>
      <c r="K70" s="135" cm="1">
        <f t="array" ref="K70">MAX(IF(J70='3263'!$D:$D,'3263'!$I:$I))</f>
        <v>0</v>
      </c>
      <c r="L70" s="136">
        <f>IF(COUNTIFS('3263'!$D:$D,'A3263'!J70,'3263'!$I:$I,'A3263'!K70,'3263'!$F:$F,'A3263'!$L$7)&gt;=1,1,0)</f>
        <v>0</v>
      </c>
      <c r="M70" s="136">
        <f>IF(COUNTIFS('3263'!$D:$D,'A3263'!J70,'3263'!$I:$I,'A3263'!K70,'3263'!$F:$F,'A3263'!$M$7)&gt;=1,1,0)</f>
        <v>0</v>
      </c>
      <c r="N70" s="136">
        <f>IF(COUNTIFS('3263'!$D:$D,'A3263'!J70,'3263'!$I:$I,'A3263'!K70,'3263'!$F:$F,'A3263'!$N$7)&gt;=1,1,0)</f>
        <v>0</v>
      </c>
      <c r="O70" s="117"/>
      <c r="P70" s="118"/>
      <c r="Q70" s="133" t="str">
        <f t="shared" si="30"/>
        <v>Ok</v>
      </c>
      <c r="R70" s="115"/>
      <c r="S70" s="115"/>
      <c r="T70" s="66"/>
      <c r="U70" s="133" t="str">
        <f t="shared" si="31"/>
        <v>Ok</v>
      </c>
      <c r="V70" s="115"/>
      <c r="W70" s="115"/>
      <c r="X70" s="66"/>
      <c r="Y70" s="133" t="str">
        <f t="shared" si="32"/>
        <v>Ok</v>
      </c>
      <c r="Z70" s="115"/>
      <c r="AA70" s="115"/>
      <c r="AB70" s="66"/>
      <c r="AC70" s="133" t="str">
        <f t="shared" si="33"/>
        <v>Ok</v>
      </c>
      <c r="AD70" s="115"/>
      <c r="AE70" s="115"/>
      <c r="AF70" s="66"/>
      <c r="AG70" s="133" t="str">
        <f t="shared" si="34"/>
        <v>Ok</v>
      </c>
      <c r="AH70" s="115"/>
      <c r="AI70" s="133" t="str">
        <f t="shared" si="29"/>
        <v>Ok</v>
      </c>
      <c r="AJ70" s="117" t="str">
        <f t="shared" si="35"/>
        <v>Não</v>
      </c>
      <c r="AK70" s="118"/>
      <c r="AL70" s="115"/>
      <c r="AM70" s="133" t="str">
        <f t="shared" si="36"/>
        <v>Ok</v>
      </c>
      <c r="AO70" s="65" t="str">
        <f t="shared" si="37"/>
        <v>Cooperado SEM perguntas a serem evidenciadas</v>
      </c>
    </row>
    <row r="71" spans="1:41" ht="20.100000000000001" customHeight="1">
      <c r="A71" s="119" t="str">
        <f t="shared" si="28"/>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H71" s="142"/>
      <c r="I71" s="115">
        <f>_xlfn.XLOOKUP(J71,'3263'!$D:$D,'3263'!$C:$C,0,0)</f>
        <v>0</v>
      </c>
      <c r="J71" s="134"/>
      <c r="K71" s="135" cm="1">
        <f t="array" ref="K71">MAX(IF(J71='3263'!$D:$D,'3263'!$I:$I))</f>
        <v>0</v>
      </c>
      <c r="L71" s="136">
        <f>IF(COUNTIFS('3263'!$D:$D,'A3263'!J71,'3263'!$I:$I,'A3263'!K71,'3263'!$F:$F,'A3263'!$L$7)&gt;=1,1,0)</f>
        <v>0</v>
      </c>
      <c r="M71" s="136">
        <f>IF(COUNTIFS('3263'!$D:$D,'A3263'!J71,'3263'!$I:$I,'A3263'!K71,'3263'!$F:$F,'A3263'!$M$7)&gt;=1,1,0)</f>
        <v>0</v>
      </c>
      <c r="N71" s="136">
        <f>IF(COUNTIFS('3263'!$D:$D,'A3263'!J71,'3263'!$I:$I,'A3263'!K71,'3263'!$F:$F,'A3263'!$N$7)&gt;=1,1,0)</f>
        <v>0</v>
      </c>
      <c r="O71" s="117"/>
      <c r="P71" s="118"/>
      <c r="Q71" s="133" t="str">
        <f t="shared" si="30"/>
        <v>Ok</v>
      </c>
      <c r="R71" s="115"/>
      <c r="S71" s="115"/>
      <c r="T71" s="66"/>
      <c r="U71" s="133" t="str">
        <f t="shared" si="31"/>
        <v>Ok</v>
      </c>
      <c r="V71" s="115"/>
      <c r="W71" s="115"/>
      <c r="X71" s="66"/>
      <c r="Y71" s="133" t="str">
        <f t="shared" si="32"/>
        <v>Ok</v>
      </c>
      <c r="Z71" s="115"/>
      <c r="AA71" s="115"/>
      <c r="AB71" s="66"/>
      <c r="AC71" s="133" t="str">
        <f t="shared" si="33"/>
        <v>Ok</v>
      </c>
      <c r="AD71" s="115"/>
      <c r="AE71" s="115"/>
      <c r="AF71" s="66"/>
      <c r="AG71" s="133" t="str">
        <f t="shared" si="34"/>
        <v>Ok</v>
      </c>
      <c r="AH71" s="115"/>
      <c r="AI71" s="133" t="str">
        <f>IF(AH71="Não","Verificar","Ok")</f>
        <v>Ok</v>
      </c>
      <c r="AJ71" s="117" t="str">
        <f t="shared" si="35"/>
        <v>Não</v>
      </c>
      <c r="AK71" s="118"/>
      <c r="AL71" s="115"/>
      <c r="AM71" s="133" t="str">
        <f t="shared" si="36"/>
        <v>Ok</v>
      </c>
      <c r="AO71" s="65" t="str">
        <f t="shared" si="37"/>
        <v>Cooperado SEM perguntas a serem evidenciadas</v>
      </c>
    </row>
    <row r="72" spans="1:41" ht="20.100000000000001" customHeight="1">
      <c r="A72" s="119" t="str">
        <f t="shared" si="28"/>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41" ht="20.100000000000001" customHeight="1">
      <c r="A73" s="119" t="str">
        <f t="shared" si="28"/>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41" ht="20.100000000000001" customHeight="1">
      <c r="A74" s="119" t="str">
        <f t="shared" si="28"/>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41" ht="20.100000000000001" customHeight="1">
      <c r="A75" s="119" t="str">
        <f t="shared" si="28"/>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41" ht="20.100000000000001" customHeight="1">
      <c r="A76" s="119" t="str">
        <f t="shared" si="28"/>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41" ht="20.100000000000001" customHeight="1">
      <c r="A77" s="119" t="str">
        <f t="shared" si="28"/>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41" ht="20.100000000000001" customHeight="1">
      <c r="A78" s="119" t="str">
        <f t="shared" si="28"/>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41" ht="20.100000000000001" customHeight="1">
      <c r="A79" s="119" t="str">
        <f t="shared" si="28"/>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41" ht="20.100000000000001" customHeight="1">
      <c r="A80" s="119" t="str">
        <f t="shared" si="28"/>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28"/>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28"/>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1048576">
    <cfRule type="cellIs" dxfId="88" priority="4" operator="equal">
      <formula>1</formula>
    </cfRule>
  </conditionalFormatting>
  <conditionalFormatting sqref="L1:N1048576">
    <cfRule type="cellIs" dxfId="87" priority="1" operator="equal">
      <formula>0</formula>
    </cfRule>
  </conditionalFormatting>
  <conditionalFormatting sqref="M3:M6 M8:M1048576">
    <cfRule type="cellIs" dxfId="86" priority="3" operator="equal">
      <formula>1</formula>
    </cfRule>
  </conditionalFormatting>
  <conditionalFormatting sqref="N3:N6 N8:N1048576">
    <cfRule type="cellIs" dxfId="85" priority="2" operator="equal">
      <formula>1</formula>
    </cfRule>
  </conditionalFormatting>
  <dataValidations count="3">
    <dataValidation type="list" allowBlank="1" showInputMessage="1" showErrorMessage="1" sqref="AL10:AL71 O10:P71 S10:T71 AE10:AF71 AH10:AH71 W10:X71 AA10:AB71" xr:uid="{FFEE3D80-386C-4F2C-ABA3-2FABE63898EC}">
      <formula1>"Sim, Não"</formula1>
    </dataValidation>
    <dataValidation type="list" allowBlank="1" showInputMessage="1" showErrorMessage="1" sqref="R10:R71 V10:V71 Z10:Z71" xr:uid="{381852F3-2BC8-4DF8-8DCB-AADA61F3F82C}">
      <formula1>"Sim, Não, Não se aplica"</formula1>
    </dataValidation>
    <dataValidation type="list" allowBlank="1" showInputMessage="1" showErrorMessage="1" sqref="AD10:AD71" xr:uid="{8B218C26-B501-4D81-8B77-658A073A7A1B}">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9032FB93-32C0-4DD5-B129-67D4AF86F602}">
          <x14:formula1>
            <xm:f>'Cooperados Alto Risco'!$N$20:$N$27</xm:f>
          </x14:formula1>
          <xm:sqref>AK10:AK71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F1C5C-EB91-4BF1-A712-0722324431C4}">
  <sheetPr codeName="Planilha34">
    <tabColor theme="6" tint="0.59999389629810485"/>
  </sheetPr>
  <dimension ref="A1:K26"/>
  <sheetViews>
    <sheetView workbookViewId="0">
      <selection activeCell="I7" sqref="I7:I22"/>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1347</v>
      </c>
      <c r="C4" s="352"/>
      <c r="D4" s="352"/>
      <c r="E4" s="352"/>
      <c r="F4" s="352"/>
      <c r="G4" s="352"/>
      <c r="H4" s="352"/>
      <c r="I4" s="352"/>
      <c r="J4" s="352"/>
      <c r="K4" s="352"/>
    </row>
    <row r="5" spans="1:11" ht="15.95" customHeight="1">
      <c r="A5" s="1" t="s">
        <v>840</v>
      </c>
      <c r="B5" s="351" t="s">
        <v>1348</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791</v>
      </c>
      <c r="C7" s="4" t="s">
        <v>1349</v>
      </c>
      <c r="D7" s="4" t="s">
        <v>1350</v>
      </c>
      <c r="E7" s="5" t="s">
        <v>854</v>
      </c>
      <c r="F7" s="5" t="s">
        <v>83</v>
      </c>
      <c r="G7" s="5" t="s">
        <v>855</v>
      </c>
      <c r="H7" s="5" t="s">
        <v>856</v>
      </c>
      <c r="I7" s="9">
        <v>46032</v>
      </c>
      <c r="J7" s="5" t="s">
        <v>857</v>
      </c>
      <c r="K7" s="4" t="s">
        <v>858</v>
      </c>
    </row>
    <row r="8" spans="1:11" ht="26.1" customHeight="1">
      <c r="A8" s="6" t="s">
        <v>766</v>
      </c>
      <c r="B8" s="6" t="s">
        <v>791</v>
      </c>
      <c r="C8" s="6" t="s">
        <v>1351</v>
      </c>
      <c r="D8" s="6" t="s">
        <v>1352</v>
      </c>
      <c r="E8" s="7" t="s">
        <v>854</v>
      </c>
      <c r="F8" s="7" t="s">
        <v>83</v>
      </c>
      <c r="G8" s="7" t="s">
        <v>930</v>
      </c>
      <c r="H8" s="7" t="s">
        <v>861</v>
      </c>
      <c r="I8" s="8">
        <v>46043</v>
      </c>
      <c r="J8" s="7" t="s">
        <v>857</v>
      </c>
      <c r="K8" s="6" t="s">
        <v>1353</v>
      </c>
    </row>
    <row r="9" spans="1:11" ht="26.1" customHeight="1">
      <c r="A9" s="4" t="s">
        <v>766</v>
      </c>
      <c r="B9" s="4" t="s">
        <v>791</v>
      </c>
      <c r="C9" s="4" t="s">
        <v>1351</v>
      </c>
      <c r="D9" s="4" t="s">
        <v>1352</v>
      </c>
      <c r="E9" s="5" t="s">
        <v>854</v>
      </c>
      <c r="F9" s="5" t="s">
        <v>83</v>
      </c>
      <c r="G9" s="5" t="s">
        <v>855</v>
      </c>
      <c r="H9" s="5" t="s">
        <v>861</v>
      </c>
      <c r="I9" s="9">
        <v>46043</v>
      </c>
      <c r="J9" s="5" t="s">
        <v>857</v>
      </c>
      <c r="K9" s="4" t="s">
        <v>1353</v>
      </c>
    </row>
    <row r="10" spans="1:11" ht="26.1" customHeight="1">
      <c r="A10" s="6" t="s">
        <v>766</v>
      </c>
      <c r="B10" s="6" t="s">
        <v>791</v>
      </c>
      <c r="C10" s="6" t="s">
        <v>1354</v>
      </c>
      <c r="D10" s="6" t="s">
        <v>1355</v>
      </c>
      <c r="E10" s="7" t="s">
        <v>854</v>
      </c>
      <c r="F10" s="7" t="s">
        <v>83</v>
      </c>
      <c r="G10" s="7" t="s">
        <v>855</v>
      </c>
      <c r="H10" s="7" t="s">
        <v>856</v>
      </c>
      <c r="I10" s="8">
        <v>46047</v>
      </c>
      <c r="J10" s="7" t="s">
        <v>857</v>
      </c>
      <c r="K10" s="6" t="s">
        <v>858</v>
      </c>
    </row>
    <row r="11" spans="1:11" ht="26.1" customHeight="1">
      <c r="A11" s="4" t="s">
        <v>766</v>
      </c>
      <c r="B11" s="4" t="s">
        <v>791</v>
      </c>
      <c r="C11" s="4" t="s">
        <v>1356</v>
      </c>
      <c r="D11" s="4" t="s">
        <v>1357</v>
      </c>
      <c r="E11" s="5" t="s">
        <v>854</v>
      </c>
      <c r="F11" s="5" t="s">
        <v>85</v>
      </c>
      <c r="G11" s="5" t="s">
        <v>893</v>
      </c>
      <c r="H11" s="5" t="s">
        <v>856</v>
      </c>
      <c r="I11" s="9">
        <v>46028</v>
      </c>
      <c r="J11" s="5" t="s">
        <v>857</v>
      </c>
      <c r="K11" s="4" t="s">
        <v>858</v>
      </c>
    </row>
    <row r="12" spans="1:11" ht="26.1" customHeight="1">
      <c r="A12" s="6" t="s">
        <v>766</v>
      </c>
      <c r="B12" s="6" t="s">
        <v>791</v>
      </c>
      <c r="C12" s="6" t="s">
        <v>1358</v>
      </c>
      <c r="D12" s="6" t="s">
        <v>1359</v>
      </c>
      <c r="E12" s="7" t="s">
        <v>854</v>
      </c>
      <c r="F12" s="7" t="s">
        <v>83</v>
      </c>
      <c r="G12" s="7" t="s">
        <v>855</v>
      </c>
      <c r="H12" s="7" t="s">
        <v>856</v>
      </c>
      <c r="I12" s="8">
        <v>46050</v>
      </c>
      <c r="J12" s="7" t="s">
        <v>857</v>
      </c>
      <c r="K12" s="6" t="s">
        <v>858</v>
      </c>
    </row>
    <row r="13" spans="1:11" ht="26.1" customHeight="1">
      <c r="A13" s="4" t="s">
        <v>766</v>
      </c>
      <c r="B13" s="4" t="s">
        <v>791</v>
      </c>
      <c r="C13" s="4" t="s">
        <v>1360</v>
      </c>
      <c r="D13" s="4" t="s">
        <v>1361</v>
      </c>
      <c r="E13" s="5" t="s">
        <v>854</v>
      </c>
      <c r="F13" s="5" t="s">
        <v>83</v>
      </c>
      <c r="G13" s="5" t="s">
        <v>855</v>
      </c>
      <c r="H13" s="5" t="s">
        <v>861</v>
      </c>
      <c r="I13" s="9">
        <v>46050</v>
      </c>
      <c r="J13" s="5" t="s">
        <v>857</v>
      </c>
      <c r="K13" s="4" t="s">
        <v>1362</v>
      </c>
    </row>
    <row r="14" spans="1:11" ht="26.1" customHeight="1">
      <c r="A14" s="6" t="s">
        <v>766</v>
      </c>
      <c r="B14" s="6" t="s">
        <v>791</v>
      </c>
      <c r="C14" s="6" t="s">
        <v>1363</v>
      </c>
      <c r="D14" s="6" t="s">
        <v>1364</v>
      </c>
      <c r="E14" s="7" t="s">
        <v>854</v>
      </c>
      <c r="F14" s="7" t="s">
        <v>83</v>
      </c>
      <c r="G14" s="7" t="s">
        <v>855</v>
      </c>
      <c r="H14" s="7" t="s">
        <v>856</v>
      </c>
      <c r="I14" s="8">
        <v>46027</v>
      </c>
      <c r="J14" s="7" t="s">
        <v>857</v>
      </c>
      <c r="K14" s="6" t="s">
        <v>858</v>
      </c>
    </row>
    <row r="15" spans="1:11" ht="26.1" customHeight="1">
      <c r="A15" s="4" t="s">
        <v>766</v>
      </c>
      <c r="B15" s="4" t="s">
        <v>791</v>
      </c>
      <c r="C15" s="4" t="s">
        <v>1363</v>
      </c>
      <c r="D15" s="4" t="s">
        <v>1364</v>
      </c>
      <c r="E15" s="5" t="s">
        <v>854</v>
      </c>
      <c r="F15" s="5" t="s">
        <v>83</v>
      </c>
      <c r="G15" s="5" t="s">
        <v>855</v>
      </c>
      <c r="H15" s="5" t="s">
        <v>861</v>
      </c>
      <c r="I15" s="9">
        <v>46027</v>
      </c>
      <c r="J15" s="5" t="s">
        <v>857</v>
      </c>
      <c r="K15" s="4" t="s">
        <v>1365</v>
      </c>
    </row>
    <row r="16" spans="1:11" ht="26.1" customHeight="1">
      <c r="A16" s="6" t="s">
        <v>766</v>
      </c>
      <c r="B16" s="6" t="s">
        <v>791</v>
      </c>
      <c r="C16" s="6" t="s">
        <v>1366</v>
      </c>
      <c r="D16" s="6" t="s">
        <v>1367</v>
      </c>
      <c r="E16" s="7" t="s">
        <v>854</v>
      </c>
      <c r="F16" s="7" t="s">
        <v>83</v>
      </c>
      <c r="G16" s="7" t="s">
        <v>855</v>
      </c>
      <c r="H16" s="7" t="s">
        <v>856</v>
      </c>
      <c r="I16" s="8">
        <v>46050</v>
      </c>
      <c r="J16" s="7" t="s">
        <v>857</v>
      </c>
      <c r="K16" s="6" t="s">
        <v>858</v>
      </c>
    </row>
    <row r="17" spans="1:11" ht="26.1" customHeight="1">
      <c r="A17" s="4" t="s">
        <v>766</v>
      </c>
      <c r="B17" s="4" t="s">
        <v>791</v>
      </c>
      <c r="C17" s="4" t="s">
        <v>1368</v>
      </c>
      <c r="D17" s="4" t="s">
        <v>1369</v>
      </c>
      <c r="E17" s="5" t="s">
        <v>854</v>
      </c>
      <c r="F17" s="5" t="s">
        <v>85</v>
      </c>
      <c r="G17" s="5" t="s">
        <v>893</v>
      </c>
      <c r="H17" s="5" t="s">
        <v>856</v>
      </c>
      <c r="I17" s="9">
        <v>46041</v>
      </c>
      <c r="J17" s="5" t="s">
        <v>857</v>
      </c>
      <c r="K17" s="4" t="s">
        <v>858</v>
      </c>
    </row>
    <row r="18" spans="1:11" ht="26.1" customHeight="1">
      <c r="A18" s="6" t="s">
        <v>766</v>
      </c>
      <c r="B18" s="6" t="s">
        <v>791</v>
      </c>
      <c r="C18" s="6" t="s">
        <v>1368</v>
      </c>
      <c r="D18" s="6" t="s">
        <v>1369</v>
      </c>
      <c r="E18" s="7" t="s">
        <v>854</v>
      </c>
      <c r="F18" s="7" t="s">
        <v>85</v>
      </c>
      <c r="G18" s="7" t="s">
        <v>855</v>
      </c>
      <c r="H18" s="7" t="s">
        <v>861</v>
      </c>
      <c r="I18" s="8">
        <v>46042</v>
      </c>
      <c r="J18" s="7" t="s">
        <v>857</v>
      </c>
      <c r="K18" s="6" t="s">
        <v>1353</v>
      </c>
    </row>
    <row r="19" spans="1:11" ht="26.1" customHeight="1">
      <c r="A19" s="4" t="s">
        <v>766</v>
      </c>
      <c r="B19" s="4" t="s">
        <v>791</v>
      </c>
      <c r="C19" s="4" t="s">
        <v>1370</v>
      </c>
      <c r="D19" s="4" t="s">
        <v>1371</v>
      </c>
      <c r="E19" s="5" t="s">
        <v>854</v>
      </c>
      <c r="F19" s="5" t="s">
        <v>83</v>
      </c>
      <c r="G19" s="5" t="s">
        <v>855</v>
      </c>
      <c r="H19" s="5" t="s">
        <v>861</v>
      </c>
      <c r="I19" s="9">
        <v>46038</v>
      </c>
      <c r="J19" s="5" t="s">
        <v>857</v>
      </c>
      <c r="K19" s="4" t="s">
        <v>1372</v>
      </c>
    </row>
    <row r="20" spans="1:11" ht="26.1" customHeight="1">
      <c r="A20" s="6" t="s">
        <v>766</v>
      </c>
      <c r="B20" s="6" t="s">
        <v>791</v>
      </c>
      <c r="C20" s="6" t="s">
        <v>1373</v>
      </c>
      <c r="D20" s="6" t="s">
        <v>1374</v>
      </c>
      <c r="E20" s="7" t="s">
        <v>854</v>
      </c>
      <c r="F20" s="7" t="s">
        <v>83</v>
      </c>
      <c r="G20" s="7" t="s">
        <v>930</v>
      </c>
      <c r="H20" s="7" t="s">
        <v>856</v>
      </c>
      <c r="I20" s="8">
        <v>46041</v>
      </c>
      <c r="J20" s="7" t="s">
        <v>857</v>
      </c>
      <c r="K20" s="6" t="s">
        <v>858</v>
      </c>
    </row>
    <row r="21" spans="1:11" ht="26.1" customHeight="1">
      <c r="A21" s="4" t="s">
        <v>766</v>
      </c>
      <c r="B21" s="4" t="s">
        <v>791</v>
      </c>
      <c r="C21" s="4" t="s">
        <v>1373</v>
      </c>
      <c r="D21" s="4" t="s">
        <v>1374</v>
      </c>
      <c r="E21" s="5" t="s">
        <v>854</v>
      </c>
      <c r="F21" s="5" t="s">
        <v>83</v>
      </c>
      <c r="G21" s="5" t="s">
        <v>855</v>
      </c>
      <c r="H21" s="5" t="s">
        <v>861</v>
      </c>
      <c r="I21" s="9">
        <v>46041</v>
      </c>
      <c r="J21" s="5" t="s">
        <v>857</v>
      </c>
      <c r="K21" s="4" t="s">
        <v>1375</v>
      </c>
    </row>
    <row r="22" spans="1:11" ht="26.1" customHeight="1">
      <c r="A22" s="6" t="s">
        <v>766</v>
      </c>
      <c r="B22" s="6" t="s">
        <v>791</v>
      </c>
      <c r="C22" s="6" t="s">
        <v>1376</v>
      </c>
      <c r="D22" s="6" t="s">
        <v>1377</v>
      </c>
      <c r="E22" s="7" t="s">
        <v>854</v>
      </c>
      <c r="F22" s="7" t="s">
        <v>83</v>
      </c>
      <c r="G22" s="7" t="s">
        <v>855</v>
      </c>
      <c r="H22" s="7" t="s">
        <v>861</v>
      </c>
      <c r="I22" s="8">
        <v>46044</v>
      </c>
      <c r="J22" s="7" t="s">
        <v>857</v>
      </c>
      <c r="K22" s="6" t="s">
        <v>1378</v>
      </c>
    </row>
    <row r="23" spans="1:11" ht="26.1" customHeight="1"/>
    <row r="24" spans="1:11" ht="26.1" customHeight="1"/>
    <row r="25" spans="1:11" ht="26.1" customHeight="1"/>
    <row r="26" spans="1:11" ht="26.1" customHeight="1"/>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3C60-F362-4806-943C-FB230C1D5A7C}">
  <sheetPr codeName="Planilha36">
    <tabColor theme="6" tint="0.59999389629810485"/>
  </sheetPr>
  <dimension ref="A1:O58"/>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77"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8.75" customHeight="1"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8.75" customHeight="1" thickBot="1">
      <c r="A2" s="71" t="s">
        <v>1831</v>
      </c>
      <c r="B2" s="72" t="s">
        <v>766</v>
      </c>
      <c r="C2" s="72" t="s">
        <v>791</v>
      </c>
      <c r="D2" s="72" t="s">
        <v>2217</v>
      </c>
      <c r="E2" s="72" t="s">
        <v>1833</v>
      </c>
      <c r="F2" s="73" t="s">
        <v>2218</v>
      </c>
      <c r="G2" s="73" t="s">
        <v>1835</v>
      </c>
      <c r="H2" s="73" t="s">
        <v>1836</v>
      </c>
      <c r="I2" s="73" t="s">
        <v>2219</v>
      </c>
      <c r="J2" s="279">
        <v>13.66</v>
      </c>
      <c r="K2" s="279">
        <v>548784571.95000005</v>
      </c>
      <c r="L2" s="280">
        <v>2.4891370308501598E-8</v>
      </c>
      <c r="M2" s="74">
        <v>0</v>
      </c>
      <c r="N2" s="74">
        <v>25036113.059999999</v>
      </c>
      <c r="O2" s="281">
        <v>0</v>
      </c>
    </row>
    <row r="3" spans="1:15" ht="18.75" customHeight="1" thickBot="1">
      <c r="A3" s="71" t="s">
        <v>1831</v>
      </c>
      <c r="B3" s="72" t="s">
        <v>766</v>
      </c>
      <c r="C3" s="72" t="s">
        <v>791</v>
      </c>
      <c r="D3" s="72" t="s">
        <v>2220</v>
      </c>
      <c r="E3" s="72" t="s">
        <v>1833</v>
      </c>
      <c r="F3" s="73" t="s">
        <v>2221</v>
      </c>
      <c r="G3" s="73" t="s">
        <v>1835</v>
      </c>
      <c r="H3" s="73" t="s">
        <v>1836</v>
      </c>
      <c r="I3" s="73" t="s">
        <v>2222</v>
      </c>
      <c r="J3" s="279">
        <v>6950.25</v>
      </c>
      <c r="K3" s="279">
        <v>548784571.95000005</v>
      </c>
      <c r="L3" s="280">
        <v>1.2664805745729401E-5</v>
      </c>
      <c r="M3" s="74">
        <v>0</v>
      </c>
      <c r="N3" s="74">
        <v>25036113.059999999</v>
      </c>
      <c r="O3" s="281">
        <v>0</v>
      </c>
    </row>
    <row r="4" spans="1:15" ht="18.75" customHeight="1" thickBot="1">
      <c r="A4" s="71" t="s">
        <v>1831</v>
      </c>
      <c r="B4" s="72" t="s">
        <v>766</v>
      </c>
      <c r="C4" s="72" t="s">
        <v>791</v>
      </c>
      <c r="D4" s="72" t="s">
        <v>2220</v>
      </c>
      <c r="E4" s="72" t="s">
        <v>1833</v>
      </c>
      <c r="F4" s="73" t="s">
        <v>2221</v>
      </c>
      <c r="G4" s="73" t="s">
        <v>1840</v>
      </c>
      <c r="H4" s="73" t="s">
        <v>1881</v>
      </c>
      <c r="I4" s="73" t="s">
        <v>2223</v>
      </c>
      <c r="J4" s="279">
        <v>48033.13</v>
      </c>
      <c r="K4" s="279">
        <v>548784571.95000005</v>
      </c>
      <c r="L4" s="280">
        <v>8.7526385498272195E-5</v>
      </c>
      <c r="M4" s="74">
        <v>0</v>
      </c>
      <c r="N4" s="74">
        <v>25036113.059999999</v>
      </c>
      <c r="O4" s="281">
        <v>0</v>
      </c>
    </row>
    <row r="5" spans="1:15" ht="18.75" customHeight="1" thickBot="1">
      <c r="A5" s="71" t="s">
        <v>1831</v>
      </c>
      <c r="B5" s="72" t="s">
        <v>766</v>
      </c>
      <c r="C5" s="72" t="s">
        <v>791</v>
      </c>
      <c r="D5" s="72" t="s">
        <v>2224</v>
      </c>
      <c r="E5" s="72" t="s">
        <v>1833</v>
      </c>
      <c r="F5" s="73" t="s">
        <v>2225</v>
      </c>
      <c r="G5" s="73" t="s">
        <v>1835</v>
      </c>
      <c r="H5" s="73" t="s">
        <v>1836</v>
      </c>
      <c r="I5" s="73" t="s">
        <v>2226</v>
      </c>
      <c r="J5" s="279">
        <v>724.94</v>
      </c>
      <c r="K5" s="279">
        <v>548784571.95000005</v>
      </c>
      <c r="L5" s="280">
        <v>1.32099194666509E-6</v>
      </c>
      <c r="M5" s="74">
        <v>0</v>
      </c>
      <c r="N5" s="74">
        <v>25036113.059999999</v>
      </c>
      <c r="O5" s="281">
        <v>0</v>
      </c>
    </row>
    <row r="6" spans="1:15" ht="18.75" customHeight="1" thickBot="1">
      <c r="A6" s="71" t="s">
        <v>1831</v>
      </c>
      <c r="B6" s="72" t="s">
        <v>766</v>
      </c>
      <c r="C6" s="72" t="s">
        <v>791</v>
      </c>
      <c r="D6" s="72" t="s">
        <v>2224</v>
      </c>
      <c r="E6" s="72" t="s">
        <v>1833</v>
      </c>
      <c r="F6" s="73" t="s">
        <v>2227</v>
      </c>
      <c r="G6" s="73" t="s">
        <v>1835</v>
      </c>
      <c r="H6" s="73" t="s">
        <v>1836</v>
      </c>
      <c r="I6" s="73" t="s">
        <v>2228</v>
      </c>
      <c r="J6" s="279">
        <v>277.94</v>
      </c>
      <c r="K6" s="279">
        <v>548784571.95000005</v>
      </c>
      <c r="L6" s="280">
        <v>5.0646467522290902E-7</v>
      </c>
      <c r="M6" s="74">
        <v>0</v>
      </c>
      <c r="N6" s="74">
        <v>25036113.059999999</v>
      </c>
      <c r="O6" s="281">
        <v>0</v>
      </c>
    </row>
    <row r="7" spans="1:15" ht="18.75" customHeight="1" thickBot="1">
      <c r="A7" s="71" t="s">
        <v>1831</v>
      </c>
      <c r="B7" s="72" t="s">
        <v>766</v>
      </c>
      <c r="C7" s="72" t="s">
        <v>791</v>
      </c>
      <c r="D7" s="72" t="s">
        <v>2224</v>
      </c>
      <c r="E7" s="72" t="s">
        <v>1833</v>
      </c>
      <c r="F7" s="73" t="s">
        <v>2227</v>
      </c>
      <c r="G7" s="73" t="s">
        <v>1835</v>
      </c>
      <c r="H7" s="73" t="s">
        <v>1836</v>
      </c>
      <c r="I7" s="73" t="s">
        <v>2229</v>
      </c>
      <c r="J7" s="279">
        <v>707.59</v>
      </c>
      <c r="K7" s="279">
        <v>548784571.95000005</v>
      </c>
      <c r="L7" s="280">
        <v>1.2893766263977099E-6</v>
      </c>
      <c r="M7" s="74">
        <v>0</v>
      </c>
      <c r="N7" s="74">
        <v>25036113.059999999</v>
      </c>
      <c r="O7" s="281">
        <v>0</v>
      </c>
    </row>
    <row r="8" spans="1:15" ht="18.75" customHeight="1" thickBot="1">
      <c r="A8" s="71" t="s">
        <v>1831</v>
      </c>
      <c r="B8" s="72" t="s">
        <v>766</v>
      </c>
      <c r="C8" s="72" t="s">
        <v>791</v>
      </c>
      <c r="D8" s="72" t="s">
        <v>2220</v>
      </c>
      <c r="E8" s="72" t="s">
        <v>1833</v>
      </c>
      <c r="F8" s="73" t="s">
        <v>2230</v>
      </c>
      <c r="G8" s="73" t="s">
        <v>1835</v>
      </c>
      <c r="H8" s="73" t="s">
        <v>1836</v>
      </c>
      <c r="I8" s="73" t="s">
        <v>2231</v>
      </c>
      <c r="J8" s="279">
        <v>4916.88</v>
      </c>
      <c r="K8" s="279">
        <v>548784571.95000005</v>
      </c>
      <c r="L8" s="280">
        <v>8.9595813208247007E-6</v>
      </c>
      <c r="M8" s="74">
        <v>0</v>
      </c>
      <c r="N8" s="74">
        <v>25036113.059999999</v>
      </c>
      <c r="O8" s="281">
        <v>0</v>
      </c>
    </row>
    <row r="9" spans="1:15" ht="18.75" customHeight="1" thickBot="1">
      <c r="A9" s="71" t="s">
        <v>1831</v>
      </c>
      <c r="B9" s="72" t="s">
        <v>766</v>
      </c>
      <c r="C9" s="72" t="s">
        <v>791</v>
      </c>
      <c r="D9" s="72" t="s">
        <v>2220</v>
      </c>
      <c r="E9" s="72" t="s">
        <v>1833</v>
      </c>
      <c r="F9" s="73" t="s">
        <v>2232</v>
      </c>
      <c r="G9" s="73" t="s">
        <v>1835</v>
      </c>
      <c r="H9" s="73" t="s">
        <v>1836</v>
      </c>
      <c r="I9" s="73" t="s">
        <v>2233</v>
      </c>
      <c r="J9" s="283">
        <v>10</v>
      </c>
      <c r="K9" s="279">
        <v>548784571.95000005</v>
      </c>
      <c r="L9" s="280">
        <v>1.8222086609444802E-8</v>
      </c>
      <c r="M9" s="74">
        <v>0</v>
      </c>
      <c r="N9" s="74">
        <v>25036113.059999999</v>
      </c>
      <c r="O9" s="281">
        <v>0</v>
      </c>
    </row>
    <row r="10" spans="1:15" ht="18.75" customHeight="1" thickBot="1">
      <c r="A10" s="71" t="s">
        <v>1831</v>
      </c>
      <c r="B10" s="72" t="s">
        <v>766</v>
      </c>
      <c r="C10" s="72" t="s">
        <v>791</v>
      </c>
      <c r="D10" s="72" t="s">
        <v>2234</v>
      </c>
      <c r="E10" s="72" t="s">
        <v>1833</v>
      </c>
      <c r="F10" s="73" t="s">
        <v>2235</v>
      </c>
      <c r="G10" s="73" t="s">
        <v>1854</v>
      </c>
      <c r="H10" s="73" t="s">
        <v>1866</v>
      </c>
      <c r="I10" s="73" t="s">
        <v>2236</v>
      </c>
      <c r="J10" s="279">
        <v>3401.18</v>
      </c>
      <c r="K10" s="279">
        <v>548784571.95000005</v>
      </c>
      <c r="L10" s="280">
        <v>6.19765965343115E-6</v>
      </c>
      <c r="M10" s="74">
        <v>0</v>
      </c>
      <c r="N10" s="74">
        <v>25036113.059999999</v>
      </c>
      <c r="O10" s="281">
        <v>0</v>
      </c>
    </row>
    <row r="11" spans="1:15" ht="18.75" customHeight="1" thickBot="1">
      <c r="A11" s="71" t="s">
        <v>1831</v>
      </c>
      <c r="B11" s="72" t="s">
        <v>766</v>
      </c>
      <c r="C11" s="72" t="s">
        <v>791</v>
      </c>
      <c r="D11" s="72" t="s">
        <v>2234</v>
      </c>
      <c r="E11" s="72" t="s">
        <v>1833</v>
      </c>
      <c r="F11" s="73" t="s">
        <v>2235</v>
      </c>
      <c r="G11" s="73" t="s">
        <v>1854</v>
      </c>
      <c r="H11" s="73" t="s">
        <v>1953</v>
      </c>
      <c r="I11" s="73" t="s">
        <v>2237</v>
      </c>
      <c r="J11" s="279">
        <v>15286.77</v>
      </c>
      <c r="K11" s="279">
        <v>548784571.95000005</v>
      </c>
      <c r="L11" s="280">
        <v>2.7855684691866301E-5</v>
      </c>
      <c r="M11" s="74">
        <v>0</v>
      </c>
      <c r="N11" s="74">
        <v>25036113.059999999</v>
      </c>
      <c r="O11" s="281">
        <v>0</v>
      </c>
    </row>
    <row r="12" spans="1:15" ht="18.75" customHeight="1" thickBot="1">
      <c r="A12" s="71" t="s">
        <v>1831</v>
      </c>
      <c r="B12" s="72" t="s">
        <v>766</v>
      </c>
      <c r="C12" s="72" t="s">
        <v>791</v>
      </c>
      <c r="D12" s="72" t="s">
        <v>2234</v>
      </c>
      <c r="E12" s="72" t="s">
        <v>1833</v>
      </c>
      <c r="F12" s="73" t="s">
        <v>2238</v>
      </c>
      <c r="G12" s="73" t="s">
        <v>1854</v>
      </c>
      <c r="H12" s="73" t="s">
        <v>1953</v>
      </c>
      <c r="I12" s="73" t="s">
        <v>2239</v>
      </c>
      <c r="J12" s="283">
        <v>25000</v>
      </c>
      <c r="K12" s="279">
        <v>548784571.95000005</v>
      </c>
      <c r="L12" s="280">
        <v>4.5555216523612001E-5</v>
      </c>
      <c r="M12" s="74">
        <v>0</v>
      </c>
      <c r="N12" s="74">
        <v>25036113.059999999</v>
      </c>
      <c r="O12" s="281">
        <v>0</v>
      </c>
    </row>
    <row r="13" spans="1:15" ht="18.75" customHeight="1" thickBot="1">
      <c r="A13" s="71" t="s">
        <v>1831</v>
      </c>
      <c r="B13" s="72" t="s">
        <v>766</v>
      </c>
      <c r="C13" s="72" t="s">
        <v>791</v>
      </c>
      <c r="D13" s="72" t="s">
        <v>2234</v>
      </c>
      <c r="E13" s="72" t="s">
        <v>1833</v>
      </c>
      <c r="F13" s="73" t="s">
        <v>2238</v>
      </c>
      <c r="G13" s="73" t="s">
        <v>1854</v>
      </c>
      <c r="H13" s="73" t="s">
        <v>1862</v>
      </c>
      <c r="I13" s="73" t="s">
        <v>2240</v>
      </c>
      <c r="J13" s="279">
        <v>135699.66</v>
      </c>
      <c r="K13" s="279">
        <v>548784571.95000005</v>
      </c>
      <c r="L13" s="280">
        <v>2.47273095E-4</v>
      </c>
      <c r="M13" s="74">
        <v>0</v>
      </c>
      <c r="N13" s="74">
        <v>25036113.059999999</v>
      </c>
      <c r="O13" s="281">
        <v>0</v>
      </c>
    </row>
    <row r="14" spans="1:15" ht="18.75" customHeight="1" thickBot="1">
      <c r="A14" s="71" t="s">
        <v>1831</v>
      </c>
      <c r="B14" s="72" t="s">
        <v>766</v>
      </c>
      <c r="C14" s="72" t="s">
        <v>791</v>
      </c>
      <c r="D14" s="72" t="s">
        <v>2234</v>
      </c>
      <c r="E14" s="72" t="s">
        <v>1833</v>
      </c>
      <c r="F14" s="73" t="s">
        <v>2238</v>
      </c>
      <c r="G14" s="73" t="s">
        <v>1840</v>
      </c>
      <c r="H14" s="73" t="s">
        <v>1841</v>
      </c>
      <c r="I14" s="73" t="s">
        <v>2241</v>
      </c>
      <c r="J14" s="279">
        <v>117025.81</v>
      </c>
      <c r="K14" s="279">
        <v>548784571.95000005</v>
      </c>
      <c r="L14" s="280">
        <v>2.13245444E-4</v>
      </c>
      <c r="M14" s="74">
        <v>0</v>
      </c>
      <c r="N14" s="74">
        <v>25036113.059999999</v>
      </c>
      <c r="O14" s="281">
        <v>0</v>
      </c>
    </row>
    <row r="15" spans="1:15" ht="18.75" customHeight="1" thickBot="1">
      <c r="A15" s="71" t="s">
        <v>1831</v>
      </c>
      <c r="B15" s="72" t="s">
        <v>766</v>
      </c>
      <c r="C15" s="72" t="s">
        <v>791</v>
      </c>
      <c r="D15" s="72" t="s">
        <v>2224</v>
      </c>
      <c r="E15" s="72" t="s">
        <v>1833</v>
      </c>
      <c r="F15" s="73" t="s">
        <v>2227</v>
      </c>
      <c r="G15" s="73" t="s">
        <v>1835</v>
      </c>
      <c r="H15" s="73" t="s">
        <v>1836</v>
      </c>
      <c r="I15" s="73" t="s">
        <v>2242</v>
      </c>
      <c r="J15" s="279">
        <v>50.98</v>
      </c>
      <c r="K15" s="279">
        <v>548784571.95000005</v>
      </c>
      <c r="L15" s="280">
        <v>9.2896197534949706E-8</v>
      </c>
      <c r="M15" s="74">
        <v>0</v>
      </c>
      <c r="N15" s="74">
        <v>25036113.059999999</v>
      </c>
      <c r="O15" s="281">
        <v>0</v>
      </c>
    </row>
    <row r="16" spans="1:15" ht="18.75" customHeight="1" thickBot="1">
      <c r="A16" s="71" t="s">
        <v>1831</v>
      </c>
      <c r="B16" s="72" t="s">
        <v>766</v>
      </c>
      <c r="C16" s="72" t="s">
        <v>791</v>
      </c>
      <c r="D16" s="72" t="s">
        <v>2224</v>
      </c>
      <c r="E16" s="72" t="s">
        <v>1833</v>
      </c>
      <c r="F16" s="73" t="s">
        <v>2227</v>
      </c>
      <c r="G16" s="73" t="s">
        <v>1835</v>
      </c>
      <c r="H16" s="73" t="s">
        <v>1836</v>
      </c>
      <c r="I16" s="73" t="s">
        <v>2243</v>
      </c>
      <c r="J16" s="279">
        <v>176.51</v>
      </c>
      <c r="K16" s="279">
        <v>548784571.95000005</v>
      </c>
      <c r="L16" s="280">
        <v>3.2163805074330998E-7</v>
      </c>
      <c r="M16" s="74">
        <v>0</v>
      </c>
      <c r="N16" s="74">
        <v>25036113.059999999</v>
      </c>
      <c r="O16" s="281">
        <v>0</v>
      </c>
    </row>
    <row r="17" spans="1:15" ht="18.75" customHeight="1" thickBot="1">
      <c r="A17" s="71" t="s">
        <v>1831</v>
      </c>
      <c r="B17" s="72" t="s">
        <v>766</v>
      </c>
      <c r="C17" s="72" t="s">
        <v>791</v>
      </c>
      <c r="D17" s="72" t="s">
        <v>2244</v>
      </c>
      <c r="E17" s="72" t="s">
        <v>1852</v>
      </c>
      <c r="F17" s="73" t="s">
        <v>2245</v>
      </c>
      <c r="G17" s="73" t="s">
        <v>1854</v>
      </c>
      <c r="H17" s="73" t="s">
        <v>2246</v>
      </c>
      <c r="I17" s="73" t="s">
        <v>2247</v>
      </c>
      <c r="J17" s="279">
        <v>58216.5</v>
      </c>
      <c r="K17" s="279">
        <v>548784571.95000005</v>
      </c>
      <c r="L17" s="280">
        <v>1.0608260999999999E-4</v>
      </c>
      <c r="M17" s="74">
        <v>0</v>
      </c>
      <c r="N17" s="74">
        <v>25036113.059999999</v>
      </c>
      <c r="O17" s="281">
        <v>0</v>
      </c>
    </row>
    <row r="18" spans="1:15" ht="18.75" customHeight="1" thickBot="1">
      <c r="A18" s="71" t="s">
        <v>1831</v>
      </c>
      <c r="B18" s="72" t="s">
        <v>766</v>
      </c>
      <c r="C18" s="72" t="s">
        <v>791</v>
      </c>
      <c r="D18" s="72" t="s">
        <v>2248</v>
      </c>
      <c r="E18" s="72" t="s">
        <v>1833</v>
      </c>
      <c r="F18" s="73" t="s">
        <v>2249</v>
      </c>
      <c r="G18" s="73" t="s">
        <v>1835</v>
      </c>
      <c r="H18" s="73" t="s">
        <v>1836</v>
      </c>
      <c r="I18" s="73" t="s">
        <v>2250</v>
      </c>
      <c r="J18" s="279">
        <v>3354.91</v>
      </c>
      <c r="K18" s="279">
        <v>548784571.95000005</v>
      </c>
      <c r="L18" s="280">
        <v>6.1133460586892497E-6</v>
      </c>
      <c r="M18" s="74">
        <v>0</v>
      </c>
      <c r="N18" s="74">
        <v>25036113.059999999</v>
      </c>
      <c r="O18" s="281">
        <v>0</v>
      </c>
    </row>
    <row r="19" spans="1:15" ht="18.75" customHeight="1" thickBot="1">
      <c r="A19" s="71" t="s">
        <v>1831</v>
      </c>
      <c r="B19" s="72" t="s">
        <v>766</v>
      </c>
      <c r="C19" s="72" t="s">
        <v>791</v>
      </c>
      <c r="D19" s="72" t="s">
        <v>2251</v>
      </c>
      <c r="E19" s="72" t="s">
        <v>1833</v>
      </c>
      <c r="F19" s="73" t="s">
        <v>2252</v>
      </c>
      <c r="G19" s="73" t="s">
        <v>1854</v>
      </c>
      <c r="H19" s="73" t="s">
        <v>1857</v>
      </c>
      <c r="I19" s="73" t="s">
        <v>2253</v>
      </c>
      <c r="J19" s="283">
        <v>5000</v>
      </c>
      <c r="K19" s="279">
        <v>548784571.95000005</v>
      </c>
      <c r="L19" s="280">
        <v>9.1110433047224107E-6</v>
      </c>
      <c r="M19" s="74">
        <v>5000</v>
      </c>
      <c r="N19" s="74">
        <v>25036113.059999999</v>
      </c>
      <c r="O19" s="281">
        <v>1.99711512E-4</v>
      </c>
    </row>
    <row r="20" spans="1:15" ht="18.75" customHeight="1" thickBot="1">
      <c r="A20" s="71" t="s">
        <v>1831</v>
      </c>
      <c r="B20" s="72" t="s">
        <v>766</v>
      </c>
      <c r="C20" s="72" t="s">
        <v>791</v>
      </c>
      <c r="D20" s="72" t="s">
        <v>2251</v>
      </c>
      <c r="E20" s="72" t="s">
        <v>1833</v>
      </c>
      <c r="F20" s="73" t="s">
        <v>2254</v>
      </c>
      <c r="G20" s="73" t="s">
        <v>1835</v>
      </c>
      <c r="H20" s="73" t="s">
        <v>1836</v>
      </c>
      <c r="I20" s="73" t="s">
        <v>2255</v>
      </c>
      <c r="J20" s="279">
        <v>4064.82</v>
      </c>
      <c r="K20" s="279">
        <v>548784571.95000005</v>
      </c>
      <c r="L20" s="280">
        <v>7.4069502091803499E-6</v>
      </c>
      <c r="M20" s="74">
        <v>0</v>
      </c>
      <c r="N20" s="74">
        <v>25036113.059999999</v>
      </c>
      <c r="O20" s="281">
        <v>0</v>
      </c>
    </row>
    <row r="21" spans="1:15" ht="18.75" customHeight="1" thickBot="1">
      <c r="A21" s="71" t="s">
        <v>1831</v>
      </c>
      <c r="B21" s="72" t="s">
        <v>766</v>
      </c>
      <c r="C21" s="72" t="s">
        <v>791</v>
      </c>
      <c r="D21" s="72" t="s">
        <v>2256</v>
      </c>
      <c r="E21" s="72" t="s">
        <v>1833</v>
      </c>
      <c r="F21" s="73" t="s">
        <v>2257</v>
      </c>
      <c r="G21" s="73" t="s">
        <v>1840</v>
      </c>
      <c r="H21" s="73" t="s">
        <v>1841</v>
      </c>
      <c r="I21" s="73" t="s">
        <v>2258</v>
      </c>
      <c r="J21" s="279">
        <v>13439.91</v>
      </c>
      <c r="K21" s="279">
        <v>548784571.95000005</v>
      </c>
      <c r="L21" s="280">
        <v>2.4490320404314301E-5</v>
      </c>
      <c r="M21" s="74">
        <v>0</v>
      </c>
      <c r="N21" s="74">
        <v>25036113.059999999</v>
      </c>
      <c r="O21" s="281">
        <v>0</v>
      </c>
    </row>
    <row r="22" spans="1:15" ht="18.75" customHeight="1" thickBot="1">
      <c r="A22" s="71" t="s">
        <v>1831</v>
      </c>
      <c r="B22" s="72" t="s">
        <v>766</v>
      </c>
      <c r="C22" s="72" t="s">
        <v>791</v>
      </c>
      <c r="D22" s="72" t="s">
        <v>2244</v>
      </c>
      <c r="E22" s="72" t="s">
        <v>1852</v>
      </c>
      <c r="F22" s="73" t="s">
        <v>2245</v>
      </c>
      <c r="G22" s="73" t="s">
        <v>1835</v>
      </c>
      <c r="H22" s="73" t="s">
        <v>1836</v>
      </c>
      <c r="I22" s="73" t="s">
        <v>2259</v>
      </c>
      <c r="J22" s="279">
        <v>734.92</v>
      </c>
      <c r="K22" s="279">
        <v>548784571.95000005</v>
      </c>
      <c r="L22" s="280">
        <v>1.3391775891013199E-6</v>
      </c>
      <c r="M22" s="74">
        <v>0</v>
      </c>
      <c r="N22" s="74">
        <v>25036113.059999999</v>
      </c>
      <c r="O22" s="281">
        <v>0</v>
      </c>
    </row>
    <row r="23" spans="1:15" ht="18.75" customHeight="1" thickBot="1">
      <c r="A23" s="71" t="s">
        <v>1831</v>
      </c>
      <c r="B23" s="72" t="s">
        <v>766</v>
      </c>
      <c r="C23" s="72" t="s">
        <v>791</v>
      </c>
      <c r="D23" s="72" t="s">
        <v>2244</v>
      </c>
      <c r="E23" s="72" t="s">
        <v>1833</v>
      </c>
      <c r="F23" s="73" t="s">
        <v>2260</v>
      </c>
      <c r="G23" s="73" t="s">
        <v>1835</v>
      </c>
      <c r="H23" s="73" t="s">
        <v>1836</v>
      </c>
      <c r="I23" s="73" t="s">
        <v>2261</v>
      </c>
      <c r="J23" s="279">
        <v>18517.099999999999</v>
      </c>
      <c r="K23" s="279">
        <v>548784571.95000005</v>
      </c>
      <c r="L23" s="280">
        <v>3.3742019995575098E-5</v>
      </c>
      <c r="M23" s="74">
        <v>0</v>
      </c>
      <c r="N23" s="74">
        <v>25036113.059999999</v>
      </c>
      <c r="O23" s="281">
        <v>0</v>
      </c>
    </row>
    <row r="24" spans="1:15" ht="18.75" customHeight="1" thickBot="1">
      <c r="A24" s="71" t="s">
        <v>1831</v>
      </c>
      <c r="B24" s="72" t="s">
        <v>766</v>
      </c>
      <c r="C24" s="72" t="s">
        <v>791</v>
      </c>
      <c r="D24" s="72" t="s">
        <v>2224</v>
      </c>
      <c r="E24" s="72" t="s">
        <v>1833</v>
      </c>
      <c r="F24" s="73" t="s">
        <v>2262</v>
      </c>
      <c r="G24" s="73" t="s">
        <v>1840</v>
      </c>
      <c r="H24" s="73" t="s">
        <v>1841</v>
      </c>
      <c r="I24" s="73" t="s">
        <v>2263</v>
      </c>
      <c r="J24" s="279">
        <v>53399.61</v>
      </c>
      <c r="K24" s="279">
        <v>548784571.95000005</v>
      </c>
      <c r="L24" s="280">
        <v>9.7305231833057503E-5</v>
      </c>
      <c r="M24" s="74">
        <v>0</v>
      </c>
      <c r="N24" s="74">
        <v>25036113.059999999</v>
      </c>
      <c r="O24" s="281">
        <v>0</v>
      </c>
    </row>
    <row r="25" spans="1:15" ht="18.75" customHeight="1" thickBot="1">
      <c r="A25" s="71" t="s">
        <v>1831</v>
      </c>
      <c r="B25" s="72" t="s">
        <v>766</v>
      </c>
      <c r="C25" s="72" t="s">
        <v>791</v>
      </c>
      <c r="D25" s="72" t="s">
        <v>2224</v>
      </c>
      <c r="E25" s="72" t="s">
        <v>1833</v>
      </c>
      <c r="F25" s="73" t="s">
        <v>2264</v>
      </c>
      <c r="G25" s="73" t="s">
        <v>1835</v>
      </c>
      <c r="H25" s="73" t="s">
        <v>1836</v>
      </c>
      <c r="I25" s="73" t="s">
        <v>2265</v>
      </c>
      <c r="J25" s="279">
        <v>4180.5</v>
      </c>
      <c r="K25" s="279">
        <v>548784571.95000005</v>
      </c>
      <c r="L25" s="280">
        <v>7.6177433070784001E-6</v>
      </c>
      <c r="M25" s="74">
        <v>0</v>
      </c>
      <c r="N25" s="74">
        <v>25036113.059999999</v>
      </c>
      <c r="O25" s="281">
        <v>0</v>
      </c>
    </row>
    <row r="26" spans="1:15" ht="18.75" customHeight="1" thickBot="1">
      <c r="A26" s="71" t="s">
        <v>1831</v>
      </c>
      <c r="B26" s="72" t="s">
        <v>766</v>
      </c>
      <c r="C26" s="72" t="s">
        <v>791</v>
      </c>
      <c r="D26" s="72" t="s">
        <v>2224</v>
      </c>
      <c r="E26" s="72" t="s">
        <v>1833</v>
      </c>
      <c r="F26" s="73" t="s">
        <v>2264</v>
      </c>
      <c r="G26" s="73" t="s">
        <v>1854</v>
      </c>
      <c r="H26" s="73" t="s">
        <v>2246</v>
      </c>
      <c r="I26" s="73" t="s">
        <v>2266</v>
      </c>
      <c r="J26" s="279">
        <v>94727.58</v>
      </c>
      <c r="K26" s="279">
        <v>548784571.95000005</v>
      </c>
      <c r="L26" s="280">
        <v>1.72613416E-4</v>
      </c>
      <c r="M26" s="74">
        <v>0</v>
      </c>
      <c r="N26" s="74">
        <v>25036113.059999999</v>
      </c>
      <c r="O26" s="281">
        <v>0</v>
      </c>
    </row>
    <row r="27" spans="1:15" ht="18.75" customHeight="1" thickBot="1">
      <c r="A27" s="71" t="s">
        <v>1831</v>
      </c>
      <c r="B27" s="72" t="s">
        <v>766</v>
      </c>
      <c r="C27" s="72" t="s">
        <v>791</v>
      </c>
      <c r="D27" s="72" t="s">
        <v>2267</v>
      </c>
      <c r="E27" s="72" t="s">
        <v>1833</v>
      </c>
      <c r="F27" s="73" t="s">
        <v>2268</v>
      </c>
      <c r="G27" s="73" t="s">
        <v>1835</v>
      </c>
      <c r="H27" s="73" t="s">
        <v>1836</v>
      </c>
      <c r="I27" s="73" t="s">
        <v>2269</v>
      </c>
      <c r="J27" s="279">
        <v>9792.27</v>
      </c>
      <c r="K27" s="279">
        <v>548784571.95000005</v>
      </c>
      <c r="L27" s="280">
        <v>1.7843559204306801E-5</v>
      </c>
      <c r="M27" s="74">
        <v>0</v>
      </c>
      <c r="N27" s="74">
        <v>25036113.059999999</v>
      </c>
      <c r="O27" s="281">
        <v>0</v>
      </c>
    </row>
    <row r="28" spans="1:15" ht="18.75" customHeight="1" thickBot="1">
      <c r="A28" s="71" t="s">
        <v>1831</v>
      </c>
      <c r="B28" s="72" t="s">
        <v>766</v>
      </c>
      <c r="C28" s="72" t="s">
        <v>791</v>
      </c>
      <c r="D28" s="72" t="s">
        <v>2244</v>
      </c>
      <c r="E28" s="72" t="s">
        <v>1833</v>
      </c>
      <c r="F28" s="73" t="s">
        <v>2270</v>
      </c>
      <c r="G28" s="73" t="s">
        <v>1835</v>
      </c>
      <c r="H28" s="73" t="s">
        <v>1836</v>
      </c>
      <c r="I28" s="73" t="s">
        <v>2271</v>
      </c>
      <c r="J28" s="279">
        <v>6765.54</v>
      </c>
      <c r="K28" s="279">
        <v>548784571.95000005</v>
      </c>
      <c r="L28" s="280">
        <v>1.23282255839663E-5</v>
      </c>
      <c r="M28" s="74">
        <v>0</v>
      </c>
      <c r="N28" s="74">
        <v>25036113.059999999</v>
      </c>
      <c r="O28" s="281">
        <v>0</v>
      </c>
    </row>
    <row r="29" spans="1:15" ht="18.75" customHeight="1" thickBot="1">
      <c r="A29" s="71" t="s">
        <v>1831</v>
      </c>
      <c r="B29" s="72" t="s">
        <v>766</v>
      </c>
      <c r="C29" s="72" t="s">
        <v>791</v>
      </c>
      <c r="D29" s="72" t="s">
        <v>2234</v>
      </c>
      <c r="E29" s="72" t="s">
        <v>1833</v>
      </c>
      <c r="F29" s="73" t="s">
        <v>2235</v>
      </c>
      <c r="G29" s="73" t="s">
        <v>1835</v>
      </c>
      <c r="H29" s="73" t="s">
        <v>1836</v>
      </c>
      <c r="I29" s="73" t="s">
        <v>2272</v>
      </c>
      <c r="J29" s="279">
        <v>14993.9</v>
      </c>
      <c r="K29" s="279">
        <v>548784571.95000005</v>
      </c>
      <c r="L29" s="280">
        <v>2.7322014441335501E-5</v>
      </c>
      <c r="M29" s="74">
        <v>0</v>
      </c>
      <c r="N29" s="74">
        <v>25036113.059999999</v>
      </c>
      <c r="O29" s="281">
        <v>0</v>
      </c>
    </row>
    <row r="30" spans="1:15" ht="18.75" customHeight="1" thickBot="1">
      <c r="A30" s="71" t="s">
        <v>1831</v>
      </c>
      <c r="B30" s="72" t="s">
        <v>766</v>
      </c>
      <c r="C30" s="72" t="s">
        <v>791</v>
      </c>
      <c r="D30" s="72" t="s">
        <v>2273</v>
      </c>
      <c r="E30" s="72" t="s">
        <v>1833</v>
      </c>
      <c r="F30" s="73" t="s">
        <v>2274</v>
      </c>
      <c r="G30" s="73" t="s">
        <v>1835</v>
      </c>
      <c r="H30" s="73" t="s">
        <v>1836</v>
      </c>
      <c r="I30" s="73" t="s">
        <v>2275</v>
      </c>
      <c r="J30" s="279">
        <v>1920.48</v>
      </c>
      <c r="K30" s="279">
        <v>548784571.95000005</v>
      </c>
      <c r="L30" s="280">
        <v>3.4995152891706602E-6</v>
      </c>
      <c r="M30" s="74">
        <v>0</v>
      </c>
      <c r="N30" s="74">
        <v>25036113.059999999</v>
      </c>
      <c r="O30" s="281">
        <v>0</v>
      </c>
    </row>
    <row r="31" spans="1:15" ht="18.75" customHeight="1" thickBot="1">
      <c r="A31" s="71" t="s">
        <v>1831</v>
      </c>
      <c r="B31" s="72" t="s">
        <v>766</v>
      </c>
      <c r="C31" s="72" t="s">
        <v>791</v>
      </c>
      <c r="D31" s="72" t="s">
        <v>2273</v>
      </c>
      <c r="E31" s="72" t="s">
        <v>1833</v>
      </c>
      <c r="F31" s="73" t="s">
        <v>2274</v>
      </c>
      <c r="G31" s="73" t="s">
        <v>1835</v>
      </c>
      <c r="H31" s="73" t="s">
        <v>1836</v>
      </c>
      <c r="I31" s="73" t="s">
        <v>2276</v>
      </c>
      <c r="J31" s="279">
        <v>871.38</v>
      </c>
      <c r="K31" s="279">
        <v>548784571.95000005</v>
      </c>
      <c r="L31" s="280">
        <v>1.5878361829737999E-6</v>
      </c>
      <c r="M31" s="74">
        <v>0</v>
      </c>
      <c r="N31" s="74">
        <v>25036113.059999999</v>
      </c>
      <c r="O31" s="281">
        <v>0</v>
      </c>
    </row>
    <row r="32" spans="1:15" ht="18.75" customHeight="1" thickBot="1">
      <c r="A32" s="71" t="s">
        <v>1831</v>
      </c>
      <c r="B32" s="72" t="s">
        <v>766</v>
      </c>
      <c r="C32" s="72" t="s">
        <v>791</v>
      </c>
      <c r="D32" s="72" t="s">
        <v>2217</v>
      </c>
      <c r="E32" s="72" t="s">
        <v>1833</v>
      </c>
      <c r="F32" s="73" t="s">
        <v>2277</v>
      </c>
      <c r="G32" s="73" t="s">
        <v>1835</v>
      </c>
      <c r="H32" s="73" t="s">
        <v>1836</v>
      </c>
      <c r="I32" s="73" t="s">
        <v>2278</v>
      </c>
      <c r="J32" s="279">
        <v>3901.75</v>
      </c>
      <c r="K32" s="279">
        <v>548784571.95000005</v>
      </c>
      <c r="L32" s="280">
        <v>7.1098026428401298E-6</v>
      </c>
      <c r="M32" s="74">
        <v>0</v>
      </c>
      <c r="N32" s="74">
        <v>25036113.059999999</v>
      </c>
      <c r="O32" s="281">
        <v>0</v>
      </c>
    </row>
    <row r="33" spans="1:15" ht="18.75" customHeight="1" thickBot="1">
      <c r="A33" s="71" t="s">
        <v>1831</v>
      </c>
      <c r="B33" s="72" t="s">
        <v>766</v>
      </c>
      <c r="C33" s="72" t="s">
        <v>791</v>
      </c>
      <c r="D33" s="72" t="s">
        <v>2217</v>
      </c>
      <c r="E33" s="72" t="s">
        <v>1833</v>
      </c>
      <c r="F33" s="73" t="s">
        <v>2277</v>
      </c>
      <c r="G33" s="73" t="s">
        <v>1854</v>
      </c>
      <c r="H33" s="73" t="s">
        <v>1866</v>
      </c>
      <c r="I33" s="73" t="s">
        <v>2279</v>
      </c>
      <c r="J33" s="279">
        <v>3142.05</v>
      </c>
      <c r="K33" s="279">
        <v>548784571.95000005</v>
      </c>
      <c r="L33" s="280">
        <v>5.7254707231206101E-6</v>
      </c>
      <c r="M33" s="74">
        <v>0</v>
      </c>
      <c r="N33" s="74">
        <v>25036113.059999999</v>
      </c>
      <c r="O33" s="281">
        <v>0</v>
      </c>
    </row>
    <row r="34" spans="1:15" ht="18.75" customHeight="1" thickBot="1">
      <c r="A34" s="71" t="s">
        <v>1831</v>
      </c>
      <c r="B34" s="72" t="s">
        <v>766</v>
      </c>
      <c r="C34" s="72" t="s">
        <v>791</v>
      </c>
      <c r="D34" s="72" t="s">
        <v>2217</v>
      </c>
      <c r="E34" s="72" t="s">
        <v>1833</v>
      </c>
      <c r="F34" s="73" t="s">
        <v>2280</v>
      </c>
      <c r="G34" s="73" t="s">
        <v>1835</v>
      </c>
      <c r="H34" s="73" t="s">
        <v>1836</v>
      </c>
      <c r="I34" s="73" t="s">
        <v>2281</v>
      </c>
      <c r="J34" s="279">
        <v>4199.17</v>
      </c>
      <c r="K34" s="279">
        <v>548784571.95000005</v>
      </c>
      <c r="L34" s="280">
        <v>7.6517639427782403E-6</v>
      </c>
      <c r="M34" s="74">
        <v>0</v>
      </c>
      <c r="N34" s="74">
        <v>25036113.059999999</v>
      </c>
      <c r="O34" s="281">
        <v>0</v>
      </c>
    </row>
    <row r="35" spans="1:15" ht="18.75" customHeight="1" thickBot="1">
      <c r="A35" s="71" t="s">
        <v>1831</v>
      </c>
      <c r="B35" s="72" t="s">
        <v>766</v>
      </c>
      <c r="C35" s="72" t="s">
        <v>791</v>
      </c>
      <c r="D35" s="72" t="s">
        <v>2217</v>
      </c>
      <c r="E35" s="72" t="s">
        <v>1833</v>
      </c>
      <c r="F35" s="73" t="s">
        <v>2282</v>
      </c>
      <c r="G35" s="73" t="s">
        <v>1840</v>
      </c>
      <c r="H35" s="73" t="s">
        <v>1881</v>
      </c>
      <c r="I35" s="73" t="s">
        <v>2283</v>
      </c>
      <c r="J35" s="279">
        <v>52325.47</v>
      </c>
      <c r="K35" s="279">
        <v>548784571.95000005</v>
      </c>
      <c r="L35" s="280">
        <v>9.5347924621990606E-5</v>
      </c>
      <c r="M35" s="74">
        <v>0</v>
      </c>
      <c r="N35" s="74">
        <v>25036113.059999999</v>
      </c>
      <c r="O35" s="281">
        <v>0</v>
      </c>
    </row>
    <row r="36" spans="1:15" ht="18.75" customHeight="1" thickBot="1">
      <c r="A36" s="71" t="s">
        <v>1831</v>
      </c>
      <c r="B36" s="72" t="s">
        <v>766</v>
      </c>
      <c r="C36" s="72" t="s">
        <v>791</v>
      </c>
      <c r="D36" s="72" t="s">
        <v>2284</v>
      </c>
      <c r="E36" s="72" t="s">
        <v>1833</v>
      </c>
      <c r="F36" s="73" t="s">
        <v>2285</v>
      </c>
      <c r="G36" s="73" t="s">
        <v>1835</v>
      </c>
      <c r="H36" s="73" t="s">
        <v>1836</v>
      </c>
      <c r="I36" s="73" t="s">
        <v>2286</v>
      </c>
      <c r="J36" s="279">
        <v>3082.9</v>
      </c>
      <c r="K36" s="279">
        <v>548784571.95000005</v>
      </c>
      <c r="L36" s="280">
        <v>5.6176870808257404E-6</v>
      </c>
      <c r="M36" s="74">
        <v>0</v>
      </c>
      <c r="N36" s="74">
        <v>25036113.059999999</v>
      </c>
      <c r="O36" s="281">
        <v>0</v>
      </c>
    </row>
    <row r="37" spans="1:15" ht="18.75" customHeight="1" thickBot="1">
      <c r="A37" s="71" t="s">
        <v>1831</v>
      </c>
      <c r="B37" s="72" t="s">
        <v>766</v>
      </c>
      <c r="C37" s="72" t="s">
        <v>791</v>
      </c>
      <c r="D37" s="72" t="s">
        <v>2217</v>
      </c>
      <c r="E37" s="72" t="s">
        <v>1833</v>
      </c>
      <c r="F37" s="73" t="s">
        <v>2287</v>
      </c>
      <c r="G37" s="73" t="s">
        <v>1840</v>
      </c>
      <c r="H37" s="73" t="s">
        <v>1881</v>
      </c>
      <c r="I37" s="73" t="s">
        <v>2288</v>
      </c>
      <c r="J37" s="279">
        <v>231097.21</v>
      </c>
      <c r="K37" s="279">
        <v>548784571.95000005</v>
      </c>
      <c r="L37" s="280">
        <v>4.21107337E-4</v>
      </c>
      <c r="M37" s="74">
        <v>0</v>
      </c>
      <c r="N37" s="74">
        <v>25036113.059999999</v>
      </c>
      <c r="O37" s="281">
        <v>0</v>
      </c>
    </row>
    <row r="38" spans="1:15" ht="18.75" customHeight="1" thickBot="1">
      <c r="A38" s="71" t="s">
        <v>1831</v>
      </c>
      <c r="B38" s="72" t="s">
        <v>766</v>
      </c>
      <c r="C38" s="72" t="s">
        <v>791</v>
      </c>
      <c r="D38" s="72" t="s">
        <v>2217</v>
      </c>
      <c r="E38" s="72" t="s">
        <v>1833</v>
      </c>
      <c r="F38" s="73" t="s">
        <v>2287</v>
      </c>
      <c r="G38" s="73" t="s">
        <v>1835</v>
      </c>
      <c r="H38" s="73" t="s">
        <v>1836</v>
      </c>
      <c r="I38" s="73" t="s">
        <v>2289</v>
      </c>
      <c r="J38" s="279">
        <v>174.75</v>
      </c>
      <c r="K38" s="279">
        <v>548784571.95000005</v>
      </c>
      <c r="L38" s="280">
        <v>3.1843096350004799E-7</v>
      </c>
      <c r="M38" s="74">
        <v>0</v>
      </c>
      <c r="N38" s="74">
        <v>25036113.059999999</v>
      </c>
      <c r="O38" s="281">
        <v>0</v>
      </c>
    </row>
    <row r="39" spans="1:15" ht="18.75" customHeight="1" thickBot="1">
      <c r="A39" s="71" t="s">
        <v>1831</v>
      </c>
      <c r="B39" s="72" t="s">
        <v>766</v>
      </c>
      <c r="C39" s="72" t="s">
        <v>791</v>
      </c>
      <c r="D39" s="72" t="s">
        <v>2217</v>
      </c>
      <c r="E39" s="72" t="s">
        <v>1833</v>
      </c>
      <c r="F39" s="73" t="s">
        <v>2290</v>
      </c>
      <c r="G39" s="73" t="s">
        <v>1835</v>
      </c>
      <c r="H39" s="73" t="s">
        <v>1836</v>
      </c>
      <c r="I39" s="73" t="s">
        <v>2291</v>
      </c>
      <c r="J39" s="279">
        <v>4763.9799999999996</v>
      </c>
      <c r="K39" s="279">
        <v>548784571.95000005</v>
      </c>
      <c r="L39" s="280">
        <v>8.68096561656629E-6</v>
      </c>
      <c r="M39" s="74">
        <v>0</v>
      </c>
      <c r="N39" s="74">
        <v>25036113.059999999</v>
      </c>
      <c r="O39" s="281">
        <v>0</v>
      </c>
    </row>
    <row r="40" spans="1:15" ht="18.75" customHeight="1" thickBot="1">
      <c r="A40" s="71" t="s">
        <v>1831</v>
      </c>
      <c r="B40" s="72" t="s">
        <v>766</v>
      </c>
      <c r="C40" s="72" t="s">
        <v>791</v>
      </c>
      <c r="D40" s="72" t="s">
        <v>2217</v>
      </c>
      <c r="E40" s="72" t="s">
        <v>1833</v>
      </c>
      <c r="F40" s="73" t="s">
        <v>2290</v>
      </c>
      <c r="G40" s="73" t="s">
        <v>1840</v>
      </c>
      <c r="H40" s="73" t="s">
        <v>1841</v>
      </c>
      <c r="I40" s="73" t="s">
        <v>2292</v>
      </c>
      <c r="J40" s="279">
        <v>30835.34</v>
      </c>
      <c r="K40" s="279">
        <v>548784571.95000005</v>
      </c>
      <c r="L40" s="280">
        <v>5.6188423611167802E-5</v>
      </c>
      <c r="M40" s="74">
        <v>0</v>
      </c>
      <c r="N40" s="74">
        <v>25036113.059999999</v>
      </c>
      <c r="O40" s="281">
        <v>0</v>
      </c>
    </row>
    <row r="41" spans="1:15" ht="18.75" customHeight="1" thickBot="1">
      <c r="A41" s="71" t="s">
        <v>1831</v>
      </c>
      <c r="B41" s="72" t="s">
        <v>766</v>
      </c>
      <c r="C41" s="72" t="s">
        <v>791</v>
      </c>
      <c r="D41" s="72" t="s">
        <v>2217</v>
      </c>
      <c r="E41" s="72" t="s">
        <v>1833</v>
      </c>
      <c r="F41" s="73" t="s">
        <v>2287</v>
      </c>
      <c r="G41" s="73" t="s">
        <v>1835</v>
      </c>
      <c r="H41" s="73" t="s">
        <v>1836</v>
      </c>
      <c r="I41" s="73" t="s">
        <v>2293</v>
      </c>
      <c r="J41" s="279">
        <v>77453.91</v>
      </c>
      <c r="K41" s="279">
        <v>548784571.95000005</v>
      </c>
      <c r="L41" s="280">
        <v>1.4113718499999999E-4</v>
      </c>
      <c r="M41" s="74">
        <v>0</v>
      </c>
      <c r="N41" s="74">
        <v>25036113.059999999</v>
      </c>
      <c r="O41" s="281">
        <v>0</v>
      </c>
    </row>
    <row r="42" spans="1:15" ht="18.75" customHeight="1" thickBot="1">
      <c r="A42" s="71" t="s">
        <v>1831</v>
      </c>
      <c r="B42" s="72" t="s">
        <v>766</v>
      </c>
      <c r="C42" s="72" t="s">
        <v>791</v>
      </c>
      <c r="D42" s="72" t="s">
        <v>2217</v>
      </c>
      <c r="E42" s="72" t="s">
        <v>1833</v>
      </c>
      <c r="F42" s="73" t="s">
        <v>2287</v>
      </c>
      <c r="G42" s="73" t="s">
        <v>1835</v>
      </c>
      <c r="H42" s="73" t="s">
        <v>1836</v>
      </c>
      <c r="I42" s="73" t="s">
        <v>2294</v>
      </c>
      <c r="J42" s="279">
        <v>4876.2</v>
      </c>
      <c r="K42" s="279">
        <v>548784571.95000005</v>
      </c>
      <c r="L42" s="280">
        <v>8.8854538724974797E-6</v>
      </c>
      <c r="M42" s="74">
        <v>0</v>
      </c>
      <c r="N42" s="74">
        <v>25036113.059999999</v>
      </c>
      <c r="O42" s="281">
        <v>0</v>
      </c>
    </row>
    <row r="43" spans="1:15" ht="18.75" customHeight="1" thickBot="1">
      <c r="A43" s="71" t="s">
        <v>1831</v>
      </c>
      <c r="B43" s="72" t="s">
        <v>766</v>
      </c>
      <c r="C43" s="72" t="s">
        <v>791</v>
      </c>
      <c r="D43" s="72" t="s">
        <v>2217</v>
      </c>
      <c r="E43" s="72" t="s">
        <v>1833</v>
      </c>
      <c r="F43" s="73" t="s">
        <v>2287</v>
      </c>
      <c r="G43" s="73" t="s">
        <v>1835</v>
      </c>
      <c r="H43" s="73" t="s">
        <v>1836</v>
      </c>
      <c r="I43" s="73" t="s">
        <v>2295</v>
      </c>
      <c r="J43" s="279">
        <v>967.07</v>
      </c>
      <c r="K43" s="279">
        <v>548784571.95000005</v>
      </c>
      <c r="L43" s="280">
        <v>1.76220332973958E-6</v>
      </c>
      <c r="M43" s="74">
        <v>0</v>
      </c>
      <c r="N43" s="74">
        <v>25036113.059999999</v>
      </c>
      <c r="O43" s="281">
        <v>0</v>
      </c>
    </row>
    <row r="44" spans="1:15" ht="18.75" customHeight="1" thickBot="1">
      <c r="A44" s="71" t="s">
        <v>1831</v>
      </c>
      <c r="B44" s="72" t="s">
        <v>766</v>
      </c>
      <c r="C44" s="72" t="s">
        <v>791</v>
      </c>
      <c r="D44" s="72" t="s">
        <v>2296</v>
      </c>
      <c r="E44" s="72" t="s">
        <v>1833</v>
      </c>
      <c r="F44" s="73" t="s">
        <v>2297</v>
      </c>
      <c r="G44" s="73" t="s">
        <v>1835</v>
      </c>
      <c r="H44" s="73" t="s">
        <v>1836</v>
      </c>
      <c r="I44" s="73" t="s">
        <v>2298</v>
      </c>
      <c r="J44" s="279">
        <v>2975.41</v>
      </c>
      <c r="K44" s="279">
        <v>548784571.95000005</v>
      </c>
      <c r="L44" s="280">
        <v>5.4218178718608197E-6</v>
      </c>
      <c r="M44" s="74">
        <v>0</v>
      </c>
      <c r="N44" s="74">
        <v>25036113.059999999</v>
      </c>
      <c r="O44" s="281">
        <v>0</v>
      </c>
    </row>
    <row r="45" spans="1:15" ht="18.75" customHeight="1" thickBot="1">
      <c r="A45" s="71" t="s">
        <v>1831</v>
      </c>
      <c r="B45" s="72" t="s">
        <v>766</v>
      </c>
      <c r="C45" s="72" t="s">
        <v>791</v>
      </c>
      <c r="D45" s="72" t="s">
        <v>2296</v>
      </c>
      <c r="E45" s="72" t="s">
        <v>1833</v>
      </c>
      <c r="F45" s="73" t="s">
        <v>2297</v>
      </c>
      <c r="G45" s="73" t="s">
        <v>1835</v>
      </c>
      <c r="H45" s="73" t="s">
        <v>1836</v>
      </c>
      <c r="I45" s="73" t="s">
        <v>2299</v>
      </c>
      <c r="J45" s="279">
        <v>966.58</v>
      </c>
      <c r="K45" s="279">
        <v>548784571.95000005</v>
      </c>
      <c r="L45" s="280">
        <v>1.76131044749572E-6</v>
      </c>
      <c r="M45" s="74">
        <v>0</v>
      </c>
      <c r="N45" s="74">
        <v>25036113.059999999</v>
      </c>
      <c r="O45" s="281">
        <v>0</v>
      </c>
    </row>
    <row r="46" spans="1:15" ht="18.75" customHeight="1" thickBot="1">
      <c r="A46" s="71" t="s">
        <v>1831</v>
      </c>
      <c r="B46" s="72" t="s">
        <v>766</v>
      </c>
      <c r="C46" s="72" t="s">
        <v>791</v>
      </c>
      <c r="D46" s="72" t="s">
        <v>2300</v>
      </c>
      <c r="E46" s="72" t="s">
        <v>1833</v>
      </c>
      <c r="F46" s="73" t="s">
        <v>2301</v>
      </c>
      <c r="G46" s="73" t="s">
        <v>1840</v>
      </c>
      <c r="H46" s="73" t="s">
        <v>1841</v>
      </c>
      <c r="I46" s="73" t="s">
        <v>2302</v>
      </c>
      <c r="J46" s="279">
        <v>1705.56</v>
      </c>
      <c r="K46" s="279">
        <v>548784571.95000005</v>
      </c>
      <c r="L46" s="280">
        <v>3.1078862037604699E-6</v>
      </c>
      <c r="M46" s="74">
        <v>0</v>
      </c>
      <c r="N46" s="74">
        <v>25036113.059999999</v>
      </c>
      <c r="O46" s="281">
        <v>0</v>
      </c>
    </row>
    <row r="47" spans="1:15" ht="18.75" customHeight="1" thickBot="1">
      <c r="A47" s="71" t="s">
        <v>1831</v>
      </c>
      <c r="B47" s="72" t="s">
        <v>766</v>
      </c>
      <c r="C47" s="72" t="s">
        <v>791</v>
      </c>
      <c r="D47" s="72" t="s">
        <v>2300</v>
      </c>
      <c r="E47" s="72" t="s">
        <v>1833</v>
      </c>
      <c r="F47" s="73" t="s">
        <v>2301</v>
      </c>
      <c r="G47" s="73" t="s">
        <v>1840</v>
      </c>
      <c r="H47" s="73" t="s">
        <v>1841</v>
      </c>
      <c r="I47" s="73" t="s">
        <v>2303</v>
      </c>
      <c r="J47" s="279">
        <v>13022.77</v>
      </c>
      <c r="K47" s="279">
        <v>548784571.95000005</v>
      </c>
      <c r="L47" s="280">
        <v>2.3730204283487998E-5</v>
      </c>
      <c r="M47" s="74">
        <v>0</v>
      </c>
      <c r="N47" s="74">
        <v>25036113.059999999</v>
      </c>
      <c r="O47" s="281">
        <v>0</v>
      </c>
    </row>
    <row r="48" spans="1:15" ht="18.75" customHeight="1" thickBot="1">
      <c r="A48" s="71" t="s">
        <v>1831</v>
      </c>
      <c r="B48" s="72" t="s">
        <v>766</v>
      </c>
      <c r="C48" s="72" t="s">
        <v>791</v>
      </c>
      <c r="D48" s="72" t="s">
        <v>2304</v>
      </c>
      <c r="E48" s="72" t="s">
        <v>1833</v>
      </c>
      <c r="F48" s="73" t="s">
        <v>2305</v>
      </c>
      <c r="G48" s="73" t="s">
        <v>1835</v>
      </c>
      <c r="H48" s="73" t="s">
        <v>1836</v>
      </c>
      <c r="I48" s="73" t="s">
        <v>2306</v>
      </c>
      <c r="J48" s="279">
        <v>969.8</v>
      </c>
      <c r="K48" s="279">
        <v>548784571.95000005</v>
      </c>
      <c r="L48" s="280">
        <v>1.76717795938396E-6</v>
      </c>
      <c r="M48" s="74">
        <v>0</v>
      </c>
      <c r="N48" s="74">
        <v>25036113.059999999</v>
      </c>
      <c r="O48" s="281">
        <v>0</v>
      </c>
    </row>
    <row r="49" spans="1:15" ht="18.75" customHeight="1" thickBot="1">
      <c r="A49" s="71" t="s">
        <v>1831</v>
      </c>
      <c r="B49" s="72" t="s">
        <v>766</v>
      </c>
      <c r="C49" s="72" t="s">
        <v>791</v>
      </c>
      <c r="D49" s="72" t="s">
        <v>2304</v>
      </c>
      <c r="E49" s="72" t="s">
        <v>1833</v>
      </c>
      <c r="F49" s="73" t="s">
        <v>2305</v>
      </c>
      <c r="G49" s="73" t="s">
        <v>1840</v>
      </c>
      <c r="H49" s="73" t="s">
        <v>1841</v>
      </c>
      <c r="I49" s="73" t="s">
        <v>2307</v>
      </c>
      <c r="J49" s="279">
        <v>68750.37</v>
      </c>
      <c r="K49" s="279">
        <v>548784571.95000005</v>
      </c>
      <c r="L49" s="280">
        <v>1.2527751900000001E-4</v>
      </c>
      <c r="M49" s="74">
        <v>0</v>
      </c>
      <c r="N49" s="74">
        <v>25036113.059999999</v>
      </c>
      <c r="O49" s="281">
        <v>0</v>
      </c>
    </row>
    <row r="50" spans="1:15" ht="18.75" customHeight="1" thickBot="1">
      <c r="A50" s="71" t="s">
        <v>1831</v>
      </c>
      <c r="B50" s="72" t="s">
        <v>766</v>
      </c>
      <c r="C50" s="72" t="s">
        <v>791</v>
      </c>
      <c r="D50" s="72" t="s">
        <v>2304</v>
      </c>
      <c r="E50" s="72" t="s">
        <v>1833</v>
      </c>
      <c r="F50" s="73" t="s">
        <v>2308</v>
      </c>
      <c r="G50" s="73" t="s">
        <v>1835</v>
      </c>
      <c r="H50" s="73" t="s">
        <v>1836</v>
      </c>
      <c r="I50" s="73" t="s">
        <v>2309</v>
      </c>
      <c r="J50" s="279">
        <v>758.25</v>
      </c>
      <c r="K50" s="279">
        <v>548784571.95000005</v>
      </c>
      <c r="L50" s="280">
        <v>1.38168971716115E-6</v>
      </c>
      <c r="M50" s="74">
        <v>0</v>
      </c>
      <c r="N50" s="74">
        <v>25036113.059999999</v>
      </c>
      <c r="O50" s="281">
        <v>0</v>
      </c>
    </row>
    <row r="51" spans="1:15" ht="18.75" customHeight="1" thickBot="1">
      <c r="A51" s="71" t="s">
        <v>1831</v>
      </c>
      <c r="B51" s="72" t="s">
        <v>766</v>
      </c>
      <c r="C51" s="72" t="s">
        <v>791</v>
      </c>
      <c r="D51" s="72" t="s">
        <v>2300</v>
      </c>
      <c r="E51" s="72" t="s">
        <v>1833</v>
      </c>
      <c r="F51" s="73" t="s">
        <v>2310</v>
      </c>
      <c r="G51" s="73" t="s">
        <v>1840</v>
      </c>
      <c r="H51" s="73" t="s">
        <v>1841</v>
      </c>
      <c r="I51" s="73" t="s">
        <v>2311</v>
      </c>
      <c r="J51" s="279">
        <v>17697.3</v>
      </c>
      <c r="K51" s="279">
        <v>548784571.95000005</v>
      </c>
      <c r="L51" s="280">
        <v>3.2248173335332802E-5</v>
      </c>
      <c r="M51" s="74">
        <v>0</v>
      </c>
      <c r="N51" s="74">
        <v>25036113.059999999</v>
      </c>
      <c r="O51" s="281">
        <v>0</v>
      </c>
    </row>
    <row r="52" spans="1:15" ht="18.75" customHeight="1" thickBot="1">
      <c r="A52" s="71" t="s">
        <v>1831</v>
      </c>
      <c r="B52" s="72" t="s">
        <v>766</v>
      </c>
      <c r="C52" s="72" t="s">
        <v>791</v>
      </c>
      <c r="D52" s="72" t="s">
        <v>2300</v>
      </c>
      <c r="E52" s="72" t="s">
        <v>1833</v>
      </c>
      <c r="F52" s="73" t="s">
        <v>2310</v>
      </c>
      <c r="G52" s="73" t="s">
        <v>1854</v>
      </c>
      <c r="H52" s="73" t="s">
        <v>1866</v>
      </c>
      <c r="I52" s="73" t="s">
        <v>2312</v>
      </c>
      <c r="J52" s="279">
        <v>2649.23</v>
      </c>
      <c r="K52" s="279">
        <v>548784571.95000005</v>
      </c>
      <c r="L52" s="280">
        <v>4.8274498508339496E-6</v>
      </c>
      <c r="M52" s="74">
        <v>0</v>
      </c>
      <c r="N52" s="74">
        <v>25036113.059999999</v>
      </c>
      <c r="O52" s="281">
        <v>0</v>
      </c>
    </row>
    <row r="53" spans="1:15" ht="18.75" customHeight="1" thickBot="1">
      <c r="A53" s="71" t="s">
        <v>1831</v>
      </c>
      <c r="B53" s="72" t="s">
        <v>766</v>
      </c>
      <c r="C53" s="72" t="s">
        <v>791</v>
      </c>
      <c r="D53" s="72" t="s">
        <v>2296</v>
      </c>
      <c r="E53" s="72" t="s">
        <v>1833</v>
      </c>
      <c r="F53" s="73" t="s">
        <v>2297</v>
      </c>
      <c r="G53" s="73" t="s">
        <v>1835</v>
      </c>
      <c r="H53" s="73" t="s">
        <v>1836</v>
      </c>
      <c r="I53" s="73" t="s">
        <v>2313</v>
      </c>
      <c r="J53" s="279">
        <v>19.899999999999999</v>
      </c>
      <c r="K53" s="279">
        <v>548784571.95000005</v>
      </c>
      <c r="L53" s="280">
        <v>3.62619523527952E-8</v>
      </c>
      <c r="M53" s="74">
        <v>0</v>
      </c>
      <c r="N53" s="74">
        <v>25036113.059999999</v>
      </c>
      <c r="O53" s="281">
        <v>0</v>
      </c>
    </row>
    <row r="54" spans="1:15" ht="18.75" customHeight="1" thickBot="1">
      <c r="A54" s="71" t="s">
        <v>1831</v>
      </c>
      <c r="B54" s="72" t="s">
        <v>766</v>
      </c>
      <c r="C54" s="72" t="s">
        <v>791</v>
      </c>
      <c r="D54" s="72" t="s">
        <v>2296</v>
      </c>
      <c r="E54" s="72" t="s">
        <v>1833</v>
      </c>
      <c r="F54" s="73" t="s">
        <v>2297</v>
      </c>
      <c r="G54" s="73" t="s">
        <v>1854</v>
      </c>
      <c r="H54" s="73" t="s">
        <v>1862</v>
      </c>
      <c r="I54" s="73" t="s">
        <v>2314</v>
      </c>
      <c r="J54" s="279">
        <v>14444.48</v>
      </c>
      <c r="K54" s="279">
        <v>548784571.95000005</v>
      </c>
      <c r="L54" s="280">
        <v>2.6320856558839301E-5</v>
      </c>
      <c r="M54" s="74">
        <v>0</v>
      </c>
      <c r="N54" s="74">
        <v>25036113.059999999</v>
      </c>
      <c r="O54" s="281">
        <v>0</v>
      </c>
    </row>
    <row r="55" spans="1:15" ht="18.75" customHeight="1" thickBot="1">
      <c r="A55" s="71" t="s">
        <v>1831</v>
      </c>
      <c r="B55" s="72" t="s">
        <v>766</v>
      </c>
      <c r="C55" s="72" t="s">
        <v>791</v>
      </c>
      <c r="D55" s="72" t="s">
        <v>2296</v>
      </c>
      <c r="E55" s="72" t="s">
        <v>1833</v>
      </c>
      <c r="F55" s="73" t="s">
        <v>2315</v>
      </c>
      <c r="G55" s="73" t="s">
        <v>1840</v>
      </c>
      <c r="H55" s="73" t="s">
        <v>1841</v>
      </c>
      <c r="I55" s="73" t="s">
        <v>2316</v>
      </c>
      <c r="J55" s="279">
        <v>132192.18</v>
      </c>
      <c r="K55" s="279">
        <v>548784571.95000005</v>
      </c>
      <c r="L55" s="280">
        <v>2.4088173499999999E-4</v>
      </c>
      <c r="M55" s="74">
        <v>0</v>
      </c>
      <c r="N55" s="74">
        <v>25036113.059999999</v>
      </c>
      <c r="O55" s="281">
        <v>0</v>
      </c>
    </row>
    <row r="56" spans="1:15" ht="18.75" customHeight="1" thickBot="1">
      <c r="A56" s="71" t="s">
        <v>1831</v>
      </c>
      <c r="B56" s="72" t="s">
        <v>766</v>
      </c>
      <c r="C56" s="72" t="s">
        <v>791</v>
      </c>
      <c r="D56" s="72" t="s">
        <v>2296</v>
      </c>
      <c r="E56" s="72" t="s">
        <v>1833</v>
      </c>
      <c r="F56" s="73" t="s">
        <v>2317</v>
      </c>
      <c r="G56" s="73" t="s">
        <v>1835</v>
      </c>
      <c r="H56" s="73" t="s">
        <v>1836</v>
      </c>
      <c r="I56" s="73" t="s">
        <v>2318</v>
      </c>
      <c r="J56" s="279">
        <v>9.9</v>
      </c>
      <c r="K56" s="279">
        <v>548784571.95000005</v>
      </c>
      <c r="L56" s="280">
        <v>1.8039865743350398E-8</v>
      </c>
      <c r="M56" s="74">
        <v>0</v>
      </c>
      <c r="N56" s="74">
        <v>25036113.059999999</v>
      </c>
      <c r="O56" s="281">
        <v>0</v>
      </c>
    </row>
    <row r="57" spans="1:15" ht="18.75" customHeight="1" thickBot="1">
      <c r="A57" s="71" t="s">
        <v>1831</v>
      </c>
      <c r="B57" s="72" t="s">
        <v>766</v>
      </c>
      <c r="C57" s="72" t="s">
        <v>791</v>
      </c>
      <c r="D57" s="72" t="s">
        <v>2300</v>
      </c>
      <c r="E57" s="72" t="s">
        <v>1833</v>
      </c>
      <c r="F57" s="73" t="s">
        <v>2310</v>
      </c>
      <c r="G57" s="73" t="s">
        <v>1835</v>
      </c>
      <c r="H57" s="73" t="s">
        <v>1836</v>
      </c>
      <c r="I57" s="73" t="s">
        <v>2319</v>
      </c>
      <c r="J57" s="279">
        <v>4890.83</v>
      </c>
      <c r="K57" s="279">
        <v>548784571.95000005</v>
      </c>
      <c r="L57" s="280">
        <v>8.9121127852070994E-6</v>
      </c>
      <c r="M57" s="74">
        <v>0</v>
      </c>
      <c r="N57" s="74">
        <v>25036113.059999999</v>
      </c>
      <c r="O57" s="281">
        <v>0</v>
      </c>
    </row>
    <row r="58" spans="1:15" ht="18.75" customHeight="1" thickBot="1">
      <c r="A58" s="77" t="s">
        <v>1831</v>
      </c>
      <c r="B58" s="78" t="s">
        <v>766</v>
      </c>
      <c r="C58" s="78" t="s">
        <v>791</v>
      </c>
      <c r="D58" s="78" t="s">
        <v>2320</v>
      </c>
      <c r="E58" s="78" t="s">
        <v>1833</v>
      </c>
      <c r="F58" s="79" t="s">
        <v>2321</v>
      </c>
      <c r="G58" s="79" t="s">
        <v>1840</v>
      </c>
      <c r="H58" s="79" t="s">
        <v>1881</v>
      </c>
      <c r="I58" s="79" t="s">
        <v>2322</v>
      </c>
      <c r="J58" s="282">
        <v>175694.38</v>
      </c>
      <c r="K58" s="282">
        <v>548784571.95000005</v>
      </c>
      <c r="L58" s="259">
        <v>3.2015181999999999E-4</v>
      </c>
      <c r="M58" s="80">
        <v>0</v>
      </c>
      <c r="N58" s="80">
        <v>25036113.059999999</v>
      </c>
      <c r="O58" s="260">
        <v>0</v>
      </c>
    </row>
  </sheetData>
  <pageMargins left="0.511811024" right="0.511811024" top="0.78740157499999996" bottom="0.78740157499999996" header="0.31496062000000002" footer="0.3149606200000000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F6184-84AC-4AE7-BD55-BB0EB0C1653A}">
  <sheetPr codeName="Planilha37">
    <tabColor theme="6" tint="0.59999389629810485"/>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791</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fornecedores'!E:E=For_3263!F2)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84" priority="3"/>
  </conditionalFormatting>
  <conditionalFormatting sqref="I3">
    <cfRule type="cellIs" dxfId="83" priority="1" operator="equal">
      <formula>0</formula>
    </cfRule>
    <cfRule type="cellIs" dxfId="82" priority="2" operator="equal">
      <formula>1</formula>
    </cfRule>
  </conditionalFormatting>
  <dataValidations count="1">
    <dataValidation type="list" allowBlank="1" showInputMessage="1" showErrorMessage="1" sqref="J4:K33 O4:P24 L4:M24 U4:V24 R4:S24 X4:X24" xr:uid="{16E0D7D4-88F1-4597-8D86-350E6A22E845}">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364E-18D1-4B92-B14D-1AC7F383D750}">
  <sheetPr>
    <tabColor rgb="FF0070C0"/>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792</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11 Cooperados avaliados ao RSAC</v>
      </c>
      <c r="C4" s="154">
        <f>SUM(L:L)</f>
        <v>8</v>
      </c>
      <c r="D4" s="154">
        <f>SUM(M:M)</f>
        <v>1</v>
      </c>
      <c r="E4" s="154">
        <f>SUM(N:N)</f>
        <v>2</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3320'!L:L)</f>
        <v>1.657827619233198E-4</v>
      </c>
      <c r="C7" s="122">
        <v>0.15</v>
      </c>
      <c r="D7" s="340" t="str">
        <f>IF(B7&lt;C7,"ENQUADRADO","DESENQUADRADO")</f>
        <v>ENQUADRADO</v>
      </c>
      <c r="E7" s="340"/>
      <c r="H7" s="341" t="s">
        <v>793</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0">_xlfn.XLOOKUP(_xlfn.UNIQUE('3320'!$C:$C),'3320'!C:C,'3320'!D:D,"")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Fornecedores'!G30</f>
        <v>0</v>
      </c>
      <c r="D10" s="118">
        <f>'Análise Fornecedores'!H30</f>
        <v>0</v>
      </c>
      <c r="E10" s="118">
        <f>'Análise Fornecedores'!I30</f>
        <v>0</v>
      </c>
      <c r="H10" s="262" t="s">
        <v>1734</v>
      </c>
      <c r="I10" s="142" t="str">
        <f>_xlfn.XLOOKUP(J10,'3320'!$D:$D,'3320'!$C:$C,0,0)</f>
        <v>010.443.771-51</v>
      </c>
      <c r="J10" s="143" t="str">
        <v>ELSONIO ROBERTO DA SILVA JUNIOR</v>
      </c>
      <c r="K10" s="144" cm="1">
        <f t="array" ref="K10">MAX(IF(J10='3320'!$D:$D,'3320'!$I:$I))</f>
        <v>46042</v>
      </c>
      <c r="L10" s="145">
        <f>IF(COUNTIFS('3320'!$D:$D,'A3320'!J10,'3320'!$I:$I,'A3320'!K10,'3320'!$F:$F,'A3320'!$L$7)&gt;=1,1,0)</f>
        <v>1</v>
      </c>
      <c r="M10" s="145">
        <f>IF(COUNTIFS('3320'!$D:$D,'A3320'!J10,'3320'!$I:$I,'A3320'!K10,'3320'!$F:$F,'A3320'!$M$7)&gt;=1,1,0)</f>
        <v>0</v>
      </c>
      <c r="N10" s="146">
        <f>IF(COUNTIFS('3320'!$D:$D,'A3320'!J10,'3320'!$I:$I,'A3320'!K10,'3320'!$F:$F,'A3320'!$N$7)&gt;=1,1,0)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62" t="s">
        <v>1742</v>
      </c>
      <c r="I11" s="115" t="str">
        <f>_xlfn.XLOOKUP(J11,'3320'!$D:$D,'3320'!$C:$C,0,0)</f>
        <v>028.201.351-29</v>
      </c>
      <c r="J11" s="134" t="str">
        <v>GUILHERME MORAIS VALADAO</v>
      </c>
      <c r="K11" s="135" cm="1">
        <f t="array" ref="K11">MAX(IF(J11='3320'!$D:$D,'3320'!$I:$I))</f>
        <v>46049</v>
      </c>
      <c r="L11" s="136">
        <f>IF(COUNTIFS('3320'!$D:$D,'A3320'!J11,'3320'!$I:$I,'A3320'!K11,'3320'!$F:$F,'A3320'!$L$7)&gt;=1,1,0)</f>
        <v>1</v>
      </c>
      <c r="M11" s="136">
        <f>IF(COUNTIFS('3320'!$D:$D,'A3320'!J11,'3320'!$I:$I,'A3320'!K11,'3320'!$F:$F,'A3320'!$M$7)&gt;=1,1,0)</f>
        <v>0</v>
      </c>
      <c r="N11" s="136">
        <f>IF(COUNTIFS('3320'!$D:$D,'A3320'!J11,'3320'!$I:$I,'A3320'!K11,'3320'!$F:$F,'A3320'!$N$7)&gt;=1,1,0)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 si="4">IF(AND(Z11="Sim",AB11="Siim"),"Ok",IF(AND(AA11="Sim")*OR(AB11="Não",AB11="Não se aplica",AB11=""),"Verificar","Ok"))</f>
        <v>Ok</v>
      </c>
      <c r="AD11" s="115"/>
      <c r="AE11" s="115"/>
      <c r="AF11" s="66"/>
      <c r="AG11" s="133" t="str">
        <f t="shared" ref="AG11"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62" t="s">
        <v>1734</v>
      </c>
      <c r="I12" s="115" t="str">
        <f>_xlfn.XLOOKUP(J12,'3320'!$D:$D,'3320'!$C:$C,0,0)</f>
        <v>054.748.228-04</v>
      </c>
      <c r="J12" s="134" t="str">
        <v>JOSE CLAUDIO CARDOSO CURTO</v>
      </c>
      <c r="K12" s="135" cm="1">
        <f t="array" ref="K12">MAX(IF(J12='3320'!$D:$D,'3320'!$I:$I))</f>
        <v>46029</v>
      </c>
      <c r="L12" s="136">
        <f>IF(COUNTIFS('3320'!$D:$D,'A3320'!J12,'3320'!$I:$I,'A3320'!K12,'3320'!$F:$F,'A3320'!$L$7)&gt;=1,1,0)</f>
        <v>1</v>
      </c>
      <c r="M12" s="136">
        <f>IF(COUNTIFS('3320'!$D:$D,'A3320'!J12,'3320'!$I:$I,'A3320'!K12,'3320'!$F:$F,'A3320'!$M$7)&gt;=1,1,0)</f>
        <v>0</v>
      </c>
      <c r="N12" s="136">
        <f>IF(COUNTIFS('3320'!$D:$D,'A3320'!J12,'3320'!$I:$I,'A3320'!K12,'3320'!$F:$F,'A3320'!$N$7)&gt;=1,1,0)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ref="AC12:AC29" si="9">IF(AND(Z12="Sim",AB12="Siim"),"Ok",IF(AND(AA12="Sim")*OR(AB12="Não",AB12="Não se aplica",AB12=""),"Verificar","Ok"))</f>
        <v>Ok</v>
      </c>
      <c r="AD12" s="115"/>
      <c r="AE12" s="115"/>
      <c r="AF12" s="66"/>
      <c r="AG12" s="133" t="str">
        <f t="shared" ref="AG12:AG29" si="10">IF(AND(AE12="sim",AF12="Não"),"Verificar","Ok")</f>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IFERROR(IF(ROW(_xlfn.XLOOKUP(B13,For_3320!D:D,For_3320!D:D))=1,"",ROW(_xlfn.XLOOKUP(B13,For_3320!D:D,For_3320!D:D))),"")</f>
        <v/>
      </c>
      <c r="B13" s="229" t="str" cm="1">
        <f t="array" ref="B13">_xlfn.UNIQUE(IF(_xlfn._xlws.FILTER(For_3320!D:D,For_3320!Z:Z="Fornecedor COM perguntas a serem evidenciadas","")="","",_xlfn._xlws.FILTER(For_3320!D:D,For_3320!Z:Z:'For_3320'!Z:Z="Fornecedor COM perguntas a serem evidenciadas","")))</f>
        <v/>
      </c>
      <c r="C13" s="230" t="str" cm="1">
        <f t="array" aca="1" ref="C13" ca="1">IFERROR(LEFT(
IF(INDIRECT("For_3320!N"&amp;A13)="verificar","6, ","")&amp;
IF(INDIRECT("For_3320!q"&amp;A13)="verificar","7, ","")&amp;
IF(INDIRECT("For_3320!t"&amp;A13)="verificar","8, ","")&amp;
IF(INDIRECT("For_3320!w"&amp;A13)="verificar","16, ","")&amp;
IF(INDIRECT("For_3320!x"&amp;A13)="não","QUESTIONÁRIO, ",""),
LEN(
IF(INDIRECT("For_3320!N"&amp;A13)="verificar","6, ","")&amp;
IF(INDIRECT("For_3320!q"&amp;A13)="verificar","7, ","")&amp;
IF(INDIRECT("For_3320!t"&amp;A13)="verificar","8, ","")&amp;
IF(INDIRECT("For_3320!w"&amp;A13)="verificar","16, ","")&amp;
IF(INDIRECT("For_3320!x"&amp;A13)="não","QUESTIONÁRIO, ",""))-2)&amp;".","")</f>
        <v/>
      </c>
      <c r="D13" s="229"/>
      <c r="E13" s="229"/>
      <c r="H13" s="262" t="s">
        <v>1734</v>
      </c>
      <c r="I13" s="115" t="str">
        <f>_xlfn.XLOOKUP(J13,'3320'!$D:$D,'3320'!$C:$C,0,0)</f>
        <v>143.841.708-07</v>
      </c>
      <c r="J13" s="134" t="str">
        <v>LUCIANE CARDOSO CURTO DONEGA</v>
      </c>
      <c r="K13" s="135" cm="1">
        <f t="array" ref="K13">MAX(IF(J13='3320'!$D:$D,'3320'!$I:$I))</f>
        <v>46029</v>
      </c>
      <c r="L13" s="136">
        <f>IF(COUNTIFS('3320'!$D:$D,'A3320'!J13,'3320'!$I:$I,'A3320'!K13,'3320'!$F:$F,'A3320'!$L$7)&gt;=1,1,0)</f>
        <v>1</v>
      </c>
      <c r="M13" s="136">
        <f>IF(COUNTIFS('3320'!$D:$D,'A3320'!J13,'3320'!$I:$I,'A3320'!K13,'3320'!$F:$F,'A3320'!$M$7)&gt;=1,1,0)</f>
        <v>0</v>
      </c>
      <c r="N13" s="136">
        <f>IF(COUNTIFS('3320'!$D:$D,'A3320'!J13,'3320'!$I:$I,'A3320'!K13,'3320'!$F:$F,'A3320'!$N$7)&gt;=1,1,0)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9"/>
        <v>Ok</v>
      </c>
      <c r="AD13" s="115"/>
      <c r="AE13" s="115"/>
      <c r="AF13" s="66"/>
      <c r="AG13" s="133" t="str">
        <f t="shared" si="10"/>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IFERROR(IF(ROW(_xlfn.XLOOKUP(B14,For_3320!D:D,For_3320!D:D))=1,"",ROW(_xlfn.XLOOKUP(B14,For_3320!D:D,For_3320!D:D))),"")</f>
        <v/>
      </c>
      <c r="B14" s="229"/>
      <c r="C14" s="230" t="str" cm="1">
        <f t="array" aca="1" ref="C14" ca="1">IFERROR(LEFT(
IF(INDIRECT("For_3320!N"&amp;A14)="verificar","6, ","")&amp;
IF(INDIRECT("For_3320!q"&amp;A14)="verificar","7, ","")&amp;
IF(INDIRECT("For_3320!t"&amp;A14)="verificar","8, ","")&amp;
IF(INDIRECT("For_3320!w"&amp;A14)="verificar","16, ","")&amp;
IF(INDIRECT("For_3320!x"&amp;A14)="não","QUESTIONÁRIO, ",""),
LEN(
IF(INDIRECT("For_3320!N"&amp;A14)="verificar","6, ","")&amp;
IF(INDIRECT("For_3320!q"&amp;A14)="verificar","7, ","")&amp;
IF(INDIRECT("For_3320!t"&amp;A14)="verificar","8, ","")&amp;
IF(INDIRECT("For_3320!w"&amp;A14)="verificar","16, ","")&amp;
IF(INDIRECT("For_3320!x"&amp;A14)="não","QUESTIONÁRIO, ",""))-2)&amp;".","")</f>
        <v/>
      </c>
      <c r="D14" s="229"/>
      <c r="E14" s="229"/>
      <c r="H14" s="262" t="s">
        <v>1734</v>
      </c>
      <c r="I14" s="115" t="str">
        <f>_xlfn.XLOOKUP(J14,'3320'!$D:$D,'3320'!$C:$C,0,0)</f>
        <v>253.888.108-01</v>
      </c>
      <c r="J14" s="134" t="str">
        <v>DIORANDES FIRMINO CARLOS NETTO</v>
      </c>
      <c r="K14" s="135" cm="1">
        <f t="array" ref="K14">MAX(IF(J14='3320'!$D:$D,'3320'!$I:$I))</f>
        <v>46026</v>
      </c>
      <c r="L14" s="136">
        <f>IF(COUNTIFS('3320'!$D:$D,'A3320'!J14,'3320'!$I:$I,'A3320'!K14,'3320'!$F:$F,'A3320'!$L$7)&gt;=1,1,0)</f>
        <v>1</v>
      </c>
      <c r="M14" s="136">
        <f>IF(COUNTIFS('3320'!$D:$D,'A3320'!J14,'3320'!$I:$I,'A3320'!K14,'3320'!$F:$F,'A3320'!$M$7)&gt;=1,1,0)</f>
        <v>0</v>
      </c>
      <c r="N14" s="136">
        <f>IF(COUNTIFS('3320'!$D:$D,'A3320'!J14,'3320'!$I:$I,'A3320'!K14,'3320'!$F:$F,'A3320'!$N$7)&gt;=1,1,0)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9"/>
        <v>Ok</v>
      </c>
      <c r="AD14" s="115"/>
      <c r="AE14" s="115"/>
      <c r="AF14" s="66"/>
      <c r="AG14" s="133" t="str">
        <f t="shared" si="10"/>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IFERROR(IF(ROW(_xlfn.XLOOKUP(B15,For_3320!D:D,For_3320!D:D))=1,"",ROW(_xlfn.XLOOKUP(B15,For_3320!D:D,For_3320!D:D))),"")</f>
        <v/>
      </c>
      <c r="B15" s="229"/>
      <c r="C15" s="230" t="str" cm="1">
        <f t="array" aca="1" ref="C15" ca="1">IFERROR(LEFT(
IF(INDIRECT("For_3320!N"&amp;A15)="verificar","6, ","")&amp;
IF(INDIRECT("For_3320!q"&amp;A15)="verificar","7, ","")&amp;
IF(INDIRECT("For_3320!t"&amp;A15)="verificar","8, ","")&amp;
IF(INDIRECT("For_3320!w"&amp;A15)="verificar","16, ","")&amp;
IF(INDIRECT("For_3320!x"&amp;A15)="não","QUESTIONÁRIO, ",""),
LEN(
IF(INDIRECT("For_3320!N"&amp;A15)="verificar","6, ","")&amp;
IF(INDIRECT("For_3320!q"&amp;A15)="verificar","7, ","")&amp;
IF(INDIRECT("For_3320!t"&amp;A15)="verificar","8, ","")&amp;
IF(INDIRECT("For_3320!w"&amp;A15)="verificar","16, ","")&amp;
IF(INDIRECT("For_3320!x"&amp;A15)="não","QUESTIONÁRIO, ",""))-2)&amp;".","")</f>
        <v/>
      </c>
      <c r="D15" s="229"/>
      <c r="E15" s="229"/>
      <c r="H15" s="262" t="s">
        <v>1734</v>
      </c>
      <c r="I15" s="115" t="str">
        <f>_xlfn.XLOOKUP(J15,'3320'!$D:$D,'3320'!$C:$C,0,0)</f>
        <v>332.489.071-34</v>
      </c>
      <c r="J15" s="134" t="str">
        <v>NORON APARECIDO RIBEIRO</v>
      </c>
      <c r="K15" s="135" cm="1">
        <f t="array" ref="K15">MAX(IF(J15='3320'!$D:$D,'3320'!$I:$I))</f>
        <v>46026</v>
      </c>
      <c r="L15" s="136">
        <f>IF(COUNTIFS('3320'!$D:$D,'A3320'!J15,'3320'!$I:$I,'A3320'!K15,'3320'!$F:$F,'A3320'!$L$7)&gt;=1,1,0)</f>
        <v>1</v>
      </c>
      <c r="M15" s="136">
        <f>IF(COUNTIFS('3320'!$D:$D,'A3320'!J15,'3320'!$I:$I,'A3320'!K15,'3320'!$F:$F,'A3320'!$M$7)&gt;=1,1,0)</f>
        <v>0</v>
      </c>
      <c r="N15" s="136">
        <f>IF(COUNTIFS('3320'!$D:$D,'A3320'!J15,'3320'!$I:$I,'A3320'!K15,'3320'!$F:$F,'A3320'!$N$7)&gt;=1,1,0)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9"/>
        <v>Ok</v>
      </c>
      <c r="AD15" s="115"/>
      <c r="AE15" s="115"/>
      <c r="AF15" s="66"/>
      <c r="AG15" s="133" t="str">
        <f t="shared" si="10"/>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IFERROR(IF(ROW(_xlfn.XLOOKUP(B16,For_3320!D:D,For_3320!D:D))=1,"",ROW(_xlfn.XLOOKUP(B16,For_3320!D:D,For_3320!D:D))),"")</f>
        <v/>
      </c>
      <c r="B16" s="229"/>
      <c r="C16" s="230" t="str" cm="1">
        <f t="array" aca="1" ref="C16" ca="1">IFERROR(LEFT(
IF(INDIRECT("For_3320!N"&amp;A16)="verificar","6, ","")&amp;
IF(INDIRECT("For_3320!q"&amp;A16)="verificar","7, ","")&amp;
IF(INDIRECT("For_3320!t"&amp;A16)="verificar","8, ","")&amp;
IF(INDIRECT("For_3320!w"&amp;A16)="verificar","16, ","")&amp;
IF(INDIRECT("For_3320!x"&amp;A16)="não","QUESTIONÁRIO, ",""),
LEN(
IF(INDIRECT("For_3320!N"&amp;A16)="verificar","6, ","")&amp;
IF(INDIRECT("For_3320!q"&amp;A16)="verificar","7, ","")&amp;
IF(INDIRECT("For_3320!t"&amp;A16)="verificar","8, ","")&amp;
IF(INDIRECT("For_3320!w"&amp;A16)="verificar","16, ","")&amp;
IF(INDIRECT("For_3320!x"&amp;A16)="não","QUESTIONÁRIO, ",""))-2)&amp;".","")</f>
        <v/>
      </c>
      <c r="D16" s="229"/>
      <c r="E16" s="229"/>
      <c r="H16" s="262" t="s">
        <v>1797</v>
      </c>
      <c r="I16" s="115" t="str">
        <f>_xlfn.XLOOKUP(J16,'3320'!$D:$D,'3320'!$C:$C,0,0)</f>
        <v>42.034.325/0001-35</v>
      </c>
      <c r="J16" s="134" t="str">
        <v>ALIANCA ARMAZENAMENTO DE GRAOS EM GERAL LTDA</v>
      </c>
      <c r="K16" s="135" cm="1">
        <f t="array" ref="K16">MAX(IF(J16='3320'!$D:$D,'3320'!$I:$I))</f>
        <v>46026</v>
      </c>
      <c r="L16" s="136">
        <f>IF(COUNTIFS('3320'!$D:$D,'A3320'!J16,'3320'!$I:$I,'A3320'!K16,'3320'!$F:$F,'A3320'!$L$7)&gt;=1,1,0)</f>
        <v>1</v>
      </c>
      <c r="M16" s="136">
        <f>IF(COUNTIFS('3320'!$D:$D,'A3320'!J16,'3320'!$I:$I,'A3320'!K16,'3320'!$F:$F,'A3320'!$M$7)&gt;=1,1,0)</f>
        <v>0</v>
      </c>
      <c r="N16" s="136">
        <f>IF(COUNTIFS('3320'!$D:$D,'A3320'!J16,'3320'!$I:$I,'A3320'!K16,'3320'!$F:$F,'A3320'!$N$7)&gt;=1,1,0)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9"/>
        <v>Ok</v>
      </c>
      <c r="AD16" s="115"/>
      <c r="AE16" s="115"/>
      <c r="AF16" s="66"/>
      <c r="AG16" s="133" t="str">
        <f t="shared" si="10"/>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IFERROR(IF(ROW(_xlfn.XLOOKUP(B17,For_3320!D:D,For_3320!D:D))=1,"",ROW(_xlfn.XLOOKUP(B17,For_3320!D:D,For_3320!D:D))),"")</f>
        <v/>
      </c>
      <c r="B17" s="229"/>
      <c r="C17" s="230" t="str" cm="1">
        <f t="array" aca="1" ref="C17" ca="1">IFERROR(LEFT(
IF(INDIRECT("For_3320!N"&amp;A17)="verificar","6, ","")&amp;
IF(INDIRECT("For_3320!q"&amp;A17)="verificar","7, ","")&amp;
IF(INDIRECT("For_3320!t"&amp;A17)="verificar","8, ","")&amp;
IF(INDIRECT("For_3320!w"&amp;A17)="verificar","16, ","")&amp;
IF(INDIRECT("For_3320!x"&amp;A17)="não","QUESTIONÁRIO, ",""),
LEN(
IF(INDIRECT("For_3320!N"&amp;A17)="verificar","6, ","")&amp;
IF(INDIRECT("For_3320!q"&amp;A17)="verificar","7, ","")&amp;
IF(INDIRECT("For_3320!t"&amp;A17)="verificar","8, ","")&amp;
IF(INDIRECT("For_3320!w"&amp;A17)="verificar","16, ","")&amp;
IF(INDIRECT("For_3320!x"&amp;A17)="não","QUESTIONÁRIO, ",""))-2)&amp;".","")</f>
        <v/>
      </c>
      <c r="D17" s="229"/>
      <c r="E17" s="229"/>
      <c r="H17" s="262" t="s">
        <v>1736</v>
      </c>
      <c r="I17" s="115" t="str">
        <f>_xlfn.XLOOKUP(J17,'3320'!$D:$D,'3320'!$C:$C,0,0)</f>
        <v>763.300.951-91</v>
      </c>
      <c r="J17" s="134" t="str">
        <v>ELIBERTO PEREIRA NUNES</v>
      </c>
      <c r="K17" s="135" cm="1">
        <f t="array" ref="K17">MAX(IF(J17='3320'!$D:$D,'3320'!$I:$I))</f>
        <v>46042</v>
      </c>
      <c r="L17" s="136">
        <f>IF(COUNTIFS('3320'!$D:$D,'A3320'!J17,'3320'!$I:$I,'A3320'!K17,'3320'!$F:$F,'A3320'!$L$7)&gt;=1,1,0)</f>
        <v>0</v>
      </c>
      <c r="M17" s="136">
        <f>IF(COUNTIFS('3320'!$D:$D,'A3320'!J17,'3320'!$I:$I,'A3320'!K17,'3320'!$F:$F,'A3320'!$M$7)&gt;=1,1,0)</f>
        <v>1</v>
      </c>
      <c r="N17" s="136">
        <f>IF(COUNTIFS('3320'!$D:$D,'A3320'!J17,'3320'!$I:$I,'A3320'!K17,'3320'!$F:$F,'A3320'!$N$7)&gt;=1,1,0)</f>
        <v>0</v>
      </c>
      <c r="O17" s="117"/>
      <c r="P17" s="118"/>
      <c r="Q17" s="133" t="str">
        <f t="shared" si="2"/>
        <v>Ok</v>
      </c>
      <c r="R17" s="115"/>
      <c r="S17" s="115"/>
      <c r="T17" s="66"/>
      <c r="U17" s="133" t="str">
        <f t="shared" ref="U17:U21" si="11">IF(AND(R17="Sim",T17="Siim"),"Ok",IF(AND(S17="Sim")*OR(T17="Não",T17="Não se aplica",T17=""),"Verificar","Ok"))</f>
        <v>Ok</v>
      </c>
      <c r="V17" s="115"/>
      <c r="W17" s="115"/>
      <c r="X17" s="66"/>
      <c r="Y17" s="133" t="str">
        <f t="shared" si="8"/>
        <v>Ok</v>
      </c>
      <c r="Z17" s="115"/>
      <c r="AA17" s="115"/>
      <c r="AB17" s="66"/>
      <c r="AC17" s="133" t="str">
        <f t="shared" si="9"/>
        <v>Ok</v>
      </c>
      <c r="AD17" s="115"/>
      <c r="AE17" s="115"/>
      <c r="AF17" s="66"/>
      <c r="AG17" s="133" t="str">
        <f t="shared" si="10"/>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IFERROR(IF(ROW(_xlfn.XLOOKUP(B18,For_3320!D:D,For_3320!D:D))=1,"",ROW(_xlfn.XLOOKUP(B18,For_3320!D:D,For_3320!D:D))),"")</f>
        <v/>
      </c>
      <c r="B18" s="229"/>
      <c r="C18" s="230" t="str" cm="1">
        <f t="array" aca="1" ref="C18" ca="1">IFERROR(LEFT(
IF(INDIRECT("For_3320!N"&amp;A18)="verificar","6, ","")&amp;
IF(INDIRECT("For_3320!q"&amp;A18)="verificar","7, ","")&amp;
IF(INDIRECT("For_3320!t"&amp;A18)="verificar","8, ","")&amp;
IF(INDIRECT("For_3320!w"&amp;A18)="verificar","16, ","")&amp;
IF(INDIRECT("For_3320!x"&amp;A18)="não","QUESTIONÁRIO, ",""),
LEN(
IF(INDIRECT("For_3320!N"&amp;A18)="verificar","6, ","")&amp;
IF(INDIRECT("For_3320!q"&amp;A18)="verificar","7, ","")&amp;
IF(INDIRECT("For_3320!t"&amp;A18)="verificar","8, ","")&amp;
IF(INDIRECT("For_3320!w"&amp;A18)="verificar","16, ","")&amp;
IF(INDIRECT("For_3320!x"&amp;A18)="não","QUESTIONÁRIO, ",""))-2)&amp;".","")</f>
        <v/>
      </c>
      <c r="D18" s="229"/>
      <c r="E18" s="229"/>
      <c r="H18" s="262" t="s">
        <v>1742</v>
      </c>
      <c r="I18" s="115" t="str">
        <f>_xlfn.XLOOKUP(J18,'3320'!$D:$D,'3320'!$C:$C,0,0)</f>
        <v>881.433.761-68</v>
      </c>
      <c r="J18" s="134" t="str">
        <v>RODRIGO DE SOUZA CRUZ</v>
      </c>
      <c r="K18" s="135" cm="1">
        <f t="array" ref="K18">MAX(IF(J18='3320'!$D:$D,'3320'!$I:$I))</f>
        <v>46029</v>
      </c>
      <c r="L18" s="136">
        <f>IF(COUNTIFS('3320'!$D:$D,'A3320'!J18,'3320'!$I:$I,'A3320'!K18,'3320'!$F:$F,'A3320'!$L$7)&gt;=1,1,0)</f>
        <v>0</v>
      </c>
      <c r="M18" s="136">
        <f>IF(COUNTIFS('3320'!$D:$D,'A3320'!J18,'3320'!$I:$I,'A3320'!K18,'3320'!$F:$F,'A3320'!$M$7)&gt;=1,1,0)</f>
        <v>0</v>
      </c>
      <c r="N18" s="136">
        <f>IF(COUNTIFS('3320'!$D:$D,'A3320'!J18,'3320'!$I:$I,'A3320'!K18,'3320'!$F:$F,'A3320'!$N$7)&gt;=1,1,0)</f>
        <v>1</v>
      </c>
      <c r="O18" s="117"/>
      <c r="P18" s="118"/>
      <c r="Q18" s="133" t="str">
        <f t="shared" si="2"/>
        <v>Ok</v>
      </c>
      <c r="R18" s="115"/>
      <c r="S18" s="115"/>
      <c r="T18" s="66"/>
      <c r="U18" s="133" t="str">
        <f t="shared" si="11"/>
        <v>Ok</v>
      </c>
      <c r="V18" s="115"/>
      <c r="W18" s="115"/>
      <c r="X18" s="66"/>
      <c r="Y18" s="133" t="str">
        <f t="shared" si="8"/>
        <v>Ok</v>
      </c>
      <c r="Z18" s="115"/>
      <c r="AA18" s="115"/>
      <c r="AB18" s="66"/>
      <c r="AC18" s="133" t="str">
        <f t="shared" si="9"/>
        <v>Ok</v>
      </c>
      <c r="AD18" s="115"/>
      <c r="AE18" s="115"/>
      <c r="AF18" s="66"/>
      <c r="AG18" s="133" t="str">
        <f t="shared" si="10"/>
        <v>Ok</v>
      </c>
      <c r="AH18" s="115"/>
      <c r="AI18" s="133" t="str">
        <f t="shared" si="6"/>
        <v>Ok</v>
      </c>
      <c r="AJ18" s="117" t="str">
        <f t="shared" si="7"/>
        <v>Sim, precisa de plano cadastrado na PGPC</v>
      </c>
      <c r="AK18" s="118"/>
      <c r="AL18" s="115" t="s">
        <v>1731</v>
      </c>
      <c r="AM18" s="133" t="str">
        <f t="shared" ref="AM18:AM28" si="12">IF(OR(AL18=" ",AL18="Sim"),"Ok",IF(AJ18="Não","Ok","Verificar"))</f>
        <v>Ok</v>
      </c>
      <c r="AO18" s="65" t="str">
        <f t="shared" si="1"/>
        <v>Cooperado SEM perguntas a serem evidenciadas</v>
      </c>
    </row>
    <row r="19" spans="1:41" ht="20.100000000000001" customHeight="1">
      <c r="A19" s="65" t="str">
        <f>IFERROR(IF(ROW(_xlfn.XLOOKUP(B19,For_3320!D:D,For_3320!D:D))=1,"",ROW(_xlfn.XLOOKUP(B19,For_3320!D:D,For_3320!D:D))),"")</f>
        <v/>
      </c>
      <c r="B19" s="229"/>
      <c r="C19" s="230" t="str" cm="1">
        <f t="array" aca="1" ref="C19" ca="1">IFERROR(LEFT(
IF(INDIRECT("For_3320!N"&amp;A19)="verificar","6, ","")&amp;
IF(INDIRECT("For_3320!q"&amp;A19)="verificar","7, ","")&amp;
IF(INDIRECT("For_3320!t"&amp;A19)="verificar","8, ","")&amp;
IF(INDIRECT("For_3320!w"&amp;A19)="verificar","16, ","")&amp;
IF(INDIRECT("For_3320!x"&amp;A19)="não","QUESTIONÁRIO, ",""),
LEN(
IF(INDIRECT("For_3320!N"&amp;A19)="verificar","6, ","")&amp;
IF(INDIRECT("For_3320!q"&amp;A19)="verificar","7, ","")&amp;
IF(INDIRECT("For_3320!t"&amp;A19)="verificar","8, ","")&amp;
IF(INDIRECT("For_3320!w"&amp;A19)="verificar","16, ","")&amp;
IF(INDIRECT("For_3320!x"&amp;A19)="não","QUESTIONÁRIO, ",""))-2)&amp;".","")</f>
        <v/>
      </c>
      <c r="D19" s="229"/>
      <c r="E19" s="229"/>
      <c r="H19" s="262" t="s">
        <v>1736</v>
      </c>
      <c r="I19" s="115" t="str">
        <f>_xlfn.XLOOKUP(J19,'3320'!$D:$D,'3320'!$C:$C,0,0)</f>
        <v>905.796.741-34</v>
      </c>
      <c r="J19" s="134" t="str">
        <v>FRANCISCO OTAVIO DE ASSIS NETO</v>
      </c>
      <c r="K19" s="135" cm="1">
        <f t="array" ref="K19">MAX(IF(J19='3320'!$D:$D,'3320'!$I:$I))</f>
        <v>46026</v>
      </c>
      <c r="L19" s="136">
        <f>IF(COUNTIFS('3320'!$D:$D,'A3320'!J19,'3320'!$I:$I,'A3320'!K19,'3320'!$F:$F,'A3320'!$L$7)&gt;=1,1,0)</f>
        <v>1</v>
      </c>
      <c r="M19" s="136">
        <f>IF(COUNTIFS('3320'!$D:$D,'A3320'!J19,'3320'!$I:$I,'A3320'!K19,'3320'!$F:$F,'A3320'!$M$7)&gt;=1,1,0)</f>
        <v>0</v>
      </c>
      <c r="N19" s="136">
        <f>IF(COUNTIFS('3320'!$D:$D,'A3320'!J19,'3320'!$I:$I,'A3320'!K19,'3320'!$F:$F,'A3320'!$N$7)&gt;=1,1,0)</f>
        <v>0</v>
      </c>
      <c r="O19" s="117"/>
      <c r="P19" s="118"/>
      <c r="Q19" s="133" t="str">
        <f t="shared" si="2"/>
        <v>Ok</v>
      </c>
      <c r="R19" s="115"/>
      <c r="S19" s="115"/>
      <c r="T19" s="66"/>
      <c r="U19" s="133" t="str">
        <f t="shared" si="11"/>
        <v>Ok</v>
      </c>
      <c r="V19" s="115"/>
      <c r="W19" s="115"/>
      <c r="X19" s="66"/>
      <c r="Y19" s="133" t="str">
        <f t="shared" si="8"/>
        <v>Ok</v>
      </c>
      <c r="Z19" s="115"/>
      <c r="AA19" s="115"/>
      <c r="AB19" s="66"/>
      <c r="AC19" s="133" t="str">
        <f t="shared" si="9"/>
        <v>Ok</v>
      </c>
      <c r="AD19" s="115"/>
      <c r="AE19" s="115"/>
      <c r="AF19" s="66"/>
      <c r="AG19" s="133" t="str">
        <f t="shared" si="10"/>
        <v>Ok</v>
      </c>
      <c r="AH19" s="115"/>
      <c r="AI19" s="133" t="str">
        <f t="shared" si="6"/>
        <v>Ok</v>
      </c>
      <c r="AJ19" s="117" t="str">
        <f t="shared" si="7"/>
        <v>Não</v>
      </c>
      <c r="AK19" s="118"/>
      <c r="AL19" s="115"/>
      <c r="AM19" s="133" t="str">
        <f t="shared" si="12"/>
        <v>Ok</v>
      </c>
      <c r="AO19" s="65" t="str">
        <f t="shared" si="1"/>
        <v>Cooperado SEM perguntas a serem evidenciadas</v>
      </c>
    </row>
    <row r="20" spans="1:41" ht="20.100000000000001" customHeight="1">
      <c r="A20" s="65" t="str">
        <f>IFERROR(IF(ROW(_xlfn.XLOOKUP(B20,For_3320!D:D,For_3320!D:D))=1,"",ROW(_xlfn.XLOOKUP(B20,For_3320!D:D,For_3320!D:D))),"")</f>
        <v/>
      </c>
      <c r="B20" s="229"/>
      <c r="C20" s="230" t="str" cm="1">
        <f t="array" aca="1" ref="C20" ca="1">IFERROR(LEFT(
IF(INDIRECT("For_3320!N"&amp;A20)="verificar","6, ","")&amp;
IF(INDIRECT("For_3320!q"&amp;A20)="verificar","7, ","")&amp;
IF(INDIRECT("For_3320!t"&amp;A20)="verificar","8, ","")&amp;
IF(INDIRECT("For_3320!w"&amp;A20)="verificar","16, ","")&amp;
IF(INDIRECT("For_3320!x"&amp;A20)="não","QUESTIONÁRIO, ",""),
LEN(
IF(INDIRECT("For_3320!N"&amp;A20)="verificar","6, ","")&amp;
IF(INDIRECT("For_3320!q"&amp;A20)="verificar","7, ","")&amp;
IF(INDIRECT("For_3320!t"&amp;A20)="verificar","8, ","")&amp;
IF(INDIRECT("For_3320!w"&amp;A20)="verificar","16, ","")&amp;
IF(INDIRECT("For_3320!x"&amp;A20)="não","QUESTIONÁRIO, ",""))-2)&amp;".","")</f>
        <v/>
      </c>
      <c r="D20" s="229"/>
      <c r="E20" s="229"/>
      <c r="H20" s="262" t="s">
        <v>1733</v>
      </c>
      <c r="I20" s="115" t="str">
        <f>_xlfn.XLOOKUP(J20,'3320'!$D:$D,'3320'!$C:$C,0,0)</f>
        <v>967.285.071-91</v>
      </c>
      <c r="J20" s="134" t="str">
        <v>PAULO ALVES FORTES JUNIOR</v>
      </c>
      <c r="K20" s="135" cm="1">
        <f t="array" ref="K20">MAX(IF(J20='3320'!$D:$D,'3320'!$I:$I))</f>
        <v>46036</v>
      </c>
      <c r="L20" s="136">
        <f>IF(COUNTIFS('3320'!$D:$D,'A3320'!J20,'3320'!$I:$I,'A3320'!K20,'3320'!$F:$F,'A3320'!$L$7)&gt;=1,1,0)</f>
        <v>0</v>
      </c>
      <c r="M20" s="136">
        <f>IF(COUNTIFS('3320'!$D:$D,'A3320'!J20,'3320'!$I:$I,'A3320'!K20,'3320'!$F:$F,'A3320'!$M$7)&gt;=1,1,0)</f>
        <v>0</v>
      </c>
      <c r="N20" s="136">
        <f>IF(COUNTIFS('3320'!$D:$D,'A3320'!J20,'3320'!$I:$I,'A3320'!K20,'3320'!$F:$F,'A3320'!$N$7)&gt;=1,1,0)</f>
        <v>1</v>
      </c>
      <c r="O20" s="117"/>
      <c r="P20" s="118"/>
      <c r="Q20" s="133" t="str">
        <f t="shared" si="2"/>
        <v>Ok</v>
      </c>
      <c r="R20" s="115"/>
      <c r="S20" s="115"/>
      <c r="T20" s="66"/>
      <c r="U20" s="133" t="str">
        <f t="shared" si="11"/>
        <v>Ok</v>
      </c>
      <c r="V20" s="115"/>
      <c r="W20" s="115"/>
      <c r="X20" s="66"/>
      <c r="Y20" s="133" t="str">
        <f t="shared" si="8"/>
        <v>Ok</v>
      </c>
      <c r="Z20" s="115"/>
      <c r="AA20" s="115"/>
      <c r="AB20" s="66"/>
      <c r="AC20" s="133" t="str">
        <f t="shared" si="9"/>
        <v>Ok</v>
      </c>
      <c r="AD20" s="115"/>
      <c r="AE20" s="115"/>
      <c r="AF20" s="66"/>
      <c r="AG20" s="133" t="str">
        <f t="shared" si="10"/>
        <v>Ok</v>
      </c>
      <c r="AH20" s="115"/>
      <c r="AI20" s="133" t="str">
        <f t="shared" si="6"/>
        <v>Ok</v>
      </c>
      <c r="AJ20" s="117" t="str">
        <f t="shared" si="7"/>
        <v>Sim, precisa de plano cadastrado na PGPC</v>
      </c>
      <c r="AK20" s="118"/>
      <c r="AL20" s="115"/>
      <c r="AM20" s="133" t="str">
        <f t="shared" si="12"/>
        <v>Verificar</v>
      </c>
      <c r="AO20" s="65" t="str">
        <f t="shared" si="1"/>
        <v>Cooperado COM perguntas a serem evidenciadas</v>
      </c>
    </row>
    <row r="21" spans="1:41" ht="20.100000000000001" customHeight="1">
      <c r="A21" s="65" t="str">
        <f>IFERROR(IF(ROW(_xlfn.XLOOKUP(B21,For_3320!D:D,For_3320!D:D))=1,"",ROW(_xlfn.XLOOKUP(B21,For_3320!D:D,For_3320!D:D))),"")</f>
        <v/>
      </c>
      <c r="B21" s="229"/>
      <c r="C21" s="230" t="str" cm="1">
        <f t="array" aca="1" ref="C21" ca="1">IFERROR(LEFT(
IF(INDIRECT("For_3320!N"&amp;A21)="verificar","6, ","")&amp;
IF(INDIRECT("For_3320!q"&amp;A21)="verificar","7, ","")&amp;
IF(INDIRECT("For_3320!t"&amp;A21)="verificar","8, ","")&amp;
IF(INDIRECT("For_3320!w"&amp;A21)="verificar","16, ","")&amp;
IF(INDIRECT("For_3320!x"&amp;A21)="não","QUESTIONÁRIO, ",""),
LEN(
IF(INDIRECT("For_3320!N"&amp;A21)="verificar","6, ","")&amp;
IF(INDIRECT("For_3320!q"&amp;A21)="verificar","7, ","")&amp;
IF(INDIRECT("For_3320!t"&amp;A21)="verificar","8, ","")&amp;
IF(INDIRECT("For_3320!w"&amp;A21)="verificar","16, ","")&amp;
IF(INDIRECT("For_3320!x"&amp;A21)="não","QUESTIONÁRIO, ",""))-2)&amp;".","")</f>
        <v/>
      </c>
      <c r="D21" s="229"/>
      <c r="E21" s="229"/>
      <c r="H21" s="262"/>
      <c r="I21" s="115">
        <f>_xlfn.XLOOKUP(J21,'3320'!$D:$D,'3320'!$C:$C,0,0)</f>
        <v>0</v>
      </c>
      <c r="J21" s="134"/>
      <c r="K21" s="135" cm="1">
        <f t="array" ref="K21">MAX(IF(J21='3320'!$D:$D,'3320'!$I:$I))</f>
        <v>0</v>
      </c>
      <c r="L21" s="136">
        <f>IF(COUNTIFS('3320'!$D:$D,'A3320'!J21,'3320'!$I:$I,'A3320'!K21,'3320'!$F:$F,'A3320'!$L$7)&gt;=1,1,0)</f>
        <v>0</v>
      </c>
      <c r="M21" s="136">
        <f>IF(COUNTIFS('3320'!$D:$D,'A3320'!J21,'3320'!$I:$I,'A3320'!K21,'3320'!$F:$F,'A3320'!$M$7)&gt;=1,1,0)</f>
        <v>0</v>
      </c>
      <c r="N21" s="136">
        <f>IF(COUNTIFS('3320'!$D:$D,'A3320'!J21,'3320'!$I:$I,'A3320'!K21,'3320'!$F:$F,'A3320'!$N$7)&gt;=1,1,0)</f>
        <v>0</v>
      </c>
      <c r="O21" s="117"/>
      <c r="P21" s="118"/>
      <c r="Q21" s="133" t="str">
        <f t="shared" si="2"/>
        <v>Ok</v>
      </c>
      <c r="R21" s="115"/>
      <c r="S21" s="115"/>
      <c r="T21" s="66"/>
      <c r="U21" s="133" t="str">
        <f t="shared" si="11"/>
        <v>Ok</v>
      </c>
      <c r="V21" s="115"/>
      <c r="W21" s="115"/>
      <c r="X21" s="66"/>
      <c r="Y21" s="133" t="str">
        <f t="shared" si="8"/>
        <v>Ok</v>
      </c>
      <c r="Z21" s="115"/>
      <c r="AA21" s="115"/>
      <c r="AB21" s="66"/>
      <c r="AC21" s="133" t="str">
        <f t="shared" si="9"/>
        <v>Ok</v>
      </c>
      <c r="AD21" s="115"/>
      <c r="AE21" s="115"/>
      <c r="AF21" s="66"/>
      <c r="AG21" s="133" t="str">
        <f t="shared" si="10"/>
        <v>Ok</v>
      </c>
      <c r="AH21" s="115"/>
      <c r="AI21" s="133" t="str">
        <f t="shared" si="6"/>
        <v>Ok</v>
      </c>
      <c r="AJ21" s="117" t="str">
        <f t="shared" si="7"/>
        <v>Não</v>
      </c>
      <c r="AK21" s="118"/>
      <c r="AL21" s="115"/>
      <c r="AM21" s="133" t="str">
        <f t="shared" si="12"/>
        <v>Ok</v>
      </c>
      <c r="AO21" s="65" t="str">
        <f t="shared" si="1"/>
        <v>Cooperado SEM perguntas a serem evidenciadas</v>
      </c>
    </row>
    <row r="22" spans="1:41" ht="20.100000000000001" customHeight="1">
      <c r="A22" s="65" t="str">
        <f>IFERROR(IF(ROW(_xlfn.XLOOKUP(B22,For_3320!D:D,For_3320!D:D))=1,"",ROW(_xlfn.XLOOKUP(B22,For_3320!D:D,For_3320!D:D))),"")</f>
        <v/>
      </c>
      <c r="B22" s="229"/>
      <c r="C22" s="230" t="str" cm="1">
        <f t="array" aca="1" ref="C22" ca="1">IFERROR(LEFT(
IF(INDIRECT("For_3320!N"&amp;A22)="verificar","6, ","")&amp;
IF(INDIRECT("For_3320!q"&amp;A22)="verificar","7, ","")&amp;
IF(INDIRECT("For_3320!t"&amp;A22)="verificar","8, ","")&amp;
IF(INDIRECT("For_3320!w"&amp;A22)="verificar","16, ","")&amp;
IF(INDIRECT("For_3320!x"&amp;A22)="não","QUESTIONÁRIO, ",""),
LEN(
IF(INDIRECT("For_3320!N"&amp;A22)="verificar","6, ","")&amp;
IF(INDIRECT("For_3320!q"&amp;A22)="verificar","7, ","")&amp;
IF(INDIRECT("For_3320!t"&amp;A22)="verificar","8, ","")&amp;
IF(INDIRECT("For_3320!w"&amp;A22)="verificar","16, ","")&amp;
IF(INDIRECT("For_3320!x"&amp;A22)="não","QUESTIONÁRIO, ",""))-2)&amp;".","")</f>
        <v/>
      </c>
      <c r="D22" s="229"/>
      <c r="E22" s="229"/>
      <c r="H22" s="262"/>
      <c r="I22" s="115">
        <f>_xlfn.XLOOKUP(J22,'3320'!$D:$D,'3320'!$C:$C,0,0)</f>
        <v>0</v>
      </c>
      <c r="J22" s="134"/>
      <c r="K22" s="135" cm="1">
        <f t="array" ref="K22">MAX(IF(J22='3320'!$D:$D,'3320'!$I:$I))</f>
        <v>0</v>
      </c>
      <c r="L22" s="136">
        <f>IF(COUNTIFS('3320'!$D:$D,'A3320'!J22,'3320'!$I:$I,'A3320'!K22,'3320'!$F:$F,'A3320'!$L$7)&gt;=1,1,0)</f>
        <v>0</v>
      </c>
      <c r="M22" s="136">
        <f>IF(COUNTIFS('3320'!$D:$D,'A3320'!J22,'3320'!$I:$I,'A3320'!K22,'3320'!$F:$F,'A3320'!$M$7)&gt;=1,1,0)</f>
        <v>0</v>
      </c>
      <c r="N22" s="136">
        <f>IF(COUNTIFS('3320'!$D:$D,'A3320'!J22,'3320'!$I:$I,'A3320'!K22,'3320'!$F:$F,'A3320'!$N$7)&gt;=1,1,0)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9"/>
        <v>Ok</v>
      </c>
      <c r="AD22" s="115"/>
      <c r="AE22" s="115"/>
      <c r="AF22" s="66"/>
      <c r="AG22" s="133" t="str">
        <f t="shared" si="10"/>
        <v>Ok</v>
      </c>
      <c r="AH22" s="115"/>
      <c r="AI22" s="133" t="str">
        <f t="shared" si="6"/>
        <v>Ok</v>
      </c>
      <c r="AJ22" s="117" t="str">
        <f t="shared" si="7"/>
        <v>Não</v>
      </c>
      <c r="AK22" s="118"/>
      <c r="AL22" s="115"/>
      <c r="AM22" s="133" t="str">
        <f t="shared" si="12"/>
        <v>Ok</v>
      </c>
      <c r="AO22" s="65" t="str">
        <f t="shared" si="1"/>
        <v>Cooperado SEM perguntas a serem evidenciadas</v>
      </c>
    </row>
    <row r="23" spans="1:41" ht="20.100000000000001" customHeight="1">
      <c r="A23" s="65" t="str">
        <f>IFERROR(IF(ROW(_xlfn.XLOOKUP(B23,For_3320!D:D,For_3320!D:D))=1,"",ROW(_xlfn.XLOOKUP(B23,For_3320!D:D,For_3320!D:D))),"")</f>
        <v/>
      </c>
      <c r="B23" s="229"/>
      <c r="C23" s="230" t="str" cm="1">
        <f t="array" aca="1" ref="C23" ca="1">IFERROR(LEFT(
IF(INDIRECT("For_3320!N"&amp;A23)="verificar","6, ","")&amp;
IF(INDIRECT("For_3320!q"&amp;A23)="verificar","7, ","")&amp;
IF(INDIRECT("For_3320!t"&amp;A23)="verificar","8, ","")&amp;
IF(INDIRECT("For_3320!w"&amp;A23)="verificar","16, ","")&amp;
IF(INDIRECT("For_3320!x"&amp;A23)="não","QUESTIONÁRIO, ",""),
LEN(
IF(INDIRECT("For_3320!N"&amp;A23)="verificar","6, ","")&amp;
IF(INDIRECT("For_3320!q"&amp;A23)="verificar","7, ","")&amp;
IF(INDIRECT("For_3320!t"&amp;A23)="verificar","8, ","")&amp;
IF(INDIRECT("For_3320!w"&amp;A23)="verificar","16, ","")&amp;
IF(INDIRECT("For_3320!x"&amp;A23)="não","QUESTIONÁRIO, ",""))-2)&amp;".","")</f>
        <v/>
      </c>
      <c r="D23" s="229"/>
      <c r="E23" s="229"/>
      <c r="H23" s="262"/>
      <c r="I23" s="115">
        <f>_xlfn.XLOOKUP(J23,'3320'!$D:$D,'3320'!$C:$C,0,0)</f>
        <v>0</v>
      </c>
      <c r="J23" s="134"/>
      <c r="K23" s="135" cm="1">
        <f t="array" ref="K23">MAX(IF(J23='3320'!$D:$D,'3320'!$I:$I))</f>
        <v>0</v>
      </c>
      <c r="L23" s="136">
        <f>IF(COUNTIFS('3320'!$D:$D,'A3320'!J23,'3320'!$I:$I,'A3320'!K23,'3320'!$F:$F,'A3320'!$L$7)&gt;=1,1,0)</f>
        <v>0</v>
      </c>
      <c r="M23" s="136">
        <f>IF(COUNTIFS('3320'!$D:$D,'A3320'!J23,'3320'!$I:$I,'A3320'!K23,'3320'!$F:$F,'A3320'!$M$7)&gt;=1,1,0)</f>
        <v>0</v>
      </c>
      <c r="N23" s="136">
        <f>IF(COUNTIFS('3320'!$D:$D,'A3320'!J23,'3320'!$I:$I,'A3320'!K23,'3320'!$F:$F,'A3320'!$N$7)&gt;=1,1,0)</f>
        <v>0</v>
      </c>
      <c r="O23" s="117"/>
      <c r="P23" s="118"/>
      <c r="Q23" s="133" t="str">
        <f t="shared" si="2"/>
        <v>Ok</v>
      </c>
      <c r="R23" s="115"/>
      <c r="S23" s="115"/>
      <c r="T23" s="66"/>
      <c r="U23" s="133" t="str">
        <f t="shared" ref="U23:U29" si="13">IF(AND(R23="Sim",T23="Siim"),"Ok",IF(AND(S23="Sim")*OR(T23="Não",T23="Não se aplica",T23=""),"Verificar","Ok"))</f>
        <v>Ok</v>
      </c>
      <c r="V23" s="115"/>
      <c r="W23" s="115"/>
      <c r="X23" s="66"/>
      <c r="Y23" s="133" t="str">
        <f t="shared" si="8"/>
        <v>Ok</v>
      </c>
      <c r="Z23" s="115"/>
      <c r="AA23" s="115"/>
      <c r="AB23" s="66"/>
      <c r="AC23" s="133" t="str">
        <f t="shared" si="9"/>
        <v>Ok</v>
      </c>
      <c r="AD23" s="115"/>
      <c r="AE23" s="115"/>
      <c r="AF23" s="66"/>
      <c r="AG23" s="133" t="str">
        <f t="shared" si="10"/>
        <v>Ok</v>
      </c>
      <c r="AH23" s="115"/>
      <c r="AI23" s="133" t="str">
        <f t="shared" si="6"/>
        <v>Ok</v>
      </c>
      <c r="AJ23" s="117" t="str">
        <f t="shared" si="7"/>
        <v>Não</v>
      </c>
      <c r="AK23" s="118"/>
      <c r="AL23" s="115"/>
      <c r="AM23" s="133" t="str">
        <f t="shared" si="12"/>
        <v>Ok</v>
      </c>
      <c r="AO23" s="65" t="str">
        <f t="shared" si="1"/>
        <v>Cooperado SEM perguntas a serem evidenciadas</v>
      </c>
    </row>
    <row r="24" spans="1:41" ht="20.100000000000001" customHeight="1">
      <c r="A24" s="65" t="str">
        <f>IFERROR(IF(ROW(_xlfn.XLOOKUP(B24,For_3320!D:D,For_3320!D:D))=1,"",ROW(_xlfn.XLOOKUP(B24,For_3320!D:D,For_3320!D:D))),"")</f>
        <v/>
      </c>
      <c r="B24" s="229"/>
      <c r="C24" s="230" t="str" cm="1">
        <f t="array" aca="1" ref="C24" ca="1">IFERROR(LEFT(
IF(INDIRECT("For_3320!N"&amp;A24)="verificar","6, ","")&amp;
IF(INDIRECT("For_3320!q"&amp;A24)="verificar","7, ","")&amp;
IF(INDIRECT("For_3320!t"&amp;A24)="verificar","8, ","")&amp;
IF(INDIRECT("For_3320!w"&amp;A24)="verificar","16, ","")&amp;
IF(INDIRECT("For_3320!x"&amp;A24)="não","QUESTIONÁRIO, ",""),
LEN(
IF(INDIRECT("For_3320!N"&amp;A24)="verificar","6, ","")&amp;
IF(INDIRECT("For_3320!q"&amp;A24)="verificar","7, ","")&amp;
IF(INDIRECT("For_3320!t"&amp;A24)="verificar","8, ","")&amp;
IF(INDIRECT("For_3320!w"&amp;A24)="verificar","16, ","")&amp;
IF(INDIRECT("For_3320!x"&amp;A24)="não","QUESTIONÁRIO, ",""))-2)&amp;".","")</f>
        <v/>
      </c>
      <c r="D24" s="229"/>
      <c r="E24" s="229"/>
      <c r="H24" s="262"/>
      <c r="I24" s="115">
        <f>_xlfn.XLOOKUP(J24,'3320'!$D:$D,'3320'!$C:$C,0,0)</f>
        <v>0</v>
      </c>
      <c r="J24" s="134"/>
      <c r="K24" s="135" cm="1">
        <f t="array" ref="K24">MAX(IF(J24='3320'!$D:$D,'3320'!$I:$I))</f>
        <v>0</v>
      </c>
      <c r="L24" s="136">
        <f>IF(COUNTIFS('3320'!$D:$D,'A3320'!J24,'3320'!$I:$I,'A3320'!K24,'3320'!$F:$F,'A3320'!$L$7)&gt;=1,1,0)</f>
        <v>0</v>
      </c>
      <c r="M24" s="136">
        <f>IF(COUNTIFS('3320'!$D:$D,'A3320'!J24,'3320'!$I:$I,'A3320'!K24,'3320'!$F:$F,'A3320'!$M$7)&gt;=1,1,0)</f>
        <v>0</v>
      </c>
      <c r="N24" s="136">
        <f>IF(COUNTIFS('3320'!$D:$D,'A3320'!J24,'3320'!$I:$I,'A3320'!K24,'3320'!$F:$F,'A3320'!$N$7)&gt;=1,1,0)</f>
        <v>0</v>
      </c>
      <c r="O24" s="117"/>
      <c r="P24" s="118"/>
      <c r="Q24" s="133" t="str">
        <f t="shared" si="2"/>
        <v>Ok</v>
      </c>
      <c r="R24" s="115"/>
      <c r="S24" s="115"/>
      <c r="T24" s="66"/>
      <c r="U24" s="133" t="str">
        <f t="shared" si="13"/>
        <v>Ok</v>
      </c>
      <c r="V24" s="115"/>
      <c r="W24" s="115"/>
      <c r="X24" s="66"/>
      <c r="Y24" s="133" t="str">
        <f t="shared" si="8"/>
        <v>Ok</v>
      </c>
      <c r="Z24" s="115"/>
      <c r="AA24" s="115"/>
      <c r="AB24" s="66"/>
      <c r="AC24" s="133" t="str">
        <f t="shared" si="9"/>
        <v>Ok</v>
      </c>
      <c r="AD24" s="115"/>
      <c r="AE24" s="115"/>
      <c r="AF24" s="66"/>
      <c r="AG24" s="133" t="str">
        <f t="shared" si="10"/>
        <v>Ok</v>
      </c>
      <c r="AH24" s="115"/>
      <c r="AI24" s="133" t="str">
        <f t="shared" si="6"/>
        <v>Ok</v>
      </c>
      <c r="AJ24" s="117" t="str">
        <f t="shared" si="7"/>
        <v>Não</v>
      </c>
      <c r="AK24" s="118"/>
      <c r="AL24" s="115"/>
      <c r="AM24" s="133" t="str">
        <f t="shared" si="12"/>
        <v>Ok</v>
      </c>
      <c r="AO24" s="65" t="str">
        <f t="shared" si="1"/>
        <v>Cooperado SEM perguntas a serem evidenciadas</v>
      </c>
    </row>
    <row r="25" spans="1:41" ht="20.100000000000001" customHeight="1">
      <c r="H25" s="262"/>
      <c r="I25" s="115">
        <f>_xlfn.XLOOKUP(J25,'3320'!$D:$D,'3320'!$C:$C,0,0)</f>
        <v>0</v>
      </c>
      <c r="J25" s="134"/>
      <c r="K25" s="135" cm="1">
        <f t="array" ref="K25">MAX(IF(J25='3320'!$D:$D,'3320'!$I:$I))</f>
        <v>0</v>
      </c>
      <c r="L25" s="136">
        <f>IF(COUNTIFS('3320'!$D:$D,'A3320'!J25,'3320'!$I:$I,'A3320'!K25,'3320'!$F:$F,'A3320'!$L$7)&gt;=1,1,0)</f>
        <v>0</v>
      </c>
      <c r="M25" s="136">
        <f>IF(COUNTIFS('3320'!$D:$D,'A3320'!J25,'3320'!$I:$I,'A3320'!K25,'3320'!$F:$F,'A3320'!$M$7)&gt;=1,1,0)</f>
        <v>0</v>
      </c>
      <c r="N25" s="136">
        <f>IF(COUNTIFS('3320'!$D:$D,'A3320'!J25,'3320'!$I:$I,'A3320'!K25,'3320'!$F:$F,'A3320'!$N$7)&gt;=1,1,0)</f>
        <v>0</v>
      </c>
      <c r="O25" s="117"/>
      <c r="P25" s="118"/>
      <c r="Q25" s="133" t="str">
        <f t="shared" si="2"/>
        <v>Ok</v>
      </c>
      <c r="R25" s="115"/>
      <c r="S25" s="115"/>
      <c r="T25" s="66"/>
      <c r="U25" s="133" t="str">
        <f t="shared" si="13"/>
        <v>Ok</v>
      </c>
      <c r="V25" s="115"/>
      <c r="W25" s="115"/>
      <c r="X25" s="66"/>
      <c r="Y25" s="133" t="str">
        <f t="shared" si="8"/>
        <v>Ok</v>
      </c>
      <c r="Z25" s="115"/>
      <c r="AA25" s="115"/>
      <c r="AB25" s="66"/>
      <c r="AC25" s="133" t="str">
        <f t="shared" si="9"/>
        <v>Ok</v>
      </c>
      <c r="AD25" s="115"/>
      <c r="AE25" s="115"/>
      <c r="AF25" s="66"/>
      <c r="AG25" s="133" t="str">
        <f t="shared" si="10"/>
        <v>Ok</v>
      </c>
      <c r="AH25" s="115"/>
      <c r="AI25" s="133" t="str">
        <f t="shared" si="6"/>
        <v>Ok</v>
      </c>
      <c r="AJ25" s="117" t="str">
        <f t="shared" si="7"/>
        <v>Não</v>
      </c>
      <c r="AK25" s="118"/>
      <c r="AL25" s="115"/>
      <c r="AM25" s="133" t="str">
        <f t="shared" si="12"/>
        <v>Ok</v>
      </c>
      <c r="AO25" s="65" t="str">
        <f t="shared" si="1"/>
        <v>Cooperado SEM perguntas a serem evidenciadas</v>
      </c>
    </row>
    <row r="26" spans="1:41" ht="20.100000000000001" customHeight="1" thickBot="1">
      <c r="B26" s="327" t="s">
        <v>716</v>
      </c>
      <c r="C26" s="327"/>
      <c r="D26" s="327"/>
      <c r="E26" s="327"/>
      <c r="H26" s="262"/>
      <c r="I26" s="115">
        <f>_xlfn.XLOOKUP(J26,'3320'!$D:$D,'3320'!$C:$C,0,0)</f>
        <v>0</v>
      </c>
      <c r="J26" s="134"/>
      <c r="K26" s="135" cm="1">
        <f t="array" ref="K26">MAX(IF(J26='3320'!$D:$D,'3320'!$I:$I))</f>
        <v>0</v>
      </c>
      <c r="L26" s="136">
        <f>IF(COUNTIFS('3320'!$D:$D,'A3320'!J26,'3320'!$I:$I,'A3320'!K26,'3320'!$F:$F,'A3320'!$L$7)&gt;=1,1,0)</f>
        <v>0</v>
      </c>
      <c r="M26" s="136">
        <f>IF(COUNTIFS('3320'!$D:$D,'A3320'!J26,'3320'!$I:$I,'A3320'!K26,'3320'!$F:$F,'A3320'!$M$7)&gt;=1,1,0)</f>
        <v>0</v>
      </c>
      <c r="N26" s="136">
        <f>IF(COUNTIFS('3320'!$D:$D,'A3320'!J26,'3320'!$I:$I,'A3320'!K26,'3320'!$F:$F,'A3320'!$N$7)&gt;=1,1,0)</f>
        <v>0</v>
      </c>
      <c r="O26" s="117"/>
      <c r="P26" s="118"/>
      <c r="Q26" s="133" t="str">
        <f t="shared" si="2"/>
        <v>Ok</v>
      </c>
      <c r="R26" s="115"/>
      <c r="S26" s="115"/>
      <c r="T26" s="66"/>
      <c r="U26" s="133" t="str">
        <f t="shared" si="13"/>
        <v>Ok</v>
      </c>
      <c r="V26" s="115"/>
      <c r="W26" s="115"/>
      <c r="X26" s="66"/>
      <c r="Y26" s="133" t="str">
        <f t="shared" si="8"/>
        <v>Ok</v>
      </c>
      <c r="Z26" s="115"/>
      <c r="AA26" s="115"/>
      <c r="AB26" s="66"/>
      <c r="AC26" s="133" t="str">
        <f t="shared" si="9"/>
        <v>Ok</v>
      </c>
      <c r="AD26" s="115"/>
      <c r="AE26" s="115"/>
      <c r="AF26" s="66"/>
      <c r="AG26" s="133" t="str">
        <f t="shared" si="10"/>
        <v>Ok</v>
      </c>
      <c r="AH26" s="115"/>
      <c r="AI26" s="133" t="str">
        <f t="shared" si="6"/>
        <v>Ok</v>
      </c>
      <c r="AJ26" s="117" t="str">
        <f t="shared" si="7"/>
        <v>Não</v>
      </c>
      <c r="AK26" s="118"/>
      <c r="AL26" s="115"/>
      <c r="AM26" s="133" t="str">
        <f t="shared" si="12"/>
        <v>Ok</v>
      </c>
      <c r="AO26" s="65" t="str">
        <f t="shared" si="1"/>
        <v>Cooperado SEM perguntas a serem evidenciadas</v>
      </c>
    </row>
    <row r="27" spans="1:41" ht="20.100000000000001" customHeight="1" thickTop="1">
      <c r="B27" s="231" t="s">
        <v>692</v>
      </c>
      <c r="C27" s="232" t="s">
        <v>717</v>
      </c>
      <c r="D27" s="232"/>
      <c r="E27" s="233"/>
      <c r="H27" s="262"/>
      <c r="I27" s="115">
        <f>_xlfn.XLOOKUP(J27,'3320'!$D:$D,'3320'!$C:$C,0,0)</f>
        <v>0</v>
      </c>
      <c r="J27" s="134"/>
      <c r="K27" s="135" cm="1">
        <f t="array" ref="K27">MAX(IF(J27='3320'!$D:$D,'3320'!$I:$I))</f>
        <v>0</v>
      </c>
      <c r="L27" s="136">
        <f>IF(COUNTIFS('3320'!$D:$D,'A3320'!J27,'3320'!$I:$I,'A3320'!K27,'3320'!$F:$F,'A3320'!$L$7)&gt;=1,1,0)</f>
        <v>0</v>
      </c>
      <c r="M27" s="136">
        <f>IF(COUNTIFS('3320'!$D:$D,'A3320'!J27,'3320'!$I:$I,'A3320'!K27,'3320'!$F:$F,'A3320'!$M$7)&gt;=1,1,0)</f>
        <v>0</v>
      </c>
      <c r="N27" s="136">
        <f>IF(COUNTIFS('3320'!$D:$D,'A3320'!J27,'3320'!$I:$I,'A3320'!K27,'3320'!$F:$F,'A3320'!$N$7)&gt;=1,1,0)</f>
        <v>0</v>
      </c>
      <c r="O27" s="117"/>
      <c r="P27" s="118"/>
      <c r="Q27" s="133" t="str">
        <f t="shared" si="2"/>
        <v>Ok</v>
      </c>
      <c r="R27" s="115"/>
      <c r="S27" s="115"/>
      <c r="T27" s="66"/>
      <c r="U27" s="133" t="str">
        <f t="shared" si="13"/>
        <v>Ok</v>
      </c>
      <c r="V27" s="115"/>
      <c r="W27" s="115"/>
      <c r="X27" s="66"/>
      <c r="Y27" s="133" t="str">
        <f t="shared" si="8"/>
        <v>Ok</v>
      </c>
      <c r="Z27" s="115"/>
      <c r="AA27" s="115"/>
      <c r="AB27" s="66"/>
      <c r="AC27" s="133" t="str">
        <f t="shared" si="9"/>
        <v>Ok</v>
      </c>
      <c r="AD27" s="115"/>
      <c r="AE27" s="115"/>
      <c r="AF27" s="66"/>
      <c r="AG27" s="133" t="str">
        <f t="shared" si="10"/>
        <v>Ok</v>
      </c>
      <c r="AH27" s="115"/>
      <c r="AI27" s="133" t="str">
        <f t="shared" si="6"/>
        <v>Ok</v>
      </c>
      <c r="AJ27" s="117" t="str">
        <f t="shared" si="7"/>
        <v>Não</v>
      </c>
      <c r="AK27" s="118"/>
      <c r="AL27" s="115"/>
      <c r="AM27" s="133" t="str">
        <f t="shared" si="12"/>
        <v>Ok</v>
      </c>
      <c r="AO27" s="65" t="str">
        <f t="shared" si="1"/>
        <v>Cooperado SEM perguntas a serem evidenciadas</v>
      </c>
    </row>
    <row r="28" spans="1:41" ht="20.100000000000001" customHeight="1">
      <c r="A28" s="120">
        <v>1</v>
      </c>
      <c r="B28" s="229" t="str" cm="1">
        <f t="array" ref="B28">_xlfn._xlws.FILTER(For_3320!D:E,For_3320!J:J="SIM","")</f>
        <v/>
      </c>
      <c r="C28" s="230"/>
      <c r="D28" s="229"/>
      <c r="E28" s="229"/>
      <c r="H28" s="262"/>
      <c r="I28" s="115">
        <f>_xlfn.XLOOKUP(J28,'3320'!$D:$D,'3320'!$C:$C,0,0)</f>
        <v>0</v>
      </c>
      <c r="J28" s="134"/>
      <c r="K28" s="135" cm="1">
        <f t="array" ref="K28">MAX(IF(J28='3320'!$D:$D,'3320'!$I:$I))</f>
        <v>0</v>
      </c>
      <c r="L28" s="136">
        <f>IF(COUNTIFS('3320'!$D:$D,'A3320'!J28,'3320'!$I:$I,'A3320'!K28,'3320'!$F:$F,'A3320'!$L$7)&gt;=1,1,0)</f>
        <v>0</v>
      </c>
      <c r="M28" s="136">
        <f>IF(COUNTIFS('3320'!$D:$D,'A3320'!J28,'3320'!$I:$I,'A3320'!K28,'3320'!$F:$F,'A3320'!$M$7)&gt;=1,1,0)</f>
        <v>0</v>
      </c>
      <c r="N28" s="136">
        <f>IF(COUNTIFS('3320'!$D:$D,'A3320'!J28,'3320'!$I:$I,'A3320'!K28,'3320'!$F:$F,'A3320'!$N$7)&gt;=1,1,0)</f>
        <v>0</v>
      </c>
      <c r="O28" s="117"/>
      <c r="P28" s="118"/>
      <c r="Q28" s="133" t="str">
        <f t="shared" si="2"/>
        <v>Ok</v>
      </c>
      <c r="R28" s="115"/>
      <c r="S28" s="115"/>
      <c r="T28" s="66"/>
      <c r="U28" s="133" t="str">
        <f t="shared" si="13"/>
        <v>Ok</v>
      </c>
      <c r="V28" s="115"/>
      <c r="W28" s="115"/>
      <c r="X28" s="66"/>
      <c r="Y28" s="133" t="str">
        <f t="shared" si="8"/>
        <v>Ok</v>
      </c>
      <c r="Z28" s="115"/>
      <c r="AA28" s="115"/>
      <c r="AB28" s="66"/>
      <c r="AC28" s="133" t="str">
        <f t="shared" si="9"/>
        <v>Ok</v>
      </c>
      <c r="AD28" s="115"/>
      <c r="AE28" s="115"/>
      <c r="AF28" s="66"/>
      <c r="AG28" s="133" t="str">
        <f t="shared" si="10"/>
        <v>Ok</v>
      </c>
      <c r="AH28" s="115"/>
      <c r="AI28" s="133" t="str">
        <f t="shared" si="6"/>
        <v>Ok</v>
      </c>
      <c r="AJ28" s="117" t="str">
        <f t="shared" si="7"/>
        <v>Não</v>
      </c>
      <c r="AK28" s="118"/>
      <c r="AL28" s="118"/>
      <c r="AM28" s="133" t="str">
        <f t="shared" si="12"/>
        <v>Ok</v>
      </c>
      <c r="AO28" s="65" t="str">
        <f t="shared" si="1"/>
        <v>Cooperado SEM perguntas a serem evidenciadas</v>
      </c>
    </row>
    <row r="29" spans="1:41" ht="20.100000000000001" customHeight="1">
      <c r="A29" s="120">
        <v>2</v>
      </c>
      <c r="B29" s="230" t="s">
        <v>769</v>
      </c>
      <c r="C29" s="230"/>
      <c r="D29" s="229"/>
      <c r="E29" s="229"/>
      <c r="H29" s="115"/>
      <c r="I29" s="115">
        <f>_xlfn.XLOOKUP(J29,'3320'!$D:$D,'3320'!$C:$C,0,0)</f>
        <v>0</v>
      </c>
      <c r="J29" s="134"/>
      <c r="K29" s="135" cm="1">
        <f t="array" ref="K29">MAX(IF(J29='3320'!$D:$D,'3320'!$I:$I))</f>
        <v>0</v>
      </c>
      <c r="L29" s="136">
        <f>IF(COUNTIFS('3320'!$D:$D,'A3320'!J29,'3320'!$I:$I,'A3320'!K29,'3320'!$F:$F,'A3320'!$L$7)&gt;=1,1,0)</f>
        <v>0</v>
      </c>
      <c r="M29" s="136">
        <f>IF(COUNTIFS('3320'!$D:$D,'A3320'!J29,'3320'!$I:$I,'A3320'!K29,'3320'!$F:$F,'A3320'!$M$7)&gt;=1,1,0)</f>
        <v>0</v>
      </c>
      <c r="N29" s="136">
        <f>IF(COUNTIFS('3320'!$D:$D,'A3320'!J29,'3320'!$I:$I,'A3320'!K29,'3320'!$F:$F,'A3320'!$N$7)&gt;=1,1,0)</f>
        <v>0</v>
      </c>
      <c r="O29" s="117"/>
      <c r="P29" s="118"/>
      <c r="Q29" s="133" t="str">
        <f t="shared" si="2"/>
        <v>Ok</v>
      </c>
      <c r="R29" s="115"/>
      <c r="S29" s="115"/>
      <c r="T29" s="66"/>
      <c r="U29" s="133" t="str">
        <f t="shared" si="13"/>
        <v>Ok</v>
      </c>
      <c r="V29" s="115"/>
      <c r="W29" s="115"/>
      <c r="X29" s="66"/>
      <c r="Y29" s="133" t="str">
        <f t="shared" si="8"/>
        <v>Ok</v>
      </c>
      <c r="Z29" s="115"/>
      <c r="AA29" s="115"/>
      <c r="AB29" s="66"/>
      <c r="AC29" s="133" t="str">
        <f t="shared" si="9"/>
        <v>Ok</v>
      </c>
      <c r="AD29" s="115"/>
      <c r="AE29" s="115"/>
      <c r="AF29" s="66"/>
      <c r="AG29" s="133" t="str">
        <f t="shared" si="10"/>
        <v>Ok</v>
      </c>
      <c r="AH29" s="115"/>
      <c r="AI29" s="133" t="str">
        <f t="shared" si="6"/>
        <v>Ok</v>
      </c>
      <c r="AJ29" s="117" t="str">
        <f t="shared" ref="AJ29" si="14">IF(N29=1,"Sim, precisa de plano cadastrado na PGPC", "Não")</f>
        <v>Não</v>
      </c>
      <c r="AK29" s="118"/>
      <c r="AL29" s="118"/>
      <c r="AM29" s="133" t="str">
        <f t="shared" ref="AM29" si="15">IF(OR(AL29=" ",AL29="Sim"),"Ok",IF(AJ29="Não","Ok","Verificar"))</f>
        <v>Ok</v>
      </c>
      <c r="AO29" s="65" t="str">
        <f t="shared" ref="AO29" si="16">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s="115"/>
      <c r="I30" s="115">
        <f>_xlfn.XLOOKUP(J30,'3320'!$D:$D,'3320'!$C:$C,0,0)</f>
        <v>0</v>
      </c>
      <c r="J30" s="134"/>
      <c r="K30" s="135" cm="1">
        <f t="array" ref="K30">MAX(IF(J30='3320'!$D:$D,'3320'!$I:$I))</f>
        <v>0</v>
      </c>
      <c r="L30" s="136">
        <f>IF(COUNTIFS('3320'!$D:$D,'A3320'!J30,'3320'!$I:$I,'A3320'!K30,'3320'!$F:$F,'A3320'!$L$7)&gt;=1,1,0)</f>
        <v>0</v>
      </c>
      <c r="M30" s="136">
        <f>IF(COUNTIFS('3320'!$D:$D,'A3320'!J30,'3320'!$I:$I,'A3320'!K30,'3320'!$F:$F,'A3320'!$M$7)&gt;=1,1,0)</f>
        <v>0</v>
      </c>
      <c r="N30" s="136">
        <f>IF(COUNTIFS('3320'!$D:$D,'A3320'!J30,'3320'!$I:$I,'A3320'!K30,'3320'!$F:$F,'A3320'!$N$7)&gt;=1,1,0)</f>
        <v>0</v>
      </c>
      <c r="O30" s="117"/>
      <c r="P30" s="118"/>
      <c r="Q30" s="133" t="str">
        <f t="shared" ref="Q30:Q35" si="17">IF(AND(O30="Sim")*OR(P30="Não",P30="Não se aplica",P30=""),"Verificar","Ok")</f>
        <v>Ok</v>
      </c>
      <c r="R30" s="115"/>
      <c r="S30" s="115"/>
      <c r="T30" s="66"/>
      <c r="U30" s="133" t="str">
        <f t="shared" ref="U30:U35" si="18">IF(AND(R30="Sim",T30="Siim"),"Ok",IF(AND(S30="Sim")*OR(T30="Não",T30="Não se aplica",T30=""),"Verificar","Ok"))</f>
        <v>Ok</v>
      </c>
      <c r="V30" s="115"/>
      <c r="W30" s="115"/>
      <c r="X30" s="66"/>
      <c r="Y30" s="133" t="str">
        <f t="shared" ref="Y30:Y35" si="19">IF(AND(V30="Sim",X30="Siim"),"Ok",IF(AND(W30="Sim")*OR(X30="Não",X30="Não se aplica",X30=""),"Verificar","Ok"))</f>
        <v>Ok</v>
      </c>
      <c r="Z30" s="115"/>
      <c r="AA30" s="115"/>
      <c r="AB30" s="66"/>
      <c r="AC30" s="133" t="str">
        <f t="shared" ref="AC30:AC35" si="20">IF(AND(Z30="Sim",AB30="Siim"),"Ok",IF(AND(AA30="Sim")*OR(AB30="Não",AB30="Não se aplica",AB30=""),"Verificar","Ok"))</f>
        <v>Ok</v>
      </c>
      <c r="AD30" s="115"/>
      <c r="AE30" s="115"/>
      <c r="AF30" s="66"/>
      <c r="AG30" s="133" t="str">
        <f t="shared" ref="AG30:AG35" si="21">IF(AND(AE30="sim",AF30="Não"),"Verificar","Ok")</f>
        <v>Ok</v>
      </c>
      <c r="AH30" s="115"/>
      <c r="AI30" s="133" t="str">
        <f t="shared" ref="AI30:AI35" si="22">IF(AH30="Não","Verificar","Ok")</f>
        <v>Ok</v>
      </c>
      <c r="AJ30" s="117" t="str">
        <f t="shared" ref="AJ30:AJ35" si="23">IF(N30=1,"Sim, precisa de plano cadastrado na PGPC", "Não")</f>
        <v>Não</v>
      </c>
      <c r="AK30" s="118"/>
      <c r="AL30" s="118"/>
      <c r="AM30" s="133" t="str">
        <f t="shared" ref="AM30:AM35" si="24">IF(OR(AL30=" ",AL30="Sim"),"Ok",IF(AJ30="Não","Ok","Verificar"))</f>
        <v>Ok</v>
      </c>
      <c r="AO30" s="65" t="str">
        <f t="shared" ref="AO30:AO35" si="25">IF(AND(Q30="Ok",U30="Ok",Y30="Ok",AC30="Ok",AG30="Ok",AI30="Ok",AM30="Ok"),"Cooperado SEM perguntas a serem evidenciadas","Cooperado COM perguntas a serem evidenciadas")</f>
        <v>Cooperado SEM perguntas a serem evidenciadas</v>
      </c>
    </row>
    <row r="31" spans="1:41" ht="20.100000000000001" customHeight="1">
      <c r="A31" s="120">
        <v>4</v>
      </c>
      <c r="B31" s="229"/>
      <c r="C31" s="229"/>
      <c r="D31" s="229"/>
      <c r="E31" s="229"/>
      <c r="H31" s="262"/>
      <c r="I31" s="115">
        <f>_xlfn.XLOOKUP(J31,'3320'!$D:$D,'3320'!$C:$C,0,0)</f>
        <v>0</v>
      </c>
      <c r="J31" s="134"/>
      <c r="K31" s="135" cm="1">
        <f t="array" ref="K31">MAX(IF(J31='3320'!$D:$D,'3320'!$I:$I))</f>
        <v>0</v>
      </c>
      <c r="L31" s="136">
        <f>IF(COUNTIFS('3320'!$D:$D,'A3320'!J31,'3320'!$I:$I,'A3320'!K31,'3320'!$F:$F,'A3320'!$L$7)&gt;=1,1,0)</f>
        <v>0</v>
      </c>
      <c r="M31" s="136">
        <f>IF(COUNTIFS('3320'!$D:$D,'A3320'!J31,'3320'!$I:$I,'A3320'!K31,'3320'!$F:$F,'A3320'!$M$7)&gt;=1,1,0)</f>
        <v>0</v>
      </c>
      <c r="N31" s="136">
        <f>IF(COUNTIFS('3320'!$D:$D,'A3320'!J31,'3320'!$I:$I,'A3320'!K31,'3320'!$F:$F,'A3320'!$N$7)&gt;=1,1,0)</f>
        <v>0</v>
      </c>
      <c r="O31" s="117"/>
      <c r="P31" s="118"/>
      <c r="Q31" s="133" t="str">
        <f t="shared" si="17"/>
        <v>Ok</v>
      </c>
      <c r="R31" s="115"/>
      <c r="S31" s="115"/>
      <c r="T31" s="66"/>
      <c r="U31" s="133" t="str">
        <f t="shared" si="18"/>
        <v>Ok</v>
      </c>
      <c r="V31" s="115"/>
      <c r="W31" s="115"/>
      <c r="X31" s="66"/>
      <c r="Y31" s="133" t="str">
        <f t="shared" si="19"/>
        <v>Ok</v>
      </c>
      <c r="Z31" s="115"/>
      <c r="AA31" s="115"/>
      <c r="AB31" s="66"/>
      <c r="AC31" s="133" t="str">
        <f t="shared" si="20"/>
        <v>Ok</v>
      </c>
      <c r="AD31" s="115"/>
      <c r="AE31" s="115"/>
      <c r="AF31" s="66"/>
      <c r="AG31" s="133" t="str">
        <f t="shared" si="21"/>
        <v>Ok</v>
      </c>
      <c r="AH31" s="115"/>
      <c r="AI31" s="133" t="str">
        <f t="shared" si="22"/>
        <v>Ok</v>
      </c>
      <c r="AJ31" s="117" t="str">
        <f t="shared" si="23"/>
        <v>Não</v>
      </c>
      <c r="AK31" s="118"/>
      <c r="AL31" s="118"/>
      <c r="AM31" s="133" t="str">
        <f t="shared" si="24"/>
        <v>Ok</v>
      </c>
      <c r="AO31" s="65" t="str">
        <f t="shared" si="25"/>
        <v>Cooperado SEM perguntas a serem evidenciadas</v>
      </c>
    </row>
    <row r="32" spans="1:41" ht="15.75" customHeight="1">
      <c r="A32" s="120">
        <v>5</v>
      </c>
      <c r="B32" s="229"/>
      <c r="C32" s="229"/>
      <c r="D32" s="229"/>
      <c r="E32" s="229"/>
      <c r="G32" s="152"/>
      <c r="H32" s="115"/>
      <c r="I32" s="115">
        <f>_xlfn.XLOOKUP(J32,'3320'!$D:$D,'3320'!$C:$C,0,0)</f>
        <v>0</v>
      </c>
      <c r="J32" s="134"/>
      <c r="K32" s="135" cm="1">
        <f t="array" ref="K32">MAX(IF(J32='3320'!$D:$D,'3320'!$I:$I))</f>
        <v>0</v>
      </c>
      <c r="L32" s="136">
        <f>IF(COUNTIFS('3320'!$D:$D,'A3320'!J32,'3320'!$I:$I,'A3320'!K32,'3320'!$F:$F,'A3320'!$L$7)&gt;=1,1,0)</f>
        <v>0</v>
      </c>
      <c r="M32" s="136">
        <f>IF(COUNTIFS('3320'!$D:$D,'A3320'!J32,'3320'!$I:$I,'A3320'!K32,'3320'!$F:$F,'A3320'!$M$7)&gt;=1,1,0)</f>
        <v>0</v>
      </c>
      <c r="N32" s="136">
        <f>IF(COUNTIFS('3320'!$D:$D,'A3320'!J32,'3320'!$I:$I,'A3320'!K32,'3320'!$F:$F,'A3320'!$N$7)&gt;=1,1,0)</f>
        <v>0</v>
      </c>
      <c r="O32" s="117"/>
      <c r="P32" s="118"/>
      <c r="Q32" s="133" t="str">
        <f t="shared" si="17"/>
        <v>Ok</v>
      </c>
      <c r="R32" s="115"/>
      <c r="S32" s="115"/>
      <c r="T32" s="66"/>
      <c r="U32" s="133" t="str">
        <f t="shared" si="18"/>
        <v>Ok</v>
      </c>
      <c r="V32" s="115"/>
      <c r="W32" s="115"/>
      <c r="X32" s="66"/>
      <c r="Y32" s="133" t="str">
        <f t="shared" si="19"/>
        <v>Ok</v>
      </c>
      <c r="Z32" s="115"/>
      <c r="AA32" s="115"/>
      <c r="AB32" s="66"/>
      <c r="AC32" s="133" t="str">
        <f t="shared" si="20"/>
        <v>Ok</v>
      </c>
      <c r="AD32" s="115"/>
      <c r="AE32" s="115"/>
      <c r="AF32" s="66"/>
      <c r="AG32" s="133" t="str">
        <f t="shared" si="21"/>
        <v>Ok</v>
      </c>
      <c r="AH32" s="115"/>
      <c r="AI32" s="133" t="str">
        <f t="shared" si="22"/>
        <v>Ok</v>
      </c>
      <c r="AJ32" s="117" t="str">
        <f t="shared" si="23"/>
        <v>Não</v>
      </c>
      <c r="AK32" s="118"/>
      <c r="AL32" s="118"/>
      <c r="AM32" s="133" t="str">
        <f t="shared" si="24"/>
        <v>Ok</v>
      </c>
      <c r="AO32" s="65" t="str">
        <f t="shared" si="25"/>
        <v>Cooperado SEM perguntas a serem evidenciadas</v>
      </c>
    </row>
    <row r="33" spans="1:41" ht="15.75" customHeight="1">
      <c r="A33" s="120">
        <v>6</v>
      </c>
      <c r="B33" s="229"/>
      <c r="C33" s="229"/>
      <c r="D33" s="229"/>
      <c r="E33" s="229"/>
      <c r="H33" s="115"/>
      <c r="I33" s="115">
        <f>_xlfn.XLOOKUP(J33,'3320'!$D:$D,'3320'!$C:$C,0,0)</f>
        <v>0</v>
      </c>
      <c r="J33" s="134"/>
      <c r="K33" s="135" cm="1">
        <f t="array" ref="K33">MAX(IF(J33='3320'!$D:$D,'3320'!$I:$I))</f>
        <v>0</v>
      </c>
      <c r="L33" s="136">
        <f>IF(COUNTIFS('3320'!$D:$D,'A3320'!J33,'3320'!$I:$I,'A3320'!K33,'3320'!$F:$F,'A3320'!$L$7)&gt;=1,1,0)</f>
        <v>0</v>
      </c>
      <c r="M33" s="136">
        <f>IF(COUNTIFS('3320'!$D:$D,'A3320'!J33,'3320'!$I:$I,'A3320'!K33,'3320'!$F:$F,'A3320'!$M$7)&gt;=1,1,0)</f>
        <v>0</v>
      </c>
      <c r="N33" s="136">
        <f>IF(COUNTIFS('3320'!$D:$D,'A3320'!J33,'3320'!$I:$I,'A3320'!K33,'3320'!$F:$F,'A3320'!$N$7)&gt;=1,1,0)</f>
        <v>0</v>
      </c>
      <c r="O33" s="117"/>
      <c r="P33" s="118"/>
      <c r="Q33" s="133" t="str">
        <f t="shared" si="17"/>
        <v>Ok</v>
      </c>
      <c r="R33" s="115"/>
      <c r="S33" s="115"/>
      <c r="T33" s="66"/>
      <c r="U33" s="133" t="str">
        <f t="shared" si="18"/>
        <v>Ok</v>
      </c>
      <c r="V33" s="115"/>
      <c r="W33" s="115"/>
      <c r="X33" s="66"/>
      <c r="Y33" s="133" t="str">
        <f t="shared" si="19"/>
        <v>Ok</v>
      </c>
      <c r="Z33" s="115"/>
      <c r="AA33" s="115"/>
      <c r="AB33" s="66"/>
      <c r="AC33" s="133" t="str">
        <f t="shared" si="20"/>
        <v>Ok</v>
      </c>
      <c r="AD33" s="115"/>
      <c r="AE33" s="115"/>
      <c r="AF33" s="66"/>
      <c r="AG33" s="133" t="str">
        <f t="shared" si="21"/>
        <v>Ok</v>
      </c>
      <c r="AH33" s="115"/>
      <c r="AI33" s="133" t="str">
        <f t="shared" si="22"/>
        <v>Ok</v>
      </c>
      <c r="AJ33" s="117" t="str">
        <f t="shared" si="23"/>
        <v>Não</v>
      </c>
      <c r="AK33" s="118"/>
      <c r="AL33" s="118"/>
      <c r="AM33" s="133" t="str">
        <f t="shared" si="24"/>
        <v>Ok</v>
      </c>
      <c r="AO33" s="65" t="str">
        <f t="shared" si="25"/>
        <v>Cooperado SEM perguntas a serem evidenciadas</v>
      </c>
    </row>
    <row r="34" spans="1:41" ht="15.75" customHeight="1">
      <c r="A34" s="120">
        <v>7</v>
      </c>
      <c r="B34" s="229"/>
      <c r="C34" s="229"/>
      <c r="D34" s="229"/>
      <c r="E34" s="229"/>
      <c r="H34" s="115"/>
      <c r="I34" s="115">
        <f>_xlfn.XLOOKUP(J34,'3320'!$D:$D,'3320'!$C:$C,0,0)</f>
        <v>0</v>
      </c>
      <c r="J34" s="134"/>
      <c r="K34" s="135" cm="1">
        <f t="array" ref="K34">MAX(IF(J34='3320'!$D:$D,'3320'!$I:$I))</f>
        <v>0</v>
      </c>
      <c r="L34" s="136">
        <f>IF(COUNTIFS('3320'!$D:$D,'A3320'!J34,'3320'!$I:$I,'A3320'!K34,'3320'!$F:$F,'A3320'!$L$7)&gt;=1,1,0)</f>
        <v>0</v>
      </c>
      <c r="M34" s="136">
        <f>IF(COUNTIFS('3320'!$D:$D,'A3320'!J34,'3320'!$I:$I,'A3320'!K34,'3320'!$F:$F,'A3320'!$M$7)&gt;=1,1,0)</f>
        <v>0</v>
      </c>
      <c r="N34" s="136">
        <f>IF(COUNTIFS('3320'!$D:$D,'A3320'!J34,'3320'!$I:$I,'A3320'!K34,'3320'!$F:$F,'A3320'!$N$7)&gt;=1,1,0)</f>
        <v>0</v>
      </c>
      <c r="O34" s="117"/>
      <c r="P34" s="118"/>
      <c r="Q34" s="133" t="str">
        <f t="shared" si="17"/>
        <v>Ok</v>
      </c>
      <c r="R34" s="115"/>
      <c r="S34" s="115"/>
      <c r="T34" s="66"/>
      <c r="U34" s="133" t="str">
        <f t="shared" si="18"/>
        <v>Ok</v>
      </c>
      <c r="V34" s="115"/>
      <c r="W34" s="115"/>
      <c r="X34" s="66"/>
      <c r="Y34" s="133" t="str">
        <f t="shared" si="19"/>
        <v>Ok</v>
      </c>
      <c r="Z34" s="115"/>
      <c r="AA34" s="115"/>
      <c r="AB34" s="66"/>
      <c r="AC34" s="133" t="str">
        <f t="shared" si="20"/>
        <v>Ok</v>
      </c>
      <c r="AD34" s="115"/>
      <c r="AE34" s="115"/>
      <c r="AF34" s="66"/>
      <c r="AG34" s="133" t="str">
        <f t="shared" si="21"/>
        <v>Ok</v>
      </c>
      <c r="AH34" s="115"/>
      <c r="AI34" s="133" t="str">
        <f t="shared" si="22"/>
        <v>Ok</v>
      </c>
      <c r="AJ34" s="117" t="str">
        <f t="shared" si="23"/>
        <v>Não</v>
      </c>
      <c r="AK34" s="118"/>
      <c r="AL34" s="118"/>
      <c r="AM34" s="133" t="str">
        <f t="shared" si="24"/>
        <v>Ok</v>
      </c>
      <c r="AO34" s="65" t="str">
        <f t="shared" si="25"/>
        <v>Cooperado SEM perguntas a serem evidenciadas</v>
      </c>
    </row>
    <row r="35" spans="1:41" ht="15.75" customHeight="1">
      <c r="A35" s="120">
        <v>8</v>
      </c>
      <c r="B35" s="229"/>
      <c r="C35" s="229"/>
      <c r="D35" s="229"/>
      <c r="E35" s="229"/>
      <c r="H35"/>
      <c r="I35"/>
      <c r="J35"/>
      <c r="K35"/>
      <c r="L35"/>
      <c r="M35"/>
      <c r="N35"/>
      <c r="O35" s="117"/>
      <c r="P35" s="118"/>
      <c r="Q35" s="133" t="str">
        <f t="shared" si="17"/>
        <v>Ok</v>
      </c>
      <c r="R35" s="115"/>
      <c r="S35" s="115"/>
      <c r="T35" s="66"/>
      <c r="U35" s="133" t="str">
        <f t="shared" si="18"/>
        <v>Ok</v>
      </c>
      <c r="V35" s="115"/>
      <c r="W35" s="115"/>
      <c r="X35" s="66"/>
      <c r="Y35" s="133" t="str">
        <f t="shared" si="19"/>
        <v>Ok</v>
      </c>
      <c r="Z35" s="115"/>
      <c r="AA35" s="115"/>
      <c r="AB35" s="66"/>
      <c r="AC35" s="133" t="str">
        <f t="shared" si="20"/>
        <v>Ok</v>
      </c>
      <c r="AD35" s="115"/>
      <c r="AE35" s="115"/>
      <c r="AF35" s="66"/>
      <c r="AG35" s="133" t="str">
        <f t="shared" si="21"/>
        <v>Ok</v>
      </c>
      <c r="AH35" s="115"/>
      <c r="AI35" s="133" t="str">
        <f t="shared" si="22"/>
        <v>Ok</v>
      </c>
      <c r="AJ35" s="117" t="str">
        <f t="shared" si="23"/>
        <v>Não</v>
      </c>
      <c r="AK35" s="118"/>
      <c r="AL35" s="118"/>
      <c r="AM35" s="133" t="str">
        <f t="shared" si="24"/>
        <v>Ok</v>
      </c>
      <c r="AO35" s="65" t="str">
        <f t="shared" si="25"/>
        <v>Cooperado SEM perguntas a serem evidenciadas</v>
      </c>
    </row>
    <row r="36" spans="1:41"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41"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41"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41"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41"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41"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41"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41"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41"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41"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41"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41"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41"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f>IFERROR(IF(ROW(_xlfn.XLOOKUP(B50,I:I,I:I))=1,"",ROW(_xlfn.XLOOKUP(B50,I:I,I:I))),"")</f>
        <v>20</v>
      </c>
      <c r="B50" s="157" t="str" cm="1">
        <f t="array" ref="B50">IF(_xlfn._xlws.FILTER(I:I,AO:AO="Cooperado COM perguntas a serem evidenciadas","")="","",_xlfn._xlws.FILTER(I:I,AO:AO="Cooperado COM perguntas a serem evidenciadas",""))</f>
        <v>967.285.071-91</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7.</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26">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26"/>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26"/>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26"/>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26"/>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26"/>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26"/>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26"/>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26"/>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26"/>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26"/>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26"/>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26"/>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26"/>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26"/>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26"/>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26"/>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26"/>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26"/>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26"/>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26"/>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26"/>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26"/>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26"/>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26"/>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26"/>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26"/>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26"/>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26"/>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26"/>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26"/>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26"/>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34 L58:L1048576">
    <cfRule type="cellIs" dxfId="81" priority="4" operator="equal">
      <formula>1</formula>
    </cfRule>
  </conditionalFormatting>
  <conditionalFormatting sqref="L1:N34 L58:N1048576">
    <cfRule type="cellIs" dxfId="80" priority="1" operator="equal">
      <formula>0</formula>
    </cfRule>
  </conditionalFormatting>
  <conditionalFormatting sqref="M3:M6 M8:M34 M58:M1048576">
    <cfRule type="cellIs" dxfId="79" priority="3" operator="equal">
      <formula>1</formula>
    </cfRule>
  </conditionalFormatting>
  <conditionalFormatting sqref="N3:N6 N8:N34 N58:N1048576">
    <cfRule type="cellIs" dxfId="78" priority="2" operator="equal">
      <formula>1</formula>
    </cfRule>
  </conditionalFormatting>
  <dataValidations count="3">
    <dataValidation type="list" allowBlank="1" showInputMessage="1" showErrorMessage="1" sqref="AD10:AD35" xr:uid="{C628002D-0BFF-4599-B526-EDBA8A77E2A6}">
      <formula1>"Foi firmado um TAC, Não foi firmado um TAC, Não se aplica"</formula1>
    </dataValidation>
    <dataValidation type="list" allowBlank="1" showInputMessage="1" showErrorMessage="1" sqref="V10:V35 R10:R35 Z10:Z35" xr:uid="{C594FA35-DC64-45D9-818E-F5BDFC883245}">
      <formula1>"Sim, Não, Não se aplica"</formula1>
    </dataValidation>
    <dataValidation type="list" allowBlank="1" showInputMessage="1" showErrorMessage="1" sqref="S10:T35 W10:X35 O10:P35 AL10:AL27 AE10:AF35 AH10:AH35 AA10:AB35" xr:uid="{0DF47C3C-C155-4788-8D96-E6FE93B454EA}">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B5BC4351-AD9D-4512-80F7-25042B7601C2}">
          <x14:formula1>
            <xm:f>'Cooperados Alto Risco'!$N$20:$N$27</xm:f>
          </x14:formula1>
          <xm:sqref>AK10:AK35</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B8A6-B043-41A1-B199-6660B6D0B4D2}">
  <sheetPr codeName="Planilha38">
    <tabColor rgb="FF0070C0"/>
  </sheetPr>
  <dimension ref="A1:K18"/>
  <sheetViews>
    <sheetView workbookViewId="0">
      <selection activeCell="I7" sqref="I7:I18"/>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c r="A4" s="1" t="s">
        <v>838</v>
      </c>
      <c r="B4" s="351" t="s">
        <v>1393</v>
      </c>
      <c r="C4" s="352"/>
      <c r="D4" s="352"/>
      <c r="E4" s="352"/>
      <c r="F4" s="352"/>
      <c r="G4" s="352"/>
      <c r="H4" s="352"/>
      <c r="I4" s="352"/>
      <c r="J4" s="352"/>
      <c r="K4" s="352"/>
    </row>
    <row r="5" spans="1:11">
      <c r="A5" s="1" t="s">
        <v>840</v>
      </c>
      <c r="B5" s="351" t="s">
        <v>1394</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794</v>
      </c>
      <c r="C7" s="4" t="s">
        <v>1395</v>
      </c>
      <c r="D7" s="4" t="s">
        <v>1396</v>
      </c>
      <c r="E7" s="5" t="s">
        <v>854</v>
      </c>
      <c r="F7" s="5" t="s">
        <v>83</v>
      </c>
      <c r="G7" s="5" t="s">
        <v>855</v>
      </c>
      <c r="H7" s="5" t="s">
        <v>856</v>
      </c>
      <c r="I7" s="9">
        <v>46042</v>
      </c>
      <c r="J7" s="5" t="s">
        <v>857</v>
      </c>
      <c r="K7" s="4" t="s">
        <v>858</v>
      </c>
    </row>
    <row r="8" spans="1:11" ht="24">
      <c r="A8" s="6" t="s">
        <v>766</v>
      </c>
      <c r="B8" s="6" t="s">
        <v>794</v>
      </c>
      <c r="C8" s="6" t="s">
        <v>1395</v>
      </c>
      <c r="D8" s="6" t="s">
        <v>1396</v>
      </c>
      <c r="E8" s="7" t="s">
        <v>854</v>
      </c>
      <c r="F8" s="7" t="s">
        <v>83</v>
      </c>
      <c r="G8" s="7" t="s">
        <v>855</v>
      </c>
      <c r="H8" s="7" t="s">
        <v>861</v>
      </c>
      <c r="I8" s="8">
        <v>46042</v>
      </c>
      <c r="J8" s="7" t="s">
        <v>857</v>
      </c>
      <c r="K8" s="6" t="s">
        <v>1397</v>
      </c>
    </row>
    <row r="9" spans="1:11" ht="24">
      <c r="A9" s="4" t="s">
        <v>766</v>
      </c>
      <c r="B9" s="4" t="s">
        <v>794</v>
      </c>
      <c r="C9" s="4" t="s">
        <v>1398</v>
      </c>
      <c r="D9" s="4" t="s">
        <v>1399</v>
      </c>
      <c r="E9" s="5" t="s">
        <v>854</v>
      </c>
      <c r="F9" s="5" t="s">
        <v>83</v>
      </c>
      <c r="G9" s="5" t="s">
        <v>855</v>
      </c>
      <c r="H9" s="5" t="s">
        <v>856</v>
      </c>
      <c r="I9" s="9">
        <v>46049</v>
      </c>
      <c r="J9" s="5" t="s">
        <v>857</v>
      </c>
      <c r="K9" s="4" t="s">
        <v>858</v>
      </c>
    </row>
    <row r="10" spans="1:11" ht="24">
      <c r="A10" s="6" t="s">
        <v>766</v>
      </c>
      <c r="B10" s="6" t="s">
        <v>794</v>
      </c>
      <c r="C10" s="6" t="s">
        <v>1400</v>
      </c>
      <c r="D10" s="6" t="s">
        <v>1401</v>
      </c>
      <c r="E10" s="7" t="s">
        <v>854</v>
      </c>
      <c r="F10" s="7" t="s">
        <v>83</v>
      </c>
      <c r="G10" s="7" t="s">
        <v>855</v>
      </c>
      <c r="H10" s="7" t="s">
        <v>856</v>
      </c>
      <c r="I10" s="8">
        <v>46029</v>
      </c>
      <c r="J10" s="7" t="s">
        <v>857</v>
      </c>
      <c r="K10" s="6" t="s">
        <v>858</v>
      </c>
    </row>
    <row r="11" spans="1:11" ht="24">
      <c r="A11" s="4" t="s">
        <v>766</v>
      </c>
      <c r="B11" s="4" t="s">
        <v>794</v>
      </c>
      <c r="C11" s="4" t="s">
        <v>1402</v>
      </c>
      <c r="D11" s="4" t="s">
        <v>1403</v>
      </c>
      <c r="E11" s="5" t="s">
        <v>854</v>
      </c>
      <c r="F11" s="5" t="s">
        <v>83</v>
      </c>
      <c r="G11" s="5" t="s">
        <v>855</v>
      </c>
      <c r="H11" s="5" t="s">
        <v>856</v>
      </c>
      <c r="I11" s="9">
        <v>46029</v>
      </c>
      <c r="J11" s="5" t="s">
        <v>857</v>
      </c>
      <c r="K11" s="4" t="s">
        <v>858</v>
      </c>
    </row>
    <row r="12" spans="1:11" ht="24">
      <c r="A12" s="6" t="s">
        <v>766</v>
      </c>
      <c r="B12" s="6" t="s">
        <v>794</v>
      </c>
      <c r="C12" s="6" t="s">
        <v>1404</v>
      </c>
      <c r="D12" s="6" t="s">
        <v>1405</v>
      </c>
      <c r="E12" s="7" t="s">
        <v>854</v>
      </c>
      <c r="F12" s="7" t="s">
        <v>83</v>
      </c>
      <c r="G12" s="7" t="s">
        <v>855</v>
      </c>
      <c r="H12" s="7" t="s">
        <v>856</v>
      </c>
      <c r="I12" s="8">
        <v>46026</v>
      </c>
      <c r="J12" s="7" t="s">
        <v>857</v>
      </c>
      <c r="K12" s="6" t="s">
        <v>858</v>
      </c>
    </row>
    <row r="13" spans="1:11" ht="24">
      <c r="A13" s="4" t="s">
        <v>766</v>
      </c>
      <c r="B13" s="4" t="s">
        <v>794</v>
      </c>
      <c r="C13" s="4" t="s">
        <v>1406</v>
      </c>
      <c r="D13" s="4" t="s">
        <v>1407</v>
      </c>
      <c r="E13" s="5" t="s">
        <v>854</v>
      </c>
      <c r="F13" s="5" t="s">
        <v>83</v>
      </c>
      <c r="G13" s="5" t="s">
        <v>855</v>
      </c>
      <c r="H13" s="5" t="s">
        <v>856</v>
      </c>
      <c r="I13" s="9">
        <v>46026</v>
      </c>
      <c r="J13" s="5" t="s">
        <v>857</v>
      </c>
      <c r="K13" s="4" t="s">
        <v>858</v>
      </c>
    </row>
    <row r="14" spans="1:11" ht="24">
      <c r="A14" s="6" t="s">
        <v>766</v>
      </c>
      <c r="B14" s="6" t="s">
        <v>794</v>
      </c>
      <c r="C14" s="6" t="s">
        <v>1408</v>
      </c>
      <c r="D14" s="6" t="s">
        <v>1409</v>
      </c>
      <c r="E14" s="7" t="s">
        <v>854</v>
      </c>
      <c r="F14" s="7" t="s">
        <v>83</v>
      </c>
      <c r="G14" s="7" t="s">
        <v>855</v>
      </c>
      <c r="H14" s="7" t="s">
        <v>856</v>
      </c>
      <c r="I14" s="8">
        <v>46026</v>
      </c>
      <c r="J14" s="7" t="s">
        <v>857</v>
      </c>
      <c r="K14" s="6" t="s">
        <v>858</v>
      </c>
    </row>
    <row r="15" spans="1:11" ht="24">
      <c r="A15" s="4" t="s">
        <v>766</v>
      </c>
      <c r="B15" s="4" t="s">
        <v>794</v>
      </c>
      <c r="C15" s="4" t="s">
        <v>1410</v>
      </c>
      <c r="D15" s="4" t="s">
        <v>1411</v>
      </c>
      <c r="E15" s="5" t="s">
        <v>854</v>
      </c>
      <c r="F15" s="5" t="s">
        <v>84</v>
      </c>
      <c r="G15" s="5" t="s">
        <v>855</v>
      </c>
      <c r="H15" s="5" t="s">
        <v>856</v>
      </c>
      <c r="I15" s="9">
        <v>46042</v>
      </c>
      <c r="J15" s="5" t="s">
        <v>857</v>
      </c>
      <c r="K15" s="4" t="s">
        <v>858</v>
      </c>
    </row>
    <row r="16" spans="1:11" ht="24">
      <c r="A16" s="6" t="s">
        <v>766</v>
      </c>
      <c r="B16" s="6" t="s">
        <v>794</v>
      </c>
      <c r="C16" s="6" t="s">
        <v>1412</v>
      </c>
      <c r="D16" s="6" t="s">
        <v>1413</v>
      </c>
      <c r="E16" s="7" t="s">
        <v>854</v>
      </c>
      <c r="F16" s="7" t="s">
        <v>85</v>
      </c>
      <c r="G16" s="7" t="s">
        <v>855</v>
      </c>
      <c r="H16" s="7" t="s">
        <v>856</v>
      </c>
      <c r="I16" s="8">
        <v>46029</v>
      </c>
      <c r="J16" s="7" t="s">
        <v>857</v>
      </c>
      <c r="K16" s="6" t="s">
        <v>858</v>
      </c>
    </row>
    <row r="17" spans="1:11" ht="24">
      <c r="A17" s="4" t="s">
        <v>766</v>
      </c>
      <c r="B17" s="4" t="s">
        <v>794</v>
      </c>
      <c r="C17" s="4" t="s">
        <v>1414</v>
      </c>
      <c r="D17" s="4" t="s">
        <v>1415</v>
      </c>
      <c r="E17" s="5" t="s">
        <v>854</v>
      </c>
      <c r="F17" s="5" t="s">
        <v>83</v>
      </c>
      <c r="G17" s="5" t="s">
        <v>855</v>
      </c>
      <c r="H17" s="5" t="s">
        <v>856</v>
      </c>
      <c r="I17" s="9">
        <v>46026</v>
      </c>
      <c r="J17" s="5" t="s">
        <v>857</v>
      </c>
      <c r="K17" s="4" t="s">
        <v>858</v>
      </c>
    </row>
    <row r="18" spans="1:11" ht="24">
      <c r="A18" s="6" t="s">
        <v>766</v>
      </c>
      <c r="B18" s="6" t="s">
        <v>794</v>
      </c>
      <c r="C18" s="6" t="s">
        <v>1416</v>
      </c>
      <c r="D18" s="6" t="s">
        <v>1417</v>
      </c>
      <c r="E18" s="7" t="s">
        <v>854</v>
      </c>
      <c r="F18" s="7" t="s">
        <v>85</v>
      </c>
      <c r="G18" s="7" t="s">
        <v>893</v>
      </c>
      <c r="H18" s="7" t="s">
        <v>856</v>
      </c>
      <c r="I18" s="8">
        <v>46036</v>
      </c>
      <c r="J18" s="7" t="s">
        <v>857</v>
      </c>
      <c r="K18" s="6"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41E83-2BAC-4250-B6BC-DDA11F77D4B8}">
  <sheetPr codeName="Planilha40">
    <tabColor rgb="FF0070C0"/>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27.7109375" bestFit="1" customWidth="1"/>
    <col min="4" max="4" width="35.2851562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
      <c r="A2" s="71" t="s">
        <v>1831</v>
      </c>
      <c r="B2" s="72" t="s">
        <v>766</v>
      </c>
      <c r="C2" s="72" t="s">
        <v>794</v>
      </c>
      <c r="D2" s="72" t="s">
        <v>2359</v>
      </c>
      <c r="E2" s="72" t="s">
        <v>1838</v>
      </c>
      <c r="F2" s="73" t="s">
        <v>2360</v>
      </c>
      <c r="G2" s="73" t="s">
        <v>1854</v>
      </c>
      <c r="H2" s="73" t="s">
        <v>1862</v>
      </c>
      <c r="I2" s="73" t="s">
        <v>2361</v>
      </c>
      <c r="J2" s="279">
        <v>19687.330000000002</v>
      </c>
      <c r="K2" s="279">
        <v>395730467.70999998</v>
      </c>
      <c r="L2" s="280">
        <v>4.9749341044994601E-5</v>
      </c>
      <c r="M2" s="74">
        <v>0</v>
      </c>
      <c r="N2" s="74">
        <v>14220573.34</v>
      </c>
      <c r="O2" s="281">
        <v>0</v>
      </c>
    </row>
    <row r="3" spans="1:15" ht="15">
      <c r="A3" s="71" t="s">
        <v>1831</v>
      </c>
      <c r="B3" s="72" t="s">
        <v>766</v>
      </c>
      <c r="C3" s="72" t="s">
        <v>794</v>
      </c>
      <c r="D3" s="72" t="s">
        <v>2359</v>
      </c>
      <c r="E3" s="72" t="s">
        <v>1838</v>
      </c>
      <c r="F3" s="73" t="s">
        <v>2360</v>
      </c>
      <c r="G3" s="73" t="s">
        <v>1840</v>
      </c>
      <c r="H3" s="73" t="s">
        <v>1841</v>
      </c>
      <c r="I3" s="73" t="s">
        <v>2362</v>
      </c>
      <c r="J3" s="279">
        <v>44967.44</v>
      </c>
      <c r="K3" s="279">
        <v>395730467.70999998</v>
      </c>
      <c r="L3" s="280">
        <v>1.13631483E-4</v>
      </c>
      <c r="M3" s="74">
        <v>0</v>
      </c>
      <c r="N3" s="74">
        <v>14220573.34</v>
      </c>
      <c r="O3" s="281">
        <v>0</v>
      </c>
    </row>
    <row r="4" spans="1:15" ht="15">
      <c r="A4" s="77" t="s">
        <v>1831</v>
      </c>
      <c r="B4" s="78" t="s">
        <v>766</v>
      </c>
      <c r="C4" s="78" t="s">
        <v>794</v>
      </c>
      <c r="D4" s="78" t="s">
        <v>2359</v>
      </c>
      <c r="E4" s="78" t="s">
        <v>1838</v>
      </c>
      <c r="F4" s="79" t="s">
        <v>2360</v>
      </c>
      <c r="G4" s="79" t="s">
        <v>1835</v>
      </c>
      <c r="H4" s="79" t="s">
        <v>1836</v>
      </c>
      <c r="I4" s="79" t="s">
        <v>2363</v>
      </c>
      <c r="J4" s="282">
        <v>950.52</v>
      </c>
      <c r="K4" s="282">
        <v>395730467.70999998</v>
      </c>
      <c r="L4" s="259">
        <v>2.40193787832521E-6</v>
      </c>
      <c r="M4" s="80">
        <v>0</v>
      </c>
      <c r="N4" s="80">
        <v>14220573.34</v>
      </c>
      <c r="O4" s="260">
        <v>0</v>
      </c>
    </row>
    <row r="5" spans="1:15" ht="15"/>
    <row r="6" spans="1:15" ht="15"/>
    <row r="7" spans="1:15" ht="15"/>
    <row r="8" spans="1:15" ht="15"/>
    <row r="9" spans="1:15" ht="15"/>
    <row r="10" spans="1:15" ht="15"/>
  </sheetData>
  <pageMargins left="0.511811024" right="0.511811024" top="0.78740157499999996" bottom="0.78740157499999996" header="0.31496062000000002" footer="0.3149606200000000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2B6F-E940-4118-9C0F-8814D2D034E5}">
  <sheetPr codeName="Planilha41">
    <tabColor rgb="FF0070C0"/>
  </sheetPr>
  <dimension ref="A1:AC59"/>
  <sheetViews>
    <sheetView showGridLines="0" workbookViewId="0"/>
  </sheetViews>
  <sheetFormatPr defaultRowHeight="15"/>
  <cols>
    <col min="1" max="1" width="17.85546875" bestFit="1" customWidth="1"/>
    <col min="2" max="2" width="15.42578125" hidden="1" customWidth="1"/>
    <col min="3" max="3" width="12.140625" hidden="1" customWidth="1"/>
    <col min="4" max="4" width="20.85546875" hidden="1" customWidth="1"/>
    <col min="5" max="5" width="34.140625" hidden="1"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794</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fornecedores'!E:E=For_3320!F2)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77" priority="3"/>
  </conditionalFormatting>
  <conditionalFormatting sqref="I3">
    <cfRule type="cellIs" dxfId="76" priority="1" operator="equal">
      <formula>0</formula>
    </cfRule>
    <cfRule type="cellIs" dxfId="75" priority="2" operator="equal">
      <formula>1</formula>
    </cfRule>
  </conditionalFormatting>
  <dataValidations count="1">
    <dataValidation type="list" allowBlank="1" showInputMessage="1" showErrorMessage="1" sqref="J4:K33 O4:P24 L4:M24 U4:V24 R4:S24 X4:X24" xr:uid="{C289520E-8CE5-4BBB-A42E-C755AB12B2DE}">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8446B-098B-4FE9-9F13-76E09DB811A8}">
  <sheetPr>
    <tabColor rgb="FFFFC000"/>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55.42578125" style="65" bestFit="1"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795</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12 Cooperados avaliados ao RSAC</v>
      </c>
      <c r="C4" s="154">
        <f>SUM(L:L)</f>
        <v>8</v>
      </c>
      <c r="D4" s="154">
        <f>SUM(M:M)</f>
        <v>0</v>
      </c>
      <c r="E4" s="154">
        <f>SUM(N:N)</f>
        <v>4</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3332'!L:L)</f>
        <v>4.2429208940395861E-3</v>
      </c>
      <c r="C7" s="122">
        <v>0.15</v>
      </c>
      <c r="D7" s="340" t="str">
        <f>IF(B7&lt;C7,"ENQUADRADO","DESENQUADRADO")</f>
        <v>ENQUADRADO</v>
      </c>
      <c r="E7" s="340"/>
      <c r="H7" s="341" t="s">
        <v>796</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1">_xlfn.XLOOKUP(_xlfn.UNIQUE('3332'!$C:$C),'3332'!C:C,'3332'!D:D,"")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Fornecedores'!G31</f>
        <v>0</v>
      </c>
      <c r="D10" s="118">
        <f>'Análise Fornecedores'!H31</f>
        <v>0</v>
      </c>
      <c r="E10" s="118">
        <f>'Análise Fornecedores'!I31</f>
        <v>0</v>
      </c>
      <c r="H10" s="250" t="s">
        <v>1742</v>
      </c>
      <c r="I10" s="142" t="str">
        <f>_xlfn.XLOOKUP(J10,'3332'!$D:$D,'3332'!$C:$C,0,0)</f>
        <v>010.433.751-63</v>
      </c>
      <c r="J10" s="143" t="str">
        <v>RODRIGO PADUA SANTOS</v>
      </c>
      <c r="K10" s="144" cm="1">
        <f t="array" ref="K10">MAX(IF(J10='3332'!$D:$D,'3332'!$I:$I))</f>
        <v>46041</v>
      </c>
      <c r="L10" s="145">
        <f>IF(COUNTIFS('3332'!$D:$D,'A3332'!J10,'3332'!$I:$I,'A3332'!K10,'3332'!$F:$F,'A3332'!$L$7)&gt;=1,1,0)</f>
        <v>1</v>
      </c>
      <c r="M10" s="145">
        <f>IF(COUNTIFS('3332'!$D:$D,'A3332'!J10,'3332'!$I:$I,'A3332'!K10,'3332'!$F:$F,'A3332'!$M$7)&gt;=1,1,0)</f>
        <v>0</v>
      </c>
      <c r="N10" s="146">
        <f>IF(COUNTIFS('3332'!$D:$D,'A3332'!J10,'3332'!$I:$I,'A3332'!K10,'3332'!$F:$F,'A3332'!$N$7)&gt;=1,1,0)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0" t="s">
        <v>1736</v>
      </c>
      <c r="I11" s="115" t="str">
        <f>_xlfn.XLOOKUP(J11,'3332'!$D:$D,'3332'!$C:$C,0,0)</f>
        <v>030.012.731-60</v>
      </c>
      <c r="J11" s="134" t="str">
        <v>CLAUDINEIA DA CONCEICAO MONTEIRO</v>
      </c>
      <c r="K11" s="135" cm="1">
        <f t="array" ref="K11">MAX(IF(J11='3332'!$D:$D,'3332'!$I:$I))</f>
        <v>46040</v>
      </c>
      <c r="L11" s="136">
        <f>IF(COUNTIFS('3332'!$D:$D,'A3332'!J11,'3332'!$I:$I,'A3332'!K11,'3332'!$F:$F,'A3332'!$L$7)&gt;=1,1,0)</f>
        <v>1</v>
      </c>
      <c r="M11" s="136">
        <f>IF(COUNTIFS('3332'!$D:$D,'A3332'!J11,'3332'!$I:$I,'A3332'!K11,'3332'!$F:$F,'A3332'!$M$7)&gt;=1,1,0)</f>
        <v>0</v>
      </c>
      <c r="N11" s="136">
        <f>IF(COUNTIFS('3332'!$D:$D,'A3332'!J11,'3332'!$I:$I,'A3332'!K11,'3332'!$F:$F,'A3332'!$N$7)&gt;=1,1,0)</f>
        <v>0</v>
      </c>
      <c r="O11" s="117"/>
      <c r="P11" s="118"/>
      <c r="Q11" s="133" t="str">
        <f t="shared" ref="Q11:Q28"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8" si="4">IF(AND(Z11="Sim",AB11="Siim"),"Ok",IF(AND(AA11="Sim")*OR(AB11="Não",AB11="Não se aplica",AB11=""),"Verificar","Ok"))</f>
        <v>Ok</v>
      </c>
      <c r="AD11" s="115"/>
      <c r="AE11" s="115"/>
      <c r="AF11" s="66"/>
      <c r="AG11" s="133" t="str">
        <f t="shared" ref="AG11:AG28" si="5">IF(AND(AE11="sim",AF11="Não"),"Verificar","Ok")</f>
        <v>Ok</v>
      </c>
      <c r="AH11" s="115"/>
      <c r="AI11" s="133" t="str">
        <f t="shared" ref="AI11:AI28"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0" t="s">
        <v>1742</v>
      </c>
      <c r="I12" s="115" t="str">
        <f>_xlfn.XLOOKUP(J12,'3332'!$D:$D,'3332'!$C:$C,0,0)</f>
        <v>081.617.551-91</v>
      </c>
      <c r="J12" s="134" t="str">
        <v>JOAO DA CONCEICAO MACEDO</v>
      </c>
      <c r="K12" s="135" cm="1">
        <f t="array" ref="K12">MAX(IF(J12='3332'!$D:$D,'3332'!$I:$I))</f>
        <v>46035</v>
      </c>
      <c r="L12" s="136">
        <f>IF(COUNTIFS('3332'!$D:$D,'A3332'!J12,'3332'!$I:$I,'A3332'!K12,'3332'!$F:$F,'A3332'!$L$7)&gt;=1,1,0)</f>
        <v>0</v>
      </c>
      <c r="M12" s="136">
        <f>IF(COUNTIFS('3332'!$D:$D,'A3332'!J12,'3332'!$I:$I,'A3332'!K12,'3332'!$F:$F,'A3332'!$M$7)&gt;=1,1,0)</f>
        <v>0</v>
      </c>
      <c r="N12" s="136">
        <f>IF(COUNTIFS('3332'!$D:$D,'A3332'!J12,'3332'!$I:$I,'A3332'!K12,'3332'!$F:$F,'A3332'!$N$7)&gt;=1,1,0)</f>
        <v>1</v>
      </c>
      <c r="O12" s="117"/>
      <c r="P12" s="118"/>
      <c r="Q12" s="133" t="str">
        <f t="shared" si="2"/>
        <v>Ok</v>
      </c>
      <c r="R12" s="115"/>
      <c r="S12" s="115"/>
      <c r="T12" s="66"/>
      <c r="U12" s="133" t="str">
        <f t="shared" si="3"/>
        <v>Ok</v>
      </c>
      <c r="V12" s="115"/>
      <c r="W12" s="115"/>
      <c r="X12" s="66"/>
      <c r="Y12" s="133" t="str">
        <f t="shared" ref="Y12:Y28"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Sim, precisa de plano cadastrado na PGPC</v>
      </c>
      <c r="AK12" s="118"/>
      <c r="AL12" s="115" t="s">
        <v>1731</v>
      </c>
      <c r="AM12" s="133" t="str">
        <f t="shared" si="0"/>
        <v>Ok</v>
      </c>
      <c r="AO12" s="65" t="str">
        <f t="shared" si="1"/>
        <v>Cooperado SEM perguntas a serem evidenciadas</v>
      </c>
      <c r="AP12"/>
      <c r="AQ12"/>
      <c r="AR12"/>
      <c r="AT12"/>
    </row>
    <row r="13" spans="1:46" ht="20.100000000000001" customHeight="1">
      <c r="A13" s="65" t="str">
        <f>IFERROR(IF(ROW(_xlfn.XLOOKUP(B13,For_3332!D:D,For_3332!D:D))=1,"",ROW(_xlfn.XLOOKUP(B13,For_3332!D:D,For_3332!D:D))),"")</f>
        <v/>
      </c>
      <c r="B13" s="229" t="str" cm="1">
        <f t="array" ref="B13">_xlfn.UNIQUE(IF(_xlfn._xlws.FILTER(For_3332!D:D,For_3332!Z:Z="Fornecedor COM perguntas a serem evidenciadas","")="","",_xlfn._xlws.FILTER(For_3332!D:D,For_3332!Z:Z:'For_3332'!Z:Z="Fornecedor COM perguntas a serem evidenciadas","")))</f>
        <v/>
      </c>
      <c r="C13" s="230" t="str" cm="1">
        <f t="array" aca="1" ref="C13" ca="1">IFERROR(LEFT(
IF(INDIRECT("For_3332!N"&amp;A13)="verificar","6, ","")&amp;
IF(INDIRECT("For_3332!q"&amp;A13)="verificar","7, ","")&amp;
IF(INDIRECT("For_3332!t"&amp;A13)="verificar","8, ","")&amp;
IF(INDIRECT("For_3332!w"&amp;A13)="verificar","16, ","")&amp;
IF(INDIRECT("For_3332!x"&amp;A13)="não","QUESTIONÁRIO, ",""),
LEN(
IF(INDIRECT("For_3332!N"&amp;A13)="verificar","6, ","")&amp;
IF(INDIRECT("For_3332!q"&amp;A13)="verificar","7, ","")&amp;
IF(INDIRECT("For_3332!t"&amp;A13)="verificar","8, ","")&amp;
IF(INDIRECT("For_3332!w"&amp;A13)="verificar","16, ","")&amp;
IF(INDIRECT("For_3332!x"&amp;A13)="não","QUESTIONÁRIO, ",""))-2)&amp;".","")</f>
        <v/>
      </c>
      <c r="D13" s="229"/>
      <c r="E13" s="229"/>
      <c r="H13" s="250" t="s">
        <v>1736</v>
      </c>
      <c r="I13" s="115" t="str">
        <f>_xlfn.XLOOKUP(J13,'3332'!$D:$D,'3332'!$C:$C,0,0)</f>
        <v>121.830.081-72</v>
      </c>
      <c r="J13" s="134" t="str">
        <v>JOSE EUSTAQUIO DA SILVA</v>
      </c>
      <c r="K13" s="135" cm="1">
        <f t="array" ref="K13">MAX(IF(J13='3332'!$D:$D,'3332'!$I:$I))</f>
        <v>46049</v>
      </c>
      <c r="L13" s="136">
        <f>IF(COUNTIFS('3332'!$D:$D,'A3332'!J13,'3332'!$I:$I,'A3332'!K13,'3332'!$F:$F,'A3332'!$L$7)&gt;=1,1,0)</f>
        <v>1</v>
      </c>
      <c r="M13" s="136">
        <f>IF(COUNTIFS('3332'!$D:$D,'A3332'!J13,'3332'!$I:$I,'A3332'!K13,'3332'!$F:$F,'A3332'!$M$7)&gt;=1,1,0)</f>
        <v>0</v>
      </c>
      <c r="N13" s="136">
        <f>IF(COUNTIFS('3332'!$D:$D,'A3332'!J13,'3332'!$I:$I,'A3332'!K13,'3332'!$F:$F,'A3332'!$N$7)&gt;=1,1,0)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IFERROR(IF(ROW(_xlfn.XLOOKUP(B14,For_3332!D:D,For_3332!D:D))=1,"",ROW(_xlfn.XLOOKUP(B14,For_3332!D:D,For_3332!D:D))),"")</f>
        <v/>
      </c>
      <c r="B14" s="229"/>
      <c r="C14" s="230" t="str" cm="1">
        <f t="array" aca="1" ref="C14" ca="1">IFERROR(LEFT(
IF(INDIRECT("For_3332!N"&amp;A14)="verificar","6, ","")&amp;
IF(INDIRECT("For_3332!q"&amp;A14)="verificar","7, ","")&amp;
IF(INDIRECT("For_3332!t"&amp;A14)="verificar","8, ","")&amp;
IF(INDIRECT("For_3332!w"&amp;A14)="verificar","16, ","")&amp;
IF(INDIRECT("For_3332!x"&amp;A14)="não","QUESTIONÁRIO, ",""),
LEN(
IF(INDIRECT("For_3332!N"&amp;A14)="verificar","6, ","")&amp;
IF(INDIRECT("For_3332!q"&amp;A14)="verificar","7, ","")&amp;
IF(INDIRECT("For_3332!t"&amp;A14)="verificar","8, ","")&amp;
IF(INDIRECT("For_3332!w"&amp;A14)="verificar","16, ","")&amp;
IF(INDIRECT("For_3332!x"&amp;A14)="não","QUESTIONÁRIO, ",""))-2)&amp;".","")</f>
        <v/>
      </c>
      <c r="D14" s="229"/>
      <c r="E14" s="229"/>
      <c r="H14" s="250" t="s">
        <v>1736</v>
      </c>
      <c r="I14" s="115" t="str">
        <f>_xlfn.XLOOKUP(J14,'3332'!$D:$D,'3332'!$C:$C,0,0)</f>
        <v>159.060.511-04</v>
      </c>
      <c r="J14" s="134" t="str">
        <v>WALDERCY RIBEIRO DA CUNHA</v>
      </c>
      <c r="K14" s="135" cm="1">
        <f t="array" ref="K14">MAX(IF(J14='3332'!$D:$D,'3332'!$I:$I))</f>
        <v>46037</v>
      </c>
      <c r="L14" s="136">
        <f>IF(COUNTIFS('3332'!$D:$D,'A3332'!J14,'3332'!$I:$I,'A3332'!K14,'3332'!$F:$F,'A3332'!$L$7)&gt;=1,1,0)</f>
        <v>0</v>
      </c>
      <c r="M14" s="136">
        <f>IF(COUNTIFS('3332'!$D:$D,'A3332'!J14,'3332'!$I:$I,'A3332'!K14,'3332'!$F:$F,'A3332'!$M$7)&gt;=1,1,0)</f>
        <v>0</v>
      </c>
      <c r="N14" s="136">
        <f>IF(COUNTIFS('3332'!$D:$D,'A3332'!J14,'3332'!$I:$I,'A3332'!K14,'3332'!$F:$F,'A3332'!$N$7)&gt;=1,1,0)</f>
        <v>1</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Sim, precisa de plano cadastrado na PGPC</v>
      </c>
      <c r="AK14" s="118"/>
      <c r="AL14" s="115" t="s">
        <v>1731</v>
      </c>
      <c r="AM14" s="133" t="str">
        <f t="shared" si="0"/>
        <v>Ok</v>
      </c>
      <c r="AO14" s="65" t="str">
        <f t="shared" si="1"/>
        <v>Cooperado SEM perguntas a serem evidenciadas</v>
      </c>
      <c r="AP14"/>
      <c r="AQ14"/>
      <c r="AR14"/>
      <c r="AT14"/>
    </row>
    <row r="15" spans="1:46" ht="20.100000000000001" customHeight="1">
      <c r="A15" s="65" t="str">
        <f>IFERROR(IF(ROW(_xlfn.XLOOKUP(B15,For_3332!D:D,For_3332!D:D))=1,"",ROW(_xlfn.XLOOKUP(B15,For_3332!D:D,For_3332!D:D))),"")</f>
        <v/>
      </c>
      <c r="B15" s="229"/>
      <c r="C15" s="230" t="str" cm="1">
        <f t="array" aca="1" ref="C15" ca="1">IFERROR(LEFT(
IF(INDIRECT("For_3332!N"&amp;A15)="verificar","6, ","")&amp;
IF(INDIRECT("For_3332!q"&amp;A15)="verificar","7, ","")&amp;
IF(INDIRECT("For_3332!t"&amp;A15)="verificar","8, ","")&amp;
IF(INDIRECT("For_3332!w"&amp;A15)="verificar","16, ","")&amp;
IF(INDIRECT("For_3332!x"&amp;A15)="não","QUESTIONÁRIO, ",""),
LEN(
IF(INDIRECT("For_3332!N"&amp;A15)="verificar","6, ","")&amp;
IF(INDIRECT("For_3332!q"&amp;A15)="verificar","7, ","")&amp;
IF(INDIRECT("For_3332!t"&amp;A15)="verificar","8, ","")&amp;
IF(INDIRECT("For_3332!w"&amp;A15)="verificar","16, ","")&amp;
IF(INDIRECT("For_3332!x"&amp;A15)="não","QUESTIONÁRIO, ",""))-2)&amp;".","")</f>
        <v/>
      </c>
      <c r="D15" s="229"/>
      <c r="E15" s="229"/>
      <c r="H15" s="250" t="s">
        <v>1736</v>
      </c>
      <c r="I15" s="115" t="str">
        <f>_xlfn.XLOOKUP(J15,'3332'!$D:$D,'3332'!$C:$C,0,0)</f>
        <v>281.273.661-53</v>
      </c>
      <c r="J15" s="134" t="str">
        <v>JOSE ALMEIDA DE JESUS</v>
      </c>
      <c r="K15" s="135" cm="1">
        <f t="array" ref="K15">MAX(IF(J15='3332'!$D:$D,'3332'!$I:$I))</f>
        <v>46036</v>
      </c>
      <c r="L15" s="136">
        <f>IF(COUNTIFS('3332'!$D:$D,'A3332'!J15,'3332'!$I:$I,'A3332'!K15,'3332'!$F:$F,'A3332'!$L$7)&gt;=1,1,0)</f>
        <v>1</v>
      </c>
      <c r="M15" s="136">
        <f>IF(COUNTIFS('3332'!$D:$D,'A3332'!J15,'3332'!$I:$I,'A3332'!K15,'3332'!$F:$F,'A3332'!$M$7)&gt;=1,1,0)</f>
        <v>0</v>
      </c>
      <c r="N15" s="136">
        <f>IF(COUNTIFS('3332'!$D:$D,'A3332'!J15,'3332'!$I:$I,'A3332'!K15,'3332'!$F:$F,'A3332'!$N$7)&gt;=1,1,0)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IFERROR(IF(ROW(_xlfn.XLOOKUP(B16,For_3332!D:D,For_3332!D:D))=1,"",ROW(_xlfn.XLOOKUP(B16,For_3332!D:D,For_3332!D:D))),"")</f>
        <v/>
      </c>
      <c r="B16" s="229"/>
      <c r="C16" s="230" t="str" cm="1">
        <f t="array" aca="1" ref="C16" ca="1">IFERROR(LEFT(
IF(INDIRECT("For_3332!N"&amp;A16)="verificar","6, ","")&amp;
IF(INDIRECT("For_3332!q"&amp;A16)="verificar","7, ","")&amp;
IF(INDIRECT("For_3332!t"&amp;A16)="verificar","8, ","")&amp;
IF(INDIRECT("For_3332!w"&amp;A16)="verificar","16, ","")&amp;
IF(INDIRECT("For_3332!x"&amp;A16)="não","QUESTIONÁRIO, ",""),
LEN(
IF(INDIRECT("For_3332!N"&amp;A16)="verificar","6, ","")&amp;
IF(INDIRECT("For_3332!q"&amp;A16)="verificar","7, ","")&amp;
IF(INDIRECT("For_3332!t"&amp;A16)="verificar","8, ","")&amp;
IF(INDIRECT("For_3332!w"&amp;A16)="verificar","16, ","")&amp;
IF(INDIRECT("For_3332!x"&amp;A16)="não","QUESTIONÁRIO, ",""))-2)&amp;".","")</f>
        <v/>
      </c>
      <c r="D16" s="229"/>
      <c r="E16" s="229"/>
      <c r="H16" s="250" t="s">
        <v>1758</v>
      </c>
      <c r="I16" s="115" t="str">
        <f>_xlfn.XLOOKUP(J16,'3332'!$D:$D,'3332'!$C:$C,0,0)</f>
        <v>35.472.921/0001-31</v>
      </c>
      <c r="J16" s="134" t="str">
        <v>JC MATERIAIS E LOGISTICA LTDA</v>
      </c>
      <c r="K16" s="135" cm="1">
        <f t="array" ref="K16">MAX(IF(J16='3332'!$D:$D,'3332'!$I:$I))</f>
        <v>46052</v>
      </c>
      <c r="L16" s="136">
        <f>IF(COUNTIFS('3332'!$D:$D,'A3332'!J16,'3332'!$I:$I,'A3332'!K16,'3332'!$F:$F,'A3332'!$L$7)&gt;=1,1,0)</f>
        <v>1</v>
      </c>
      <c r="M16" s="136">
        <f>IF(COUNTIFS('3332'!$D:$D,'A3332'!J16,'3332'!$I:$I,'A3332'!K16,'3332'!$F:$F,'A3332'!$M$7)&gt;=1,1,0)</f>
        <v>0</v>
      </c>
      <c r="N16" s="136">
        <f>IF(COUNTIFS('3332'!$D:$D,'A3332'!J16,'3332'!$I:$I,'A3332'!K16,'3332'!$F:$F,'A3332'!$N$7)&gt;=1,1,0)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6" ht="20.100000000000001" customHeight="1">
      <c r="A17" s="65" t="str">
        <f>IFERROR(IF(ROW(_xlfn.XLOOKUP(B17,For_3332!D:D,For_3332!D:D))=1,"",ROW(_xlfn.XLOOKUP(B17,For_3332!D:D,For_3332!D:D))),"")</f>
        <v/>
      </c>
      <c r="B17" s="229"/>
      <c r="C17" s="230" t="str" cm="1">
        <f t="array" aca="1" ref="C17" ca="1">IFERROR(LEFT(
IF(INDIRECT("For_3332!N"&amp;A17)="verificar","6, ","")&amp;
IF(INDIRECT("For_3332!q"&amp;A17)="verificar","7, ","")&amp;
IF(INDIRECT("For_3332!t"&amp;A17)="verificar","8, ","")&amp;
IF(INDIRECT("For_3332!w"&amp;A17)="verificar","16, ","")&amp;
IF(INDIRECT("For_3332!x"&amp;A17)="não","QUESTIONÁRIO, ",""),
LEN(
IF(INDIRECT("For_3332!N"&amp;A17)="verificar","6, ","")&amp;
IF(INDIRECT("For_3332!q"&amp;A17)="verificar","7, ","")&amp;
IF(INDIRECT("For_3332!t"&amp;A17)="verificar","8, ","")&amp;
IF(INDIRECT("For_3332!w"&amp;A17)="verificar","16, ","")&amp;
IF(INDIRECT("For_3332!x"&amp;A17)="não","QUESTIONÁRIO, ",""))-2)&amp;".","")</f>
        <v/>
      </c>
      <c r="D17" s="229"/>
      <c r="E17" s="229"/>
      <c r="H17" s="252" t="s">
        <v>1798</v>
      </c>
      <c r="I17" s="115" t="str">
        <f>_xlfn.XLOOKUP(J17,'3332'!$D:$D,'3332'!$C:$C,0,0)</f>
        <v>52.848.803/0001-02</v>
      </c>
      <c r="J17" s="134" t="str">
        <v>TOPS MASSAS COMERCIAL DE ALIMENTOS LTDA</v>
      </c>
      <c r="K17" s="135" cm="1">
        <f t="array" ref="K17">MAX(IF(J17='3332'!$D:$D,'3332'!$I:$I))</f>
        <v>46027</v>
      </c>
      <c r="L17" s="136">
        <f>IF(COUNTIFS('3332'!$D:$D,'A3332'!J17,'3332'!$I:$I,'A3332'!K17,'3332'!$F:$F,'A3332'!$L$7)&gt;=1,1,0)</f>
        <v>1</v>
      </c>
      <c r="M17" s="136">
        <f>IF(COUNTIFS('3332'!$D:$D,'A3332'!J17,'3332'!$I:$I,'A3332'!K17,'3332'!$F:$F,'A3332'!$M$7)&gt;=1,1,0)</f>
        <v>0</v>
      </c>
      <c r="N17" s="136">
        <f>IF(COUNTIFS('3332'!$D:$D,'A3332'!J17,'3332'!$I:$I,'A3332'!K17,'3332'!$F:$F,'A3332'!$N$7)&gt;=1,1,0)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6" ht="20.100000000000001" customHeight="1">
      <c r="A18" s="65" t="str">
        <f>IFERROR(IF(ROW(_xlfn.XLOOKUP(B18,For_3332!D:D,For_3332!D:D))=1,"",ROW(_xlfn.XLOOKUP(B18,For_3332!D:D,For_3332!D:D))),"")</f>
        <v/>
      </c>
      <c r="B18" s="229"/>
      <c r="C18" s="230" t="str" cm="1">
        <f t="array" aca="1" ref="C18" ca="1">IFERROR(LEFT(
IF(INDIRECT("For_3332!N"&amp;A18)="verificar","6, ","")&amp;
IF(INDIRECT("For_3332!q"&amp;A18)="verificar","7, ","")&amp;
IF(INDIRECT("For_3332!t"&amp;A18)="verificar","8, ","")&amp;
IF(INDIRECT("For_3332!w"&amp;A18)="verificar","16, ","")&amp;
IF(INDIRECT("For_3332!x"&amp;A18)="não","QUESTIONÁRIO, ",""),
LEN(
IF(INDIRECT("For_3332!N"&amp;A18)="verificar","6, ","")&amp;
IF(INDIRECT("For_3332!q"&amp;A18)="verificar","7, ","")&amp;
IF(INDIRECT("For_3332!t"&amp;A18)="verificar","8, ","")&amp;
IF(INDIRECT("For_3332!w"&amp;A18)="verificar","16, ","")&amp;
IF(INDIRECT("For_3332!x"&amp;A18)="não","QUESTIONÁRIO, ",""))-2)&amp;".","")</f>
        <v/>
      </c>
      <c r="D18" s="229"/>
      <c r="E18" s="229"/>
      <c r="H18" s="250" t="s">
        <v>1736</v>
      </c>
      <c r="I18" s="115" t="str">
        <f>_xlfn.XLOOKUP(J18,'3332'!$D:$D,'3332'!$C:$C,0,0)</f>
        <v>547.372.811-15</v>
      </c>
      <c r="J18" s="134" t="str">
        <v>EDICARLOS RODRIGUES BARBOSA</v>
      </c>
      <c r="K18" s="135" cm="1">
        <f t="array" ref="K18">MAX(IF(J18='3332'!$D:$D,'3332'!$I:$I))</f>
        <v>46051</v>
      </c>
      <c r="L18" s="136">
        <f>IF(COUNTIFS('3332'!$D:$D,'A3332'!J18,'3332'!$I:$I,'A3332'!K18,'3332'!$F:$F,'A3332'!$L$7)&gt;=1,1,0)</f>
        <v>0</v>
      </c>
      <c r="M18" s="136">
        <f>IF(COUNTIFS('3332'!$D:$D,'A3332'!J18,'3332'!$I:$I,'A3332'!K18,'3332'!$F:$F,'A3332'!$M$7)&gt;=1,1,0)</f>
        <v>0</v>
      </c>
      <c r="N18" s="136">
        <f>IF(COUNTIFS('3332'!$D:$D,'A3332'!J18,'3332'!$I:$I,'A3332'!K18,'3332'!$F:$F,'A3332'!$N$7)&gt;=1,1,0)</f>
        <v>1</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Sim, precisa de plano cadastrado na PGPC</v>
      </c>
      <c r="AK18" s="118"/>
      <c r="AL18" s="115" t="s">
        <v>1731</v>
      </c>
      <c r="AM18" s="133" t="str">
        <f t="shared" ref="AM18:AM28" si="10">IF(OR(AL18=" ",AL18="Sim"),"Ok",IF(AJ18="Não","Ok","Verificar"))</f>
        <v>Ok</v>
      </c>
      <c r="AO18" s="65" t="str">
        <f t="shared" si="1"/>
        <v>Cooperado SEM perguntas a serem evidenciadas</v>
      </c>
    </row>
    <row r="19" spans="1:46" ht="20.100000000000001" customHeight="1">
      <c r="A19" s="65" t="str">
        <f>IFERROR(IF(ROW(_xlfn.XLOOKUP(B19,For_3332!D:D,For_3332!D:D))=1,"",ROW(_xlfn.XLOOKUP(B19,For_3332!D:D,For_3332!D:D))),"")</f>
        <v/>
      </c>
      <c r="B19" s="229"/>
      <c r="C19" s="230" t="str" cm="1">
        <f t="array" aca="1" ref="C19" ca="1">IFERROR(LEFT(
IF(INDIRECT("For_3332!N"&amp;A19)="verificar","6, ","")&amp;
IF(INDIRECT("For_3332!q"&amp;A19)="verificar","7, ","")&amp;
IF(INDIRECT("For_3332!t"&amp;A19)="verificar","8, ","")&amp;
IF(INDIRECT("For_3332!w"&amp;A19)="verificar","16, ","")&amp;
IF(INDIRECT("For_3332!x"&amp;A19)="não","QUESTIONÁRIO, ",""),
LEN(
IF(INDIRECT("For_3332!N"&amp;A19)="verificar","6, ","")&amp;
IF(INDIRECT("For_3332!q"&amp;A19)="verificar","7, ","")&amp;
IF(INDIRECT("For_3332!t"&amp;A19)="verificar","8, ","")&amp;
IF(INDIRECT("For_3332!w"&amp;A19)="verificar","16, ","")&amp;
IF(INDIRECT("For_3332!x"&amp;A19)="não","QUESTIONÁRIO, ",""))-2)&amp;".","")</f>
        <v/>
      </c>
      <c r="D19" s="229"/>
      <c r="E19" s="229"/>
      <c r="H19" s="250" t="s">
        <v>1736</v>
      </c>
      <c r="I19" s="115" t="str">
        <f>_xlfn.XLOOKUP(J19,'3332'!$D:$D,'3332'!$C:$C,0,0)</f>
        <v>547.494.331-87</v>
      </c>
      <c r="J19" s="134" t="str">
        <v>NILTON BARBOSA DE CASTRO</v>
      </c>
      <c r="K19" s="135" cm="1">
        <f t="array" ref="K19">MAX(IF(J19='3332'!$D:$D,'3332'!$I:$I))</f>
        <v>46042</v>
      </c>
      <c r="L19" s="136">
        <f>IF(COUNTIFS('3332'!$D:$D,'A3332'!J19,'3332'!$I:$I,'A3332'!K19,'3332'!$F:$F,'A3332'!$L$7)&gt;=1,1,0)</f>
        <v>1</v>
      </c>
      <c r="M19" s="136">
        <f>IF(COUNTIFS('3332'!$D:$D,'A3332'!J19,'3332'!$I:$I,'A3332'!K19,'3332'!$F:$F,'A3332'!$M$7)&gt;=1,1,0)</f>
        <v>0</v>
      </c>
      <c r="N19" s="136">
        <f>IF(COUNTIFS('3332'!$D:$D,'A3332'!J19,'3332'!$I:$I,'A3332'!K19,'3332'!$F:$F,'A3332'!$N$7)&gt;=1,1,0)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6" ht="20.100000000000001" customHeight="1">
      <c r="A20" s="65" t="str">
        <f>IFERROR(IF(ROW(_xlfn.XLOOKUP(B20,For_3332!D:D,For_3332!D:D))=1,"",ROW(_xlfn.XLOOKUP(B20,For_3332!D:D,For_3332!D:D))),"")</f>
        <v/>
      </c>
      <c r="B20" s="229"/>
      <c r="C20" s="230" t="str" cm="1">
        <f t="array" aca="1" ref="C20" ca="1">IFERROR(LEFT(
IF(INDIRECT("For_3332!N"&amp;A20)="verificar","6, ","")&amp;
IF(INDIRECT("For_3332!q"&amp;A20)="verificar","7, ","")&amp;
IF(INDIRECT("For_3332!t"&amp;A20)="verificar","8, ","")&amp;
IF(INDIRECT("For_3332!w"&amp;A20)="verificar","16, ","")&amp;
IF(INDIRECT("For_3332!x"&amp;A20)="não","QUESTIONÁRIO, ",""),
LEN(
IF(INDIRECT("For_3332!N"&amp;A20)="verificar","6, ","")&amp;
IF(INDIRECT("For_3332!q"&amp;A20)="verificar","7, ","")&amp;
IF(INDIRECT("For_3332!t"&amp;A20)="verificar","8, ","")&amp;
IF(INDIRECT("For_3332!w"&amp;A20)="verificar","16, ","")&amp;
IF(INDIRECT("For_3332!x"&amp;A20)="não","QUESTIONÁRIO, ",""))-2)&amp;".","")</f>
        <v/>
      </c>
      <c r="D20" s="229"/>
      <c r="E20" s="229"/>
      <c r="H20" s="250" t="s">
        <v>1736</v>
      </c>
      <c r="I20" s="115" t="str">
        <f>_xlfn.XLOOKUP(J20,'3332'!$D:$D,'3332'!$C:$C,0,0)</f>
        <v>560.724.061-49</v>
      </c>
      <c r="J20" s="134" t="str">
        <v>VALDIR BORGES FERREIRA</v>
      </c>
      <c r="K20" s="135" cm="1">
        <f t="array" ref="K20">MAX(IF(J20='3332'!$D:$D,'3332'!$I:$I))</f>
        <v>46042</v>
      </c>
      <c r="L20" s="136">
        <f>IF(COUNTIFS('3332'!$D:$D,'A3332'!J20,'3332'!$I:$I,'A3332'!K20,'3332'!$F:$F,'A3332'!$L$7)&gt;=1,1,0)</f>
        <v>1</v>
      </c>
      <c r="M20" s="136">
        <f>IF(COUNTIFS('3332'!$D:$D,'A3332'!J20,'3332'!$I:$I,'A3332'!K20,'3332'!$F:$F,'A3332'!$M$7)&gt;=1,1,0)</f>
        <v>0</v>
      </c>
      <c r="N20" s="136">
        <f>IF(COUNTIFS('3332'!$D:$D,'A3332'!J20,'3332'!$I:$I,'A3332'!K20,'3332'!$F:$F,'A3332'!$N$7)&gt;=1,1,0)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6" ht="20.100000000000001" customHeight="1">
      <c r="A21" s="65" t="str">
        <f>IFERROR(IF(ROW(_xlfn.XLOOKUP(B21,For_3332!D:D,For_3332!D:D))=1,"",ROW(_xlfn.XLOOKUP(B21,For_3332!D:D,For_3332!D:D))),"")</f>
        <v/>
      </c>
      <c r="B21" s="229"/>
      <c r="C21" s="230" t="str" cm="1">
        <f t="array" aca="1" ref="C21" ca="1">IFERROR(LEFT(
IF(INDIRECT("For_3332!N"&amp;A21)="verificar","6, ","")&amp;
IF(INDIRECT("For_3332!q"&amp;A21)="verificar","7, ","")&amp;
IF(INDIRECT("For_3332!t"&amp;A21)="verificar","8, ","")&amp;
IF(INDIRECT("For_3332!w"&amp;A21)="verificar","16, ","")&amp;
IF(INDIRECT("For_3332!x"&amp;A21)="não","QUESTIONÁRIO, ",""),
LEN(
IF(INDIRECT("For_3332!N"&amp;A21)="verificar","6, ","")&amp;
IF(INDIRECT("For_3332!q"&amp;A21)="verificar","7, ","")&amp;
IF(INDIRECT("For_3332!t"&amp;A21)="verificar","8, ","")&amp;
IF(INDIRECT("For_3332!w"&amp;A21)="verificar","16, ","")&amp;
IF(INDIRECT("For_3332!x"&amp;A21)="não","QUESTIONÁRIO, ",""))-2)&amp;".","")</f>
        <v/>
      </c>
      <c r="D21" s="229"/>
      <c r="E21" s="229"/>
      <c r="H21" s="250" t="s">
        <v>1736</v>
      </c>
      <c r="I21" s="115" t="str">
        <f>_xlfn.XLOOKUP(J21,'3332'!$D:$D,'3332'!$C:$C,0,0)</f>
        <v>871.293.371-68</v>
      </c>
      <c r="J21" s="134" t="str">
        <v>MATHEUS MATIAS ARRUDA</v>
      </c>
      <c r="K21" s="135" cm="1">
        <f t="array" ref="K21">MAX(IF(J21='3332'!$D:$D,'3332'!$I:$I))</f>
        <v>46031</v>
      </c>
      <c r="L21" s="136">
        <f>IF(COUNTIFS('3332'!$D:$D,'A3332'!J21,'3332'!$I:$I,'A3332'!K21,'3332'!$F:$F,'A3332'!$L$7)&gt;=1,1,0)</f>
        <v>0</v>
      </c>
      <c r="M21" s="136">
        <f>IF(COUNTIFS('3332'!$D:$D,'A3332'!J21,'3332'!$I:$I,'A3332'!K21,'3332'!$F:$F,'A3332'!$M$7)&gt;=1,1,0)</f>
        <v>0</v>
      </c>
      <c r="N21" s="136">
        <f>IF(COUNTIFS('3332'!$D:$D,'A3332'!J21,'3332'!$I:$I,'A3332'!K21,'3332'!$F:$F,'A3332'!$N$7)&gt;=1,1,0)</f>
        <v>1</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Sim, precisa de plano cadastrado na PGPC</v>
      </c>
      <c r="AK21" s="118"/>
      <c r="AL21" s="115" t="s">
        <v>1731</v>
      </c>
      <c r="AM21" s="133" t="str">
        <f t="shared" si="10"/>
        <v>Ok</v>
      </c>
      <c r="AO21" s="65" t="str">
        <f t="shared" si="1"/>
        <v>Cooperado SEM perguntas a serem evidenciadas</v>
      </c>
    </row>
    <row r="22" spans="1:46" ht="20.100000000000001" customHeight="1">
      <c r="A22" s="65" t="str">
        <f>IFERROR(IF(ROW(_xlfn.XLOOKUP(B22,For_3332!D:D,For_3332!D:D))=1,"",ROW(_xlfn.XLOOKUP(B22,For_3332!D:D,For_3332!D:D))),"")</f>
        <v/>
      </c>
      <c r="B22" s="229"/>
      <c r="C22" s="230" t="str" cm="1">
        <f t="array" aca="1" ref="C22" ca="1">IFERROR(LEFT(
IF(INDIRECT("For_3332!N"&amp;A22)="verificar","6, ","")&amp;
IF(INDIRECT("For_3332!q"&amp;A22)="verificar","7, ","")&amp;
IF(INDIRECT("For_3332!t"&amp;A22)="verificar","8, ","")&amp;
IF(INDIRECT("For_3332!w"&amp;A22)="verificar","16, ","")&amp;
IF(INDIRECT("For_3332!x"&amp;A22)="não","QUESTIONÁRIO, ",""),
LEN(
IF(INDIRECT("For_3332!N"&amp;A22)="verificar","6, ","")&amp;
IF(INDIRECT("For_3332!q"&amp;A22)="verificar","7, ","")&amp;
IF(INDIRECT("For_3332!t"&amp;A22)="verificar","8, ","")&amp;
IF(INDIRECT("For_3332!w"&amp;A22)="verificar","16, ","")&amp;
IF(INDIRECT("For_3332!x"&amp;A22)="não","QUESTIONÁRIO, ",""))-2)&amp;".","")</f>
        <v/>
      </c>
      <c r="D22" s="229"/>
      <c r="E22" s="229"/>
      <c r="H22" s="250"/>
      <c r="I22" s="115">
        <f>_xlfn.XLOOKUP(J22,'3332'!$D:$D,'3332'!$C:$C,0,0)</f>
        <v>0</v>
      </c>
      <c r="J22" s="134"/>
      <c r="K22" s="135" cm="1">
        <f t="array" ref="K22">MAX(IF(J22='3332'!$D:$D,'3332'!$I:$I))</f>
        <v>0</v>
      </c>
      <c r="L22" s="136">
        <f>IF(COUNTIFS('3332'!$D:$D,'A3332'!J22,'3332'!$I:$I,'A3332'!K22,'3332'!$F:$F,'A3332'!$L$7)&gt;=1,1,0)</f>
        <v>0</v>
      </c>
      <c r="M22" s="136">
        <f>IF(COUNTIFS('3332'!$D:$D,'A3332'!J22,'3332'!$I:$I,'A3332'!K22,'3332'!$F:$F,'A3332'!$M$7)&gt;=1,1,0)</f>
        <v>0</v>
      </c>
      <c r="N22" s="136">
        <f>IF(COUNTIFS('3332'!$D:$D,'A3332'!J22,'3332'!$I:$I,'A3332'!K22,'3332'!$F:$F,'A3332'!$N$7)&gt;=1,1,0)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6" ht="20.100000000000001" customHeight="1">
      <c r="A23" s="65" t="str">
        <f>IFERROR(IF(ROW(_xlfn.XLOOKUP(B23,For_3332!D:D,For_3332!D:D))=1,"",ROW(_xlfn.XLOOKUP(B23,For_3332!D:D,For_3332!D:D))),"")</f>
        <v/>
      </c>
      <c r="B23" s="229"/>
      <c r="C23" s="230" t="str" cm="1">
        <f t="array" aca="1" ref="C23" ca="1">IFERROR(LEFT(
IF(INDIRECT("For_3332!N"&amp;A23)="verificar","6, ","")&amp;
IF(INDIRECT("For_3332!q"&amp;A23)="verificar","7, ","")&amp;
IF(INDIRECT("For_3332!t"&amp;A23)="verificar","8, ","")&amp;
IF(INDIRECT("For_3332!w"&amp;A23)="verificar","16, ","")&amp;
IF(INDIRECT("For_3332!x"&amp;A23)="não","QUESTIONÁRIO, ",""),
LEN(
IF(INDIRECT("For_3332!N"&amp;A23)="verificar","6, ","")&amp;
IF(INDIRECT("For_3332!q"&amp;A23)="verificar","7, ","")&amp;
IF(INDIRECT("For_3332!t"&amp;A23)="verificar","8, ","")&amp;
IF(INDIRECT("For_3332!w"&amp;A23)="verificar","16, ","")&amp;
IF(INDIRECT("For_3332!x"&amp;A23)="não","QUESTIONÁRIO, ",""))-2)&amp;".","")</f>
        <v/>
      </c>
      <c r="D23" s="229"/>
      <c r="E23" s="229"/>
      <c r="H23" s="266"/>
      <c r="I23" s="115">
        <f>_xlfn.XLOOKUP(J23,'3332'!$D:$D,'3332'!$C:$C,0,0)</f>
        <v>0</v>
      </c>
      <c r="J23" s="134"/>
      <c r="K23" s="135" cm="1">
        <f t="array" ref="K23">MAX(IF(J23='3332'!$D:$D,'3332'!$I:$I))</f>
        <v>0</v>
      </c>
      <c r="L23" s="136">
        <f>IF(COUNTIFS('3332'!$D:$D,'A3332'!J23,'3332'!$I:$I,'A3332'!K23,'3332'!$F:$F,'A3332'!$L$7)&gt;=1,1,0)</f>
        <v>0</v>
      </c>
      <c r="M23" s="136">
        <f>IF(COUNTIFS('3332'!$D:$D,'A3332'!J23,'3332'!$I:$I,'A3332'!K23,'3332'!$F:$F,'A3332'!$M$7)&gt;=1,1,0)</f>
        <v>0</v>
      </c>
      <c r="N23" s="136">
        <f>IF(COUNTIFS('3332'!$D:$D,'A3332'!J23,'3332'!$I:$I,'A3332'!K23,'3332'!$F:$F,'A3332'!$N$7)&gt;=1,1,0)</f>
        <v>0</v>
      </c>
      <c r="O23" s="117"/>
      <c r="P23" s="118"/>
      <c r="Q23" s="133" t="str">
        <f t="shared" si="2"/>
        <v>Ok</v>
      </c>
      <c r="R23" s="115"/>
      <c r="S23" s="115"/>
      <c r="T23" s="66"/>
      <c r="U23" s="133" t="str">
        <f t="shared" ref="U23:U28"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6" ht="20.100000000000001" customHeight="1">
      <c r="A24" s="65" t="str">
        <f>IFERROR(IF(ROW(_xlfn.XLOOKUP(B24,For_3332!D:D,For_3332!D:D))=1,"",ROW(_xlfn.XLOOKUP(B24,For_3332!D:D,For_3332!D:D))),"")</f>
        <v/>
      </c>
      <c r="B24" s="229"/>
      <c r="C24" s="230" t="str" cm="1">
        <f t="array" aca="1" ref="C24" ca="1">IFERROR(LEFT(
IF(INDIRECT("For_3332!N"&amp;A24)="verificar","6, ","")&amp;
IF(INDIRECT("For_3332!q"&amp;A24)="verificar","7, ","")&amp;
IF(INDIRECT("For_3332!t"&amp;A24)="verificar","8, ","")&amp;
IF(INDIRECT("For_3332!w"&amp;A24)="verificar","16, ","")&amp;
IF(INDIRECT("For_3332!x"&amp;A24)="não","QUESTIONÁRIO, ",""),
LEN(
IF(INDIRECT("For_3332!N"&amp;A24)="verificar","6, ","")&amp;
IF(INDIRECT("For_3332!q"&amp;A24)="verificar","7, ","")&amp;
IF(INDIRECT("For_3332!t"&amp;A24)="verificar","8, ","")&amp;
IF(INDIRECT("For_3332!w"&amp;A24)="verificar","16, ","")&amp;
IF(INDIRECT("For_3332!x"&amp;A24)="não","QUESTIONÁRIO, ",""))-2)&amp;".","")</f>
        <v/>
      </c>
      <c r="D24" s="229"/>
      <c r="E24" s="229"/>
      <c r="H24" s="250"/>
      <c r="I24" s="115">
        <f>_xlfn.XLOOKUP(J24,'3332'!$D:$D,'3332'!$C:$C,0,0)</f>
        <v>0</v>
      </c>
      <c r="J24" s="134"/>
      <c r="K24" s="135" cm="1">
        <f t="array" ref="K24">MAX(IF(J24='3332'!$D:$D,'3332'!$I:$I))</f>
        <v>0</v>
      </c>
      <c r="L24" s="136">
        <f>IF(COUNTIFS('3332'!$D:$D,'A3332'!J24,'3332'!$I:$I,'A3332'!K24,'3332'!$F:$F,'A3332'!$L$7)&gt;=1,1,0)</f>
        <v>0</v>
      </c>
      <c r="M24" s="136">
        <f>IF(COUNTIFS('3332'!$D:$D,'A3332'!J24,'3332'!$I:$I,'A3332'!K24,'3332'!$F:$F,'A3332'!$M$7)&gt;=1,1,0)</f>
        <v>0</v>
      </c>
      <c r="N24" s="136">
        <f>IF(COUNTIFS('3332'!$D:$D,'A3332'!J24,'3332'!$I:$I,'A3332'!K24,'3332'!$F:$F,'A3332'!$N$7)&gt;=1,1,0)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6" ht="20.100000000000001" customHeight="1">
      <c r="H25" s="250"/>
      <c r="I25" s="115">
        <f>_xlfn.XLOOKUP(J25,'3332'!$D:$D,'3332'!$C:$C,0,0)</f>
        <v>0</v>
      </c>
      <c r="J25" s="134"/>
      <c r="K25" s="135" cm="1">
        <f t="array" ref="K25">MAX(IF(J25='3332'!$D:$D,'3332'!$I:$I))</f>
        <v>0</v>
      </c>
      <c r="L25" s="136">
        <f>IF(COUNTIFS('3332'!$D:$D,'A3332'!J25,'3332'!$I:$I,'A3332'!K25,'3332'!$F:$F,'A3332'!$L$7)&gt;=1,1,0)</f>
        <v>0</v>
      </c>
      <c r="M25" s="136">
        <f>IF(COUNTIFS('3332'!$D:$D,'A3332'!J25,'3332'!$I:$I,'A3332'!K25,'3332'!$F:$F,'A3332'!$M$7)&gt;=1,1,0)</f>
        <v>0</v>
      </c>
      <c r="N25" s="136">
        <f>IF(COUNTIFS('3332'!$D:$D,'A3332'!J25,'3332'!$I:$I,'A3332'!K25,'3332'!$F:$F,'A3332'!$N$7)&gt;=1,1,0)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6" ht="20.100000000000001" customHeight="1" thickBot="1">
      <c r="B26" s="327" t="s">
        <v>716</v>
      </c>
      <c r="C26" s="327"/>
      <c r="D26" s="327"/>
      <c r="E26" s="327"/>
      <c r="H26" s="250"/>
      <c r="I26" s="115">
        <f>_xlfn.XLOOKUP(J26,'3332'!$D:$D,'3332'!$C:$C,0,0)</f>
        <v>0</v>
      </c>
      <c r="J26" s="134"/>
      <c r="K26" s="135" cm="1">
        <f t="array" ref="K26">MAX(IF(J26='3332'!$D:$D,'3332'!$I:$I))</f>
        <v>0</v>
      </c>
      <c r="L26" s="136">
        <f>IF(COUNTIFS('3332'!$D:$D,'A3332'!J26,'3332'!$I:$I,'A3332'!K26,'3332'!$F:$F,'A3332'!$L$7)&gt;=1,1,0)</f>
        <v>0</v>
      </c>
      <c r="M26" s="136">
        <f>IF(COUNTIFS('3332'!$D:$D,'A3332'!J26,'3332'!$I:$I,'A3332'!K26,'3332'!$F:$F,'A3332'!$M$7)&gt;=1,1,0)</f>
        <v>0</v>
      </c>
      <c r="N26" s="136">
        <f>IF(COUNTIFS('3332'!$D:$D,'A3332'!J26,'3332'!$I:$I,'A3332'!K26,'3332'!$F:$F,'A3332'!$N$7)&gt;=1,1,0)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6" ht="20.100000000000001" customHeight="1" thickTop="1">
      <c r="B27" s="231" t="s">
        <v>692</v>
      </c>
      <c r="C27" s="232" t="s">
        <v>717</v>
      </c>
      <c r="D27" s="232"/>
      <c r="E27" s="233"/>
      <c r="H27" s="250"/>
      <c r="I27" s="115">
        <f>_xlfn.XLOOKUP(J27,'3332'!$D:$D,'3332'!$C:$C,0,0)</f>
        <v>0</v>
      </c>
      <c r="J27" s="134"/>
      <c r="K27" s="135" cm="1">
        <f t="array" ref="K27">MAX(IF(J27='3332'!$D:$D,'3332'!$I:$I))</f>
        <v>0</v>
      </c>
      <c r="L27" s="136">
        <f>IF(COUNTIFS('3332'!$D:$D,'A3332'!J27,'3332'!$I:$I,'A3332'!K27,'3332'!$F:$F,'A3332'!$L$7)&gt;=1,1,0)</f>
        <v>0</v>
      </c>
      <c r="M27" s="136">
        <f>IF(COUNTIFS('3332'!$D:$D,'A3332'!J27,'3332'!$I:$I,'A3332'!K27,'3332'!$F:$F,'A3332'!$M$7)&gt;=1,1,0)</f>
        <v>0</v>
      </c>
      <c r="N27" s="136">
        <f>IF(COUNTIFS('3332'!$D:$D,'A3332'!J27,'3332'!$I:$I,'A3332'!K27,'3332'!$F:$F,'A3332'!$N$7)&gt;=1,1,0)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6" ht="20.100000000000001" customHeight="1">
      <c r="A28" s="120">
        <v>1</v>
      </c>
      <c r="B28" s="229" t="str" cm="1">
        <f t="array" ref="B28">_xlfn._xlws.FILTER(For_3332!D:E,For_3332!J:J="SIM","")</f>
        <v/>
      </c>
      <c r="C28" s="230"/>
      <c r="D28" s="229"/>
      <c r="E28" s="229"/>
      <c r="H28" s="250"/>
      <c r="I28" s="115">
        <f>_xlfn.XLOOKUP(J28,'3332'!$D:$D,'3332'!$C:$C,0,0)</f>
        <v>0</v>
      </c>
      <c r="J28" s="134"/>
      <c r="K28" s="135" cm="1">
        <f t="array" ref="K28">MAX(IF(J28='3332'!$D:$D,'3332'!$I:$I))</f>
        <v>0</v>
      </c>
      <c r="L28" s="136">
        <f>IF(COUNTIFS('3332'!$D:$D,'A3332'!J28,'3332'!$I:$I,'A3332'!K28,'3332'!$F:$F,'A3332'!$L$7)&gt;=1,1,0)</f>
        <v>0</v>
      </c>
      <c r="M28" s="136">
        <f>IF(COUNTIFS('3332'!$D:$D,'A3332'!J28,'3332'!$I:$I,'A3332'!K28,'3332'!$F:$F,'A3332'!$M$7)&gt;=1,1,0)</f>
        <v>0</v>
      </c>
      <c r="N28" s="136">
        <f>IF(COUNTIFS('3332'!$D:$D,'A3332'!J28,'3332'!$I:$I,'A3332'!K28,'3332'!$F:$F,'A3332'!$N$7)&gt;=1,1,0)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6" ht="20.100000000000001" customHeight="1">
      <c r="A29" s="120">
        <v>2</v>
      </c>
      <c r="B29" s="230" t="s">
        <v>769</v>
      </c>
      <c r="C29" s="230"/>
      <c r="D29" s="229"/>
      <c r="E29" s="229"/>
      <c r="H29" s="250"/>
      <c r="I29" s="115">
        <f>_xlfn.XLOOKUP(J29,'3332'!$D:$D,'3332'!$C:$C,0,0)</f>
        <v>0</v>
      </c>
      <c r="J29" s="134"/>
      <c r="K29" s="135" cm="1">
        <f t="array" ref="K29">MAX(IF(J29='3332'!$D:$D,'3332'!$I:$I))</f>
        <v>0</v>
      </c>
      <c r="L29" s="136">
        <f>IF(COUNTIFS('3332'!$D:$D,'A3332'!J29,'3332'!$I:$I,'A3332'!K29,'3332'!$F:$F,'A3332'!$L$7)&gt;=1,1,0)</f>
        <v>0</v>
      </c>
      <c r="M29" s="136">
        <f>IF(COUNTIFS('3332'!$D:$D,'A3332'!J29,'3332'!$I:$I,'A3332'!K29,'3332'!$F:$F,'A3332'!$M$7)&gt;=1,1,0)</f>
        <v>0</v>
      </c>
      <c r="N29" s="136">
        <f>IF(COUNTIFS('3332'!$D:$D,'A3332'!J29,'3332'!$I:$I,'A3332'!K29,'3332'!$F:$F,'A3332'!$N$7)&gt;=1,1,0)</f>
        <v>0</v>
      </c>
      <c r="O29" s="117"/>
      <c r="P29" s="118"/>
      <c r="Q29" s="133" t="str">
        <f t="shared" ref="Q29:Q48" si="12">IF(AND(O29="Sim")*OR(P29="Não",P29="Não se aplica",P29=""),"Verificar","Ok")</f>
        <v>Ok</v>
      </c>
      <c r="R29" s="115"/>
      <c r="S29" s="115"/>
      <c r="T29" s="66"/>
      <c r="U29" s="133" t="str">
        <f t="shared" ref="U29:U48" si="13">IF(AND(R29="Sim",T29="Siim"),"Ok",IF(AND(S29="Sim")*OR(T29="Não",T29="Não se aplica",T29=""),"Verificar","Ok"))</f>
        <v>Ok</v>
      </c>
      <c r="V29" s="115"/>
      <c r="W29" s="115"/>
      <c r="X29" s="66"/>
      <c r="Y29" s="133" t="str">
        <f t="shared" ref="Y29:Y48" si="14">IF(AND(V29="Sim",X29="Siim"),"Ok",IF(AND(W29="Sim")*OR(X29="Não",X29="Não se aplica",X29=""),"Verificar","Ok"))</f>
        <v>Ok</v>
      </c>
      <c r="Z29" s="115"/>
      <c r="AA29" s="115"/>
      <c r="AB29" s="66"/>
      <c r="AC29" s="133" t="str">
        <f t="shared" ref="AC29:AC48" si="15">IF(AND(Z29="Sim",AB29="Siim"),"Ok",IF(AND(AA29="Sim")*OR(AB29="Não",AB29="Não se aplica",AB29=""),"Verificar","Ok"))</f>
        <v>Ok</v>
      </c>
      <c r="AD29" s="115"/>
      <c r="AE29" s="115"/>
      <c r="AF29" s="66"/>
      <c r="AG29" s="133" t="str">
        <f t="shared" ref="AG29:AG48" si="16">IF(AND(AE29="sim",AF29="Não"),"Verificar","Ok")</f>
        <v>Ok</v>
      </c>
      <c r="AH29" s="115"/>
      <c r="AI29" s="133" t="str">
        <f t="shared" ref="AI29:AI48" si="17">IF(AH29="Não","Verificar","Ok")</f>
        <v>Ok</v>
      </c>
      <c r="AJ29" s="117" t="str">
        <f t="shared" ref="AJ29:AJ48" si="18">IF(N29=1,"Sim, precisa de plano cadastrado na PGPC", "Não")</f>
        <v>Não</v>
      </c>
      <c r="AK29" s="118"/>
      <c r="AL29" s="115"/>
      <c r="AM29" s="133" t="str">
        <f t="shared" ref="AM29:AM48" si="19">IF(OR(AL29=" ",AL29="Sim"),"Ok",IF(AJ29="Não","Ok","Verificar"))</f>
        <v>Ok</v>
      </c>
      <c r="AO29" s="65" t="str">
        <f t="shared" ref="AO29:AO48" si="20">IF(AND(Q29="Ok",U29="Ok",Y29="Ok",AC29="Ok",AG29="Ok",AI29="Ok",AM29="Ok"),"Cooperado SEM perguntas a serem evidenciadas","Cooperado COM perguntas a serem evidenciadas")</f>
        <v>Cooperado SEM perguntas a serem evidenciadas</v>
      </c>
      <c r="AT29"/>
    </row>
    <row r="30" spans="1:46" ht="20.100000000000001" customHeight="1">
      <c r="A30" s="120">
        <v>3</v>
      </c>
      <c r="B30" s="229"/>
      <c r="C30" s="229"/>
      <c r="D30" s="229"/>
      <c r="E30" s="229"/>
      <c r="H30" s="250"/>
      <c r="I30" s="115">
        <f>_xlfn.XLOOKUP(J30,'3332'!$D:$D,'3332'!$C:$C,0,0)</f>
        <v>0</v>
      </c>
      <c r="J30" s="134"/>
      <c r="K30" s="135" cm="1">
        <f t="array" ref="K30">MAX(IF(J30='3332'!$D:$D,'3332'!$I:$I))</f>
        <v>0</v>
      </c>
      <c r="L30" s="136">
        <f>IF(COUNTIFS('3332'!$D:$D,'A3332'!J30,'3332'!$I:$I,'A3332'!K30,'3332'!$F:$F,'A3332'!$L$7)&gt;=1,1,0)</f>
        <v>0</v>
      </c>
      <c r="M30" s="136">
        <f>IF(COUNTIFS('3332'!$D:$D,'A3332'!J30,'3332'!$I:$I,'A3332'!K30,'3332'!$F:$F,'A3332'!$M$7)&gt;=1,1,0)</f>
        <v>0</v>
      </c>
      <c r="N30" s="136">
        <f>IF(COUNTIFS('3332'!$D:$D,'A3332'!J30,'3332'!$I:$I,'A3332'!K30,'3332'!$F:$F,'A3332'!$N$7)&gt;=1,1,0)</f>
        <v>0</v>
      </c>
      <c r="O30" s="117"/>
      <c r="P30" s="118"/>
      <c r="Q30" s="133" t="str">
        <f t="shared" si="12"/>
        <v>Ok</v>
      </c>
      <c r="R30" s="115"/>
      <c r="S30" s="115"/>
      <c r="T30" s="66"/>
      <c r="U30" s="133" t="str">
        <f t="shared" si="13"/>
        <v>Ok</v>
      </c>
      <c r="V30" s="115"/>
      <c r="W30" s="115"/>
      <c r="X30" s="66"/>
      <c r="Y30" s="133" t="str">
        <f t="shared" si="14"/>
        <v>Ok</v>
      </c>
      <c r="Z30" s="115"/>
      <c r="AA30" s="115"/>
      <c r="AB30" s="66"/>
      <c r="AC30" s="133" t="str">
        <f t="shared" si="15"/>
        <v>Ok</v>
      </c>
      <c r="AD30" s="115"/>
      <c r="AE30" s="115"/>
      <c r="AF30" s="66"/>
      <c r="AG30" s="133" t="str">
        <f t="shared" si="16"/>
        <v>Ok</v>
      </c>
      <c r="AH30" s="115"/>
      <c r="AI30" s="133" t="str">
        <f t="shared" si="17"/>
        <v>Ok</v>
      </c>
      <c r="AJ30" s="117" t="str">
        <f t="shared" si="18"/>
        <v>Não</v>
      </c>
      <c r="AK30" s="118"/>
      <c r="AL30" s="115"/>
      <c r="AM30" s="133" t="str">
        <f t="shared" si="19"/>
        <v>Ok</v>
      </c>
      <c r="AO30" s="65" t="str">
        <f t="shared" si="20"/>
        <v>Cooperado SEM perguntas a serem evidenciadas</v>
      </c>
      <c r="AT30"/>
    </row>
    <row r="31" spans="1:46" ht="20.100000000000001" customHeight="1">
      <c r="A31" s="120">
        <v>4</v>
      </c>
      <c r="B31" s="229"/>
      <c r="C31" s="229"/>
      <c r="D31" s="229"/>
      <c r="E31" s="229"/>
      <c r="H31" s="250"/>
      <c r="I31" s="115">
        <f>_xlfn.XLOOKUP(J31,'3332'!$D:$D,'3332'!$C:$C,0,0)</f>
        <v>0</v>
      </c>
      <c r="J31" s="134"/>
      <c r="K31" s="135" cm="1">
        <f t="array" ref="K31">MAX(IF(J31='3332'!$D:$D,'3332'!$I:$I))</f>
        <v>0</v>
      </c>
      <c r="L31" s="136">
        <f>IF(COUNTIFS('3332'!$D:$D,'A3332'!J31,'3332'!$I:$I,'A3332'!K31,'3332'!$F:$F,'A3332'!$L$7)&gt;=1,1,0)</f>
        <v>0</v>
      </c>
      <c r="M31" s="136">
        <f>IF(COUNTIFS('3332'!$D:$D,'A3332'!J31,'3332'!$I:$I,'A3332'!K31,'3332'!$F:$F,'A3332'!$M$7)&gt;=1,1,0)</f>
        <v>0</v>
      </c>
      <c r="N31" s="136">
        <f>IF(COUNTIFS('3332'!$D:$D,'A3332'!J31,'3332'!$I:$I,'A3332'!K31,'3332'!$F:$F,'A3332'!$N$7)&gt;=1,1,0)</f>
        <v>0</v>
      </c>
      <c r="O31" s="117"/>
      <c r="P31" s="118"/>
      <c r="Q31" s="133" t="str">
        <f t="shared" si="12"/>
        <v>Ok</v>
      </c>
      <c r="R31" s="115"/>
      <c r="S31" s="115"/>
      <c r="T31" s="66"/>
      <c r="U31" s="133" t="str">
        <f t="shared" si="13"/>
        <v>Ok</v>
      </c>
      <c r="V31" s="115"/>
      <c r="W31" s="115"/>
      <c r="X31" s="66"/>
      <c r="Y31" s="133" t="str">
        <f t="shared" si="14"/>
        <v>Ok</v>
      </c>
      <c r="Z31" s="115"/>
      <c r="AA31" s="115"/>
      <c r="AB31" s="66"/>
      <c r="AC31" s="133" t="str">
        <f t="shared" si="15"/>
        <v>Ok</v>
      </c>
      <c r="AD31" s="115"/>
      <c r="AE31" s="115"/>
      <c r="AF31" s="66"/>
      <c r="AG31" s="133" t="str">
        <f t="shared" si="16"/>
        <v>Ok</v>
      </c>
      <c r="AH31" s="115"/>
      <c r="AI31" s="133" t="str">
        <f t="shared" si="17"/>
        <v>Ok</v>
      </c>
      <c r="AJ31" s="117" t="str">
        <f t="shared" si="18"/>
        <v>Não</v>
      </c>
      <c r="AK31" s="118"/>
      <c r="AL31" s="115"/>
      <c r="AM31" s="133" t="str">
        <f t="shared" si="19"/>
        <v>Ok</v>
      </c>
      <c r="AO31" s="65" t="str">
        <f t="shared" si="20"/>
        <v>Cooperado SEM perguntas a serem evidenciadas</v>
      </c>
      <c r="AT31"/>
    </row>
    <row r="32" spans="1:46" ht="20.100000000000001" customHeight="1">
      <c r="A32" s="120">
        <v>5</v>
      </c>
      <c r="B32" s="229"/>
      <c r="C32" s="229"/>
      <c r="D32" s="229"/>
      <c r="E32" s="229"/>
      <c r="G32" s="152"/>
      <c r="H32" s="250"/>
      <c r="I32" s="115">
        <f>_xlfn.XLOOKUP(J32,'3332'!$D:$D,'3332'!$C:$C,0,0)</f>
        <v>0</v>
      </c>
      <c r="J32" s="134"/>
      <c r="K32" s="135" cm="1">
        <f t="array" ref="K32">MAX(IF(J32='3332'!$D:$D,'3332'!$I:$I))</f>
        <v>0</v>
      </c>
      <c r="L32" s="136">
        <f>IF(COUNTIFS('3332'!$D:$D,'A3332'!J32,'3332'!$I:$I,'A3332'!K32,'3332'!$F:$F,'A3332'!$L$7)&gt;=1,1,0)</f>
        <v>0</v>
      </c>
      <c r="M32" s="136">
        <f>IF(COUNTIFS('3332'!$D:$D,'A3332'!J32,'3332'!$I:$I,'A3332'!K32,'3332'!$F:$F,'A3332'!$M$7)&gt;=1,1,0)</f>
        <v>0</v>
      </c>
      <c r="N32" s="136">
        <f>IF(COUNTIFS('3332'!$D:$D,'A3332'!J32,'3332'!$I:$I,'A3332'!K32,'3332'!$F:$F,'A3332'!$N$7)&gt;=1,1,0)</f>
        <v>0</v>
      </c>
      <c r="O32" s="117"/>
      <c r="P32" s="118"/>
      <c r="Q32" s="133" t="str">
        <f t="shared" si="12"/>
        <v>Ok</v>
      </c>
      <c r="R32" s="115"/>
      <c r="S32" s="115"/>
      <c r="T32" s="66"/>
      <c r="U32" s="133" t="str">
        <f t="shared" si="13"/>
        <v>Ok</v>
      </c>
      <c r="V32" s="115"/>
      <c r="W32" s="115"/>
      <c r="X32" s="66"/>
      <c r="Y32" s="133" t="str">
        <f t="shared" si="14"/>
        <v>Ok</v>
      </c>
      <c r="Z32" s="115"/>
      <c r="AA32" s="115"/>
      <c r="AB32" s="66"/>
      <c r="AC32" s="133" t="str">
        <f t="shared" si="15"/>
        <v>Ok</v>
      </c>
      <c r="AD32" s="115"/>
      <c r="AE32" s="115"/>
      <c r="AF32" s="66"/>
      <c r="AG32" s="133" t="str">
        <f t="shared" si="16"/>
        <v>Ok</v>
      </c>
      <c r="AH32" s="115"/>
      <c r="AI32" s="133" t="str">
        <f t="shared" si="17"/>
        <v>Ok</v>
      </c>
      <c r="AJ32" s="117" t="str">
        <f t="shared" si="18"/>
        <v>Não</v>
      </c>
      <c r="AK32" s="118"/>
      <c r="AL32" s="115"/>
      <c r="AM32" s="133" t="str">
        <f t="shared" si="19"/>
        <v>Ok</v>
      </c>
      <c r="AO32" s="65" t="str">
        <f t="shared" si="20"/>
        <v>Cooperado SEM perguntas a serem evidenciadas</v>
      </c>
      <c r="AT32"/>
    </row>
    <row r="33" spans="1:46" ht="20.100000000000001" customHeight="1">
      <c r="A33" s="120">
        <v>6</v>
      </c>
      <c r="B33" s="229"/>
      <c r="C33" s="229"/>
      <c r="D33" s="229"/>
      <c r="E33" s="229"/>
      <c r="H33" s="250"/>
      <c r="I33" s="115">
        <f>_xlfn.XLOOKUP(J33,'3332'!$D:$D,'3332'!$C:$C,0,0)</f>
        <v>0</v>
      </c>
      <c r="J33" s="134"/>
      <c r="K33" s="135" cm="1">
        <f t="array" ref="K33">MAX(IF(J33='3332'!$D:$D,'3332'!$I:$I))</f>
        <v>0</v>
      </c>
      <c r="L33" s="136">
        <f>IF(COUNTIFS('3332'!$D:$D,'A3332'!J33,'3332'!$I:$I,'A3332'!K33,'3332'!$F:$F,'A3332'!$L$7)&gt;=1,1,0)</f>
        <v>0</v>
      </c>
      <c r="M33" s="136">
        <f>IF(COUNTIFS('3332'!$D:$D,'A3332'!J33,'3332'!$I:$I,'A3332'!K33,'3332'!$F:$F,'A3332'!$M$7)&gt;=1,1,0)</f>
        <v>0</v>
      </c>
      <c r="N33" s="136">
        <f>IF(COUNTIFS('3332'!$D:$D,'A3332'!J33,'3332'!$I:$I,'A3332'!K33,'3332'!$F:$F,'A3332'!$N$7)&gt;=1,1,0)</f>
        <v>0</v>
      </c>
      <c r="O33" s="117"/>
      <c r="P33" s="118"/>
      <c r="Q33" s="133" t="str">
        <f t="shared" si="12"/>
        <v>Ok</v>
      </c>
      <c r="R33" s="115"/>
      <c r="S33" s="115"/>
      <c r="T33" s="66"/>
      <c r="U33" s="133" t="str">
        <f t="shared" si="13"/>
        <v>Ok</v>
      </c>
      <c r="V33" s="115"/>
      <c r="W33" s="115"/>
      <c r="X33" s="66"/>
      <c r="Y33" s="133" t="str">
        <f t="shared" si="14"/>
        <v>Ok</v>
      </c>
      <c r="Z33" s="115"/>
      <c r="AA33" s="115"/>
      <c r="AB33" s="66"/>
      <c r="AC33" s="133" t="str">
        <f t="shared" si="15"/>
        <v>Ok</v>
      </c>
      <c r="AD33" s="115"/>
      <c r="AE33" s="115"/>
      <c r="AF33" s="66"/>
      <c r="AG33" s="133" t="str">
        <f t="shared" si="16"/>
        <v>Ok</v>
      </c>
      <c r="AH33" s="115"/>
      <c r="AI33" s="133" t="str">
        <f t="shared" si="17"/>
        <v>Ok</v>
      </c>
      <c r="AJ33" s="117" t="str">
        <f t="shared" si="18"/>
        <v>Não</v>
      </c>
      <c r="AK33" s="118"/>
      <c r="AL33" s="115"/>
      <c r="AM33" s="133" t="str">
        <f t="shared" si="19"/>
        <v>Ok</v>
      </c>
      <c r="AO33" s="65" t="str">
        <f t="shared" si="20"/>
        <v>Cooperado SEM perguntas a serem evidenciadas</v>
      </c>
      <c r="AT33"/>
    </row>
    <row r="34" spans="1:46" ht="20.100000000000001" customHeight="1">
      <c r="A34" s="120">
        <v>7</v>
      </c>
      <c r="B34" s="229"/>
      <c r="C34" s="229"/>
      <c r="D34" s="229"/>
      <c r="E34" s="229"/>
      <c r="H34" s="266"/>
      <c r="I34" s="115">
        <f>_xlfn.XLOOKUP(J34,'3332'!$D:$D,'3332'!$C:$C,0,0)</f>
        <v>0</v>
      </c>
      <c r="J34" s="134"/>
      <c r="K34" s="135" cm="1">
        <f t="array" ref="K34">MAX(IF(J34='3332'!$D:$D,'3332'!$I:$I))</f>
        <v>0</v>
      </c>
      <c r="L34" s="136">
        <f>IF(COUNTIFS('3332'!$D:$D,'A3332'!J34,'3332'!$I:$I,'A3332'!K34,'3332'!$F:$F,'A3332'!$L$7)&gt;=1,1,0)</f>
        <v>0</v>
      </c>
      <c r="M34" s="136">
        <f>IF(COUNTIFS('3332'!$D:$D,'A3332'!J34,'3332'!$I:$I,'A3332'!K34,'3332'!$F:$F,'A3332'!$M$7)&gt;=1,1,0)</f>
        <v>0</v>
      </c>
      <c r="N34" s="136">
        <f>IF(COUNTIFS('3332'!$D:$D,'A3332'!J34,'3332'!$I:$I,'A3332'!K34,'3332'!$F:$F,'A3332'!$N$7)&gt;=1,1,0)</f>
        <v>0</v>
      </c>
      <c r="O34" s="117"/>
      <c r="P34" s="118"/>
      <c r="Q34" s="133" t="str">
        <f t="shared" si="12"/>
        <v>Ok</v>
      </c>
      <c r="R34" s="115"/>
      <c r="S34" s="115"/>
      <c r="T34" s="66"/>
      <c r="U34" s="133" t="str">
        <f t="shared" si="13"/>
        <v>Ok</v>
      </c>
      <c r="V34" s="115"/>
      <c r="W34" s="115"/>
      <c r="X34" s="66"/>
      <c r="Y34" s="133" t="str">
        <f t="shared" si="14"/>
        <v>Ok</v>
      </c>
      <c r="Z34" s="115"/>
      <c r="AA34" s="115"/>
      <c r="AB34" s="66"/>
      <c r="AC34" s="133" t="str">
        <f t="shared" si="15"/>
        <v>Ok</v>
      </c>
      <c r="AD34" s="115"/>
      <c r="AE34" s="115"/>
      <c r="AF34" s="66"/>
      <c r="AG34" s="133" t="str">
        <f t="shared" si="16"/>
        <v>Ok</v>
      </c>
      <c r="AH34" s="115"/>
      <c r="AI34" s="133" t="str">
        <f t="shared" si="17"/>
        <v>Ok</v>
      </c>
      <c r="AJ34" s="117" t="str">
        <f t="shared" si="18"/>
        <v>Não</v>
      </c>
      <c r="AK34" s="118"/>
      <c r="AL34" s="115"/>
      <c r="AM34" s="133" t="str">
        <f t="shared" si="19"/>
        <v>Ok</v>
      </c>
      <c r="AO34" s="65" t="str">
        <f t="shared" si="20"/>
        <v>Cooperado SEM perguntas a serem evidenciadas</v>
      </c>
      <c r="AT34"/>
    </row>
    <row r="35" spans="1:46" ht="20.100000000000001" customHeight="1">
      <c r="A35" s="120">
        <v>8</v>
      </c>
      <c r="B35" s="229"/>
      <c r="C35" s="229"/>
      <c r="D35" s="229"/>
      <c r="E35" s="229"/>
      <c r="H35" s="250"/>
      <c r="I35" s="115">
        <f>_xlfn.XLOOKUP(J35,'3332'!$D:$D,'3332'!$C:$C,0,0)</f>
        <v>0</v>
      </c>
      <c r="J35" s="134"/>
      <c r="K35" s="135" cm="1">
        <f t="array" ref="K35">MAX(IF(J35='3332'!$D:$D,'3332'!$I:$I))</f>
        <v>0</v>
      </c>
      <c r="L35" s="136">
        <f>IF(COUNTIFS('3332'!$D:$D,'A3332'!J35,'3332'!$I:$I,'A3332'!K35,'3332'!$F:$F,'A3332'!$L$7)&gt;=1,1,0)</f>
        <v>0</v>
      </c>
      <c r="M35" s="136">
        <f>IF(COUNTIFS('3332'!$D:$D,'A3332'!J35,'3332'!$I:$I,'A3332'!K35,'3332'!$F:$F,'A3332'!$M$7)&gt;=1,1,0)</f>
        <v>0</v>
      </c>
      <c r="N35" s="136">
        <f>IF(COUNTIFS('3332'!$D:$D,'A3332'!J35,'3332'!$I:$I,'A3332'!K35,'3332'!$F:$F,'A3332'!$N$7)&gt;=1,1,0)</f>
        <v>0</v>
      </c>
      <c r="O35" s="117"/>
      <c r="P35" s="118"/>
      <c r="Q35" s="133" t="str">
        <f t="shared" si="12"/>
        <v>Ok</v>
      </c>
      <c r="R35" s="115"/>
      <c r="S35" s="115"/>
      <c r="T35" s="66"/>
      <c r="U35" s="133" t="str">
        <f t="shared" si="13"/>
        <v>Ok</v>
      </c>
      <c r="V35" s="115"/>
      <c r="W35" s="115"/>
      <c r="X35" s="66"/>
      <c r="Y35" s="133" t="str">
        <f t="shared" si="14"/>
        <v>Ok</v>
      </c>
      <c r="Z35" s="115"/>
      <c r="AA35" s="115"/>
      <c r="AB35" s="66"/>
      <c r="AC35" s="133" t="str">
        <f t="shared" si="15"/>
        <v>Ok</v>
      </c>
      <c r="AD35" s="115"/>
      <c r="AE35" s="115"/>
      <c r="AF35" s="66"/>
      <c r="AG35" s="133" t="str">
        <f t="shared" si="16"/>
        <v>Ok</v>
      </c>
      <c r="AH35" s="115"/>
      <c r="AI35" s="133" t="str">
        <f t="shared" si="17"/>
        <v>Ok</v>
      </c>
      <c r="AJ35" s="117" t="str">
        <f t="shared" si="18"/>
        <v>Não</v>
      </c>
      <c r="AK35" s="118"/>
      <c r="AL35" s="115"/>
      <c r="AM35" s="133" t="str">
        <f t="shared" si="19"/>
        <v>Ok</v>
      </c>
      <c r="AO35" s="65" t="str">
        <f t="shared" si="20"/>
        <v>Cooperado SEM perguntas a serem evidenciadas</v>
      </c>
      <c r="AT35"/>
    </row>
    <row r="36" spans="1:46" ht="20.100000000000001" customHeight="1">
      <c r="A36" s="120">
        <v>9</v>
      </c>
      <c r="B36" s="229"/>
      <c r="C36" s="229"/>
      <c r="D36" s="229"/>
      <c r="E36" s="229"/>
      <c r="H36" s="250"/>
      <c r="I36" s="115">
        <f>_xlfn.XLOOKUP(J36,'3332'!$D:$D,'3332'!$C:$C,0,0)</f>
        <v>0</v>
      </c>
      <c r="J36" s="134"/>
      <c r="K36" s="135" cm="1">
        <f t="array" ref="K36">MAX(IF(J36='3332'!$D:$D,'3332'!$I:$I))</f>
        <v>0</v>
      </c>
      <c r="L36" s="136">
        <f>IF(COUNTIFS('3332'!$D:$D,'A3332'!J36,'3332'!$I:$I,'A3332'!K36,'3332'!$F:$F,'A3332'!$L$7)&gt;=1,1,0)</f>
        <v>0</v>
      </c>
      <c r="M36" s="136">
        <f>IF(COUNTIFS('3332'!$D:$D,'A3332'!J36,'3332'!$I:$I,'A3332'!K36,'3332'!$F:$F,'A3332'!$M$7)&gt;=1,1,0)</f>
        <v>0</v>
      </c>
      <c r="N36" s="136">
        <f>IF(COUNTIFS('3332'!$D:$D,'A3332'!J36,'3332'!$I:$I,'A3332'!K36,'3332'!$F:$F,'A3332'!$N$7)&gt;=1,1,0)</f>
        <v>0</v>
      </c>
      <c r="O36" s="117"/>
      <c r="P36" s="118"/>
      <c r="Q36" s="133" t="str">
        <f t="shared" si="12"/>
        <v>Ok</v>
      </c>
      <c r="R36" s="115"/>
      <c r="S36" s="115"/>
      <c r="T36" s="66"/>
      <c r="U36" s="133" t="str">
        <f t="shared" si="13"/>
        <v>Ok</v>
      </c>
      <c r="V36" s="115"/>
      <c r="W36" s="115"/>
      <c r="X36" s="66"/>
      <c r="Y36" s="133" t="str">
        <f t="shared" si="14"/>
        <v>Ok</v>
      </c>
      <c r="Z36" s="115"/>
      <c r="AA36" s="115"/>
      <c r="AB36" s="66"/>
      <c r="AC36" s="133" t="str">
        <f t="shared" si="15"/>
        <v>Ok</v>
      </c>
      <c r="AD36" s="115"/>
      <c r="AE36" s="115"/>
      <c r="AF36" s="66"/>
      <c r="AG36" s="133" t="str">
        <f t="shared" si="16"/>
        <v>Ok</v>
      </c>
      <c r="AH36" s="115"/>
      <c r="AI36" s="133" t="str">
        <f t="shared" si="17"/>
        <v>Ok</v>
      </c>
      <c r="AJ36" s="117" t="str">
        <f t="shared" si="18"/>
        <v>Não</v>
      </c>
      <c r="AK36" s="118"/>
      <c r="AL36" s="115"/>
      <c r="AM36" s="133" t="str">
        <f t="shared" si="19"/>
        <v>Ok</v>
      </c>
      <c r="AO36" s="65" t="str">
        <f t="shared" si="20"/>
        <v>Cooperado SEM perguntas a serem evidenciadas</v>
      </c>
      <c r="AT36"/>
    </row>
    <row r="37" spans="1:46" ht="20.100000000000001" customHeight="1">
      <c r="A37" s="120">
        <v>10</v>
      </c>
      <c r="B37" s="229"/>
      <c r="C37" s="229"/>
      <c r="D37" s="229"/>
      <c r="E37" s="229"/>
      <c r="H37" s="250"/>
      <c r="I37" s="115">
        <f>_xlfn.XLOOKUP(J37,'3332'!$D:$D,'3332'!$C:$C,0,0)</f>
        <v>0</v>
      </c>
      <c r="J37" s="134"/>
      <c r="K37" s="135" cm="1">
        <f t="array" ref="K37">MAX(IF(J37='3332'!$D:$D,'3332'!$I:$I))</f>
        <v>0</v>
      </c>
      <c r="L37" s="136">
        <f>IF(COUNTIFS('3332'!$D:$D,'A3332'!J37,'3332'!$I:$I,'A3332'!K37,'3332'!$F:$F,'A3332'!$L$7)&gt;=1,1,0)</f>
        <v>0</v>
      </c>
      <c r="M37" s="136">
        <f>IF(COUNTIFS('3332'!$D:$D,'A3332'!J37,'3332'!$I:$I,'A3332'!K37,'3332'!$F:$F,'A3332'!$M$7)&gt;=1,1,0)</f>
        <v>0</v>
      </c>
      <c r="N37" s="136">
        <f>IF(COUNTIFS('3332'!$D:$D,'A3332'!J37,'3332'!$I:$I,'A3332'!K37,'3332'!$F:$F,'A3332'!$N$7)&gt;=1,1,0)</f>
        <v>0</v>
      </c>
      <c r="O37" s="117"/>
      <c r="P37" s="118"/>
      <c r="Q37" s="133" t="str">
        <f t="shared" si="12"/>
        <v>Ok</v>
      </c>
      <c r="R37" s="115"/>
      <c r="S37" s="115"/>
      <c r="T37" s="66"/>
      <c r="U37" s="133" t="str">
        <f t="shared" si="13"/>
        <v>Ok</v>
      </c>
      <c r="V37" s="115"/>
      <c r="W37" s="115"/>
      <c r="X37" s="66"/>
      <c r="Y37" s="133" t="str">
        <f t="shared" si="14"/>
        <v>Ok</v>
      </c>
      <c r="Z37" s="115"/>
      <c r="AA37" s="115"/>
      <c r="AB37" s="66"/>
      <c r="AC37" s="133" t="str">
        <f t="shared" si="15"/>
        <v>Ok</v>
      </c>
      <c r="AD37" s="115"/>
      <c r="AE37" s="115"/>
      <c r="AF37" s="66"/>
      <c r="AG37" s="133" t="str">
        <f t="shared" si="16"/>
        <v>Ok</v>
      </c>
      <c r="AH37" s="115"/>
      <c r="AI37" s="133" t="str">
        <f t="shared" si="17"/>
        <v>Ok</v>
      </c>
      <c r="AJ37" s="117" t="str">
        <f t="shared" si="18"/>
        <v>Não</v>
      </c>
      <c r="AK37" s="118"/>
      <c r="AL37" s="115"/>
      <c r="AM37" s="133" t="str">
        <f t="shared" si="19"/>
        <v>Ok</v>
      </c>
      <c r="AO37" s="65" t="str">
        <f t="shared" si="20"/>
        <v>Cooperado SEM perguntas a serem evidenciadas</v>
      </c>
      <c r="AT37"/>
    </row>
    <row r="38" spans="1:46" ht="20.100000000000001" customHeight="1">
      <c r="A38" s="120">
        <v>11</v>
      </c>
      <c r="B38" s="229"/>
      <c r="C38" s="229"/>
      <c r="D38" s="229"/>
      <c r="E38" s="229"/>
      <c r="H38" s="250"/>
      <c r="I38" s="115">
        <f>_xlfn.XLOOKUP(J38,'3332'!$D:$D,'3332'!$C:$C,0,0)</f>
        <v>0</v>
      </c>
      <c r="J38" s="134"/>
      <c r="K38" s="135" cm="1">
        <f t="array" ref="K38">MAX(IF(J38='3332'!$D:$D,'3332'!$I:$I))</f>
        <v>0</v>
      </c>
      <c r="L38" s="136">
        <f>IF(COUNTIFS('3332'!$D:$D,'A3332'!J38,'3332'!$I:$I,'A3332'!K38,'3332'!$F:$F,'A3332'!$L$7)&gt;=1,1,0)</f>
        <v>0</v>
      </c>
      <c r="M38" s="136">
        <f>IF(COUNTIFS('3332'!$D:$D,'A3332'!J38,'3332'!$I:$I,'A3332'!K38,'3332'!$F:$F,'A3332'!$M$7)&gt;=1,1,0)</f>
        <v>0</v>
      </c>
      <c r="N38" s="136">
        <f>IF(COUNTIFS('3332'!$D:$D,'A3332'!J38,'3332'!$I:$I,'A3332'!K38,'3332'!$F:$F,'A3332'!$N$7)&gt;=1,1,0)</f>
        <v>0</v>
      </c>
      <c r="O38" s="117"/>
      <c r="P38" s="118"/>
      <c r="Q38" s="133" t="str">
        <f t="shared" si="12"/>
        <v>Ok</v>
      </c>
      <c r="R38" s="115"/>
      <c r="S38" s="115"/>
      <c r="T38" s="66"/>
      <c r="U38" s="133" t="str">
        <f t="shared" si="13"/>
        <v>Ok</v>
      </c>
      <c r="V38" s="115"/>
      <c r="W38" s="115"/>
      <c r="X38" s="66"/>
      <c r="Y38" s="133" t="str">
        <f t="shared" si="14"/>
        <v>Ok</v>
      </c>
      <c r="Z38" s="115"/>
      <c r="AA38" s="115"/>
      <c r="AB38" s="66"/>
      <c r="AC38" s="133" t="str">
        <f t="shared" si="15"/>
        <v>Ok</v>
      </c>
      <c r="AD38" s="115"/>
      <c r="AE38" s="115"/>
      <c r="AF38" s="66"/>
      <c r="AG38" s="133" t="str">
        <f t="shared" si="16"/>
        <v>Ok</v>
      </c>
      <c r="AH38" s="115"/>
      <c r="AI38" s="133" t="str">
        <f t="shared" si="17"/>
        <v>Ok</v>
      </c>
      <c r="AJ38" s="117" t="str">
        <f t="shared" si="18"/>
        <v>Não</v>
      </c>
      <c r="AK38" s="118"/>
      <c r="AL38" s="115"/>
      <c r="AM38" s="133" t="str">
        <f t="shared" si="19"/>
        <v>Ok</v>
      </c>
      <c r="AO38" s="65" t="str">
        <f t="shared" si="20"/>
        <v>Cooperado SEM perguntas a serem evidenciadas</v>
      </c>
      <c r="AT38"/>
    </row>
    <row r="39" spans="1:46" ht="20.100000000000001" customHeight="1">
      <c r="A39" s="120">
        <v>12</v>
      </c>
      <c r="B39" s="229"/>
      <c r="C39" s="229"/>
      <c r="D39" s="229"/>
      <c r="E39" s="229"/>
      <c r="H39" s="250"/>
      <c r="I39" s="115">
        <f>_xlfn.XLOOKUP(J39,'3332'!$D:$D,'3332'!$C:$C,0,0)</f>
        <v>0</v>
      </c>
      <c r="J39" s="134"/>
      <c r="K39" s="135" cm="1">
        <f t="array" ref="K39">MAX(IF(J39='3332'!$D:$D,'3332'!$I:$I))</f>
        <v>0</v>
      </c>
      <c r="L39" s="136">
        <f>IF(COUNTIFS('3332'!$D:$D,'A3332'!J39,'3332'!$I:$I,'A3332'!K39,'3332'!$F:$F,'A3332'!$L$7)&gt;=1,1,0)</f>
        <v>0</v>
      </c>
      <c r="M39" s="136">
        <f>IF(COUNTIFS('3332'!$D:$D,'A3332'!J39,'3332'!$I:$I,'A3332'!K39,'3332'!$F:$F,'A3332'!$M$7)&gt;=1,1,0)</f>
        <v>0</v>
      </c>
      <c r="N39" s="136">
        <f>IF(COUNTIFS('3332'!$D:$D,'A3332'!J39,'3332'!$I:$I,'A3332'!K39,'3332'!$F:$F,'A3332'!$N$7)&gt;=1,1,0)</f>
        <v>0</v>
      </c>
      <c r="O39" s="117"/>
      <c r="P39" s="118"/>
      <c r="Q39" s="133" t="str">
        <f t="shared" si="12"/>
        <v>Ok</v>
      </c>
      <c r="R39" s="115"/>
      <c r="S39" s="115"/>
      <c r="T39" s="66"/>
      <c r="U39" s="133" t="str">
        <f t="shared" si="13"/>
        <v>Ok</v>
      </c>
      <c r="V39" s="115"/>
      <c r="W39" s="115"/>
      <c r="X39" s="66"/>
      <c r="Y39" s="133" t="str">
        <f t="shared" si="14"/>
        <v>Ok</v>
      </c>
      <c r="Z39" s="115"/>
      <c r="AA39" s="115"/>
      <c r="AB39" s="66"/>
      <c r="AC39" s="133" t="str">
        <f t="shared" si="15"/>
        <v>Ok</v>
      </c>
      <c r="AD39" s="115"/>
      <c r="AE39" s="115"/>
      <c r="AF39" s="66"/>
      <c r="AG39" s="133" t="str">
        <f t="shared" si="16"/>
        <v>Ok</v>
      </c>
      <c r="AH39" s="115"/>
      <c r="AI39" s="133" t="str">
        <f t="shared" si="17"/>
        <v>Ok</v>
      </c>
      <c r="AJ39" s="117" t="str">
        <f t="shared" si="18"/>
        <v>Não</v>
      </c>
      <c r="AK39" s="118"/>
      <c r="AL39" s="115"/>
      <c r="AM39" s="133" t="str">
        <f t="shared" si="19"/>
        <v>Ok</v>
      </c>
      <c r="AO39" s="65" t="str">
        <f t="shared" si="20"/>
        <v>Cooperado SEM perguntas a serem evidenciadas</v>
      </c>
      <c r="AT39"/>
    </row>
    <row r="40" spans="1:46" ht="20.100000000000001" customHeight="1">
      <c r="A40" s="120">
        <v>13</v>
      </c>
      <c r="B40" s="229"/>
      <c r="C40" s="229"/>
      <c r="D40" s="229"/>
      <c r="E40" s="229"/>
      <c r="H40" s="250"/>
      <c r="I40" s="115">
        <f>_xlfn.XLOOKUP(J40,'3332'!$D:$D,'3332'!$C:$C,0,0)</f>
        <v>0</v>
      </c>
      <c r="J40" s="134"/>
      <c r="K40" s="135" cm="1">
        <f t="array" ref="K40">MAX(IF(J40='3332'!$D:$D,'3332'!$I:$I))</f>
        <v>0</v>
      </c>
      <c r="L40" s="136">
        <f>IF(COUNTIFS('3332'!$D:$D,'A3332'!J40,'3332'!$I:$I,'A3332'!K40,'3332'!$F:$F,'A3332'!$L$7)&gt;=1,1,0)</f>
        <v>0</v>
      </c>
      <c r="M40" s="136">
        <f>IF(COUNTIFS('3332'!$D:$D,'A3332'!J40,'3332'!$I:$I,'A3332'!K40,'3332'!$F:$F,'A3332'!$M$7)&gt;=1,1,0)</f>
        <v>0</v>
      </c>
      <c r="N40" s="136">
        <f>IF(COUNTIFS('3332'!$D:$D,'A3332'!J40,'3332'!$I:$I,'A3332'!K40,'3332'!$F:$F,'A3332'!$N$7)&gt;=1,1,0)</f>
        <v>0</v>
      </c>
      <c r="O40" s="117"/>
      <c r="P40" s="118"/>
      <c r="Q40" s="133" t="str">
        <f t="shared" si="12"/>
        <v>Ok</v>
      </c>
      <c r="R40" s="115"/>
      <c r="S40" s="115"/>
      <c r="T40" s="66"/>
      <c r="U40" s="133" t="str">
        <f t="shared" si="13"/>
        <v>Ok</v>
      </c>
      <c r="V40" s="115"/>
      <c r="W40" s="115"/>
      <c r="X40" s="66"/>
      <c r="Y40" s="133" t="str">
        <f t="shared" si="14"/>
        <v>Ok</v>
      </c>
      <c r="Z40" s="115"/>
      <c r="AA40" s="115"/>
      <c r="AB40" s="66"/>
      <c r="AC40" s="133" t="str">
        <f t="shared" si="15"/>
        <v>Ok</v>
      </c>
      <c r="AD40" s="115"/>
      <c r="AE40" s="115"/>
      <c r="AF40" s="66"/>
      <c r="AG40" s="133" t="str">
        <f t="shared" si="16"/>
        <v>Ok</v>
      </c>
      <c r="AH40" s="115"/>
      <c r="AI40" s="133" t="str">
        <f t="shared" si="17"/>
        <v>Ok</v>
      </c>
      <c r="AJ40" s="117" t="str">
        <f t="shared" si="18"/>
        <v>Não</v>
      </c>
      <c r="AK40" s="118"/>
      <c r="AL40" s="115"/>
      <c r="AM40" s="133" t="str">
        <f t="shared" si="19"/>
        <v>Ok</v>
      </c>
      <c r="AO40" s="65" t="str">
        <f t="shared" si="20"/>
        <v>Cooperado SEM perguntas a serem evidenciadas</v>
      </c>
      <c r="AT40"/>
    </row>
    <row r="41" spans="1:46" ht="20.100000000000001" customHeight="1">
      <c r="A41" s="120">
        <v>14</v>
      </c>
      <c r="B41" s="229"/>
      <c r="C41" s="229"/>
      <c r="D41" s="229"/>
      <c r="E41" s="229"/>
      <c r="H41" s="250"/>
      <c r="I41" s="115">
        <f>_xlfn.XLOOKUP(J41,'3332'!$D:$D,'3332'!$C:$C,0,0)</f>
        <v>0</v>
      </c>
      <c r="J41" s="134"/>
      <c r="K41" s="135" cm="1">
        <f t="array" ref="K41">MAX(IF(J41='3332'!$D:$D,'3332'!$I:$I))</f>
        <v>0</v>
      </c>
      <c r="L41" s="136">
        <f>IF(COUNTIFS('3332'!$D:$D,'A3332'!J41,'3332'!$I:$I,'A3332'!K41,'3332'!$F:$F,'A3332'!$L$7)&gt;=1,1,0)</f>
        <v>0</v>
      </c>
      <c r="M41" s="136">
        <f>IF(COUNTIFS('3332'!$D:$D,'A3332'!J41,'3332'!$I:$I,'A3332'!K41,'3332'!$F:$F,'A3332'!$M$7)&gt;=1,1,0)</f>
        <v>0</v>
      </c>
      <c r="N41" s="136">
        <f>IF(COUNTIFS('3332'!$D:$D,'A3332'!J41,'3332'!$I:$I,'A3332'!K41,'3332'!$F:$F,'A3332'!$N$7)&gt;=1,1,0)</f>
        <v>0</v>
      </c>
      <c r="O41" s="117"/>
      <c r="P41" s="118"/>
      <c r="Q41" s="133" t="str">
        <f t="shared" si="12"/>
        <v>Ok</v>
      </c>
      <c r="R41" s="115"/>
      <c r="S41" s="115"/>
      <c r="T41" s="66"/>
      <c r="U41" s="133" t="str">
        <f t="shared" si="13"/>
        <v>Ok</v>
      </c>
      <c r="V41" s="115"/>
      <c r="W41" s="115"/>
      <c r="X41" s="66"/>
      <c r="Y41" s="133" t="str">
        <f t="shared" si="14"/>
        <v>Ok</v>
      </c>
      <c r="Z41" s="115"/>
      <c r="AA41" s="115"/>
      <c r="AB41" s="66"/>
      <c r="AC41" s="133" t="str">
        <f t="shared" si="15"/>
        <v>Ok</v>
      </c>
      <c r="AD41" s="115"/>
      <c r="AE41" s="115"/>
      <c r="AF41" s="66"/>
      <c r="AG41" s="133" t="str">
        <f t="shared" si="16"/>
        <v>Ok</v>
      </c>
      <c r="AH41" s="115"/>
      <c r="AI41" s="133" t="str">
        <f t="shared" si="17"/>
        <v>Ok</v>
      </c>
      <c r="AJ41" s="117" t="str">
        <f t="shared" si="18"/>
        <v>Não</v>
      </c>
      <c r="AK41" s="118"/>
      <c r="AL41" s="115"/>
      <c r="AM41" s="133" t="str">
        <f t="shared" si="19"/>
        <v>Ok</v>
      </c>
      <c r="AO41" s="65" t="str">
        <f t="shared" si="20"/>
        <v>Cooperado SEM perguntas a serem evidenciadas</v>
      </c>
      <c r="AT41"/>
    </row>
    <row r="42" spans="1:46" ht="20.100000000000001" customHeight="1">
      <c r="A42" s="120">
        <v>15</v>
      </c>
      <c r="B42" s="229"/>
      <c r="C42" s="229"/>
      <c r="D42" s="229"/>
      <c r="E42" s="229"/>
      <c r="H42" s="142"/>
      <c r="I42" s="115">
        <f>_xlfn.XLOOKUP(J42,'3332'!$D:$D,'3332'!$C:$C,0,0)</f>
        <v>0</v>
      </c>
      <c r="J42" s="134"/>
      <c r="K42" s="135" cm="1">
        <f t="array" ref="K42">MAX(IF(J42='3332'!$D:$D,'3332'!$I:$I))</f>
        <v>0</v>
      </c>
      <c r="L42" s="136">
        <f>IF(COUNTIFS('3332'!$D:$D,'A3332'!J42,'3332'!$I:$I,'A3332'!K42,'3332'!$F:$F,'A3332'!$L$7)&gt;=1,1,0)</f>
        <v>0</v>
      </c>
      <c r="M42" s="136">
        <f>IF(COUNTIFS('3332'!$D:$D,'A3332'!J42,'3332'!$I:$I,'A3332'!K42,'3332'!$F:$F,'A3332'!$M$7)&gt;=1,1,0)</f>
        <v>0</v>
      </c>
      <c r="N42" s="136">
        <f>IF(COUNTIFS('3332'!$D:$D,'A3332'!J42,'3332'!$I:$I,'A3332'!K42,'3332'!$F:$F,'A3332'!$N$7)&gt;=1,1,0)</f>
        <v>0</v>
      </c>
      <c r="O42" s="117"/>
      <c r="P42" s="118"/>
      <c r="Q42" s="133" t="str">
        <f t="shared" si="12"/>
        <v>Ok</v>
      </c>
      <c r="R42" s="115"/>
      <c r="S42" s="115"/>
      <c r="T42" s="66"/>
      <c r="U42" s="133" t="str">
        <f t="shared" si="13"/>
        <v>Ok</v>
      </c>
      <c r="V42" s="115"/>
      <c r="W42" s="115"/>
      <c r="X42" s="66"/>
      <c r="Y42" s="133" t="str">
        <f t="shared" si="14"/>
        <v>Ok</v>
      </c>
      <c r="Z42" s="115"/>
      <c r="AA42" s="115"/>
      <c r="AB42" s="66"/>
      <c r="AC42" s="133" t="str">
        <f t="shared" si="15"/>
        <v>Ok</v>
      </c>
      <c r="AD42" s="115"/>
      <c r="AE42" s="115"/>
      <c r="AF42" s="66"/>
      <c r="AG42" s="133" t="str">
        <f t="shared" si="16"/>
        <v>Ok</v>
      </c>
      <c r="AH42" s="115"/>
      <c r="AI42" s="133" t="str">
        <f t="shared" si="17"/>
        <v>Ok</v>
      </c>
      <c r="AJ42" s="117" t="str">
        <f t="shared" si="18"/>
        <v>Não</v>
      </c>
      <c r="AK42" s="118"/>
      <c r="AL42" s="115"/>
      <c r="AM42" s="133" t="str">
        <f t="shared" si="19"/>
        <v>Ok</v>
      </c>
      <c r="AO42" s="65" t="str">
        <f t="shared" si="20"/>
        <v>Cooperado SEM perguntas a serem evidenciadas</v>
      </c>
      <c r="AT42"/>
    </row>
    <row r="43" spans="1:46" ht="20.100000000000001" customHeight="1">
      <c r="A43" s="120">
        <v>16</v>
      </c>
      <c r="B43" s="229"/>
      <c r="C43" s="229"/>
      <c r="D43" s="229"/>
      <c r="E43" s="229"/>
      <c r="H43" s="142"/>
      <c r="I43" s="115">
        <f>_xlfn.XLOOKUP(J43,'3332'!$D:$D,'3332'!$C:$C,0,0)</f>
        <v>0</v>
      </c>
      <c r="J43" s="134"/>
      <c r="K43" s="135" cm="1">
        <f t="array" ref="K43">MAX(IF(J43='3332'!$D:$D,'3332'!$I:$I))</f>
        <v>0</v>
      </c>
      <c r="L43" s="136">
        <f>IF(COUNTIFS('3332'!$D:$D,'A3332'!J43,'3332'!$I:$I,'A3332'!K43,'3332'!$F:$F,'A3332'!$L$7)&gt;=1,1,0)</f>
        <v>0</v>
      </c>
      <c r="M43" s="136">
        <f>IF(COUNTIFS('3332'!$D:$D,'A3332'!J43,'3332'!$I:$I,'A3332'!K43,'3332'!$F:$F,'A3332'!$M$7)&gt;=1,1,0)</f>
        <v>0</v>
      </c>
      <c r="N43" s="136">
        <f>IF(COUNTIFS('3332'!$D:$D,'A3332'!J43,'3332'!$I:$I,'A3332'!K43,'3332'!$F:$F,'A3332'!$N$7)&gt;=1,1,0)</f>
        <v>0</v>
      </c>
      <c r="O43" s="117"/>
      <c r="P43" s="118"/>
      <c r="Q43" s="133" t="str">
        <f t="shared" si="12"/>
        <v>Ok</v>
      </c>
      <c r="R43" s="115"/>
      <c r="S43" s="115"/>
      <c r="T43" s="66"/>
      <c r="U43" s="133" t="str">
        <f t="shared" si="13"/>
        <v>Ok</v>
      </c>
      <c r="V43" s="115"/>
      <c r="W43" s="115"/>
      <c r="X43" s="66"/>
      <c r="Y43" s="133" t="str">
        <f t="shared" si="14"/>
        <v>Ok</v>
      </c>
      <c r="Z43" s="115"/>
      <c r="AA43" s="115"/>
      <c r="AB43" s="66"/>
      <c r="AC43" s="133" t="str">
        <f t="shared" si="15"/>
        <v>Ok</v>
      </c>
      <c r="AD43" s="115"/>
      <c r="AE43" s="115"/>
      <c r="AF43" s="66"/>
      <c r="AG43" s="133" t="str">
        <f t="shared" si="16"/>
        <v>Ok</v>
      </c>
      <c r="AH43" s="115"/>
      <c r="AI43" s="133" t="str">
        <f t="shared" si="17"/>
        <v>Ok</v>
      </c>
      <c r="AJ43" s="117" t="str">
        <f t="shared" si="18"/>
        <v>Não</v>
      </c>
      <c r="AK43" s="118"/>
      <c r="AL43" s="115"/>
      <c r="AM43" s="133" t="str">
        <f t="shared" si="19"/>
        <v>Ok</v>
      </c>
      <c r="AO43" s="65" t="str">
        <f t="shared" si="20"/>
        <v>Cooperado SEM perguntas a serem evidenciadas</v>
      </c>
    </row>
    <row r="44" spans="1:46" ht="20.100000000000001" customHeight="1">
      <c r="A44" s="120">
        <v>17</v>
      </c>
      <c r="B44" s="229"/>
      <c r="C44" s="229"/>
      <c r="D44" s="229"/>
      <c r="E44" s="229"/>
      <c r="H44"/>
      <c r="I44"/>
      <c r="J44"/>
      <c r="K44"/>
      <c r="L44"/>
      <c r="M44"/>
      <c r="N44"/>
      <c r="O44" s="117"/>
      <c r="P44" s="118"/>
      <c r="Q44" s="133" t="str">
        <f t="shared" si="12"/>
        <v>Ok</v>
      </c>
      <c r="R44" s="115"/>
      <c r="S44" s="115"/>
      <c r="T44" s="66"/>
      <c r="U44" s="133" t="str">
        <f t="shared" si="13"/>
        <v>Ok</v>
      </c>
      <c r="V44" s="115"/>
      <c r="W44" s="115"/>
      <c r="X44" s="66"/>
      <c r="Y44" s="133" t="str">
        <f t="shared" si="14"/>
        <v>Ok</v>
      </c>
      <c r="Z44" s="115"/>
      <c r="AA44" s="115"/>
      <c r="AB44" s="66"/>
      <c r="AC44" s="133" t="str">
        <f t="shared" si="15"/>
        <v>Ok</v>
      </c>
      <c r="AD44" s="115"/>
      <c r="AE44" s="115"/>
      <c r="AF44" s="66"/>
      <c r="AG44" s="133" t="str">
        <f t="shared" si="16"/>
        <v>Ok</v>
      </c>
      <c r="AH44" s="115"/>
      <c r="AI44" s="133" t="str">
        <f t="shared" si="17"/>
        <v>Ok</v>
      </c>
      <c r="AJ44" s="117" t="str">
        <f t="shared" si="18"/>
        <v>Não</v>
      </c>
      <c r="AK44" s="118"/>
      <c r="AL44" s="115"/>
      <c r="AM44" s="133" t="str">
        <f t="shared" si="19"/>
        <v>Ok</v>
      </c>
      <c r="AO44" s="65" t="str">
        <f t="shared" si="20"/>
        <v>Cooperado SEM perguntas a serem evidenciadas</v>
      </c>
    </row>
    <row r="45" spans="1:46" ht="20.100000000000001" customHeight="1">
      <c r="A45" s="120">
        <v>18</v>
      </c>
      <c r="B45" s="229"/>
      <c r="C45" s="229"/>
      <c r="D45" s="229"/>
      <c r="E45" s="229"/>
      <c r="H45"/>
      <c r="I45"/>
      <c r="J45"/>
      <c r="K45"/>
      <c r="L45"/>
      <c r="M45"/>
      <c r="N45"/>
      <c r="O45" s="117"/>
      <c r="P45" s="118"/>
      <c r="Q45" s="133" t="str">
        <f t="shared" si="12"/>
        <v>Ok</v>
      </c>
      <c r="R45" s="115"/>
      <c r="S45" s="115"/>
      <c r="T45" s="66"/>
      <c r="U45" s="133" t="str">
        <f t="shared" si="13"/>
        <v>Ok</v>
      </c>
      <c r="V45" s="115"/>
      <c r="W45" s="115"/>
      <c r="X45" s="66"/>
      <c r="Y45" s="133" t="str">
        <f t="shared" si="14"/>
        <v>Ok</v>
      </c>
      <c r="Z45" s="115"/>
      <c r="AA45" s="115"/>
      <c r="AB45" s="66"/>
      <c r="AC45" s="133" t="str">
        <f t="shared" si="15"/>
        <v>Ok</v>
      </c>
      <c r="AD45" s="115"/>
      <c r="AE45" s="115"/>
      <c r="AF45" s="66"/>
      <c r="AG45" s="133" t="str">
        <f t="shared" si="16"/>
        <v>Ok</v>
      </c>
      <c r="AH45" s="115"/>
      <c r="AI45" s="133" t="str">
        <f t="shared" si="17"/>
        <v>Ok</v>
      </c>
      <c r="AJ45" s="117" t="str">
        <f t="shared" si="18"/>
        <v>Não</v>
      </c>
      <c r="AK45" s="118"/>
      <c r="AL45" s="115"/>
      <c r="AM45" s="133" t="str">
        <f t="shared" si="19"/>
        <v>Ok</v>
      </c>
      <c r="AO45" s="65" t="str">
        <f t="shared" si="20"/>
        <v>Cooperado SEM perguntas a serem evidenciadas</v>
      </c>
    </row>
    <row r="46" spans="1:46" ht="20.100000000000001" customHeight="1">
      <c r="A46" s="120">
        <v>19</v>
      </c>
      <c r="B46" s="229"/>
      <c r="C46" s="229"/>
      <c r="D46" s="229"/>
      <c r="E46" s="229"/>
      <c r="H46"/>
      <c r="I46"/>
      <c r="J46"/>
      <c r="K46"/>
      <c r="L46"/>
      <c r="M46"/>
      <c r="N46"/>
      <c r="O46" s="117"/>
      <c r="P46" s="118"/>
      <c r="Q46" s="133" t="str">
        <f t="shared" si="12"/>
        <v>Ok</v>
      </c>
      <c r="R46" s="115"/>
      <c r="S46" s="115"/>
      <c r="T46" s="66"/>
      <c r="U46" s="133" t="str">
        <f t="shared" si="13"/>
        <v>Ok</v>
      </c>
      <c r="V46" s="115"/>
      <c r="W46" s="115"/>
      <c r="X46" s="66"/>
      <c r="Y46" s="133" t="str">
        <f t="shared" si="14"/>
        <v>Ok</v>
      </c>
      <c r="Z46" s="115"/>
      <c r="AA46" s="115"/>
      <c r="AB46" s="66"/>
      <c r="AC46" s="133" t="str">
        <f t="shared" si="15"/>
        <v>Ok</v>
      </c>
      <c r="AD46" s="115"/>
      <c r="AE46" s="115"/>
      <c r="AF46" s="66"/>
      <c r="AG46" s="133" t="str">
        <f t="shared" si="16"/>
        <v>Ok</v>
      </c>
      <c r="AH46" s="115"/>
      <c r="AI46" s="133" t="str">
        <f t="shared" si="17"/>
        <v>Ok</v>
      </c>
      <c r="AJ46" s="117" t="str">
        <f t="shared" si="18"/>
        <v>Não</v>
      </c>
      <c r="AK46" s="118"/>
      <c r="AL46" s="115"/>
      <c r="AM46" s="133" t="str">
        <f t="shared" si="19"/>
        <v>Ok</v>
      </c>
      <c r="AO46" s="65" t="str">
        <f t="shared" si="20"/>
        <v>Cooperado SEM perguntas a serem evidenciadas</v>
      </c>
    </row>
    <row r="47" spans="1:46" ht="20.100000000000001" customHeight="1">
      <c r="A47" s="120"/>
      <c r="B47" s="118"/>
      <c r="C47" s="118"/>
      <c r="D47" s="118"/>
      <c r="E47" s="118"/>
      <c r="H47"/>
      <c r="I47"/>
      <c r="J47"/>
      <c r="K47"/>
      <c r="L47"/>
      <c r="M47"/>
      <c r="N47"/>
      <c r="O47" s="117"/>
      <c r="P47" s="118"/>
      <c r="Q47" s="133" t="str">
        <f t="shared" si="12"/>
        <v>Ok</v>
      </c>
      <c r="R47" s="115"/>
      <c r="S47" s="115"/>
      <c r="T47" s="66"/>
      <c r="U47" s="133" t="str">
        <f t="shared" si="13"/>
        <v>Ok</v>
      </c>
      <c r="V47" s="115"/>
      <c r="W47" s="115"/>
      <c r="X47" s="66"/>
      <c r="Y47" s="133" t="str">
        <f t="shared" si="14"/>
        <v>Ok</v>
      </c>
      <c r="Z47" s="115"/>
      <c r="AA47" s="115"/>
      <c r="AB47" s="66"/>
      <c r="AC47" s="133" t="str">
        <f t="shared" si="15"/>
        <v>Ok</v>
      </c>
      <c r="AD47" s="115"/>
      <c r="AE47" s="115"/>
      <c r="AF47" s="66"/>
      <c r="AG47" s="133" t="str">
        <f t="shared" si="16"/>
        <v>Ok</v>
      </c>
      <c r="AH47" s="115"/>
      <c r="AI47" s="133" t="str">
        <f t="shared" si="17"/>
        <v>Ok</v>
      </c>
      <c r="AJ47" s="117" t="str">
        <f t="shared" si="18"/>
        <v>Não</v>
      </c>
      <c r="AK47" s="118"/>
      <c r="AL47" s="115"/>
      <c r="AM47" s="133" t="str">
        <f t="shared" si="19"/>
        <v>Ok</v>
      </c>
      <c r="AO47" s="65" t="str">
        <f t="shared" si="20"/>
        <v>Cooperado SEM perguntas a serem evidenciadas</v>
      </c>
    </row>
    <row r="48" spans="1:46" ht="20.100000000000001" customHeight="1" thickBot="1">
      <c r="B48" s="324" t="s">
        <v>719</v>
      </c>
      <c r="C48" s="324"/>
      <c r="D48" s="324"/>
      <c r="E48" s="324"/>
      <c r="H48"/>
      <c r="I48"/>
      <c r="J48"/>
      <c r="K48"/>
      <c r="L48"/>
      <c r="M48"/>
      <c r="N48"/>
      <c r="O48" s="117"/>
      <c r="P48" s="118"/>
      <c r="Q48" s="133" t="str">
        <f t="shared" si="12"/>
        <v>Ok</v>
      </c>
      <c r="R48" s="115"/>
      <c r="S48" s="115"/>
      <c r="T48" s="66"/>
      <c r="U48" s="133" t="str">
        <f t="shared" si="13"/>
        <v>Ok</v>
      </c>
      <c r="V48" s="115"/>
      <c r="W48" s="115"/>
      <c r="X48" s="66"/>
      <c r="Y48" s="133" t="str">
        <f t="shared" si="14"/>
        <v>Ok</v>
      </c>
      <c r="Z48" s="115"/>
      <c r="AA48" s="115"/>
      <c r="AB48" s="66"/>
      <c r="AC48" s="133" t="str">
        <f t="shared" si="15"/>
        <v>Ok</v>
      </c>
      <c r="AD48" s="115"/>
      <c r="AE48" s="115"/>
      <c r="AF48" s="66"/>
      <c r="AG48" s="133" t="str">
        <f t="shared" si="16"/>
        <v>Ok</v>
      </c>
      <c r="AH48" s="115"/>
      <c r="AI48" s="133" t="str">
        <f t="shared" si="17"/>
        <v>Ok</v>
      </c>
      <c r="AJ48" s="117" t="str">
        <f t="shared" si="18"/>
        <v>Não</v>
      </c>
      <c r="AK48" s="118"/>
      <c r="AL48" s="115"/>
      <c r="AM48" s="133" t="str">
        <f t="shared" si="19"/>
        <v>Ok</v>
      </c>
      <c r="AO48" s="65" t="str">
        <f t="shared" si="20"/>
        <v>Cooperado SEM perguntas a serem evidenciadas</v>
      </c>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21">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21"/>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21"/>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21"/>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21"/>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21"/>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21"/>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21"/>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21"/>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21"/>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21"/>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21"/>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21"/>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21"/>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21"/>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21"/>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21"/>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21"/>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21"/>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21"/>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21"/>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21"/>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21"/>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21"/>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21"/>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21"/>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21"/>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21"/>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21"/>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21"/>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21"/>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21"/>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43 L58:L1048576">
    <cfRule type="cellIs" dxfId="74" priority="5" operator="equal">
      <formula>1</formula>
    </cfRule>
  </conditionalFormatting>
  <conditionalFormatting sqref="L1:N43">
    <cfRule type="cellIs" dxfId="73" priority="1" operator="equal">
      <formula>0</formula>
    </cfRule>
  </conditionalFormatting>
  <conditionalFormatting sqref="L58:N1048576">
    <cfRule type="cellIs" dxfId="72" priority="2" operator="equal">
      <formula>0</formula>
    </cfRule>
  </conditionalFormatting>
  <conditionalFormatting sqref="M3:M6 M8:M43 M58:M1048576">
    <cfRule type="cellIs" dxfId="71" priority="4" operator="equal">
      <formula>1</formula>
    </cfRule>
  </conditionalFormatting>
  <conditionalFormatting sqref="N3:N6 N8:N43 N58:N1048576">
    <cfRule type="cellIs" dxfId="70" priority="3" operator="equal">
      <formula>1</formula>
    </cfRule>
  </conditionalFormatting>
  <dataValidations count="3">
    <dataValidation type="list" allowBlank="1" showInputMessage="1" showErrorMessage="1" sqref="AL10:AL48 AE10:AF48 AH10:AH48 S10:T48 O10:P48 W10:X48 AA10:AB48" xr:uid="{EC211A14-90CC-4B81-8B6E-D87A8DB92B56}">
      <formula1>"Sim, Não"</formula1>
    </dataValidation>
    <dataValidation type="list" allowBlank="1" showInputMessage="1" showErrorMessage="1" sqref="R10:R48 V10:V48 Z10:Z48" xr:uid="{0B211FA0-A685-4D46-9A3A-5EBDA10F6677}">
      <formula1>"Sim, Não, Não se aplica"</formula1>
    </dataValidation>
    <dataValidation type="list" allowBlank="1" showInputMessage="1" showErrorMessage="1" sqref="AD10:AD28 AD32 AD34" xr:uid="{93E5AD75-9AB2-4862-944D-702BDA6A7239}">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0F96D82-6F71-458E-865C-7F124EED8AE5}">
          <x14:formula1>
            <xm:f>'Cooperados Alto Risco'!$N$20:$N$27</xm:f>
          </x14:formula1>
          <xm:sqref>AK10:AK48</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0BD22-A53F-43C9-AFC6-3D0FA0562154}">
  <sheetPr codeName="Planilha42">
    <tabColor rgb="FFFFC000"/>
  </sheetPr>
  <dimension ref="A1:K28"/>
  <sheetViews>
    <sheetView workbookViewId="0">
      <selection activeCell="I7" sqref="I7:I21"/>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1418</v>
      </c>
      <c r="C4" s="352"/>
      <c r="D4" s="352"/>
      <c r="E4" s="352"/>
      <c r="F4" s="352"/>
      <c r="G4" s="352"/>
      <c r="H4" s="352"/>
      <c r="I4" s="352"/>
      <c r="J4" s="352"/>
      <c r="K4" s="352"/>
    </row>
    <row r="5" spans="1:11" ht="15.95" customHeight="1">
      <c r="A5" s="1" t="s">
        <v>840</v>
      </c>
      <c r="B5" s="351" t="s">
        <v>1419</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797</v>
      </c>
      <c r="C7" s="4" t="s">
        <v>1420</v>
      </c>
      <c r="D7" s="4" t="s">
        <v>1421</v>
      </c>
      <c r="E7" s="5" t="s">
        <v>854</v>
      </c>
      <c r="F7" s="5" t="s">
        <v>83</v>
      </c>
      <c r="G7" s="5" t="s">
        <v>855</v>
      </c>
      <c r="H7" s="5" t="s">
        <v>856</v>
      </c>
      <c r="I7" s="9">
        <v>46041</v>
      </c>
      <c r="J7" s="5" t="s">
        <v>857</v>
      </c>
      <c r="K7" s="4" t="s">
        <v>858</v>
      </c>
    </row>
    <row r="8" spans="1:11" ht="26.1" customHeight="1">
      <c r="A8" s="6" t="s">
        <v>766</v>
      </c>
      <c r="B8" s="6" t="s">
        <v>797</v>
      </c>
      <c r="C8" s="6" t="s">
        <v>1422</v>
      </c>
      <c r="D8" s="6" t="s">
        <v>1423</v>
      </c>
      <c r="E8" s="7" t="s">
        <v>854</v>
      </c>
      <c r="F8" s="7" t="s">
        <v>83</v>
      </c>
      <c r="G8" s="7" t="s">
        <v>855</v>
      </c>
      <c r="H8" s="7" t="s">
        <v>856</v>
      </c>
      <c r="I8" s="8">
        <v>46040</v>
      </c>
      <c r="J8" s="7" t="s">
        <v>857</v>
      </c>
      <c r="K8" s="6" t="s">
        <v>858</v>
      </c>
    </row>
    <row r="9" spans="1:11" ht="26.1" customHeight="1">
      <c r="A9" s="4" t="s">
        <v>766</v>
      </c>
      <c r="B9" s="4" t="s">
        <v>797</v>
      </c>
      <c r="C9" s="4" t="s">
        <v>1424</v>
      </c>
      <c r="D9" s="4" t="s">
        <v>1425</v>
      </c>
      <c r="E9" s="5" t="s">
        <v>854</v>
      </c>
      <c r="F9" s="5" t="s">
        <v>85</v>
      </c>
      <c r="G9" s="5" t="s">
        <v>893</v>
      </c>
      <c r="H9" s="5" t="s">
        <v>856</v>
      </c>
      <c r="I9" s="9">
        <v>46035</v>
      </c>
      <c r="J9" s="5" t="s">
        <v>857</v>
      </c>
      <c r="K9" s="4" t="s">
        <v>858</v>
      </c>
    </row>
    <row r="10" spans="1:11" ht="26.1" customHeight="1">
      <c r="A10" s="6" t="s">
        <v>766</v>
      </c>
      <c r="B10" s="6" t="s">
        <v>797</v>
      </c>
      <c r="C10" s="6" t="s">
        <v>1426</v>
      </c>
      <c r="D10" s="6" t="s">
        <v>1427</v>
      </c>
      <c r="E10" s="7" t="s">
        <v>854</v>
      </c>
      <c r="F10" s="7" t="s">
        <v>83</v>
      </c>
      <c r="G10" s="7" t="s">
        <v>855</v>
      </c>
      <c r="H10" s="7" t="s">
        <v>856</v>
      </c>
      <c r="I10" s="8">
        <v>46049</v>
      </c>
      <c r="J10" s="7" t="s">
        <v>857</v>
      </c>
      <c r="K10" s="6" t="s">
        <v>858</v>
      </c>
    </row>
    <row r="11" spans="1:11" ht="26.1" customHeight="1">
      <c r="A11" s="4" t="s">
        <v>766</v>
      </c>
      <c r="B11" s="4" t="s">
        <v>797</v>
      </c>
      <c r="C11" s="4" t="s">
        <v>1428</v>
      </c>
      <c r="D11" s="4" t="s">
        <v>1429</v>
      </c>
      <c r="E11" s="5" t="s">
        <v>854</v>
      </c>
      <c r="F11" s="5" t="s">
        <v>85</v>
      </c>
      <c r="G11" s="5" t="s">
        <v>893</v>
      </c>
      <c r="H11" s="5" t="s">
        <v>856</v>
      </c>
      <c r="I11" s="9">
        <v>46037</v>
      </c>
      <c r="J11" s="5" t="s">
        <v>857</v>
      </c>
      <c r="K11" s="4" t="s">
        <v>858</v>
      </c>
    </row>
    <row r="12" spans="1:11" ht="26.1" customHeight="1">
      <c r="A12" s="6" t="s">
        <v>766</v>
      </c>
      <c r="B12" s="6" t="s">
        <v>797</v>
      </c>
      <c r="C12" s="6" t="s">
        <v>1430</v>
      </c>
      <c r="D12" s="6" t="s">
        <v>1431</v>
      </c>
      <c r="E12" s="7" t="s">
        <v>854</v>
      </c>
      <c r="F12" s="7" t="s">
        <v>83</v>
      </c>
      <c r="G12" s="7" t="s">
        <v>930</v>
      </c>
      <c r="H12" s="7" t="s">
        <v>856</v>
      </c>
      <c r="I12" s="8">
        <v>46036</v>
      </c>
      <c r="J12" s="7" t="s">
        <v>857</v>
      </c>
      <c r="K12" s="6" t="s">
        <v>858</v>
      </c>
    </row>
    <row r="13" spans="1:11" ht="26.1" customHeight="1">
      <c r="A13" s="4" t="s">
        <v>766</v>
      </c>
      <c r="B13" s="4" t="s">
        <v>797</v>
      </c>
      <c r="C13" s="4" t="s">
        <v>1430</v>
      </c>
      <c r="D13" s="4" t="s">
        <v>1431</v>
      </c>
      <c r="E13" s="5" t="s">
        <v>854</v>
      </c>
      <c r="F13" s="5" t="s">
        <v>83</v>
      </c>
      <c r="G13" s="5" t="s">
        <v>855</v>
      </c>
      <c r="H13" s="5" t="s">
        <v>861</v>
      </c>
      <c r="I13" s="9">
        <v>46036</v>
      </c>
      <c r="J13" s="5" t="s">
        <v>857</v>
      </c>
      <c r="K13" s="4" t="s">
        <v>1432</v>
      </c>
    </row>
    <row r="14" spans="1:11" ht="26.1" customHeight="1">
      <c r="A14" s="6" t="s">
        <v>766</v>
      </c>
      <c r="B14" s="6" t="s">
        <v>797</v>
      </c>
      <c r="C14" s="6" t="s">
        <v>1433</v>
      </c>
      <c r="D14" s="6" t="s">
        <v>1434</v>
      </c>
      <c r="E14" s="7" t="s">
        <v>854</v>
      </c>
      <c r="F14" s="7" t="s">
        <v>83</v>
      </c>
      <c r="G14" s="7" t="s">
        <v>855</v>
      </c>
      <c r="H14" s="7" t="s">
        <v>856</v>
      </c>
      <c r="I14" s="8">
        <v>46052</v>
      </c>
      <c r="J14" s="7" t="s">
        <v>857</v>
      </c>
      <c r="K14" s="6" t="s">
        <v>858</v>
      </c>
    </row>
    <row r="15" spans="1:11" ht="26.1" customHeight="1">
      <c r="A15" s="4" t="s">
        <v>766</v>
      </c>
      <c r="B15" s="4" t="s">
        <v>797</v>
      </c>
      <c r="C15" s="4" t="s">
        <v>1435</v>
      </c>
      <c r="D15" s="4" t="s">
        <v>1436</v>
      </c>
      <c r="E15" s="5" t="s">
        <v>854</v>
      </c>
      <c r="F15" s="5" t="s">
        <v>83</v>
      </c>
      <c r="G15" s="5" t="s">
        <v>855</v>
      </c>
      <c r="H15" s="5" t="s">
        <v>856</v>
      </c>
      <c r="I15" s="9">
        <v>46027</v>
      </c>
      <c r="J15" s="5" t="s">
        <v>857</v>
      </c>
      <c r="K15" s="4" t="s">
        <v>858</v>
      </c>
    </row>
    <row r="16" spans="1:11" ht="26.1" customHeight="1">
      <c r="A16" s="6" t="s">
        <v>766</v>
      </c>
      <c r="B16" s="6" t="s">
        <v>797</v>
      </c>
      <c r="C16" s="6" t="s">
        <v>1435</v>
      </c>
      <c r="D16" s="6" t="s">
        <v>1436</v>
      </c>
      <c r="E16" s="7" t="s">
        <v>854</v>
      </c>
      <c r="F16" s="7" t="s">
        <v>83</v>
      </c>
      <c r="G16" s="7" t="s">
        <v>855</v>
      </c>
      <c r="H16" s="7" t="s">
        <v>856</v>
      </c>
      <c r="I16" s="8">
        <v>46027</v>
      </c>
      <c r="J16" s="7" t="s">
        <v>857</v>
      </c>
      <c r="K16" s="6" t="s">
        <v>858</v>
      </c>
    </row>
    <row r="17" spans="1:11" ht="26.1" customHeight="1">
      <c r="A17" s="4" t="s">
        <v>766</v>
      </c>
      <c r="B17" s="4" t="s">
        <v>797</v>
      </c>
      <c r="C17" s="4" t="s">
        <v>1437</v>
      </c>
      <c r="D17" s="4" t="s">
        <v>1438</v>
      </c>
      <c r="E17" s="5" t="s">
        <v>854</v>
      </c>
      <c r="F17" s="5" t="s">
        <v>85</v>
      </c>
      <c r="G17" s="5" t="s">
        <v>893</v>
      </c>
      <c r="H17" s="5" t="s">
        <v>856</v>
      </c>
      <c r="I17" s="9">
        <v>46051</v>
      </c>
      <c r="J17" s="5" t="s">
        <v>857</v>
      </c>
      <c r="K17" s="4" t="s">
        <v>858</v>
      </c>
    </row>
    <row r="18" spans="1:11" ht="26.1" customHeight="1">
      <c r="A18" s="6" t="s">
        <v>766</v>
      </c>
      <c r="B18" s="6" t="s">
        <v>797</v>
      </c>
      <c r="C18" s="6" t="s">
        <v>1439</v>
      </c>
      <c r="D18" s="6" t="s">
        <v>1440</v>
      </c>
      <c r="E18" s="7" t="s">
        <v>854</v>
      </c>
      <c r="F18" s="7" t="s">
        <v>83</v>
      </c>
      <c r="G18" s="7" t="s">
        <v>855</v>
      </c>
      <c r="H18" s="7" t="s">
        <v>861</v>
      </c>
      <c r="I18" s="8">
        <v>46042</v>
      </c>
      <c r="J18" s="7" t="s">
        <v>857</v>
      </c>
      <c r="K18" s="6" t="s">
        <v>1432</v>
      </c>
    </row>
    <row r="19" spans="1:11" ht="26.1" customHeight="1">
      <c r="A19" s="4" t="s">
        <v>766</v>
      </c>
      <c r="B19" s="4" t="s">
        <v>797</v>
      </c>
      <c r="C19" s="4" t="s">
        <v>1439</v>
      </c>
      <c r="D19" s="4" t="s">
        <v>1440</v>
      </c>
      <c r="E19" s="5" t="s">
        <v>854</v>
      </c>
      <c r="F19" s="5" t="s">
        <v>83</v>
      </c>
      <c r="G19" s="5" t="s">
        <v>855</v>
      </c>
      <c r="H19" s="5" t="s">
        <v>856</v>
      </c>
      <c r="I19" s="9">
        <v>46042</v>
      </c>
      <c r="J19" s="5" t="s">
        <v>857</v>
      </c>
      <c r="K19" s="4" t="s">
        <v>858</v>
      </c>
    </row>
    <row r="20" spans="1:11" ht="26.1" customHeight="1">
      <c r="A20" s="6" t="s">
        <v>766</v>
      </c>
      <c r="B20" s="6" t="s">
        <v>797</v>
      </c>
      <c r="C20" s="6" t="s">
        <v>1441</v>
      </c>
      <c r="D20" s="6" t="s">
        <v>1442</v>
      </c>
      <c r="E20" s="7" t="s">
        <v>854</v>
      </c>
      <c r="F20" s="7" t="s">
        <v>83</v>
      </c>
      <c r="G20" s="7" t="s">
        <v>855</v>
      </c>
      <c r="H20" s="7" t="s">
        <v>856</v>
      </c>
      <c r="I20" s="8">
        <v>46042</v>
      </c>
      <c r="J20" s="7" t="s">
        <v>857</v>
      </c>
      <c r="K20" s="6" t="s">
        <v>858</v>
      </c>
    </row>
    <row r="21" spans="1:11" ht="26.1" customHeight="1">
      <c r="A21" s="4" t="s">
        <v>766</v>
      </c>
      <c r="B21" s="4" t="s">
        <v>797</v>
      </c>
      <c r="C21" s="4" t="s">
        <v>1443</v>
      </c>
      <c r="D21" s="4" t="s">
        <v>1444</v>
      </c>
      <c r="E21" s="5" t="s">
        <v>854</v>
      </c>
      <c r="F21" s="5" t="s">
        <v>85</v>
      </c>
      <c r="G21" s="5" t="s">
        <v>893</v>
      </c>
      <c r="H21" s="5" t="s">
        <v>856</v>
      </c>
      <c r="I21" s="9">
        <v>46031</v>
      </c>
      <c r="J21" s="5" t="s">
        <v>857</v>
      </c>
      <c r="K21" s="4" t="s">
        <v>858</v>
      </c>
    </row>
    <row r="22" spans="1:11" ht="26.1" customHeight="1"/>
    <row r="23" spans="1:11" ht="26.1" customHeight="1"/>
    <row r="24" spans="1:11" ht="26.1" customHeight="1"/>
    <row r="25" spans="1:11" ht="26.1" customHeight="1"/>
    <row r="26" spans="1:11" ht="26.1" customHeight="1"/>
    <row r="27" spans="1:11" ht="26.1" customHeight="1"/>
    <row r="28" spans="1:11" ht="26.1" customHeight="1"/>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9C65-6281-4535-BFA2-4874422A2F5B}">
  <sheetPr codeName="Planilha44">
    <tabColor rgb="FFFFC000"/>
  </sheetPr>
  <dimension ref="A1:O26"/>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37.85546875" bestFit="1" customWidth="1"/>
    <col min="5" max="5" width="54.2851562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797</v>
      </c>
      <c r="D2" s="72" t="s">
        <v>2364</v>
      </c>
      <c r="E2" s="72" t="s">
        <v>1833</v>
      </c>
      <c r="F2" s="73" t="s">
        <v>2365</v>
      </c>
      <c r="G2" s="73" t="s">
        <v>1840</v>
      </c>
      <c r="H2" s="73" t="s">
        <v>1881</v>
      </c>
      <c r="I2" s="73" t="s">
        <v>2366</v>
      </c>
      <c r="J2" s="279">
        <v>116181.51</v>
      </c>
      <c r="K2" s="279">
        <v>611748482.70000005</v>
      </c>
      <c r="L2" s="280">
        <v>1.8991712000000001E-4</v>
      </c>
      <c r="M2" s="74">
        <v>0</v>
      </c>
      <c r="N2" s="74">
        <v>27881936.559999999</v>
      </c>
      <c r="O2" s="281">
        <v>0</v>
      </c>
    </row>
    <row r="3" spans="1:15" ht="15.75" thickBot="1">
      <c r="A3" s="71" t="s">
        <v>1831</v>
      </c>
      <c r="B3" s="72" t="s">
        <v>766</v>
      </c>
      <c r="C3" s="72" t="s">
        <v>797</v>
      </c>
      <c r="D3" s="72" t="s">
        <v>2367</v>
      </c>
      <c r="E3" s="72" t="s">
        <v>1833</v>
      </c>
      <c r="F3" s="73" t="s">
        <v>2368</v>
      </c>
      <c r="G3" s="73" t="s">
        <v>1835</v>
      </c>
      <c r="H3" s="73" t="s">
        <v>1836</v>
      </c>
      <c r="I3" s="73" t="s">
        <v>2369</v>
      </c>
      <c r="J3" s="279">
        <v>220.98</v>
      </c>
      <c r="K3" s="279">
        <v>611748482.70000005</v>
      </c>
      <c r="L3" s="280">
        <v>3.6122688694655598E-7</v>
      </c>
      <c r="M3" s="74">
        <v>0</v>
      </c>
      <c r="N3" s="74">
        <v>27881936.559999999</v>
      </c>
      <c r="O3" s="281">
        <v>0</v>
      </c>
    </row>
    <row r="4" spans="1:15" ht="15.75" thickBot="1">
      <c r="A4" s="71" t="s">
        <v>1831</v>
      </c>
      <c r="B4" s="72" t="s">
        <v>766</v>
      </c>
      <c r="C4" s="72" t="s">
        <v>797</v>
      </c>
      <c r="D4" s="72" t="s">
        <v>2370</v>
      </c>
      <c r="E4" s="72" t="s">
        <v>2132</v>
      </c>
      <c r="F4" s="73" t="s">
        <v>2371</v>
      </c>
      <c r="G4" s="73" t="s">
        <v>1854</v>
      </c>
      <c r="H4" s="73" t="s">
        <v>1862</v>
      </c>
      <c r="I4" s="73" t="s">
        <v>2372</v>
      </c>
      <c r="J4" s="279">
        <v>1336330.04</v>
      </c>
      <c r="K4" s="279">
        <v>611748482.70000005</v>
      </c>
      <c r="L4" s="280">
        <v>2.1844435700000002E-3</v>
      </c>
      <c r="M4" s="74">
        <v>0</v>
      </c>
      <c r="N4" s="74">
        <v>27881936.559999999</v>
      </c>
      <c r="O4" s="281">
        <v>0</v>
      </c>
    </row>
    <row r="5" spans="1:15" ht="15.75" thickBot="1">
      <c r="A5" s="71" t="s">
        <v>1831</v>
      </c>
      <c r="B5" s="72" t="s">
        <v>766</v>
      </c>
      <c r="C5" s="72" t="s">
        <v>797</v>
      </c>
      <c r="D5" s="72" t="s">
        <v>2370</v>
      </c>
      <c r="E5" s="72" t="s">
        <v>1838</v>
      </c>
      <c r="F5" s="73" t="s">
        <v>2373</v>
      </c>
      <c r="G5" s="73" t="s">
        <v>1854</v>
      </c>
      <c r="H5" s="73" t="s">
        <v>1866</v>
      </c>
      <c r="I5" s="73" t="s">
        <v>2374</v>
      </c>
      <c r="J5" s="279">
        <v>9348.9599999999991</v>
      </c>
      <c r="K5" s="279">
        <v>611748482.70000005</v>
      </c>
      <c r="L5" s="280">
        <v>1.52823591138921E-5</v>
      </c>
      <c r="M5" s="74">
        <v>0</v>
      </c>
      <c r="N5" s="74">
        <v>27881936.559999999</v>
      </c>
      <c r="O5" s="281">
        <v>0</v>
      </c>
    </row>
    <row r="6" spans="1:15" ht="15.75" thickBot="1">
      <c r="A6" s="71" t="s">
        <v>1831</v>
      </c>
      <c r="B6" s="72" t="s">
        <v>766</v>
      </c>
      <c r="C6" s="72" t="s">
        <v>797</v>
      </c>
      <c r="D6" s="72" t="s">
        <v>2370</v>
      </c>
      <c r="E6" s="72" t="s">
        <v>1833</v>
      </c>
      <c r="F6" s="73" t="s">
        <v>2375</v>
      </c>
      <c r="G6" s="73" t="s">
        <v>1835</v>
      </c>
      <c r="H6" s="73" t="s">
        <v>1836</v>
      </c>
      <c r="I6" s="73" t="s">
        <v>2376</v>
      </c>
      <c r="J6" s="283">
        <v>320</v>
      </c>
      <c r="K6" s="279">
        <v>611748482.70000005</v>
      </c>
      <c r="L6" s="280">
        <v>5.2309079474566902E-7</v>
      </c>
      <c r="M6" s="74">
        <v>0</v>
      </c>
      <c r="N6" s="74">
        <v>27881936.559999999</v>
      </c>
      <c r="O6" s="281">
        <v>0</v>
      </c>
    </row>
    <row r="7" spans="1:15" ht="15.75" thickBot="1">
      <c r="A7" s="71" t="s">
        <v>1831</v>
      </c>
      <c r="B7" s="72" t="s">
        <v>766</v>
      </c>
      <c r="C7" s="72" t="s">
        <v>797</v>
      </c>
      <c r="D7" s="72" t="s">
        <v>2370</v>
      </c>
      <c r="E7" s="72" t="s">
        <v>1838</v>
      </c>
      <c r="F7" s="73" t="s">
        <v>2377</v>
      </c>
      <c r="G7" s="73" t="s">
        <v>1840</v>
      </c>
      <c r="H7" s="73" t="s">
        <v>1841</v>
      </c>
      <c r="I7" s="73" t="s">
        <v>2378</v>
      </c>
      <c r="J7" s="279">
        <v>801151.96</v>
      </c>
      <c r="K7" s="279">
        <v>611748482.70000005</v>
      </c>
      <c r="L7" s="280">
        <v>1.3096100479999999E-3</v>
      </c>
      <c r="M7" s="74">
        <v>0</v>
      </c>
      <c r="N7" s="74">
        <v>27881936.559999999</v>
      </c>
      <c r="O7" s="281">
        <v>0</v>
      </c>
    </row>
    <row r="8" spans="1:15" ht="15.75" thickBot="1">
      <c r="A8" s="71" t="s">
        <v>1831</v>
      </c>
      <c r="B8" s="72" t="s">
        <v>766</v>
      </c>
      <c r="C8" s="72" t="s">
        <v>797</v>
      </c>
      <c r="D8" s="72" t="s">
        <v>2364</v>
      </c>
      <c r="E8" s="72" t="s">
        <v>1833</v>
      </c>
      <c r="F8" s="73" t="s">
        <v>2379</v>
      </c>
      <c r="G8" s="73" t="s">
        <v>1835</v>
      </c>
      <c r="H8" s="73" t="s">
        <v>1836</v>
      </c>
      <c r="I8" s="73" t="s">
        <v>2380</v>
      </c>
      <c r="J8" s="279">
        <v>1844.24</v>
      </c>
      <c r="K8" s="279">
        <v>611748482.70000005</v>
      </c>
      <c r="L8" s="280">
        <v>3.01470302281798E-6</v>
      </c>
      <c r="M8" s="74">
        <v>0</v>
      </c>
      <c r="N8" s="74">
        <v>27881936.559999999</v>
      </c>
      <c r="O8" s="281">
        <v>0</v>
      </c>
    </row>
    <row r="9" spans="1:15" ht="15.75" thickBot="1">
      <c r="A9" s="71" t="s">
        <v>1831</v>
      </c>
      <c r="B9" s="72" t="s">
        <v>766</v>
      </c>
      <c r="C9" s="72" t="s">
        <v>797</v>
      </c>
      <c r="D9" s="72" t="s">
        <v>2381</v>
      </c>
      <c r="E9" s="72" t="s">
        <v>1838</v>
      </c>
      <c r="F9" s="73" t="s">
        <v>2382</v>
      </c>
      <c r="G9" s="73" t="s">
        <v>1835</v>
      </c>
      <c r="H9" s="73" t="s">
        <v>1836</v>
      </c>
      <c r="I9" s="73" t="s">
        <v>2383</v>
      </c>
      <c r="J9" s="279">
        <v>11920.97</v>
      </c>
      <c r="K9" s="279">
        <v>611748482.70000005</v>
      </c>
      <c r="L9" s="280">
        <v>1.9486717723247699E-5</v>
      </c>
      <c r="M9" s="74">
        <v>0</v>
      </c>
      <c r="N9" s="74">
        <v>27881936.559999999</v>
      </c>
      <c r="O9" s="281">
        <v>0</v>
      </c>
    </row>
    <row r="10" spans="1:15" ht="15.75" thickBot="1">
      <c r="A10" s="71" t="s">
        <v>1831</v>
      </c>
      <c r="B10" s="72" t="s">
        <v>766</v>
      </c>
      <c r="C10" s="72" t="s">
        <v>797</v>
      </c>
      <c r="D10" s="72" t="s">
        <v>2381</v>
      </c>
      <c r="E10" s="72" t="s">
        <v>1838</v>
      </c>
      <c r="F10" s="73" t="s">
        <v>2382</v>
      </c>
      <c r="G10" s="73" t="s">
        <v>1854</v>
      </c>
      <c r="H10" s="73" t="s">
        <v>1862</v>
      </c>
      <c r="I10" s="73" t="s">
        <v>2384</v>
      </c>
      <c r="J10" s="279">
        <v>31171.8</v>
      </c>
      <c r="K10" s="279">
        <v>611748482.70000005</v>
      </c>
      <c r="L10" s="280">
        <v>5.0955255111415699E-5</v>
      </c>
      <c r="M10" s="74">
        <v>0</v>
      </c>
      <c r="N10" s="74">
        <v>27881936.559999999</v>
      </c>
      <c r="O10" s="281">
        <v>0</v>
      </c>
    </row>
    <row r="11" spans="1:15" ht="12.75" customHeight="1" thickBot="1">
      <c r="A11" s="71" t="s">
        <v>1831</v>
      </c>
      <c r="B11" s="72" t="s">
        <v>766</v>
      </c>
      <c r="C11" s="72" t="s">
        <v>797</v>
      </c>
      <c r="D11" s="72" t="s">
        <v>2381</v>
      </c>
      <c r="E11" s="72" t="s">
        <v>1838</v>
      </c>
      <c r="F11" s="73" t="s">
        <v>2382</v>
      </c>
      <c r="G11" s="73" t="s">
        <v>1854</v>
      </c>
      <c r="H11" s="73" t="s">
        <v>1862</v>
      </c>
      <c r="I11" s="73" t="s">
        <v>2385</v>
      </c>
      <c r="J11" s="279">
        <v>36297.5</v>
      </c>
      <c r="K11" s="279">
        <v>611748482.70000005</v>
      </c>
      <c r="L11" s="280">
        <v>5.9334025382127801E-5</v>
      </c>
      <c r="M11" s="74">
        <v>0</v>
      </c>
      <c r="N11" s="74">
        <v>27881936.559999999</v>
      </c>
      <c r="O11" s="281">
        <v>0</v>
      </c>
    </row>
    <row r="12" spans="1:15" ht="12.75" customHeight="1" thickBot="1">
      <c r="A12" s="71" t="s">
        <v>1831</v>
      </c>
      <c r="B12" s="72" t="s">
        <v>766</v>
      </c>
      <c r="C12" s="72" t="s">
        <v>797</v>
      </c>
      <c r="D12" s="72" t="s">
        <v>2364</v>
      </c>
      <c r="E12" s="72" t="s">
        <v>2132</v>
      </c>
      <c r="F12" s="73" t="s">
        <v>2386</v>
      </c>
      <c r="G12" s="73" t="s">
        <v>1835</v>
      </c>
      <c r="H12" s="73" t="s">
        <v>1836</v>
      </c>
      <c r="I12" s="73" t="s">
        <v>2387</v>
      </c>
      <c r="J12" s="279">
        <v>3148.78</v>
      </c>
      <c r="K12" s="279">
        <v>611748482.70000005</v>
      </c>
      <c r="L12" s="280">
        <v>5.1471807271227102E-6</v>
      </c>
      <c r="M12" s="74">
        <v>0</v>
      </c>
      <c r="N12" s="74">
        <v>27881936.559999999</v>
      </c>
      <c r="O12" s="281">
        <v>0</v>
      </c>
    </row>
    <row r="13" spans="1:15" ht="12.75" customHeight="1" thickBot="1">
      <c r="A13" s="71" t="s">
        <v>1831</v>
      </c>
      <c r="B13" s="72" t="s">
        <v>766</v>
      </c>
      <c r="C13" s="72" t="s">
        <v>797</v>
      </c>
      <c r="D13" s="72" t="s">
        <v>2364</v>
      </c>
      <c r="E13" s="72" t="s">
        <v>1833</v>
      </c>
      <c r="F13" s="73" t="s">
        <v>2379</v>
      </c>
      <c r="G13" s="73" t="s">
        <v>1835</v>
      </c>
      <c r="H13" s="73" t="s">
        <v>1836</v>
      </c>
      <c r="I13" s="73" t="s">
        <v>2388</v>
      </c>
      <c r="J13" s="279">
        <v>3315.31</v>
      </c>
      <c r="K13" s="279">
        <v>611748482.70000005</v>
      </c>
      <c r="L13" s="280">
        <v>5.4194004460258204E-6</v>
      </c>
      <c r="M13" s="74">
        <v>0</v>
      </c>
      <c r="N13" s="74">
        <v>27881936.559999999</v>
      </c>
      <c r="O13" s="281">
        <v>0</v>
      </c>
    </row>
    <row r="14" spans="1:15" ht="12.75" customHeight="1" thickBot="1">
      <c r="A14" s="71" t="s">
        <v>1831</v>
      </c>
      <c r="B14" s="72" t="s">
        <v>766</v>
      </c>
      <c r="C14" s="72" t="s">
        <v>797</v>
      </c>
      <c r="D14" s="72" t="s">
        <v>2389</v>
      </c>
      <c r="E14" s="72" t="s">
        <v>1833</v>
      </c>
      <c r="F14" s="73" t="s">
        <v>2390</v>
      </c>
      <c r="G14" s="73" t="s">
        <v>1840</v>
      </c>
      <c r="H14" s="73" t="s">
        <v>1841</v>
      </c>
      <c r="I14" s="73" t="s">
        <v>2391</v>
      </c>
      <c r="J14" s="279">
        <v>12589.23</v>
      </c>
      <c r="K14" s="279">
        <v>611748482.70000005</v>
      </c>
      <c r="L14" s="280">
        <v>2.0579094768549999E-5</v>
      </c>
      <c r="M14" s="74">
        <v>0</v>
      </c>
      <c r="N14" s="74">
        <v>27881936.559999999</v>
      </c>
      <c r="O14" s="281">
        <v>0</v>
      </c>
    </row>
    <row r="15" spans="1:15" ht="12.75" customHeight="1" thickBot="1">
      <c r="A15" s="71" t="s">
        <v>1831</v>
      </c>
      <c r="B15" s="72" t="s">
        <v>766</v>
      </c>
      <c r="C15" s="72" t="s">
        <v>797</v>
      </c>
      <c r="D15" s="72" t="s">
        <v>2364</v>
      </c>
      <c r="E15" s="72" t="s">
        <v>1833</v>
      </c>
      <c r="F15" s="73" t="s">
        <v>2392</v>
      </c>
      <c r="G15" s="73" t="s">
        <v>1835</v>
      </c>
      <c r="H15" s="73" t="s">
        <v>1836</v>
      </c>
      <c r="I15" s="73" t="s">
        <v>2393</v>
      </c>
      <c r="J15" s="279">
        <v>306.68</v>
      </c>
      <c r="K15" s="279">
        <v>611748482.70000005</v>
      </c>
      <c r="L15" s="280">
        <v>5.0131714041438005E-7</v>
      </c>
      <c r="M15" s="74">
        <v>0</v>
      </c>
      <c r="N15" s="74">
        <v>27881936.559999999</v>
      </c>
      <c r="O15" s="281">
        <v>0</v>
      </c>
    </row>
    <row r="16" spans="1:15" ht="12.75" customHeight="1" thickBot="1">
      <c r="A16" s="71" t="s">
        <v>1831</v>
      </c>
      <c r="B16" s="72" t="s">
        <v>766</v>
      </c>
      <c r="C16" s="72" t="s">
        <v>797</v>
      </c>
      <c r="D16" s="72" t="s">
        <v>2364</v>
      </c>
      <c r="E16" s="72" t="s">
        <v>1833</v>
      </c>
      <c r="F16" s="73" t="s">
        <v>2379</v>
      </c>
      <c r="G16" s="73" t="s">
        <v>1835</v>
      </c>
      <c r="H16" s="73" t="s">
        <v>1836</v>
      </c>
      <c r="I16" s="73" t="s">
        <v>2394</v>
      </c>
      <c r="J16" s="279">
        <v>8993.6200000000008</v>
      </c>
      <c r="K16" s="279">
        <v>611748482.70000005</v>
      </c>
      <c r="L16" s="280">
        <v>1.4701499479501699E-5</v>
      </c>
      <c r="M16" s="74">
        <v>0</v>
      </c>
      <c r="N16" s="74">
        <v>27881936.559999999</v>
      </c>
      <c r="O16" s="281">
        <v>0</v>
      </c>
    </row>
    <row r="17" spans="1:15" ht="12.75" customHeight="1" thickBot="1">
      <c r="A17" s="71" t="s">
        <v>1831</v>
      </c>
      <c r="B17" s="72" t="s">
        <v>766</v>
      </c>
      <c r="C17" s="72" t="s">
        <v>797</v>
      </c>
      <c r="D17" s="72" t="s">
        <v>2367</v>
      </c>
      <c r="E17" s="72" t="s">
        <v>1838</v>
      </c>
      <c r="F17" s="73" t="s">
        <v>2395</v>
      </c>
      <c r="G17" s="73" t="s">
        <v>1854</v>
      </c>
      <c r="H17" s="73" t="s">
        <v>1866</v>
      </c>
      <c r="I17" s="73" t="s">
        <v>2396</v>
      </c>
      <c r="J17" s="283">
        <v>5000</v>
      </c>
      <c r="K17" s="279">
        <v>611748482.70000005</v>
      </c>
      <c r="L17" s="280">
        <v>8.1732936679010704E-6</v>
      </c>
      <c r="M17" s="74">
        <v>5000</v>
      </c>
      <c r="N17" s="74">
        <v>27881936.559999999</v>
      </c>
      <c r="O17" s="281">
        <v>1.79327572E-4</v>
      </c>
    </row>
    <row r="18" spans="1:15" ht="12.75" customHeight="1" thickBot="1">
      <c r="A18" s="71" t="s">
        <v>1831</v>
      </c>
      <c r="B18" s="72" t="s">
        <v>766</v>
      </c>
      <c r="C18" s="72" t="s">
        <v>797</v>
      </c>
      <c r="D18" s="72" t="s">
        <v>2364</v>
      </c>
      <c r="E18" s="72" t="s">
        <v>1833</v>
      </c>
      <c r="F18" s="73" t="s">
        <v>2379</v>
      </c>
      <c r="G18" s="73" t="s">
        <v>1840</v>
      </c>
      <c r="H18" s="73" t="s">
        <v>1841</v>
      </c>
      <c r="I18" s="73" t="s">
        <v>2397</v>
      </c>
      <c r="J18" s="279">
        <v>40637.89</v>
      </c>
      <c r="K18" s="279">
        <v>611748482.70000005</v>
      </c>
      <c r="L18" s="280">
        <v>6.64290818027721E-5</v>
      </c>
      <c r="M18" s="74">
        <v>0</v>
      </c>
      <c r="N18" s="74">
        <v>27881936.559999999</v>
      </c>
      <c r="O18" s="281">
        <v>0</v>
      </c>
    </row>
    <row r="19" spans="1:15" ht="12.75" customHeight="1" thickBot="1">
      <c r="A19" s="71" t="s">
        <v>1831</v>
      </c>
      <c r="B19" s="72" t="s">
        <v>766</v>
      </c>
      <c r="C19" s="72" t="s">
        <v>797</v>
      </c>
      <c r="D19" s="72" t="s">
        <v>2398</v>
      </c>
      <c r="E19" s="72" t="s">
        <v>1838</v>
      </c>
      <c r="F19" s="73" t="s">
        <v>2399</v>
      </c>
      <c r="G19" s="73" t="s">
        <v>1854</v>
      </c>
      <c r="H19" s="73" t="s">
        <v>1866</v>
      </c>
      <c r="I19" s="73" t="s">
        <v>2400</v>
      </c>
      <c r="J19" s="279">
        <v>5172.8100000000004</v>
      </c>
      <c r="K19" s="279">
        <v>611748482.70000005</v>
      </c>
      <c r="L19" s="280">
        <v>8.4557790436510692E-6</v>
      </c>
      <c r="M19" s="74">
        <v>0</v>
      </c>
      <c r="N19" s="74">
        <v>27881936.559999999</v>
      </c>
      <c r="O19" s="281">
        <v>0</v>
      </c>
    </row>
    <row r="20" spans="1:15" ht="12.75" customHeight="1" thickBot="1">
      <c r="A20" s="71" t="s">
        <v>1831</v>
      </c>
      <c r="B20" s="72" t="s">
        <v>766</v>
      </c>
      <c r="C20" s="72" t="s">
        <v>797</v>
      </c>
      <c r="D20" s="72" t="s">
        <v>2370</v>
      </c>
      <c r="E20" s="72" t="s">
        <v>1838</v>
      </c>
      <c r="F20" s="73" t="s">
        <v>2377</v>
      </c>
      <c r="G20" s="73" t="s">
        <v>1854</v>
      </c>
      <c r="H20" s="73" t="s">
        <v>2201</v>
      </c>
      <c r="I20" s="73" t="s">
        <v>2401</v>
      </c>
      <c r="J20" s="279">
        <v>46092.58</v>
      </c>
      <c r="K20" s="279">
        <v>611748482.70000005</v>
      </c>
      <c r="L20" s="280">
        <v>7.5345638450244703E-5</v>
      </c>
      <c r="M20" s="74">
        <v>0</v>
      </c>
      <c r="N20" s="74">
        <v>27881936.559999999</v>
      </c>
      <c r="O20" s="281">
        <v>0</v>
      </c>
    </row>
    <row r="21" spans="1:15" ht="12.75" customHeight="1" thickBot="1">
      <c r="A21" s="71" t="s">
        <v>1831</v>
      </c>
      <c r="B21" s="72" t="s">
        <v>766</v>
      </c>
      <c r="C21" s="72" t="s">
        <v>797</v>
      </c>
      <c r="D21" s="72" t="s">
        <v>2381</v>
      </c>
      <c r="E21" s="72" t="s">
        <v>1833</v>
      </c>
      <c r="F21" s="73" t="s">
        <v>2402</v>
      </c>
      <c r="G21" s="73" t="s">
        <v>1835</v>
      </c>
      <c r="H21" s="73" t="s">
        <v>1836</v>
      </c>
      <c r="I21" s="73" t="s">
        <v>2403</v>
      </c>
      <c r="J21" s="279">
        <v>10463.68</v>
      </c>
      <c r="K21" s="279">
        <v>611748482.70000005</v>
      </c>
      <c r="L21" s="280">
        <v>1.71045458973886E-5</v>
      </c>
      <c r="M21" s="74">
        <v>0</v>
      </c>
      <c r="N21" s="74">
        <v>27881936.559999999</v>
      </c>
      <c r="O21" s="281">
        <v>0</v>
      </c>
    </row>
    <row r="22" spans="1:15" ht="12.75" customHeight="1" thickBot="1">
      <c r="A22" s="71" t="s">
        <v>1831</v>
      </c>
      <c r="B22" s="72" t="s">
        <v>766</v>
      </c>
      <c r="C22" s="72" t="s">
        <v>797</v>
      </c>
      <c r="D22" s="72" t="s">
        <v>2381</v>
      </c>
      <c r="E22" s="72" t="s">
        <v>1838</v>
      </c>
      <c r="F22" s="73" t="s">
        <v>2382</v>
      </c>
      <c r="G22" s="73" t="s">
        <v>1854</v>
      </c>
      <c r="H22" s="73" t="s">
        <v>1862</v>
      </c>
      <c r="I22" s="73" t="s">
        <v>2404</v>
      </c>
      <c r="J22" s="279">
        <v>34973.86</v>
      </c>
      <c r="K22" s="279">
        <v>611748482.70000005</v>
      </c>
      <c r="L22" s="280">
        <v>5.7170325696011701E-5</v>
      </c>
      <c r="M22" s="74">
        <v>0</v>
      </c>
      <c r="N22" s="74">
        <v>27881936.559999999</v>
      </c>
      <c r="O22" s="281">
        <v>0</v>
      </c>
    </row>
    <row r="23" spans="1:15" ht="12.75" customHeight="1" thickBot="1">
      <c r="A23" s="71" t="s">
        <v>1831</v>
      </c>
      <c r="B23" s="72" t="s">
        <v>766</v>
      </c>
      <c r="C23" s="72" t="s">
        <v>797</v>
      </c>
      <c r="D23" s="72" t="s">
        <v>2364</v>
      </c>
      <c r="E23" s="72" t="s">
        <v>1833</v>
      </c>
      <c r="F23" s="73" t="s">
        <v>2405</v>
      </c>
      <c r="G23" s="73" t="s">
        <v>1835</v>
      </c>
      <c r="H23" s="73" t="s">
        <v>1836</v>
      </c>
      <c r="I23" s="73" t="s">
        <v>2406</v>
      </c>
      <c r="J23" s="279">
        <v>3836.56</v>
      </c>
      <c r="K23" s="279">
        <v>611748482.70000005</v>
      </c>
      <c r="L23" s="280">
        <v>6.27146631090451E-6</v>
      </c>
      <c r="M23" s="74">
        <v>0</v>
      </c>
      <c r="N23" s="74">
        <v>27881936.559999999</v>
      </c>
      <c r="O23" s="281">
        <v>0</v>
      </c>
    </row>
    <row r="24" spans="1:15" ht="12.75" customHeight="1" thickBot="1">
      <c r="A24" s="71" t="s">
        <v>1831</v>
      </c>
      <c r="B24" s="72" t="s">
        <v>766</v>
      </c>
      <c r="C24" s="72" t="s">
        <v>797</v>
      </c>
      <c r="D24" s="72" t="s">
        <v>2370</v>
      </c>
      <c r="E24" s="72" t="s">
        <v>1838</v>
      </c>
      <c r="F24" s="73" t="s">
        <v>2373</v>
      </c>
      <c r="G24" s="73" t="s">
        <v>1854</v>
      </c>
      <c r="H24" s="73" t="s">
        <v>1866</v>
      </c>
      <c r="I24" s="73" t="s">
        <v>2407</v>
      </c>
      <c r="J24" s="279">
        <v>4980.9399999999996</v>
      </c>
      <c r="K24" s="279">
        <v>611748482.70000005</v>
      </c>
      <c r="L24" s="280">
        <v>8.1421370724390394E-6</v>
      </c>
      <c r="M24" s="74">
        <v>0</v>
      </c>
      <c r="N24" s="74">
        <v>27881936.559999999</v>
      </c>
      <c r="O24" s="281">
        <v>0</v>
      </c>
    </row>
    <row r="25" spans="1:15" ht="12.75" customHeight="1" thickBot="1">
      <c r="A25" s="71" t="s">
        <v>1831</v>
      </c>
      <c r="B25" s="72" t="s">
        <v>766</v>
      </c>
      <c r="C25" s="72" t="s">
        <v>797</v>
      </c>
      <c r="D25" s="72" t="s">
        <v>2370</v>
      </c>
      <c r="E25" s="72" t="s">
        <v>1833</v>
      </c>
      <c r="F25" s="73" t="s">
        <v>2408</v>
      </c>
      <c r="G25" s="73" t="s">
        <v>1840</v>
      </c>
      <c r="H25" s="73" t="s">
        <v>1841</v>
      </c>
      <c r="I25" s="73" t="s">
        <v>2409</v>
      </c>
      <c r="J25" s="279">
        <v>71034.31</v>
      </c>
      <c r="K25" s="279">
        <v>611748482.70000005</v>
      </c>
      <c r="L25" s="280">
        <v>1.16116855E-4</v>
      </c>
      <c r="M25" s="74">
        <v>0</v>
      </c>
      <c r="N25" s="74">
        <v>27881936.559999999</v>
      </c>
      <c r="O25" s="281">
        <v>0</v>
      </c>
    </row>
    <row r="26" spans="1:15" ht="12.75" customHeight="1" thickBot="1">
      <c r="A26" s="77" t="s">
        <v>1831</v>
      </c>
      <c r="B26" s="78" t="s">
        <v>766</v>
      </c>
      <c r="C26" s="78" t="s">
        <v>797</v>
      </c>
      <c r="D26" s="78" t="s">
        <v>2370</v>
      </c>
      <c r="E26" s="78" t="s">
        <v>1838</v>
      </c>
      <c r="F26" s="79" t="s">
        <v>2377</v>
      </c>
      <c r="G26" s="79" t="s">
        <v>1835</v>
      </c>
      <c r="H26" s="79" t="s">
        <v>1836</v>
      </c>
      <c r="I26" s="79" t="s">
        <v>2410</v>
      </c>
      <c r="J26" s="282">
        <v>266.20999999999998</v>
      </c>
      <c r="K26" s="282">
        <v>611748482.70000005</v>
      </c>
      <c r="L26" s="259">
        <v>4.35162501466389E-7</v>
      </c>
      <c r="M26" s="80">
        <v>0</v>
      </c>
      <c r="N26" s="80">
        <v>27881936.559999999</v>
      </c>
      <c r="O26" s="260">
        <v>0</v>
      </c>
    </row>
  </sheetData>
  <pageMargins left="0.511811024" right="0.511811024" top="0.78740157499999996" bottom="0.78740157499999996" header="0.31496062000000002" footer="0.3149606200000000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04993-9CB5-414B-A1DB-520C240DB1D2}">
  <sheetPr codeName="Planilha45">
    <tabColor rgb="FFFFC000"/>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797</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fornecedores'!E:E=For_3332!F2)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69" priority="3"/>
  </conditionalFormatting>
  <conditionalFormatting sqref="I3">
    <cfRule type="cellIs" dxfId="68" priority="1" operator="equal">
      <formula>0</formula>
    </cfRule>
    <cfRule type="cellIs" dxfId="67" priority="2" operator="equal">
      <formula>1</formula>
    </cfRule>
  </conditionalFormatting>
  <dataValidations count="1">
    <dataValidation type="list" allowBlank="1" showInputMessage="1" showErrorMessage="1" sqref="J4:K33 O4:P24 L4:M24 U4:V24 R4:S24 X4:X24" xr:uid="{75DD69C3-5EED-4E75-855D-3FC0793F2D1E}">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2FB77-B831-4EFD-A693-C0E317A48039}">
  <sheetPr>
    <tabColor theme="6" tint="0.39997558519241921"/>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8.28515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798</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27 Cooperados avaliados ao RSAC</v>
      </c>
      <c r="C4" s="154">
        <f>SUM(L:L)</f>
        <v>22</v>
      </c>
      <c r="D4" s="154">
        <f>SUM(M:M)</f>
        <v>1</v>
      </c>
      <c r="E4" s="154">
        <f>SUM(N:N)</f>
        <v>4</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3333'!L:L)</f>
        <v>2.2086737878141018E-4</v>
      </c>
      <c r="C7" s="122">
        <v>0.15</v>
      </c>
      <c r="D7" s="340" t="str">
        <f>IF(B7&lt;C7,"ENQUADRADO","DESENQUADRADO")</f>
        <v>ENQUADRADO</v>
      </c>
      <c r="E7" s="340"/>
      <c r="H7" s="341" t="s">
        <v>799</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36">_xlfn.XLOOKUP(_xlfn.UNIQUE('3333'!$C:$C),'3333'!C:C,'3333'!D:D,"")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Fornecedores'!G32</f>
        <v>0</v>
      </c>
      <c r="D10" s="118">
        <f>'Análise Fornecedores'!H32</f>
        <v>0</v>
      </c>
      <c r="E10" s="118">
        <f>'Análise Fornecedores'!I32</f>
        <v>0</v>
      </c>
      <c r="H10" s="250" t="s">
        <v>1777</v>
      </c>
      <c r="I10" s="142" t="str">
        <f>_xlfn.XLOOKUP(J10,'3333'!$D:$D,'3333'!$C:$C,0,0)</f>
        <v>00.122.473/0001-61</v>
      </c>
      <c r="J10" s="143" t="str">
        <v>CEPALGO EMBALAGENS FLEXIVEIS LTDA.</v>
      </c>
      <c r="K10" s="144" cm="1">
        <f t="array" ref="K10">MAX(IF(J10='3333'!$D:$D,'3333'!$I:$I))</f>
        <v>46047</v>
      </c>
      <c r="L10" s="145">
        <f>IF(COUNTIFS('3333'!$D:$D,'A3333'!J10,'3333'!$I:$I,'A3333'!K10,'3333'!$F:$F,'A3333'!$L$7)&gt;=1,1,0)</f>
        <v>1</v>
      </c>
      <c r="M10" s="145">
        <f>IF(COUNTIFS('3333'!$D:$D,'A3333'!J10,'3333'!$I:$I,'A3333'!K10,'3333'!$F:$F,'A3333'!$M$7)&gt;=1,1,0)</f>
        <v>0</v>
      </c>
      <c r="N10" s="146">
        <f>IF(COUNTIFS('3333'!$D:$D,'A3333'!J10,'3333'!$I:$I,'A3333'!K10,'3333'!$F:$F,'A3333'!$N$7)&gt;=1,1,0)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2" t="s">
        <v>1734</v>
      </c>
      <c r="I11" s="115" t="str">
        <f>_xlfn.XLOOKUP(J11,'3333'!$D:$D,'3333'!$C:$C,0,0)</f>
        <v>020.432.201-44</v>
      </c>
      <c r="J11" s="134" t="str">
        <v>WOLNEY WAGNER DE SIQUEIRA</v>
      </c>
      <c r="K11" s="135" cm="1">
        <f t="array" ref="K11">MAX(IF(J11='3333'!$D:$D,'3333'!$I:$I))</f>
        <v>46045</v>
      </c>
      <c r="L11" s="136">
        <f>IF(COUNTIFS('3333'!$D:$D,'A3333'!J11,'3333'!$I:$I,'A3333'!K11,'3333'!$F:$F,'A3333'!$L$7)&gt;=1,1,0)</f>
        <v>1</v>
      </c>
      <c r="M11" s="136">
        <f>IF(COUNTIFS('3333'!$D:$D,'A3333'!J11,'3333'!$I:$I,'A3333'!K11,'3333'!$F:$F,'A3333'!$M$7)&gt;=1,1,0)</f>
        <v>0</v>
      </c>
      <c r="N11" s="136">
        <f>IF(COUNTIFS('3333'!$D:$D,'A3333'!J11,'3333'!$I:$I,'A3333'!K11,'3333'!$F:$F,'A3333'!$N$7)&gt;=1,1,0)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57"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0" t="s">
        <v>1736</v>
      </c>
      <c r="I12" s="115" t="str">
        <f>_xlfn.XLOOKUP(J12,'3333'!$D:$D,'3333'!$C:$C,0,0)</f>
        <v>033.407.811-33</v>
      </c>
      <c r="J12" s="134" t="str">
        <v>ANDRE DUQUE DE CASTRO FONSECA</v>
      </c>
      <c r="K12" s="135" cm="1">
        <f t="array" ref="K12">MAX(IF(J12='3333'!$D:$D,'3333'!$I:$I))</f>
        <v>46045</v>
      </c>
      <c r="L12" s="136">
        <f>IF(COUNTIFS('3333'!$D:$D,'A3333'!J12,'3333'!$I:$I,'A3333'!K12,'3333'!$F:$F,'A3333'!$L$7)&gt;=1,1,0)</f>
        <v>1</v>
      </c>
      <c r="M12" s="136">
        <f>IF(COUNTIFS('3333'!$D:$D,'A3333'!J12,'3333'!$I:$I,'A3333'!K12,'3333'!$F:$F,'A3333'!$M$7)&gt;=1,1,0)</f>
        <v>0</v>
      </c>
      <c r="N12" s="136">
        <f>IF(COUNTIFS('3333'!$D:$D,'A3333'!J12,'3333'!$I:$I,'A3333'!K12,'3333'!$F:$F,'A3333'!$N$7)&gt;=1,1,0)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IFERROR(IF(ROW(_xlfn.XLOOKUP(B13,For_3333!D:D,For_3333!D:D))=1,"",ROW(_xlfn.XLOOKUP(B13,For_3333!D:D,For_3333!D:D))),"")</f>
        <v/>
      </c>
      <c r="B13" s="229" t="str" cm="1">
        <f t="array" ref="B13">_xlfn.UNIQUE(IF(_xlfn._xlws.FILTER(For_3333!D:D,For_3333!Z:Z="Fornecedor COM perguntas a serem evidenciadas","")="","",_xlfn._xlws.FILTER(For_3333!D:D,For_3333!Z:Z:'For_3333'!Z:Z="Fornecedor COM perguntas a serem evidenciadas","")))</f>
        <v/>
      </c>
      <c r="C13" s="230" t="str" cm="1">
        <f t="array" aca="1" ref="C13" ca="1">IFERROR(LEFT(
IF(INDIRECT("For_3333!N"&amp;A13)="verificar","6, ","")&amp;
IF(INDIRECT("For_3333!q"&amp;A13)="verificar","7, ","")&amp;
IF(INDIRECT("For_3333!t"&amp;A13)="verificar","8, ","")&amp;
IF(INDIRECT("For_3333!w"&amp;A13)="verificar","16, ","")&amp;
IF(INDIRECT("For_3333!x"&amp;A13)="não","QUESTIONÁRIO, ",""),
LEN(
IF(INDIRECT("For_3333!N"&amp;A13)="verificar","6, ","")&amp;
IF(INDIRECT("For_3333!q"&amp;A13)="verificar","7, ","")&amp;
IF(INDIRECT("For_3333!t"&amp;A13)="verificar","8, ","")&amp;
IF(INDIRECT("For_3333!w"&amp;A13)="verificar","16, ","")&amp;
IF(INDIRECT("For_3333!x"&amp;A13)="não","QUESTIONÁRIO, ",""))-2)&amp;".","")</f>
        <v/>
      </c>
      <c r="D13" s="229"/>
      <c r="E13" s="229"/>
      <c r="H13" s="252" t="s">
        <v>1734</v>
      </c>
      <c r="I13" s="115" t="str">
        <f>_xlfn.XLOOKUP(J13,'3333'!$D:$D,'3333'!$C:$C,0,0)</f>
        <v>038.703.761-63</v>
      </c>
      <c r="J13" s="134" t="str">
        <v>IAGO CESAR CAIXETA</v>
      </c>
      <c r="K13" s="135" cm="1">
        <f t="array" ref="K13">MAX(IF(J13='3333'!$D:$D,'3333'!$I:$I))</f>
        <v>46049</v>
      </c>
      <c r="L13" s="136">
        <f>IF(COUNTIFS('3333'!$D:$D,'A3333'!J13,'3333'!$I:$I,'A3333'!K13,'3333'!$F:$F,'A3333'!$L$7)&gt;=1,1,0)</f>
        <v>1</v>
      </c>
      <c r="M13" s="136">
        <f>IF(COUNTIFS('3333'!$D:$D,'A3333'!J13,'3333'!$I:$I,'A3333'!K13,'3333'!$F:$F,'A3333'!$M$7)&gt;=1,1,0)</f>
        <v>0</v>
      </c>
      <c r="N13" s="136">
        <f>IF(COUNTIFS('3333'!$D:$D,'A3333'!J13,'3333'!$I:$I,'A3333'!K13,'3333'!$F:$F,'A3333'!$N$7)&gt;=1,1,0)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IFERROR(IF(ROW(_xlfn.XLOOKUP(B14,For_3333!D:D,For_3333!D:D))=1,"",ROW(_xlfn.XLOOKUP(B14,For_3333!D:D,For_3333!D:D))),"")</f>
        <v/>
      </c>
      <c r="B14" s="229"/>
      <c r="C14" s="230" t="str" cm="1">
        <f t="array" aca="1" ref="C14" ca="1">IFERROR(LEFT(
IF(INDIRECT("For_3333!N"&amp;A14)="verificar","6, ","")&amp;
IF(INDIRECT("For_3333!q"&amp;A14)="verificar","7, ","")&amp;
IF(INDIRECT("For_3333!t"&amp;A14)="verificar","8, ","")&amp;
IF(INDIRECT("For_3333!w"&amp;A14)="verificar","16, ","")&amp;
IF(INDIRECT("For_3333!x"&amp;A14)="não","QUESTIONÁRIO, ",""),
LEN(
IF(INDIRECT("For_3333!N"&amp;A14)="verificar","6, ","")&amp;
IF(INDIRECT("For_3333!q"&amp;A14)="verificar","7, ","")&amp;
IF(INDIRECT("For_3333!t"&amp;A14)="verificar","8, ","")&amp;
IF(INDIRECT("For_3333!w"&amp;A14)="verificar","16, ","")&amp;
IF(INDIRECT("For_3333!x"&amp;A14)="não","QUESTIONÁRIO, ",""))-2)&amp;".","")</f>
        <v/>
      </c>
      <c r="D14" s="229"/>
      <c r="E14" s="229"/>
      <c r="H14" s="252" t="s">
        <v>1730</v>
      </c>
      <c r="I14" s="115" t="str">
        <f>_xlfn.XLOOKUP(J14,'3333'!$D:$D,'3333'!$C:$C,0,0)</f>
        <v>039.655.111-49</v>
      </c>
      <c r="J14" s="134" t="str">
        <v>SAID VIEIRA BORGES</v>
      </c>
      <c r="K14" s="135" cm="1">
        <f t="array" ref="K14">MAX(IF(J14='3333'!$D:$D,'3333'!$I:$I))</f>
        <v>46041</v>
      </c>
      <c r="L14" s="136">
        <f>IF(COUNTIFS('3333'!$D:$D,'A3333'!J14,'3333'!$I:$I,'A3333'!K14,'3333'!$F:$F,'A3333'!$L$7)&gt;=1,1,0)</f>
        <v>1</v>
      </c>
      <c r="M14" s="136">
        <f>IF(COUNTIFS('3333'!$D:$D,'A3333'!J14,'3333'!$I:$I,'A3333'!K14,'3333'!$F:$F,'A3333'!$M$7)&gt;=1,1,0)</f>
        <v>0</v>
      </c>
      <c r="N14" s="136">
        <f>IF(COUNTIFS('3333'!$D:$D,'A3333'!J14,'3333'!$I:$I,'A3333'!K14,'3333'!$F:$F,'A3333'!$N$7)&gt;=1,1,0)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IFERROR(IF(ROW(_xlfn.XLOOKUP(B15,For_3333!D:D,For_3333!D:D))=1,"",ROW(_xlfn.XLOOKUP(B15,For_3333!D:D,For_3333!D:D))),"")</f>
        <v/>
      </c>
      <c r="B15" s="229"/>
      <c r="C15" s="230" t="str" cm="1">
        <f t="array" aca="1" ref="C15" ca="1">IFERROR(LEFT(
IF(INDIRECT("For_3333!N"&amp;A15)="verificar","6, ","")&amp;
IF(INDIRECT("For_3333!q"&amp;A15)="verificar","7, ","")&amp;
IF(INDIRECT("For_3333!t"&amp;A15)="verificar","8, ","")&amp;
IF(INDIRECT("For_3333!w"&amp;A15)="verificar","16, ","")&amp;
IF(INDIRECT("For_3333!x"&amp;A15)="não","QUESTIONÁRIO, ",""),
LEN(
IF(INDIRECT("For_3333!N"&amp;A15)="verificar","6, ","")&amp;
IF(INDIRECT("For_3333!q"&amp;A15)="verificar","7, ","")&amp;
IF(INDIRECT("For_3333!t"&amp;A15)="verificar","8, ","")&amp;
IF(INDIRECT("For_3333!w"&amp;A15)="verificar","16, ","")&amp;
IF(INDIRECT("For_3333!x"&amp;A15)="não","QUESTIONÁRIO, ",""))-2)&amp;".","")</f>
        <v/>
      </c>
      <c r="D15" s="229"/>
      <c r="E15" s="229"/>
      <c r="H15" s="250" t="s">
        <v>1736</v>
      </c>
      <c r="I15" s="115" t="str">
        <f>_xlfn.XLOOKUP(J15,'3333'!$D:$D,'3333'!$C:$C,0,0)</f>
        <v>070.934.311-60</v>
      </c>
      <c r="J15" s="134" t="str">
        <v>JULLIA RODRIGUES OLIVEIRA</v>
      </c>
      <c r="K15" s="135" cm="1">
        <f t="array" ref="K15">MAX(IF(J15='3333'!$D:$D,'3333'!$I:$I))</f>
        <v>46044</v>
      </c>
      <c r="L15" s="136">
        <f>IF(COUNTIFS('3333'!$D:$D,'A3333'!J15,'3333'!$I:$I,'A3333'!K15,'3333'!$F:$F,'A3333'!$L$7)&gt;=1,1,0)</f>
        <v>0</v>
      </c>
      <c r="M15" s="136">
        <f>IF(COUNTIFS('3333'!$D:$D,'A3333'!J15,'3333'!$I:$I,'A3333'!K15,'3333'!$F:$F,'A3333'!$M$7)&gt;=1,1,0)</f>
        <v>0</v>
      </c>
      <c r="N15" s="136">
        <f>IF(COUNTIFS('3333'!$D:$D,'A3333'!J15,'3333'!$I:$I,'A3333'!K15,'3333'!$F:$F,'A3333'!$N$7)&gt;=1,1,0)</f>
        <v>1</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Sim, precisa de plano cadastrado na PGPC</v>
      </c>
      <c r="AK15" s="118"/>
      <c r="AL15" s="115" t="s">
        <v>1731</v>
      </c>
      <c r="AM15" s="133" t="str">
        <f t="shared" si="0"/>
        <v>Ok</v>
      </c>
      <c r="AO15" s="65" t="str">
        <f t="shared" si="1"/>
        <v>Cooperado SEM perguntas a serem evidenciadas</v>
      </c>
    </row>
    <row r="16" spans="1:46" ht="20.100000000000001" customHeight="1">
      <c r="A16" s="65" t="str">
        <f>IFERROR(IF(ROW(_xlfn.XLOOKUP(B16,For_3333!D:D,For_3333!D:D))=1,"",ROW(_xlfn.XLOOKUP(B16,For_3333!D:D,For_3333!D:D))),"")</f>
        <v/>
      </c>
      <c r="B16" s="229"/>
      <c r="C16" s="230" t="str" cm="1">
        <f t="array" aca="1" ref="C16" ca="1">IFERROR(LEFT(
IF(INDIRECT("For_3333!N"&amp;A16)="verificar","6, ","")&amp;
IF(INDIRECT("For_3333!q"&amp;A16)="verificar","7, ","")&amp;
IF(INDIRECT("For_3333!t"&amp;A16)="verificar","8, ","")&amp;
IF(INDIRECT("For_3333!w"&amp;A16)="verificar","16, ","")&amp;
IF(INDIRECT("For_3333!x"&amp;A16)="não","QUESTIONÁRIO, ",""),
LEN(
IF(INDIRECT("For_3333!N"&amp;A16)="verificar","6, ","")&amp;
IF(INDIRECT("For_3333!q"&amp;A16)="verificar","7, ","")&amp;
IF(INDIRECT("For_3333!t"&amp;A16)="verificar","8, ","")&amp;
IF(INDIRECT("For_3333!w"&amp;A16)="verificar","16, ","")&amp;
IF(INDIRECT("For_3333!x"&amp;A16)="não","QUESTIONÁRIO, ",""))-2)&amp;".","")</f>
        <v/>
      </c>
      <c r="D16" s="229"/>
      <c r="E16" s="229"/>
      <c r="H16" s="250" t="s">
        <v>1742</v>
      </c>
      <c r="I16" s="115" t="str">
        <f>_xlfn.XLOOKUP(J16,'3333'!$D:$D,'3333'!$C:$C,0,0)</f>
        <v>081.730.361-87</v>
      </c>
      <c r="J16" s="134" t="str">
        <v>SEBASTIAO ROSA DA SILVA</v>
      </c>
      <c r="K16" s="135" cm="1">
        <f t="array" ref="K16">MAX(IF(J16='3333'!$D:$D,'3333'!$I:$I))</f>
        <v>46031</v>
      </c>
      <c r="L16" s="136">
        <f>IF(COUNTIFS('3333'!$D:$D,'A3333'!J16,'3333'!$I:$I,'A3333'!K16,'3333'!$F:$F,'A3333'!$L$7)&gt;=1,1,0)</f>
        <v>1</v>
      </c>
      <c r="M16" s="136">
        <f>IF(COUNTIFS('3333'!$D:$D,'A3333'!J16,'3333'!$I:$I,'A3333'!K16,'3333'!$F:$F,'A3333'!$M$7)&gt;=1,1,0)</f>
        <v>0</v>
      </c>
      <c r="N16" s="136">
        <f>IF(COUNTIFS('3333'!$D:$D,'A3333'!J16,'3333'!$I:$I,'A3333'!K16,'3333'!$F:$F,'A3333'!$N$7)&gt;=1,1,0)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IFERROR(IF(ROW(_xlfn.XLOOKUP(B17,For_3333!D:D,For_3333!D:D))=1,"",ROW(_xlfn.XLOOKUP(B17,For_3333!D:D,For_3333!D:D))),"")</f>
        <v/>
      </c>
      <c r="B17" s="229"/>
      <c r="C17" s="230" t="str" cm="1">
        <f t="array" aca="1" ref="C17" ca="1">IFERROR(LEFT(
IF(INDIRECT("For_3333!N"&amp;A17)="verificar","6, ","")&amp;
IF(INDIRECT("For_3333!q"&amp;A17)="verificar","7, ","")&amp;
IF(INDIRECT("For_3333!t"&amp;A17)="verificar","8, ","")&amp;
IF(INDIRECT("For_3333!w"&amp;A17)="verificar","16, ","")&amp;
IF(INDIRECT("For_3333!x"&amp;A17)="não","QUESTIONÁRIO, ",""),
LEN(
IF(INDIRECT("For_3333!N"&amp;A17)="verificar","6, ","")&amp;
IF(INDIRECT("For_3333!q"&amp;A17)="verificar","7, ","")&amp;
IF(INDIRECT("For_3333!t"&amp;A17)="verificar","8, ","")&amp;
IF(INDIRECT("For_3333!w"&amp;A17)="verificar","16, ","")&amp;
IF(INDIRECT("For_3333!x"&amp;A17)="não","QUESTIONÁRIO, ",""))-2)&amp;".","")</f>
        <v/>
      </c>
      <c r="D17" s="229"/>
      <c r="E17" s="229"/>
      <c r="H17" s="250" t="s">
        <v>1760</v>
      </c>
      <c r="I17" s="115" t="str">
        <f>_xlfn.XLOOKUP(J17,'3333'!$D:$D,'3333'!$C:$C,0,0)</f>
        <v>09.001.787/0001-80</v>
      </c>
      <c r="J17" s="134" t="str">
        <v>R C TRANSPORTES LTDA</v>
      </c>
      <c r="K17" s="135" cm="1">
        <f t="array" ref="K17">MAX(IF(J17='3333'!$D:$D,'3333'!$I:$I))</f>
        <v>46026</v>
      </c>
      <c r="L17" s="136">
        <f>IF(COUNTIFS('3333'!$D:$D,'A3333'!J17,'3333'!$I:$I,'A3333'!K17,'3333'!$F:$F,'A3333'!$L$7)&gt;=1,1,0)</f>
        <v>1</v>
      </c>
      <c r="M17" s="136">
        <f>IF(COUNTIFS('3333'!$D:$D,'A3333'!J17,'3333'!$I:$I,'A3333'!K17,'3333'!$F:$F,'A3333'!$M$7)&gt;=1,1,0)</f>
        <v>0</v>
      </c>
      <c r="N17" s="136">
        <f>IF(COUNTIFS('3333'!$D:$D,'A3333'!J17,'3333'!$I:$I,'A3333'!K17,'3333'!$F:$F,'A3333'!$N$7)&gt;=1,1,0)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IFERROR(IF(ROW(_xlfn.XLOOKUP(B18,For_3333!D:D,For_3333!D:D))=1,"",ROW(_xlfn.XLOOKUP(B18,For_3333!D:D,For_3333!D:D))),"")</f>
        <v/>
      </c>
      <c r="B18" s="229"/>
      <c r="C18" s="230" t="str" cm="1">
        <f t="array" aca="1" ref="C18" ca="1">IFERROR(LEFT(
IF(INDIRECT("For_3333!N"&amp;A18)="verificar","6, ","")&amp;
IF(INDIRECT("For_3333!q"&amp;A18)="verificar","7, ","")&amp;
IF(INDIRECT("For_3333!t"&amp;A18)="verificar","8, ","")&amp;
IF(INDIRECT("For_3333!w"&amp;A18)="verificar","16, ","")&amp;
IF(INDIRECT("For_3333!x"&amp;A18)="não","QUESTIONÁRIO, ",""),
LEN(
IF(INDIRECT("For_3333!N"&amp;A18)="verificar","6, ","")&amp;
IF(INDIRECT("For_3333!q"&amp;A18)="verificar","7, ","")&amp;
IF(INDIRECT("For_3333!t"&amp;A18)="verificar","8, ","")&amp;
IF(INDIRECT("For_3333!w"&amp;A18)="verificar","16, ","")&amp;
IF(INDIRECT("For_3333!x"&amp;A18)="não","QUESTIONÁRIO, ",""))-2)&amp;".","")</f>
        <v/>
      </c>
      <c r="D18" s="229"/>
      <c r="E18" s="229"/>
      <c r="H18" s="250" t="s">
        <v>1799</v>
      </c>
      <c r="I18" s="115" t="str">
        <f>_xlfn.XLOOKUP(J18,'3333'!$D:$D,'3333'!$C:$C,0,0)</f>
        <v>10.777.405/0001-94</v>
      </c>
      <c r="J18" s="134" t="str">
        <v>FLOR DO IPE EMPREENDIMENTOS IMOBILIARIOS LTDA</v>
      </c>
      <c r="K18" s="135" cm="1">
        <f t="array" ref="K18">MAX(IF(J18='3333'!$D:$D,'3333'!$I:$I))</f>
        <v>46028</v>
      </c>
      <c r="L18" s="136">
        <f>IF(COUNTIFS('3333'!$D:$D,'A3333'!J18,'3333'!$I:$I,'A3333'!K18,'3333'!$F:$F,'A3333'!$L$7)&gt;=1,1,0)</f>
        <v>1</v>
      </c>
      <c r="M18" s="136">
        <f>IF(COUNTIFS('3333'!$D:$D,'A3333'!J18,'3333'!$I:$I,'A3333'!K18,'3333'!$F:$F,'A3333'!$M$7)&gt;=1,1,0)</f>
        <v>0</v>
      </c>
      <c r="N18" s="136">
        <f>IF(COUNTIFS('3333'!$D:$D,'A3333'!J18,'3333'!$I:$I,'A3333'!K18,'3333'!$F:$F,'A3333'!$N$7)&gt;=1,1,0)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IFERROR(IF(ROW(_xlfn.XLOOKUP(B19,For_3333!D:D,For_3333!D:D))=1,"",ROW(_xlfn.XLOOKUP(B19,For_3333!D:D,For_3333!D:D))),"")</f>
        <v/>
      </c>
      <c r="B19" s="229"/>
      <c r="C19" s="230" t="str" cm="1">
        <f t="array" aca="1" ref="C19" ca="1">IFERROR(LEFT(
IF(INDIRECT("For_3333!N"&amp;A19)="verificar","6, ","")&amp;
IF(INDIRECT("For_3333!q"&amp;A19)="verificar","7, ","")&amp;
IF(INDIRECT("For_3333!t"&amp;A19)="verificar","8, ","")&amp;
IF(INDIRECT("For_3333!w"&amp;A19)="verificar","16, ","")&amp;
IF(INDIRECT("For_3333!x"&amp;A19)="não","QUESTIONÁRIO, ",""),
LEN(
IF(INDIRECT("For_3333!N"&amp;A19)="verificar","6, ","")&amp;
IF(INDIRECT("For_3333!q"&amp;A19)="verificar","7, ","")&amp;
IF(INDIRECT("For_3333!t"&amp;A19)="verificar","8, ","")&amp;
IF(INDIRECT("For_3333!w"&amp;A19)="verificar","16, ","")&amp;
IF(INDIRECT("For_3333!x"&amp;A19)="não","QUESTIONÁRIO, ",""))-2)&amp;".","")</f>
        <v/>
      </c>
      <c r="D19" s="229"/>
      <c r="E19" s="229"/>
      <c r="H19" s="250" t="s">
        <v>1730</v>
      </c>
      <c r="I19" s="115" t="str">
        <f>_xlfn.XLOOKUP(J19,'3333'!$D:$D,'3333'!$C:$C,0,0)</f>
        <v>10.871.039/0001-38</v>
      </c>
      <c r="J19" s="134" t="str">
        <v>BAMBUI EMPREENDIMENTOS LTDA</v>
      </c>
      <c r="K19" s="135" cm="1">
        <f t="array" ref="K19">MAX(IF(J19='3333'!$D:$D,'3333'!$I:$I))</f>
        <v>46034</v>
      </c>
      <c r="L19" s="136">
        <f>IF(COUNTIFS('3333'!$D:$D,'A3333'!J19,'3333'!$I:$I,'A3333'!K19,'3333'!$F:$F,'A3333'!$L$7)&gt;=1,1,0)</f>
        <v>1</v>
      </c>
      <c r="M19" s="136">
        <f>IF(COUNTIFS('3333'!$D:$D,'A3333'!J19,'3333'!$I:$I,'A3333'!K19,'3333'!$F:$F,'A3333'!$M$7)&gt;=1,1,0)</f>
        <v>0</v>
      </c>
      <c r="N19" s="136">
        <f>IF(COUNTIFS('3333'!$D:$D,'A3333'!J19,'3333'!$I:$I,'A3333'!K19,'3333'!$F:$F,'A3333'!$N$7)&gt;=1,1,0)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IFERROR(IF(ROW(_xlfn.XLOOKUP(B20,For_3333!D:D,For_3333!D:D))=1,"",ROW(_xlfn.XLOOKUP(B20,For_3333!D:D,For_3333!D:D))),"")</f>
        <v/>
      </c>
      <c r="B20" s="229"/>
      <c r="C20" s="230" t="str" cm="1">
        <f t="array" aca="1" ref="C20" ca="1">IFERROR(LEFT(
IF(INDIRECT("For_3333!N"&amp;A20)="verificar","6, ","")&amp;
IF(INDIRECT("For_3333!q"&amp;A20)="verificar","7, ","")&amp;
IF(INDIRECT("For_3333!t"&amp;A20)="verificar","8, ","")&amp;
IF(INDIRECT("For_3333!w"&amp;A20)="verificar","16, ","")&amp;
IF(INDIRECT("For_3333!x"&amp;A20)="não","QUESTIONÁRIO, ",""),
LEN(
IF(INDIRECT("For_3333!N"&amp;A20)="verificar","6, ","")&amp;
IF(INDIRECT("For_3333!q"&amp;A20)="verificar","7, ","")&amp;
IF(INDIRECT("For_3333!t"&amp;A20)="verificar","8, ","")&amp;
IF(INDIRECT("For_3333!w"&amp;A20)="verificar","16, ","")&amp;
IF(INDIRECT("For_3333!x"&amp;A20)="não","QUESTIONÁRIO, ",""))-2)&amp;".","")</f>
        <v/>
      </c>
      <c r="D20" s="229"/>
      <c r="E20" s="229"/>
      <c r="H20" s="250" t="s">
        <v>1800</v>
      </c>
      <c r="I20" s="115" t="str">
        <f>_xlfn.XLOOKUP(J20,'3333'!$D:$D,'3333'!$C:$C,0,0)</f>
        <v>11.052.797/0001-97</v>
      </c>
      <c r="J20" s="134" t="str">
        <v>ZION PARTICIPACOES E EMPREENDIMENTOS S/A</v>
      </c>
      <c r="K20" s="135" cm="1">
        <f t="array" ref="K20">MAX(IF(J20='3333'!$D:$D,'3333'!$I:$I))</f>
        <v>46052</v>
      </c>
      <c r="L20" s="136">
        <f>IF(COUNTIFS('3333'!$D:$D,'A3333'!J20,'3333'!$I:$I,'A3333'!K20,'3333'!$F:$F,'A3333'!$L$7)&gt;=1,1,0)</f>
        <v>1</v>
      </c>
      <c r="M20" s="136">
        <f>IF(COUNTIFS('3333'!$D:$D,'A3333'!J20,'3333'!$I:$I,'A3333'!K20,'3333'!$F:$F,'A3333'!$M$7)&gt;=1,1,0)</f>
        <v>0</v>
      </c>
      <c r="N20" s="136">
        <f>IF(COUNTIFS('3333'!$D:$D,'A3333'!J20,'3333'!$I:$I,'A3333'!K20,'3333'!$F:$F,'A3333'!$N$7)&gt;=1,1,0)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IFERROR(IF(ROW(_xlfn.XLOOKUP(B21,For_3333!D:D,For_3333!D:D))=1,"",ROW(_xlfn.XLOOKUP(B21,For_3333!D:D,For_3333!D:D))),"")</f>
        <v/>
      </c>
      <c r="B21" s="229"/>
      <c r="C21" s="230" t="str" cm="1">
        <f t="array" aca="1" ref="C21" ca="1">IFERROR(LEFT(
IF(INDIRECT("For_3333!N"&amp;A21)="verificar","6, ","")&amp;
IF(INDIRECT("For_3333!q"&amp;A21)="verificar","7, ","")&amp;
IF(INDIRECT("For_3333!t"&amp;A21)="verificar","8, ","")&amp;
IF(INDIRECT("For_3333!w"&amp;A21)="verificar","16, ","")&amp;
IF(INDIRECT("For_3333!x"&amp;A21)="não","QUESTIONÁRIO, ",""),
LEN(
IF(INDIRECT("For_3333!N"&amp;A21)="verificar","6, ","")&amp;
IF(INDIRECT("For_3333!q"&amp;A21)="verificar","7, ","")&amp;
IF(INDIRECT("For_3333!t"&amp;A21)="verificar","8, ","")&amp;
IF(INDIRECT("For_3333!w"&amp;A21)="verificar","16, ","")&amp;
IF(INDIRECT("For_3333!x"&amp;A21)="não","QUESTIONÁRIO, ",""))-2)&amp;".","")</f>
        <v/>
      </c>
      <c r="D21" s="229"/>
      <c r="E21" s="229"/>
      <c r="H21" s="250" t="s">
        <v>1730</v>
      </c>
      <c r="I21" s="115" t="str">
        <f>_xlfn.XLOOKUP(J21,'3333'!$D:$D,'3333'!$C:$C,0,0)</f>
        <v>13.059.848/0001-38</v>
      </c>
      <c r="J21" s="134" t="str">
        <v>PARK IMPERIAL EMPREENDIMENTOS IMOBILIARIOS LTDA</v>
      </c>
      <c r="K21" s="135" cm="1">
        <f t="array" ref="K21">MAX(IF(J21='3333'!$D:$D,'3333'!$I:$I))</f>
        <v>46029</v>
      </c>
      <c r="L21" s="136">
        <f>IF(COUNTIFS('3333'!$D:$D,'A3333'!J21,'3333'!$I:$I,'A3333'!K21,'3333'!$F:$F,'A3333'!$L$7)&gt;=1,1,0)</f>
        <v>1</v>
      </c>
      <c r="M21" s="136">
        <f>IF(COUNTIFS('3333'!$D:$D,'A3333'!J21,'3333'!$I:$I,'A3333'!K21,'3333'!$F:$F,'A3333'!$M$7)&gt;=1,1,0)</f>
        <v>0</v>
      </c>
      <c r="N21" s="136">
        <f>IF(COUNTIFS('3333'!$D:$D,'A3333'!J21,'3333'!$I:$I,'A3333'!K21,'3333'!$F:$F,'A3333'!$N$7)&gt;=1,1,0)</f>
        <v>0</v>
      </c>
      <c r="O21" s="117"/>
      <c r="P21" s="118"/>
      <c r="Q21" s="133" t="str">
        <f t="shared" si="2"/>
        <v>Ok</v>
      </c>
      <c r="R21" s="115"/>
      <c r="S21" s="115"/>
      <c r="T21" s="66"/>
      <c r="U21" s="133" t="str">
        <f t="shared" si="9"/>
        <v>Ok</v>
      </c>
      <c r="V21" s="115"/>
      <c r="W21" s="115"/>
      <c r="X21" s="66"/>
      <c r="Y21" s="133" t="str">
        <f t="shared" si="8"/>
        <v>Ok</v>
      </c>
      <c r="Z21" s="115" t="s">
        <v>1735</v>
      </c>
      <c r="AA21" s="115" t="s">
        <v>1731</v>
      </c>
      <c r="AB21" s="66" t="s">
        <v>1735</v>
      </c>
      <c r="AC21" s="133" t="str">
        <f t="shared" si="4"/>
        <v>Verificar</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COM perguntas a serem evidenciadas</v>
      </c>
    </row>
    <row r="22" spans="1:41" ht="20.100000000000001" customHeight="1">
      <c r="A22" s="65" t="str">
        <f>IFERROR(IF(ROW(_xlfn.XLOOKUP(B22,For_3333!D:D,For_3333!D:D))=1,"",ROW(_xlfn.XLOOKUP(B22,For_3333!D:D,For_3333!D:D))),"")</f>
        <v/>
      </c>
      <c r="B22" s="229"/>
      <c r="C22" s="230" t="str" cm="1">
        <f t="array" aca="1" ref="C22" ca="1">IFERROR(LEFT(
IF(INDIRECT("For_3333!N"&amp;A22)="verificar","6, ","")&amp;
IF(INDIRECT("For_3333!q"&amp;A22)="verificar","7, ","")&amp;
IF(INDIRECT("For_3333!t"&amp;A22)="verificar","8, ","")&amp;
IF(INDIRECT("For_3333!w"&amp;A22)="verificar","16, ","")&amp;
IF(INDIRECT("For_3333!x"&amp;A22)="não","QUESTIONÁRIO, ",""),
LEN(
IF(INDIRECT("For_3333!N"&amp;A22)="verificar","6, ","")&amp;
IF(INDIRECT("For_3333!q"&amp;A22)="verificar","7, ","")&amp;
IF(INDIRECT("For_3333!t"&amp;A22)="verificar","8, ","")&amp;
IF(INDIRECT("For_3333!w"&amp;A22)="verificar","16, ","")&amp;
IF(INDIRECT("For_3333!x"&amp;A22)="não","QUESTIONÁRIO, ",""))-2)&amp;".","")</f>
        <v/>
      </c>
      <c r="D22" s="229"/>
      <c r="E22" s="229"/>
      <c r="H22" s="250" t="s">
        <v>1801</v>
      </c>
      <c r="I22" s="115" t="str">
        <f>_xlfn.XLOOKUP(J22,'3333'!$D:$D,'3333'!$C:$C,0,0)</f>
        <v>148.769.651-53</v>
      </c>
      <c r="J22" s="134" t="str">
        <v>PAULO OLIVEIRA LIMA</v>
      </c>
      <c r="K22" s="135" cm="1">
        <f t="array" ref="K22">MAX(IF(J22='3333'!$D:$D,'3333'!$I:$I))</f>
        <v>46031</v>
      </c>
      <c r="L22" s="136">
        <f>IF(COUNTIFS('3333'!$D:$D,'A3333'!J22,'3333'!$I:$I,'A3333'!K22,'3333'!$F:$F,'A3333'!$L$7)&gt;=1,1,0)</f>
        <v>1</v>
      </c>
      <c r="M22" s="136">
        <f>IF(COUNTIFS('3333'!$D:$D,'A3333'!J22,'3333'!$I:$I,'A3333'!K22,'3333'!$F:$F,'A3333'!$M$7)&gt;=1,1,0)</f>
        <v>0</v>
      </c>
      <c r="N22" s="136">
        <f>IF(COUNTIFS('3333'!$D:$D,'A3333'!J22,'3333'!$I:$I,'A3333'!K22,'3333'!$F:$F,'A3333'!$N$7)&gt;=1,1,0)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IFERROR(IF(ROW(_xlfn.XLOOKUP(B23,For_3333!D:D,For_3333!D:D))=1,"",ROW(_xlfn.XLOOKUP(B23,For_3333!D:D,For_3333!D:D))),"")</f>
        <v/>
      </c>
      <c r="B23" s="229"/>
      <c r="C23" s="230" t="str" cm="1">
        <f t="array" aca="1" ref="C23" ca="1">IFERROR(LEFT(
IF(INDIRECT("For_3333!N"&amp;A23)="verificar","6, ","")&amp;
IF(INDIRECT("For_3333!q"&amp;A23)="verificar","7, ","")&amp;
IF(INDIRECT("For_3333!t"&amp;A23)="verificar","8, ","")&amp;
IF(INDIRECT("For_3333!w"&amp;A23)="verificar","16, ","")&amp;
IF(INDIRECT("For_3333!x"&amp;A23)="não","QUESTIONÁRIO, ",""),
LEN(
IF(INDIRECT("For_3333!N"&amp;A23)="verificar","6, ","")&amp;
IF(INDIRECT("For_3333!q"&amp;A23)="verificar","7, ","")&amp;
IF(INDIRECT("For_3333!t"&amp;A23)="verificar","8, ","")&amp;
IF(INDIRECT("For_3333!w"&amp;A23)="verificar","16, ","")&amp;
IF(INDIRECT("For_3333!x"&amp;A23)="não","QUESTIONÁRIO, ",""))-2)&amp;".","")</f>
        <v/>
      </c>
      <c r="D23" s="229"/>
      <c r="E23" s="229"/>
      <c r="H23" s="250" t="s">
        <v>1802</v>
      </c>
      <c r="I23" s="115" t="str">
        <f>_xlfn.XLOOKUP(J23,'3333'!$D:$D,'3333'!$C:$C,0,0)</f>
        <v>17.120.918/0001-77</v>
      </c>
      <c r="J23" s="134" t="str">
        <v>LD INDUSTRIA E COMERCIO DE ARTEFATOS DE METAIS LTDA</v>
      </c>
      <c r="K23" s="135" cm="1">
        <f t="array" ref="K23">MAX(IF(J23='3333'!$D:$D,'3333'!$I:$I))</f>
        <v>46051</v>
      </c>
      <c r="L23" s="136">
        <f>IF(COUNTIFS('3333'!$D:$D,'A3333'!J23,'3333'!$I:$I,'A3333'!K23,'3333'!$F:$F,'A3333'!$L$7)&gt;=1,1,0)</f>
        <v>1</v>
      </c>
      <c r="M23" s="136">
        <f>IF(COUNTIFS('3333'!$D:$D,'A3333'!J23,'3333'!$I:$I,'A3333'!K23,'3333'!$F:$F,'A3333'!$M$7)&gt;=1,1,0)</f>
        <v>0</v>
      </c>
      <c r="N23" s="136">
        <f>IF(COUNTIFS('3333'!$D:$D,'A3333'!J23,'3333'!$I:$I,'A3333'!K23,'3333'!$F:$F,'A3333'!$N$7)&gt;=1,1,0)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IFERROR(IF(ROW(_xlfn.XLOOKUP(B24,For_3333!D:D,For_3333!D:D))=1,"",ROW(_xlfn.XLOOKUP(B24,For_3333!D:D,For_3333!D:D))),"")</f>
        <v/>
      </c>
      <c r="B24" s="229"/>
      <c r="C24" s="230" t="str" cm="1">
        <f t="array" aca="1" ref="C24" ca="1">IFERROR(LEFT(
IF(INDIRECT("For_3333!N"&amp;A24)="verificar","6, ","")&amp;
IF(INDIRECT("For_3333!q"&amp;A24)="verificar","7, ","")&amp;
IF(INDIRECT("For_3333!t"&amp;A24)="verificar","8, ","")&amp;
IF(INDIRECT("For_3333!w"&amp;A24)="verificar","16, ","")&amp;
IF(INDIRECT("For_3333!x"&amp;A24)="não","QUESTIONÁRIO, ",""),
LEN(
IF(INDIRECT("For_3333!N"&amp;A24)="verificar","6, ","")&amp;
IF(INDIRECT("For_3333!q"&amp;A24)="verificar","7, ","")&amp;
IF(INDIRECT("For_3333!t"&amp;A24)="verificar","8, ","")&amp;
IF(INDIRECT("For_3333!w"&amp;A24)="verificar","16, ","")&amp;
IF(INDIRECT("For_3333!x"&amp;A24)="não","QUESTIONÁRIO, ",""))-2)&amp;".","")</f>
        <v/>
      </c>
      <c r="D24" s="229"/>
      <c r="E24" s="229"/>
      <c r="H24" s="250" t="s">
        <v>1803</v>
      </c>
      <c r="I24" s="115" t="str">
        <f>_xlfn.XLOOKUP(J24,'3333'!$D:$D,'3333'!$C:$C,0,0)</f>
        <v>20.059.373/0001-45</v>
      </c>
      <c r="J24" s="134" t="str">
        <v>ACERVO - OBJETO DE DECORACAO E PRESENTE LTDA</v>
      </c>
      <c r="K24" s="135" cm="1">
        <f t="array" ref="K24">MAX(IF(J24='3333'!$D:$D,'3333'!$I:$I))</f>
        <v>46045</v>
      </c>
      <c r="L24" s="136">
        <f>IF(COUNTIFS('3333'!$D:$D,'A3333'!J24,'3333'!$I:$I,'A3333'!K24,'3333'!$F:$F,'A3333'!$L$7)&gt;=1,1,0)</f>
        <v>1</v>
      </c>
      <c r="M24" s="136">
        <f>IF(COUNTIFS('3333'!$D:$D,'A3333'!J24,'3333'!$I:$I,'A3333'!K24,'3333'!$F:$F,'A3333'!$M$7)&gt;=1,1,0)</f>
        <v>0</v>
      </c>
      <c r="N24" s="136">
        <f>IF(COUNTIFS('3333'!$D:$D,'A3333'!J24,'3333'!$I:$I,'A3333'!K24,'3333'!$F:$F,'A3333'!$N$7)&gt;=1,1,0)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250" t="s">
        <v>1804</v>
      </c>
      <c r="I25" s="115" t="str">
        <f>_xlfn.XLOOKUP(J25,'3333'!$D:$D,'3333'!$C:$C,0,0)</f>
        <v>23.779.898/0001-43</v>
      </c>
      <c r="J25" s="134" t="str">
        <v>CONCERTINA LIDER DISTRIBUIDORA LTDA</v>
      </c>
      <c r="K25" s="135" cm="1">
        <f t="array" ref="K25">MAX(IF(J25='3333'!$D:$D,'3333'!$I:$I))</f>
        <v>46051</v>
      </c>
      <c r="L25" s="136">
        <f>IF(COUNTIFS('3333'!$D:$D,'A3333'!J25,'3333'!$I:$I,'A3333'!K25,'3333'!$F:$F,'A3333'!$L$7)&gt;=1,1,0)</f>
        <v>1</v>
      </c>
      <c r="M25" s="136">
        <f>IF(COUNTIFS('3333'!$D:$D,'A3333'!J25,'3333'!$I:$I,'A3333'!K25,'3333'!$F:$F,'A3333'!$M$7)&gt;=1,1,0)</f>
        <v>0</v>
      </c>
      <c r="N25" s="136">
        <f>IF(COUNTIFS('3333'!$D:$D,'A3333'!J25,'3333'!$I:$I,'A3333'!K25,'3333'!$F:$F,'A3333'!$N$7)&gt;=1,1,0)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250" t="s">
        <v>1804</v>
      </c>
      <c r="I26" s="115" t="str">
        <f>_xlfn.XLOOKUP(J26,'3333'!$D:$D,'3333'!$C:$C,0,0)</f>
        <v>25.312.363/0001-93</v>
      </c>
      <c r="J26" s="134" t="str">
        <v>CONCERTINA MUNDIAL COMERCIO E INDUSTRIA LTDA</v>
      </c>
      <c r="K26" s="135" cm="1">
        <f t="array" ref="K26">MAX(IF(J26='3333'!$D:$D,'3333'!$I:$I))</f>
        <v>46051</v>
      </c>
      <c r="L26" s="136">
        <f>IF(COUNTIFS('3333'!$D:$D,'A3333'!J26,'3333'!$I:$I,'A3333'!K26,'3333'!$F:$F,'A3333'!$L$7)&gt;=1,1,0)</f>
        <v>1</v>
      </c>
      <c r="M26" s="136">
        <f>IF(COUNTIFS('3333'!$D:$D,'A3333'!J26,'3333'!$I:$I,'A3333'!K26,'3333'!$F:$F,'A3333'!$M$7)&gt;=1,1,0)</f>
        <v>0</v>
      </c>
      <c r="N26" s="136">
        <f>IF(COUNTIFS('3333'!$D:$D,'A3333'!J26,'3333'!$I:$I,'A3333'!K26,'3333'!$F:$F,'A3333'!$N$7)&gt;=1,1,0)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250" t="s">
        <v>1733</v>
      </c>
      <c r="I27" s="115" t="str">
        <f>_xlfn.XLOOKUP(J27,'3333'!$D:$D,'3333'!$C:$C,0,0)</f>
        <v>311.088.571-91</v>
      </c>
      <c r="J27" s="134" t="str">
        <v>CELIO VEROLLA FILHO</v>
      </c>
      <c r="K27" s="135" cm="1">
        <f t="array" ref="K27">MAX(IF(J27='3333'!$D:$D,'3333'!$I:$I))</f>
        <v>46034</v>
      </c>
      <c r="L27" s="136">
        <f>IF(COUNTIFS('3333'!$D:$D,'A3333'!J27,'3333'!$I:$I,'A3333'!K27,'3333'!$F:$F,'A3333'!$L$7)&gt;=1,1,0)</f>
        <v>0</v>
      </c>
      <c r="M27" s="136">
        <f>IF(COUNTIFS('3333'!$D:$D,'A3333'!J27,'3333'!$I:$I,'A3333'!K27,'3333'!$F:$F,'A3333'!$M$7)&gt;=1,1,0)</f>
        <v>0</v>
      </c>
      <c r="N27" s="136">
        <f>IF(COUNTIFS('3333'!$D:$D,'A3333'!J27,'3333'!$I:$I,'A3333'!K27,'3333'!$F:$F,'A3333'!$N$7)&gt;=1,1,0)</f>
        <v>1</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Sim, precisa de plano cadastrado na PGPC</v>
      </c>
      <c r="AK27" s="118"/>
      <c r="AL27" s="115" t="s">
        <v>1731</v>
      </c>
      <c r="AM27" s="133" t="str">
        <f t="shared" si="10"/>
        <v>Ok</v>
      </c>
      <c r="AO27" s="65" t="str">
        <f t="shared" si="1"/>
        <v>Cooperado SEM perguntas a serem evidenciadas</v>
      </c>
    </row>
    <row r="28" spans="1:41" ht="20.100000000000001" customHeight="1">
      <c r="A28" s="120">
        <v>1</v>
      </c>
      <c r="B28" s="229" t="str" cm="1">
        <f t="array" ref="B28">_xlfn._xlws.FILTER(For_3333!D:E,For_3333!J:J="SIM","")</f>
        <v/>
      </c>
      <c r="C28" s="230"/>
      <c r="D28" s="229"/>
      <c r="E28" s="229"/>
      <c r="H28" s="250" t="s">
        <v>1736</v>
      </c>
      <c r="I28" s="115" t="str">
        <f>_xlfn.XLOOKUP(J28,'3333'!$D:$D,'3333'!$C:$C,0,0)</f>
        <v>396.823.311-53</v>
      </c>
      <c r="J28" s="134" t="str">
        <v>TEREZINHA IRIS CARNEIRO BORGES</v>
      </c>
      <c r="K28" s="135" cm="1">
        <f t="array" ref="K28">MAX(IF(J28='3333'!$D:$D,'3333'!$I:$I))</f>
        <v>46030</v>
      </c>
      <c r="L28" s="136">
        <f>IF(COUNTIFS('3333'!$D:$D,'A3333'!J28,'3333'!$I:$I,'A3333'!K28,'3333'!$F:$F,'A3333'!$L$7)&gt;=1,1,0)</f>
        <v>1</v>
      </c>
      <c r="M28" s="136">
        <f>IF(COUNTIFS('3333'!$D:$D,'A3333'!J28,'3333'!$I:$I,'A3333'!K28,'3333'!$F:$F,'A3333'!$M$7)&gt;=1,1,0)</f>
        <v>0</v>
      </c>
      <c r="N28" s="136">
        <f>IF(COUNTIFS('3333'!$D:$D,'A3333'!J28,'3333'!$I:$I,'A3333'!K28,'3333'!$F:$F,'A3333'!$N$7)&gt;=1,1,0)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250" t="s">
        <v>1736</v>
      </c>
      <c r="I29" s="115" t="str">
        <f>_xlfn.XLOOKUP(J29,'3333'!$D:$D,'3333'!$C:$C,0,0)</f>
        <v>413.236.291-49</v>
      </c>
      <c r="J29" s="134" t="str">
        <v>ELISIO DANELLA FILHO</v>
      </c>
      <c r="K29" s="135" cm="1">
        <f t="array" ref="K29">MAX(IF(J29='3333'!$D:$D,'3333'!$I:$I))</f>
        <v>46045</v>
      </c>
      <c r="L29" s="136">
        <f>IF(COUNTIFS('3333'!$D:$D,'A3333'!J29,'3333'!$I:$I,'A3333'!K29,'3333'!$F:$F,'A3333'!$L$7)&gt;=1,1,0)</f>
        <v>0</v>
      </c>
      <c r="M29" s="136">
        <f>IF(COUNTIFS('3333'!$D:$D,'A3333'!J29,'3333'!$I:$I,'A3333'!K29,'3333'!$F:$F,'A3333'!$M$7)&gt;=1,1,0)</f>
        <v>1</v>
      </c>
      <c r="N29" s="136">
        <f>IF(COUNTIFS('3333'!$D:$D,'A3333'!J29,'3333'!$I:$I,'A3333'!K29,'3333'!$F:$F,'A3333'!$N$7)&gt;=1,1,0)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AJ43" si="12">IF(N29=1,"Sim, precisa de plano cadastrado na PGPC", "Não")</f>
        <v>Não</v>
      </c>
      <c r="AK29" s="118"/>
      <c r="AL29" s="115"/>
      <c r="AM29" s="133" t="str">
        <f t="shared" ref="AM29:AM43" si="13">IF(OR(AL29=" ",AL29="Sim"),"Ok",IF(AJ29="Não","Ok","Verificar"))</f>
        <v>Ok</v>
      </c>
      <c r="AO29" s="65" t="str">
        <f t="shared" ref="AO29:AO43"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s="250" t="s">
        <v>1742</v>
      </c>
      <c r="I30" s="115" t="str">
        <f>_xlfn.XLOOKUP(J30,'3333'!$D:$D,'3333'!$C:$C,0,0)</f>
        <v>530.340.401-30</v>
      </c>
      <c r="J30" s="134" t="str">
        <v>ANTONIO JOSE DE CARVALHO</v>
      </c>
      <c r="K30" s="135" cm="1">
        <f t="array" ref="K30">MAX(IF(J30='3333'!$D:$D,'3333'!$I:$I))</f>
        <v>46042</v>
      </c>
      <c r="L30" s="136">
        <f>IF(COUNTIFS('3333'!$D:$D,'A3333'!J30,'3333'!$I:$I,'A3333'!K30,'3333'!$F:$F,'A3333'!$L$7)&gt;=1,1,0)</f>
        <v>1</v>
      </c>
      <c r="M30" s="136">
        <f>IF(COUNTIFS('3333'!$D:$D,'A3333'!J30,'3333'!$I:$I,'A3333'!K30,'3333'!$F:$F,'A3333'!$M$7)&gt;=1,1,0)</f>
        <v>0</v>
      </c>
      <c r="N30" s="136">
        <f>IF(COUNTIFS('3333'!$D:$D,'A3333'!J30,'3333'!$I:$I,'A3333'!K30,'3333'!$F:$F,'A3333'!$N$7)&gt;=1,1,0)</f>
        <v>0</v>
      </c>
      <c r="O30" s="117"/>
      <c r="P30" s="118"/>
      <c r="Q30" s="133" t="str">
        <f t="shared" ref="Q30:Q43" si="15">IF(AND(O30="Sim")*OR(P30="Não",P30="Não se aplica",P30=""),"Verificar","Ok")</f>
        <v>Ok</v>
      </c>
      <c r="R30" s="115"/>
      <c r="S30" s="115"/>
      <c r="T30" s="66"/>
      <c r="U30" s="133" t="str">
        <f t="shared" ref="U30:U43" si="16">IF(AND(R30="Sim",T30="Siim"),"Ok",IF(AND(S30="Sim")*OR(T30="Não",T30="Não se aplica",T30=""),"Verificar","Ok"))</f>
        <v>Ok</v>
      </c>
      <c r="V30" s="115"/>
      <c r="W30" s="115"/>
      <c r="X30" s="66"/>
      <c r="Y30" s="133" t="str">
        <f t="shared" ref="Y30:Y43" si="17">IF(AND(V30="Sim",X30="Siim"),"Ok",IF(AND(W30="Sim")*OR(X30="Não",X30="Não se aplica",X30=""),"Verificar","Ok"))</f>
        <v>Ok</v>
      </c>
      <c r="Z30" s="115"/>
      <c r="AA30" s="115"/>
      <c r="AB30" s="66"/>
      <c r="AC30" s="133" t="str">
        <f t="shared" ref="AC30:AC43" si="18">IF(AND(Z30="Sim",AB30="Siim"),"Ok",IF(AND(AA30="Sim")*OR(AB30="Não",AB30="Não se aplica",AB30=""),"Verificar","Ok"))</f>
        <v>Ok</v>
      </c>
      <c r="AD30" s="115"/>
      <c r="AE30" s="115"/>
      <c r="AF30" s="66"/>
      <c r="AG30" s="133" t="str">
        <f t="shared" ref="AG30:AG43" si="19">IF(AND(AE30="sim",AF30="Não"),"Verificar","Ok")</f>
        <v>Ok</v>
      </c>
      <c r="AH30" s="115"/>
      <c r="AI30" s="133" t="str">
        <f t="shared" si="6"/>
        <v>Ok</v>
      </c>
      <c r="AJ30" s="117" t="str">
        <f t="shared" si="12"/>
        <v>Não</v>
      </c>
      <c r="AK30" s="118"/>
      <c r="AL30" s="115"/>
      <c r="AM30" s="133" t="str">
        <f t="shared" si="13"/>
        <v>Ok</v>
      </c>
      <c r="AO30" s="65" t="str">
        <f t="shared" si="14"/>
        <v>Cooperado SEM perguntas a serem evidenciadas</v>
      </c>
    </row>
    <row r="31" spans="1:41" ht="20.100000000000001" customHeight="1">
      <c r="A31" s="120">
        <v>4</v>
      </c>
      <c r="B31" s="229"/>
      <c r="C31" s="229"/>
      <c r="D31" s="229"/>
      <c r="E31" s="229"/>
      <c r="H31" s="252" t="s">
        <v>1734</v>
      </c>
      <c r="I31" s="115" t="str">
        <f>_xlfn.XLOOKUP(J31,'3333'!$D:$D,'3333'!$C:$C,0,0)</f>
        <v>717.818.541-49</v>
      </c>
      <c r="J31" s="134" t="str">
        <v>SUEYDE APARECIDA CAIXETA PEREIRA</v>
      </c>
      <c r="K31" s="135" cm="1">
        <f t="array" ref="K31">MAX(IF(J31='3333'!$D:$D,'3333'!$I:$I))</f>
        <v>46052</v>
      </c>
      <c r="L31" s="136">
        <f>IF(COUNTIFS('3333'!$D:$D,'A3333'!J31,'3333'!$I:$I,'A3333'!K31,'3333'!$F:$F,'A3333'!$L$7)&gt;=1,1,0)</f>
        <v>1</v>
      </c>
      <c r="M31" s="136">
        <f>IF(COUNTIFS('3333'!$D:$D,'A3333'!J31,'3333'!$I:$I,'A3333'!K31,'3333'!$F:$F,'A3333'!$M$7)&gt;=1,1,0)</f>
        <v>0</v>
      </c>
      <c r="N31" s="136">
        <f>IF(COUNTIFS('3333'!$D:$D,'A3333'!J31,'3333'!$I:$I,'A3333'!K31,'3333'!$F:$F,'A3333'!$N$7)&gt;=1,1,0)</f>
        <v>0</v>
      </c>
      <c r="O31" s="117"/>
      <c r="P31" s="118"/>
      <c r="Q31" s="133" t="str">
        <f t="shared" si="15"/>
        <v>Ok</v>
      </c>
      <c r="R31" s="115"/>
      <c r="S31" s="115"/>
      <c r="T31" s="66"/>
      <c r="U31" s="133" t="str">
        <f t="shared" si="16"/>
        <v>Ok</v>
      </c>
      <c r="V31" s="115"/>
      <c r="W31" s="115"/>
      <c r="X31" s="66"/>
      <c r="Y31" s="133" t="str">
        <f t="shared" si="17"/>
        <v>Ok</v>
      </c>
      <c r="Z31" s="115"/>
      <c r="AA31" s="115"/>
      <c r="AB31" s="66"/>
      <c r="AC31" s="133" t="str">
        <f t="shared" si="18"/>
        <v>Ok</v>
      </c>
      <c r="AD31" s="115"/>
      <c r="AE31" s="115"/>
      <c r="AF31" s="66"/>
      <c r="AG31" s="133" t="str">
        <f t="shared" si="19"/>
        <v>Ok</v>
      </c>
      <c r="AH31" s="115"/>
      <c r="AI31" s="133" t="str">
        <f t="shared" si="6"/>
        <v>Ok</v>
      </c>
      <c r="AJ31" s="117" t="str">
        <f t="shared" si="12"/>
        <v>Não</v>
      </c>
      <c r="AK31" s="118"/>
      <c r="AL31" s="115"/>
      <c r="AM31" s="133" t="str">
        <f t="shared" si="13"/>
        <v>Ok</v>
      </c>
      <c r="AO31" s="65" t="str">
        <f t="shared" si="14"/>
        <v>Cooperado SEM perguntas a serem evidenciadas</v>
      </c>
    </row>
    <row r="32" spans="1:41" ht="20.100000000000001" customHeight="1">
      <c r="A32" s="120">
        <v>5</v>
      </c>
      <c r="B32" s="229"/>
      <c r="C32" s="229"/>
      <c r="D32" s="229"/>
      <c r="E32" s="229"/>
      <c r="G32" s="152"/>
      <c r="H32" s="250" t="s">
        <v>1736</v>
      </c>
      <c r="I32" s="115" t="str">
        <f>_xlfn.XLOOKUP(J32,'3333'!$D:$D,'3333'!$C:$C,0,0)</f>
        <v>721.647.191-15</v>
      </c>
      <c r="J32" s="134" t="str">
        <v>RENATO OLIVEIRA XIMENES</v>
      </c>
      <c r="K32" s="135" cm="1">
        <f t="array" ref="K32">MAX(IF(J32='3333'!$D:$D,'3333'!$I:$I))</f>
        <v>46032</v>
      </c>
      <c r="L32" s="136">
        <f>IF(COUNTIFS('3333'!$D:$D,'A3333'!J32,'3333'!$I:$I,'A3333'!K32,'3333'!$F:$F,'A3333'!$L$7)&gt;=1,1,0)</f>
        <v>1</v>
      </c>
      <c r="M32" s="136">
        <f>IF(COUNTIFS('3333'!$D:$D,'A3333'!J32,'3333'!$I:$I,'A3333'!K32,'3333'!$F:$F,'A3333'!$M$7)&gt;=1,1,0)</f>
        <v>0</v>
      </c>
      <c r="N32" s="136">
        <f>IF(COUNTIFS('3333'!$D:$D,'A3333'!J32,'3333'!$I:$I,'A3333'!K32,'3333'!$F:$F,'A3333'!$N$7)&gt;=1,1,0)</f>
        <v>0</v>
      </c>
      <c r="O32" s="117"/>
      <c r="P32" s="118"/>
      <c r="Q32" s="133" t="str">
        <f t="shared" si="15"/>
        <v>Ok</v>
      </c>
      <c r="R32" s="115"/>
      <c r="S32" s="115"/>
      <c r="T32" s="66"/>
      <c r="U32" s="133" t="str">
        <f t="shared" si="16"/>
        <v>Ok</v>
      </c>
      <c r="V32" s="115"/>
      <c r="W32" s="115"/>
      <c r="X32" s="66"/>
      <c r="Y32" s="133" t="str">
        <f t="shared" si="17"/>
        <v>Ok</v>
      </c>
      <c r="Z32" s="115"/>
      <c r="AA32" s="115"/>
      <c r="AB32" s="66"/>
      <c r="AC32" s="133" t="str">
        <f t="shared" si="18"/>
        <v>Ok</v>
      </c>
      <c r="AD32" s="115"/>
      <c r="AE32" s="115"/>
      <c r="AF32" s="66"/>
      <c r="AG32" s="133" t="str">
        <f t="shared" si="19"/>
        <v>Ok</v>
      </c>
      <c r="AH32" s="115"/>
      <c r="AI32" s="133" t="str">
        <f t="shared" si="6"/>
        <v>Ok</v>
      </c>
      <c r="AJ32" s="117" t="str">
        <f t="shared" si="12"/>
        <v>Não</v>
      </c>
      <c r="AK32" s="118"/>
      <c r="AL32" s="115"/>
      <c r="AM32" s="133" t="str">
        <f t="shared" si="13"/>
        <v>Ok</v>
      </c>
      <c r="AO32" s="65" t="str">
        <f t="shared" si="14"/>
        <v>Cooperado SEM perguntas a serem evidenciadas</v>
      </c>
    </row>
    <row r="33" spans="1:44" ht="20.100000000000001" customHeight="1">
      <c r="A33" s="120">
        <v>6</v>
      </c>
      <c r="B33" s="229"/>
      <c r="C33" s="229"/>
      <c r="D33" s="229"/>
      <c r="E33" s="229"/>
      <c r="H33" s="250" t="s">
        <v>1805</v>
      </c>
      <c r="I33" s="115" t="str">
        <f>_xlfn.XLOOKUP(J33,'3333'!$D:$D,'3333'!$C:$C,0,0)</f>
        <v>759.988.071-20</v>
      </c>
      <c r="J33" s="134" t="str">
        <v>LEONARDO GUIMARAES E SILVA</v>
      </c>
      <c r="K33" s="135" cm="1">
        <f t="array" ref="K33">MAX(IF(J33='3333'!$D:$D,'3333'!$I:$I))</f>
        <v>46034</v>
      </c>
      <c r="L33" s="136">
        <f>IF(COUNTIFS('3333'!$D:$D,'A3333'!J33,'3333'!$I:$I,'A3333'!K33,'3333'!$F:$F,'A3333'!$L$7)&gt;=1,1,0)</f>
        <v>0</v>
      </c>
      <c r="M33" s="136">
        <f>IF(COUNTIFS('3333'!$D:$D,'A3333'!J33,'3333'!$I:$I,'A3333'!K33,'3333'!$F:$F,'A3333'!$M$7)&gt;=1,1,0)</f>
        <v>0</v>
      </c>
      <c r="N33" s="136">
        <f>IF(COUNTIFS('3333'!$D:$D,'A3333'!J33,'3333'!$I:$I,'A3333'!K33,'3333'!$F:$F,'A3333'!$N$7)&gt;=1,1,0)</f>
        <v>1</v>
      </c>
      <c r="O33" s="117"/>
      <c r="P33" s="118"/>
      <c r="Q33" s="133" t="str">
        <f t="shared" si="15"/>
        <v>Ok</v>
      </c>
      <c r="R33" s="115"/>
      <c r="S33" s="115"/>
      <c r="T33" s="66"/>
      <c r="U33" s="133" t="str">
        <f t="shared" si="16"/>
        <v>Ok</v>
      </c>
      <c r="V33" s="115"/>
      <c r="W33" s="115"/>
      <c r="X33" s="66"/>
      <c r="Y33" s="133" t="str">
        <f t="shared" si="17"/>
        <v>Ok</v>
      </c>
      <c r="Z33" s="115"/>
      <c r="AA33" s="115"/>
      <c r="AB33" s="66"/>
      <c r="AC33" s="133" t="str">
        <f t="shared" si="18"/>
        <v>Ok</v>
      </c>
      <c r="AD33" s="115"/>
      <c r="AE33" s="115"/>
      <c r="AF33" s="66"/>
      <c r="AG33" s="133" t="str">
        <f t="shared" si="19"/>
        <v>Ok</v>
      </c>
      <c r="AH33" s="115"/>
      <c r="AI33" s="133" t="str">
        <f t="shared" si="6"/>
        <v>Ok</v>
      </c>
      <c r="AJ33" s="117" t="str">
        <f t="shared" si="12"/>
        <v>Sim, precisa de plano cadastrado na PGPC</v>
      </c>
      <c r="AK33" s="118"/>
      <c r="AL33" s="115" t="s">
        <v>1731</v>
      </c>
      <c r="AM33" s="133" t="str">
        <f t="shared" si="13"/>
        <v>Ok</v>
      </c>
      <c r="AO33" s="65" t="str">
        <f t="shared" si="14"/>
        <v>Cooperado SEM perguntas a serem evidenciadas</v>
      </c>
    </row>
    <row r="34" spans="1:44" ht="20.100000000000001" customHeight="1">
      <c r="A34" s="120">
        <v>7</v>
      </c>
      <c r="B34" s="229"/>
      <c r="C34" s="229"/>
      <c r="D34" s="229"/>
      <c r="E34" s="229"/>
      <c r="H34" s="250" t="s">
        <v>1806</v>
      </c>
      <c r="I34" s="115" t="str">
        <f>_xlfn.XLOOKUP(J34,'3333'!$D:$D,'3333'!$C:$C,0,0)</f>
        <v>762.940.481-68</v>
      </c>
      <c r="J34" s="134" t="str">
        <v>MARCO ANTONIO DE SOUZA</v>
      </c>
      <c r="K34" s="135" cm="1">
        <f t="array" ref="K34">MAX(IF(J34='3333'!$D:$D,'3333'!$I:$I))</f>
        <v>46052</v>
      </c>
      <c r="L34" s="136">
        <f>IF(COUNTIFS('3333'!$D:$D,'A3333'!J34,'3333'!$I:$I,'A3333'!K34,'3333'!$F:$F,'A3333'!$L$7)&gt;=1,1,0)</f>
        <v>1</v>
      </c>
      <c r="M34" s="136">
        <f>IF(COUNTIFS('3333'!$D:$D,'A3333'!J34,'3333'!$I:$I,'A3333'!K34,'3333'!$F:$F,'A3333'!$M$7)&gt;=1,1,0)</f>
        <v>0</v>
      </c>
      <c r="N34" s="136">
        <f>IF(COUNTIFS('3333'!$D:$D,'A3333'!J34,'3333'!$I:$I,'A3333'!K34,'3333'!$F:$F,'A3333'!$N$7)&gt;=1,1,0)</f>
        <v>0</v>
      </c>
      <c r="O34" s="117"/>
      <c r="P34" s="118"/>
      <c r="Q34" s="133" t="str">
        <f t="shared" si="15"/>
        <v>Ok</v>
      </c>
      <c r="R34" s="115"/>
      <c r="S34" s="115"/>
      <c r="T34" s="66"/>
      <c r="U34" s="133" t="str">
        <f t="shared" si="16"/>
        <v>Ok</v>
      </c>
      <c r="V34" s="115"/>
      <c r="W34" s="115"/>
      <c r="X34" s="66"/>
      <c r="Y34" s="133" t="str">
        <f t="shared" si="17"/>
        <v>Ok</v>
      </c>
      <c r="Z34" s="115"/>
      <c r="AA34" s="115"/>
      <c r="AB34" s="66"/>
      <c r="AC34" s="133" t="str">
        <f t="shared" si="18"/>
        <v>Ok</v>
      </c>
      <c r="AD34" s="115"/>
      <c r="AE34" s="115"/>
      <c r="AF34" s="66"/>
      <c r="AG34" s="133" t="str">
        <f t="shared" si="19"/>
        <v>Ok</v>
      </c>
      <c r="AH34" s="115"/>
      <c r="AI34" s="133" t="str">
        <f t="shared" si="6"/>
        <v>Ok</v>
      </c>
      <c r="AJ34" s="117" t="str">
        <f t="shared" si="12"/>
        <v>Não</v>
      </c>
      <c r="AK34" s="118"/>
      <c r="AL34" s="115"/>
      <c r="AM34" s="133" t="str">
        <f t="shared" si="13"/>
        <v>Ok</v>
      </c>
      <c r="AO34" s="65" t="str">
        <f t="shared" si="14"/>
        <v>Cooperado SEM perguntas a serem evidenciadas</v>
      </c>
    </row>
    <row r="35" spans="1:44" ht="20.100000000000001" customHeight="1">
      <c r="A35" s="120">
        <v>8</v>
      </c>
      <c r="B35" s="229"/>
      <c r="C35" s="229"/>
      <c r="D35" s="229"/>
      <c r="E35" s="229"/>
      <c r="H35" s="250" t="s">
        <v>1742</v>
      </c>
      <c r="I35" s="115" t="str">
        <f>_xlfn.XLOOKUP(J35,'3333'!$D:$D,'3333'!$C:$C,0,0)</f>
        <v>800.557.021-04</v>
      </c>
      <c r="J35" s="134" t="str">
        <v>GEYSON JOSE DE FREITAS</v>
      </c>
      <c r="K35" s="135" cm="1">
        <f t="array" ref="K35">MAX(IF(J35='3333'!$D:$D,'3333'!$I:$I))</f>
        <v>46029</v>
      </c>
      <c r="L35" s="136">
        <f>IF(COUNTIFS('3333'!$D:$D,'A3333'!J35,'3333'!$I:$I,'A3333'!K35,'3333'!$F:$F,'A3333'!$L$7)&gt;=1,1,0)</f>
        <v>1</v>
      </c>
      <c r="M35" s="136">
        <f>IF(COUNTIFS('3333'!$D:$D,'A3333'!J35,'3333'!$I:$I,'A3333'!K35,'3333'!$F:$F,'A3333'!$M$7)&gt;=1,1,0)</f>
        <v>0</v>
      </c>
      <c r="N35" s="136">
        <f>IF(COUNTIFS('3333'!$D:$D,'A3333'!J35,'3333'!$I:$I,'A3333'!K35,'3333'!$F:$F,'A3333'!$N$7)&gt;=1,1,0)</f>
        <v>0</v>
      </c>
      <c r="O35" s="117"/>
      <c r="P35" s="118"/>
      <c r="Q35" s="133" t="str">
        <f t="shared" si="15"/>
        <v>Ok</v>
      </c>
      <c r="R35" s="115"/>
      <c r="S35" s="115"/>
      <c r="T35" s="66"/>
      <c r="U35" s="133" t="str">
        <f t="shared" si="16"/>
        <v>Ok</v>
      </c>
      <c r="V35" s="115"/>
      <c r="W35" s="115"/>
      <c r="X35" s="66"/>
      <c r="Y35" s="133" t="str">
        <f t="shared" si="17"/>
        <v>Ok</v>
      </c>
      <c r="Z35" s="115"/>
      <c r="AA35" s="115"/>
      <c r="AB35" s="66"/>
      <c r="AC35" s="133" t="str">
        <f t="shared" si="18"/>
        <v>Ok</v>
      </c>
      <c r="AD35" s="115"/>
      <c r="AE35" s="115"/>
      <c r="AF35" s="66"/>
      <c r="AG35" s="133" t="str">
        <f t="shared" si="19"/>
        <v>Ok</v>
      </c>
      <c r="AH35" s="115"/>
      <c r="AI35" s="133" t="str">
        <f t="shared" si="6"/>
        <v>Ok</v>
      </c>
      <c r="AJ35" s="117" t="str">
        <f t="shared" si="12"/>
        <v>Não</v>
      </c>
      <c r="AK35" s="118"/>
      <c r="AL35" s="115"/>
      <c r="AM35" s="133" t="str">
        <f t="shared" si="13"/>
        <v>Ok</v>
      </c>
      <c r="AO35" s="65" t="str">
        <f t="shared" si="14"/>
        <v>Cooperado SEM perguntas a serem evidenciadas</v>
      </c>
    </row>
    <row r="36" spans="1:44" ht="20.100000000000001" customHeight="1">
      <c r="A36" s="120">
        <v>9</v>
      </c>
      <c r="B36" s="229"/>
      <c r="C36" s="229"/>
      <c r="D36" s="229"/>
      <c r="E36" s="229"/>
      <c r="H36" s="250" t="s">
        <v>1736</v>
      </c>
      <c r="I36" s="115" t="str">
        <f>_xlfn.XLOOKUP(J36,'3333'!$D:$D,'3333'!$C:$C,0,0)</f>
        <v>864.933.881-04</v>
      </c>
      <c r="J36" s="134" t="str">
        <v>SIRLON FRANCO CHAGAS</v>
      </c>
      <c r="K36" s="135" cm="1">
        <f t="array" ref="K36">MAX(IF(J36='3333'!$D:$D,'3333'!$I:$I))</f>
        <v>46041</v>
      </c>
      <c r="L36" s="136">
        <f>IF(COUNTIFS('3333'!$D:$D,'A3333'!J36,'3333'!$I:$I,'A3333'!K36,'3333'!$F:$F,'A3333'!$L$7)&gt;=1,1,0)</f>
        <v>0</v>
      </c>
      <c r="M36" s="136">
        <f>IF(COUNTIFS('3333'!$D:$D,'A3333'!J36,'3333'!$I:$I,'A3333'!K36,'3333'!$F:$F,'A3333'!$M$7)&gt;=1,1,0)</f>
        <v>0</v>
      </c>
      <c r="N36" s="136">
        <f>IF(COUNTIFS('3333'!$D:$D,'A3333'!J36,'3333'!$I:$I,'A3333'!K36,'3333'!$F:$F,'A3333'!$N$7)&gt;=1,1,0)</f>
        <v>1</v>
      </c>
      <c r="O36" s="117"/>
      <c r="P36" s="118"/>
      <c r="Q36" s="133" t="str">
        <f t="shared" si="15"/>
        <v>Ok</v>
      </c>
      <c r="R36" s="115"/>
      <c r="S36" s="115"/>
      <c r="T36" s="66"/>
      <c r="U36" s="133" t="str">
        <f t="shared" si="16"/>
        <v>Ok</v>
      </c>
      <c r="V36" s="115"/>
      <c r="W36" s="115"/>
      <c r="X36" s="66"/>
      <c r="Y36" s="133" t="str">
        <f t="shared" si="17"/>
        <v>Ok</v>
      </c>
      <c r="Z36" s="115"/>
      <c r="AA36" s="115"/>
      <c r="AB36" s="66"/>
      <c r="AC36" s="133" t="str">
        <f t="shared" si="18"/>
        <v>Ok</v>
      </c>
      <c r="AD36" s="115"/>
      <c r="AE36" s="115"/>
      <c r="AF36" s="66"/>
      <c r="AG36" s="133" t="str">
        <f t="shared" si="19"/>
        <v>Ok</v>
      </c>
      <c r="AH36" s="115"/>
      <c r="AI36" s="133" t="str">
        <f t="shared" si="6"/>
        <v>Ok</v>
      </c>
      <c r="AJ36" s="117" t="str">
        <f t="shared" si="12"/>
        <v>Sim, precisa de plano cadastrado na PGPC</v>
      </c>
      <c r="AK36" s="118"/>
      <c r="AL36" s="115" t="s">
        <v>1731</v>
      </c>
      <c r="AM36" s="133" t="str">
        <f t="shared" si="13"/>
        <v>Ok</v>
      </c>
      <c r="AO36" s="65" t="str">
        <f t="shared" si="14"/>
        <v>Cooperado SEM perguntas a serem evidenciadas</v>
      </c>
    </row>
    <row r="37" spans="1:44" ht="20.100000000000001" customHeight="1">
      <c r="A37" s="120">
        <v>10</v>
      </c>
      <c r="B37" s="229"/>
      <c r="C37" s="229"/>
      <c r="D37" s="229"/>
      <c r="E37" s="229"/>
      <c r="H37" s="250"/>
      <c r="I37" s="115">
        <f>_xlfn.XLOOKUP(J37,'3333'!$D:$D,'3333'!$C:$C,0,0)</f>
        <v>0</v>
      </c>
      <c r="J37" s="134"/>
      <c r="K37" s="135" cm="1">
        <f t="array" ref="K37">MAX(IF(J37='3333'!$D:$D,'3333'!$I:$I))</f>
        <v>0</v>
      </c>
      <c r="L37" s="136">
        <f>IF(COUNTIFS('3333'!$D:$D,'A3333'!J37,'3333'!$I:$I,'A3333'!K37,'3333'!$F:$F,'A3333'!$L$7)&gt;=1,1,0)</f>
        <v>0</v>
      </c>
      <c r="M37" s="136">
        <f>IF(COUNTIFS('3333'!$D:$D,'A3333'!J37,'3333'!$I:$I,'A3333'!K37,'3333'!$F:$F,'A3333'!$M$7)&gt;=1,1,0)</f>
        <v>0</v>
      </c>
      <c r="N37" s="136">
        <f>IF(COUNTIFS('3333'!$D:$D,'A3333'!J37,'3333'!$I:$I,'A3333'!K37,'3333'!$F:$F,'A3333'!$N$7)&gt;=1,1,0)</f>
        <v>0</v>
      </c>
      <c r="O37" s="117"/>
      <c r="P37" s="118"/>
      <c r="Q37" s="133" t="str">
        <f t="shared" si="15"/>
        <v>Ok</v>
      </c>
      <c r="R37" s="115"/>
      <c r="S37" s="115"/>
      <c r="T37" s="66"/>
      <c r="U37" s="133" t="str">
        <f t="shared" si="16"/>
        <v>Ok</v>
      </c>
      <c r="V37" s="115"/>
      <c r="W37" s="115"/>
      <c r="X37" s="66"/>
      <c r="Y37" s="133" t="str">
        <f t="shared" si="17"/>
        <v>Ok</v>
      </c>
      <c r="Z37" s="115"/>
      <c r="AA37" s="115"/>
      <c r="AB37" s="66"/>
      <c r="AC37" s="133" t="str">
        <f t="shared" si="18"/>
        <v>Ok</v>
      </c>
      <c r="AD37" s="115"/>
      <c r="AE37" s="115"/>
      <c r="AF37" s="66"/>
      <c r="AG37" s="133" t="str">
        <f t="shared" si="19"/>
        <v>Ok</v>
      </c>
      <c r="AH37" s="115"/>
      <c r="AI37" s="133" t="str">
        <f t="shared" si="6"/>
        <v>Ok</v>
      </c>
      <c r="AJ37" s="117" t="str">
        <f t="shared" si="12"/>
        <v>Não</v>
      </c>
      <c r="AK37" s="118"/>
      <c r="AL37" s="115"/>
      <c r="AM37" s="133" t="str">
        <f t="shared" si="13"/>
        <v>Ok</v>
      </c>
      <c r="AO37" s="65" t="str">
        <f t="shared" si="14"/>
        <v>Cooperado SEM perguntas a serem evidenciadas</v>
      </c>
    </row>
    <row r="38" spans="1:44" ht="20.100000000000001" customHeight="1">
      <c r="A38" s="120">
        <v>11</v>
      </c>
      <c r="B38" s="229"/>
      <c r="C38" s="229"/>
      <c r="D38" s="229"/>
      <c r="E38" s="229"/>
      <c r="H38" s="250"/>
      <c r="I38" s="115">
        <f>_xlfn.XLOOKUP(J38,'3333'!$D:$D,'3333'!$C:$C,0,0)</f>
        <v>0</v>
      </c>
      <c r="J38" s="134"/>
      <c r="K38" s="135" cm="1">
        <f t="array" ref="K38">MAX(IF(J38='3333'!$D:$D,'3333'!$I:$I))</f>
        <v>0</v>
      </c>
      <c r="L38" s="136">
        <f>IF(COUNTIFS('3333'!$D:$D,'A3333'!J38,'3333'!$I:$I,'A3333'!K38,'3333'!$F:$F,'A3333'!$L$7)&gt;=1,1,0)</f>
        <v>0</v>
      </c>
      <c r="M38" s="136">
        <f>IF(COUNTIFS('3333'!$D:$D,'A3333'!J38,'3333'!$I:$I,'A3333'!K38,'3333'!$F:$F,'A3333'!$M$7)&gt;=1,1,0)</f>
        <v>0</v>
      </c>
      <c r="N38" s="136">
        <f>IF(COUNTIFS('3333'!$D:$D,'A3333'!J38,'3333'!$I:$I,'A3333'!K38,'3333'!$F:$F,'A3333'!$N$7)&gt;=1,1,0)</f>
        <v>0</v>
      </c>
      <c r="O38" s="117"/>
      <c r="P38" s="118"/>
      <c r="Q38" s="133" t="str">
        <f t="shared" si="15"/>
        <v>Ok</v>
      </c>
      <c r="R38" s="115"/>
      <c r="S38" s="115"/>
      <c r="T38" s="66"/>
      <c r="U38" s="133" t="str">
        <f t="shared" si="16"/>
        <v>Ok</v>
      </c>
      <c r="V38" s="115"/>
      <c r="W38" s="115"/>
      <c r="X38" s="66"/>
      <c r="Y38" s="133" t="str">
        <f t="shared" si="17"/>
        <v>Ok</v>
      </c>
      <c r="Z38" s="115"/>
      <c r="AA38" s="115"/>
      <c r="AB38" s="66"/>
      <c r="AC38" s="133" t="str">
        <f t="shared" si="18"/>
        <v>Ok</v>
      </c>
      <c r="AD38" s="115"/>
      <c r="AE38" s="115"/>
      <c r="AF38" s="66"/>
      <c r="AG38" s="133" t="str">
        <f t="shared" si="19"/>
        <v>Ok</v>
      </c>
      <c r="AH38" s="115"/>
      <c r="AI38" s="133" t="str">
        <f t="shared" si="6"/>
        <v>Ok</v>
      </c>
      <c r="AJ38" s="117" t="str">
        <f t="shared" si="12"/>
        <v>Não</v>
      </c>
      <c r="AK38" s="118"/>
      <c r="AL38" s="115"/>
      <c r="AM38" s="133" t="str">
        <f t="shared" si="13"/>
        <v>Ok</v>
      </c>
      <c r="AO38" s="65" t="str">
        <f t="shared" si="14"/>
        <v>Cooperado SEM perguntas a serem evidenciadas</v>
      </c>
    </row>
    <row r="39" spans="1:44" ht="20.100000000000001" customHeight="1">
      <c r="A39" s="120">
        <v>12</v>
      </c>
      <c r="B39" s="229"/>
      <c r="C39" s="229"/>
      <c r="D39" s="229"/>
      <c r="E39" s="229"/>
      <c r="H39" s="250"/>
      <c r="I39" s="115">
        <f>_xlfn.XLOOKUP(J39,'3333'!$D:$D,'3333'!$C:$C,0,0)</f>
        <v>0</v>
      </c>
      <c r="J39" s="134"/>
      <c r="K39" s="135" cm="1">
        <f t="array" ref="K39">MAX(IF(J39='3333'!$D:$D,'3333'!$I:$I))</f>
        <v>0</v>
      </c>
      <c r="L39" s="136">
        <f>IF(COUNTIFS('3333'!$D:$D,'A3333'!J39,'3333'!$I:$I,'A3333'!K39,'3333'!$F:$F,'A3333'!$L$7)&gt;=1,1,0)</f>
        <v>0</v>
      </c>
      <c r="M39" s="136">
        <f>IF(COUNTIFS('3333'!$D:$D,'A3333'!J39,'3333'!$I:$I,'A3333'!K39,'3333'!$F:$F,'A3333'!$M$7)&gt;=1,1,0)</f>
        <v>0</v>
      </c>
      <c r="N39" s="136">
        <f>IF(COUNTIFS('3333'!$D:$D,'A3333'!J39,'3333'!$I:$I,'A3333'!K39,'3333'!$F:$F,'A3333'!$N$7)&gt;=1,1,0)</f>
        <v>0</v>
      </c>
      <c r="O39" s="117"/>
      <c r="P39" s="118"/>
      <c r="Q39" s="133" t="str">
        <f t="shared" si="15"/>
        <v>Ok</v>
      </c>
      <c r="R39" s="115"/>
      <c r="S39" s="115"/>
      <c r="T39" s="66"/>
      <c r="U39" s="133" t="str">
        <f t="shared" si="16"/>
        <v>Ok</v>
      </c>
      <c r="V39" s="115"/>
      <c r="W39" s="115"/>
      <c r="X39" s="66"/>
      <c r="Y39" s="133" t="str">
        <f t="shared" si="17"/>
        <v>Ok</v>
      </c>
      <c r="Z39" s="115"/>
      <c r="AA39" s="115"/>
      <c r="AB39" s="66"/>
      <c r="AC39" s="133" t="str">
        <f t="shared" si="18"/>
        <v>Ok</v>
      </c>
      <c r="AD39" s="115"/>
      <c r="AE39" s="115"/>
      <c r="AF39" s="66"/>
      <c r="AG39" s="133" t="str">
        <f t="shared" si="19"/>
        <v>Ok</v>
      </c>
      <c r="AH39" s="115"/>
      <c r="AI39" s="133" t="str">
        <f t="shared" si="6"/>
        <v>Ok</v>
      </c>
      <c r="AJ39" s="117" t="str">
        <f t="shared" si="12"/>
        <v>Não</v>
      </c>
      <c r="AK39" s="118"/>
      <c r="AL39" s="115"/>
      <c r="AM39" s="133" t="str">
        <f t="shared" si="13"/>
        <v>Ok</v>
      </c>
      <c r="AO39" s="65" t="str">
        <f t="shared" si="14"/>
        <v>Cooperado SEM perguntas a serem evidenciadas</v>
      </c>
    </row>
    <row r="40" spans="1:44" ht="20.100000000000001" customHeight="1">
      <c r="A40" s="120">
        <v>13</v>
      </c>
      <c r="B40" s="229"/>
      <c r="C40" s="229"/>
      <c r="D40" s="229"/>
      <c r="E40" s="229"/>
      <c r="H40" s="250"/>
      <c r="I40" s="115">
        <f>_xlfn.XLOOKUP(J40,'3333'!$D:$D,'3333'!$C:$C,0,0)</f>
        <v>0</v>
      </c>
      <c r="J40" s="134"/>
      <c r="K40" s="135" cm="1">
        <f t="array" ref="K40">MAX(IF(J40='3333'!$D:$D,'3333'!$I:$I))</f>
        <v>0</v>
      </c>
      <c r="L40" s="136">
        <f>IF(COUNTIFS('3333'!$D:$D,'A3333'!J40,'3333'!$I:$I,'A3333'!K40,'3333'!$F:$F,'A3333'!$L$7)&gt;=1,1,0)</f>
        <v>0</v>
      </c>
      <c r="M40" s="136">
        <f>IF(COUNTIFS('3333'!$D:$D,'A3333'!J40,'3333'!$I:$I,'A3333'!K40,'3333'!$F:$F,'A3333'!$M$7)&gt;=1,1,0)</f>
        <v>0</v>
      </c>
      <c r="N40" s="136">
        <f>IF(COUNTIFS('3333'!$D:$D,'A3333'!J40,'3333'!$I:$I,'A3333'!K40,'3333'!$F:$F,'A3333'!$N$7)&gt;=1,1,0)</f>
        <v>0</v>
      </c>
      <c r="O40" s="117"/>
      <c r="P40" s="118"/>
      <c r="Q40" s="133" t="str">
        <f t="shared" si="15"/>
        <v>Ok</v>
      </c>
      <c r="R40" s="115"/>
      <c r="S40" s="115"/>
      <c r="T40" s="66"/>
      <c r="U40" s="133" t="str">
        <f t="shared" si="16"/>
        <v>Ok</v>
      </c>
      <c r="V40" s="115"/>
      <c r="W40" s="115"/>
      <c r="X40" s="66"/>
      <c r="Y40" s="133" t="str">
        <f t="shared" si="17"/>
        <v>Ok</v>
      </c>
      <c r="Z40" s="115"/>
      <c r="AA40" s="115"/>
      <c r="AB40" s="66"/>
      <c r="AC40" s="133" t="str">
        <f t="shared" si="18"/>
        <v>Ok</v>
      </c>
      <c r="AD40" s="115"/>
      <c r="AE40" s="115"/>
      <c r="AF40" s="66"/>
      <c r="AG40" s="133" t="str">
        <f t="shared" si="19"/>
        <v>Ok</v>
      </c>
      <c r="AH40" s="115"/>
      <c r="AI40" s="133" t="str">
        <f t="shared" si="6"/>
        <v>Ok</v>
      </c>
      <c r="AJ40" s="117" t="str">
        <f t="shared" si="12"/>
        <v>Não</v>
      </c>
      <c r="AK40" s="118"/>
      <c r="AL40" s="115"/>
      <c r="AM40" s="133" t="str">
        <f t="shared" si="13"/>
        <v>Ok</v>
      </c>
      <c r="AO40" s="65" t="str">
        <f t="shared" si="14"/>
        <v>Cooperado SEM perguntas a serem evidenciadas</v>
      </c>
    </row>
    <row r="41" spans="1:44" ht="20.100000000000001" customHeight="1">
      <c r="A41" s="120">
        <v>14</v>
      </c>
      <c r="B41" s="229"/>
      <c r="C41" s="229"/>
      <c r="D41" s="229"/>
      <c r="E41" s="229"/>
      <c r="H41" s="250"/>
      <c r="I41" s="115">
        <f>_xlfn.XLOOKUP(J41,'3333'!$D:$D,'3333'!$C:$C,0,0)</f>
        <v>0</v>
      </c>
      <c r="J41" s="134"/>
      <c r="K41" s="135" cm="1">
        <f t="array" ref="K41">MAX(IF(J41='3333'!$D:$D,'3333'!$I:$I))</f>
        <v>0</v>
      </c>
      <c r="L41" s="136">
        <f>IF(COUNTIFS('3333'!$D:$D,'A3333'!J41,'3333'!$I:$I,'A3333'!K41,'3333'!$F:$F,'A3333'!$L$7)&gt;=1,1,0)</f>
        <v>0</v>
      </c>
      <c r="M41" s="136">
        <f>IF(COUNTIFS('3333'!$D:$D,'A3333'!J41,'3333'!$I:$I,'A3333'!K41,'3333'!$F:$F,'A3333'!$M$7)&gt;=1,1,0)</f>
        <v>0</v>
      </c>
      <c r="N41" s="136">
        <f>IF(COUNTIFS('3333'!$D:$D,'A3333'!J41,'3333'!$I:$I,'A3333'!K41,'3333'!$F:$F,'A3333'!$N$7)&gt;=1,1,0)</f>
        <v>0</v>
      </c>
      <c r="O41" s="117"/>
      <c r="P41" s="118"/>
      <c r="Q41" s="133" t="str">
        <f t="shared" si="15"/>
        <v>Ok</v>
      </c>
      <c r="R41" s="115"/>
      <c r="S41" s="115"/>
      <c r="T41" s="66"/>
      <c r="U41" s="133" t="str">
        <f t="shared" si="16"/>
        <v>Ok</v>
      </c>
      <c r="V41" s="115"/>
      <c r="W41" s="115"/>
      <c r="X41" s="66"/>
      <c r="Y41" s="133" t="str">
        <f t="shared" si="17"/>
        <v>Ok</v>
      </c>
      <c r="Z41" s="115"/>
      <c r="AA41" s="115"/>
      <c r="AB41" s="66"/>
      <c r="AC41" s="133" t="str">
        <f t="shared" si="18"/>
        <v>Ok</v>
      </c>
      <c r="AD41" s="115"/>
      <c r="AE41" s="115"/>
      <c r="AF41" s="66"/>
      <c r="AG41" s="133" t="str">
        <f t="shared" si="19"/>
        <v>Ok</v>
      </c>
      <c r="AH41" s="115"/>
      <c r="AI41" s="133" t="str">
        <f t="shared" si="6"/>
        <v>Ok</v>
      </c>
      <c r="AJ41" s="117" t="str">
        <f t="shared" si="12"/>
        <v>Não</v>
      </c>
      <c r="AK41" s="118"/>
      <c r="AL41" s="115"/>
      <c r="AM41" s="133" t="str">
        <f t="shared" si="13"/>
        <v>Ok</v>
      </c>
      <c r="AO41" s="65" t="str">
        <f t="shared" si="14"/>
        <v>Cooperado SEM perguntas a serem evidenciadas</v>
      </c>
    </row>
    <row r="42" spans="1:44" ht="20.100000000000001" customHeight="1">
      <c r="A42" s="120">
        <v>15</v>
      </c>
      <c r="B42" s="229"/>
      <c r="C42" s="229"/>
      <c r="D42" s="229"/>
      <c r="E42" s="229"/>
      <c r="H42" s="250"/>
      <c r="I42" s="115">
        <f>_xlfn.XLOOKUP(J42,'3333'!$D:$D,'3333'!$C:$C,0,0)</f>
        <v>0</v>
      </c>
      <c r="J42" s="134"/>
      <c r="K42" s="135" cm="1">
        <f t="array" ref="K42">MAX(IF(J42='3333'!$D:$D,'3333'!$I:$I))</f>
        <v>0</v>
      </c>
      <c r="L42" s="136">
        <f>IF(COUNTIFS('3333'!$D:$D,'A3333'!J42,'3333'!$I:$I,'A3333'!K42,'3333'!$F:$F,'A3333'!$L$7)&gt;=1,1,0)</f>
        <v>0</v>
      </c>
      <c r="M42" s="136">
        <f>IF(COUNTIFS('3333'!$D:$D,'A3333'!J42,'3333'!$I:$I,'A3333'!K42,'3333'!$F:$F,'A3333'!$M$7)&gt;=1,1,0)</f>
        <v>0</v>
      </c>
      <c r="N42" s="136">
        <f>IF(COUNTIFS('3333'!$D:$D,'A3333'!J42,'3333'!$I:$I,'A3333'!K42,'3333'!$F:$F,'A3333'!$N$7)&gt;=1,1,0)</f>
        <v>0</v>
      </c>
      <c r="O42" s="117"/>
      <c r="P42" s="118"/>
      <c r="Q42" s="133" t="str">
        <f t="shared" si="15"/>
        <v>Ok</v>
      </c>
      <c r="R42" s="115"/>
      <c r="S42" s="115"/>
      <c r="T42" s="66"/>
      <c r="U42" s="133" t="str">
        <f t="shared" si="16"/>
        <v>Ok</v>
      </c>
      <c r="V42" s="115"/>
      <c r="W42" s="115"/>
      <c r="X42" s="66"/>
      <c r="Y42" s="133" t="str">
        <f t="shared" si="17"/>
        <v>Ok</v>
      </c>
      <c r="Z42" s="115"/>
      <c r="AA42" s="115"/>
      <c r="AB42" s="66"/>
      <c r="AC42" s="133" t="str">
        <f t="shared" si="18"/>
        <v>Ok</v>
      </c>
      <c r="AD42" s="115"/>
      <c r="AE42" s="115"/>
      <c r="AF42" s="66"/>
      <c r="AG42" s="133" t="str">
        <f t="shared" si="19"/>
        <v>Ok</v>
      </c>
      <c r="AH42" s="115"/>
      <c r="AI42" s="133" t="str">
        <f t="shared" si="6"/>
        <v>Ok</v>
      </c>
      <c r="AJ42" s="117" t="str">
        <f t="shared" si="12"/>
        <v>Não</v>
      </c>
      <c r="AK42" s="118"/>
      <c r="AL42" s="115"/>
      <c r="AM42" s="133" t="str">
        <f t="shared" si="13"/>
        <v>Ok</v>
      </c>
      <c r="AO42" s="65" t="str">
        <f t="shared" si="14"/>
        <v>Cooperado SEM perguntas a serem evidenciadas</v>
      </c>
    </row>
    <row r="43" spans="1:44" ht="20.100000000000001" customHeight="1">
      <c r="A43" s="120">
        <v>16</v>
      </c>
      <c r="B43" s="229"/>
      <c r="C43" s="229"/>
      <c r="D43" s="229"/>
      <c r="E43" s="229"/>
      <c r="H43" s="250"/>
      <c r="I43" s="115">
        <f>_xlfn.XLOOKUP(J43,'3333'!$D:$D,'3333'!$C:$C,0,0)</f>
        <v>0</v>
      </c>
      <c r="J43" s="134"/>
      <c r="K43" s="135" cm="1">
        <f t="array" ref="K43">MAX(IF(J43='3333'!$D:$D,'3333'!$I:$I))</f>
        <v>0</v>
      </c>
      <c r="L43" s="136">
        <f>IF(COUNTIFS('3333'!$D:$D,'A3333'!J43,'3333'!$I:$I,'A3333'!K43,'3333'!$F:$F,'A3333'!$L$7)&gt;=1,1,0)</f>
        <v>0</v>
      </c>
      <c r="M43" s="136">
        <f>IF(COUNTIFS('3333'!$D:$D,'A3333'!J43,'3333'!$I:$I,'A3333'!K43,'3333'!$F:$F,'A3333'!$M$7)&gt;=1,1,0)</f>
        <v>0</v>
      </c>
      <c r="N43" s="136">
        <f>IF(COUNTIFS('3333'!$D:$D,'A3333'!J43,'3333'!$I:$I,'A3333'!K43,'3333'!$F:$F,'A3333'!$N$7)&gt;=1,1,0)</f>
        <v>0</v>
      </c>
      <c r="O43" s="117"/>
      <c r="P43" s="118"/>
      <c r="Q43" s="133" t="str">
        <f t="shared" si="15"/>
        <v>Ok</v>
      </c>
      <c r="R43" s="115"/>
      <c r="S43" s="115"/>
      <c r="T43" s="66"/>
      <c r="U43" s="133" t="str">
        <f t="shared" si="16"/>
        <v>Ok</v>
      </c>
      <c r="V43" s="115"/>
      <c r="W43" s="115"/>
      <c r="X43" s="66"/>
      <c r="Y43" s="133" t="str">
        <f t="shared" si="17"/>
        <v>Ok</v>
      </c>
      <c r="Z43" s="115"/>
      <c r="AA43" s="115"/>
      <c r="AB43" s="66"/>
      <c r="AC43" s="133" t="str">
        <f t="shared" si="18"/>
        <v>Ok</v>
      </c>
      <c r="AD43" s="115"/>
      <c r="AE43" s="115"/>
      <c r="AF43" s="66"/>
      <c r="AG43" s="133" t="str">
        <f t="shared" si="19"/>
        <v>Ok</v>
      </c>
      <c r="AH43" s="115"/>
      <c r="AI43" s="133" t="str">
        <f t="shared" si="6"/>
        <v>Ok</v>
      </c>
      <c r="AJ43" s="117" t="str">
        <f t="shared" si="12"/>
        <v>Não</v>
      </c>
      <c r="AK43" s="118"/>
      <c r="AL43" s="115"/>
      <c r="AM43" s="133" t="str">
        <f t="shared" si="13"/>
        <v>Ok</v>
      </c>
      <c r="AO43" s="65" t="str">
        <f t="shared" si="14"/>
        <v>Cooperado SEM perguntas a serem evidenciadas</v>
      </c>
    </row>
    <row r="44" spans="1:44" ht="20.100000000000001" customHeight="1">
      <c r="A44" s="120">
        <v>17</v>
      </c>
      <c r="B44" s="229"/>
      <c r="C44" s="229"/>
      <c r="D44" s="229"/>
      <c r="E44" s="229"/>
      <c r="H44" s="251"/>
      <c r="I44" s="115">
        <f>_xlfn.XLOOKUP(J44,'3333'!$D:$D,'3333'!$C:$C,0,0)</f>
        <v>0</v>
      </c>
      <c r="J44" s="134"/>
      <c r="K44" s="135" cm="1">
        <f t="array" ref="K44">MAX(IF(J44='3333'!$D:$D,'3333'!$I:$I))</f>
        <v>0</v>
      </c>
      <c r="L44" s="136">
        <f>IF(COUNTIFS('3333'!$D:$D,'A3333'!J44,'3333'!$I:$I,'A3333'!K44,'3333'!$F:$F,'A3333'!$L$7)&gt;=1,1,0)</f>
        <v>0</v>
      </c>
      <c r="M44" s="136">
        <f>IF(COUNTIFS('3333'!$D:$D,'A3333'!J44,'3333'!$I:$I,'A3333'!K44,'3333'!$F:$F,'A3333'!$M$7)&gt;=1,1,0)</f>
        <v>0</v>
      </c>
      <c r="N44" s="136">
        <f>IF(COUNTIFS('3333'!$D:$D,'A3333'!J44,'3333'!$I:$I,'A3333'!K44,'3333'!$F:$F,'A3333'!$N$7)&gt;=1,1,0)</f>
        <v>0</v>
      </c>
      <c r="O44" s="117"/>
      <c r="P44" s="118"/>
      <c r="Q44" s="133" t="str">
        <f t="shared" ref="Q44" si="20">IF(AND(O44="Sim")*OR(P44="Não",P44="Não se aplica",P44=""),"Verificar","Ok")</f>
        <v>Ok</v>
      </c>
      <c r="R44" s="115"/>
      <c r="S44" s="115"/>
      <c r="T44" s="66"/>
      <c r="U44" s="133" t="str">
        <f t="shared" ref="U44" si="21">IF(AND(R44="Sim",T44="Siim"),"Ok",IF(AND(S44="Sim")*OR(T44="Não",T44="Não se aplica",T44=""),"Verificar","Ok"))</f>
        <v>Ok</v>
      </c>
      <c r="V44" s="115"/>
      <c r="W44" s="115"/>
      <c r="X44" s="66"/>
      <c r="Y44" s="133" t="str">
        <f t="shared" ref="Y44" si="22">IF(AND(V44="Sim",X44="Siim"),"Ok",IF(AND(W44="Sim")*OR(X44="Não",X44="Não se aplica",X44=""),"Verificar","Ok"))</f>
        <v>Ok</v>
      </c>
      <c r="Z44" s="115"/>
      <c r="AA44" s="115"/>
      <c r="AB44" s="66"/>
      <c r="AC44" s="133" t="str">
        <f t="shared" ref="AC44" si="23">IF(AND(Z44="Sim",AB44="Siim"),"Ok",IF(AND(AA44="Sim")*OR(AB44="Não",AB44="Não se aplica",AB44=""),"Verificar","Ok"))</f>
        <v>Ok</v>
      </c>
      <c r="AD44" s="115"/>
      <c r="AE44" s="115"/>
      <c r="AF44" s="66"/>
      <c r="AG44" s="133" t="str">
        <f t="shared" ref="AG44" si="24">IF(AND(AE44="sim",AF44="Não"),"Verificar","Ok")</f>
        <v>Ok</v>
      </c>
      <c r="AH44" s="115"/>
      <c r="AI44" s="133" t="str">
        <f t="shared" si="6"/>
        <v>Ok</v>
      </c>
      <c r="AJ44" s="117" t="str">
        <f t="shared" ref="AJ44" si="25">IF(N44=1,"Sim, precisa de plano cadastrado na PGPC", "Não")</f>
        <v>Não</v>
      </c>
      <c r="AK44" s="118"/>
      <c r="AL44" s="115"/>
      <c r="AM44" s="133" t="str">
        <f t="shared" ref="AM44" si="26">IF(OR(AL44=" ",AL44="Sim"),"Ok",IF(AJ44="Não","Ok","Verificar"))</f>
        <v>Ok</v>
      </c>
      <c r="AO44" s="65" t="str">
        <f t="shared" ref="AO44" si="27">IF(AND(Q44="Ok",U44="Ok",Y44="Ok",AC44="Ok",AG44="Ok",AI44="Ok",AM44="Ok"),"Cooperado SEM perguntas a serem evidenciadas","Cooperado COM perguntas a serem evidenciadas")</f>
        <v>Cooperado SEM perguntas a serem evidenciadas</v>
      </c>
    </row>
    <row r="45" spans="1:44" ht="20.100000000000001" customHeight="1">
      <c r="A45" s="120">
        <v>18</v>
      </c>
      <c r="B45" s="229"/>
      <c r="C45" s="229"/>
      <c r="D45" s="229"/>
      <c r="E45" s="229"/>
      <c r="H45" s="251"/>
      <c r="I45" s="115">
        <f>_xlfn.XLOOKUP(J45,'3333'!$D:$D,'3333'!$C:$C,0,0)</f>
        <v>0</v>
      </c>
      <c r="J45" s="134"/>
      <c r="K45" s="135" cm="1">
        <f t="array" ref="K45">MAX(IF(J45='3333'!$D:$D,'3333'!$I:$I))</f>
        <v>0</v>
      </c>
      <c r="L45" s="136">
        <f>IF(COUNTIFS('3333'!$D:$D,'A3333'!J45,'3333'!$I:$I,'A3333'!K45,'3333'!$F:$F,'A3333'!$L$7)&gt;=1,1,0)</f>
        <v>0</v>
      </c>
      <c r="M45" s="136">
        <f>IF(COUNTIFS('3333'!$D:$D,'A3333'!J45,'3333'!$I:$I,'A3333'!K45,'3333'!$F:$F,'A3333'!$M$7)&gt;=1,1,0)</f>
        <v>0</v>
      </c>
      <c r="N45" s="136">
        <f>IF(COUNTIFS('3333'!$D:$D,'A3333'!J45,'3333'!$I:$I,'A3333'!K45,'3333'!$F:$F,'A3333'!$N$7)&gt;=1,1,0)</f>
        <v>0</v>
      </c>
      <c r="O45" s="117"/>
      <c r="P45" s="118"/>
      <c r="Q45" s="133" t="str">
        <f t="shared" ref="Q45:Q50" si="28">IF(AND(O45="Sim")*OR(P45="Não",P45="Não se aplica",P45=""),"Verificar","Ok")</f>
        <v>Ok</v>
      </c>
      <c r="R45" s="115"/>
      <c r="S45" s="115"/>
      <c r="T45" s="66"/>
      <c r="U45" s="133" t="str">
        <f t="shared" ref="U45:U57" si="29">IF(AND(R45="Sim",T45="Siim"),"Ok",IF(AND(S45="Sim")*OR(T45="Não",T45="Não se aplica",T45=""),"Verificar","Ok"))</f>
        <v>Ok</v>
      </c>
      <c r="V45" s="115"/>
      <c r="W45" s="115"/>
      <c r="X45" s="66"/>
      <c r="Y45" s="133" t="str">
        <f t="shared" ref="Y45:Y57" si="30">IF(AND(V45="Sim",X45="Siim"),"Ok",IF(AND(W45="Sim")*OR(X45="Não",X45="Não se aplica",X45=""),"Verificar","Ok"))</f>
        <v>Ok</v>
      </c>
      <c r="Z45" s="115"/>
      <c r="AA45" s="115"/>
      <c r="AB45" s="66"/>
      <c r="AC45" s="133" t="str">
        <f t="shared" ref="AC45:AC57" si="31">IF(AND(Z45="Sim",AB45="Siim"),"Ok",IF(AND(AA45="Sim")*OR(AB45="Não",AB45="Não se aplica",AB45=""),"Verificar","Ok"))</f>
        <v>Ok</v>
      </c>
      <c r="AD45" s="115"/>
      <c r="AE45" s="115"/>
      <c r="AF45" s="66"/>
      <c r="AG45" s="133" t="str">
        <f t="shared" ref="AG45:AG57" si="32">IF(AND(AE45="sim",AF45="Não"),"Verificar","Ok")</f>
        <v>Ok</v>
      </c>
      <c r="AH45" s="115"/>
      <c r="AI45" s="133" t="str">
        <f t="shared" si="6"/>
        <v>Ok</v>
      </c>
      <c r="AJ45" s="117" t="str">
        <f t="shared" ref="AJ45:AJ57" si="33">IF(N45=1,"Sim, precisa de plano cadastrado na PGPC", "Não")</f>
        <v>Não</v>
      </c>
      <c r="AK45" s="118"/>
      <c r="AL45" s="115"/>
      <c r="AM45" s="133" t="str">
        <f t="shared" ref="AM45:AM57" si="34">IF(OR(AL45=" ",AL45="Sim"),"Ok",IF(AJ45="Não","Ok","Verificar"))</f>
        <v>Ok</v>
      </c>
      <c r="AO45" s="65" t="str">
        <f t="shared" ref="AO45:AO57" si="35">IF(AND(Q45="Ok",U45="Ok",Y45="Ok",AC45="Ok",AG45="Ok",AI45="Ok",AM45="Ok"),"Cooperado SEM perguntas a serem evidenciadas","Cooperado COM perguntas a serem evidenciadas")</f>
        <v>Cooperado SEM perguntas a serem evidenciadas</v>
      </c>
      <c r="AQ45"/>
      <c r="AR45"/>
    </row>
    <row r="46" spans="1:44" ht="20.100000000000001" customHeight="1">
      <c r="A46" s="120">
        <v>19</v>
      </c>
      <c r="B46" s="229"/>
      <c r="C46" s="229"/>
      <c r="D46" s="229"/>
      <c r="E46" s="229"/>
      <c r="H46" s="251"/>
      <c r="I46" s="115">
        <f>_xlfn.XLOOKUP(J46,'3333'!$D:$D,'3333'!$C:$C,0,0)</f>
        <v>0</v>
      </c>
      <c r="J46" s="134"/>
      <c r="K46" s="135" cm="1">
        <f t="array" ref="K46">MAX(IF(J46='3333'!$D:$D,'3333'!$I:$I))</f>
        <v>0</v>
      </c>
      <c r="L46" s="136">
        <f>IF(COUNTIFS('3333'!$D:$D,'A3333'!J46,'3333'!$I:$I,'A3333'!K46,'3333'!$F:$F,'A3333'!$L$7)&gt;=1,1,0)</f>
        <v>0</v>
      </c>
      <c r="M46" s="136">
        <f>IF(COUNTIFS('3333'!$D:$D,'A3333'!J46,'3333'!$I:$I,'A3333'!K46,'3333'!$F:$F,'A3333'!$M$7)&gt;=1,1,0)</f>
        <v>0</v>
      </c>
      <c r="N46" s="136">
        <f>IF(COUNTIFS('3333'!$D:$D,'A3333'!J46,'3333'!$I:$I,'A3333'!K46,'3333'!$F:$F,'A3333'!$N$7)&gt;=1,1,0)</f>
        <v>0</v>
      </c>
      <c r="O46" s="117"/>
      <c r="P46" s="118"/>
      <c r="Q46" s="133" t="str">
        <f t="shared" si="28"/>
        <v>Ok</v>
      </c>
      <c r="R46" s="115"/>
      <c r="S46" s="115"/>
      <c r="T46" s="66"/>
      <c r="U46" s="133" t="str">
        <f t="shared" si="29"/>
        <v>Ok</v>
      </c>
      <c r="V46" s="115"/>
      <c r="W46" s="115"/>
      <c r="X46" s="66"/>
      <c r="Y46" s="133" t="str">
        <f t="shared" si="30"/>
        <v>Ok</v>
      </c>
      <c r="Z46" s="115"/>
      <c r="AA46" s="115"/>
      <c r="AB46" s="66"/>
      <c r="AC46" s="133" t="str">
        <f t="shared" si="31"/>
        <v>Ok</v>
      </c>
      <c r="AD46" s="115"/>
      <c r="AE46" s="115"/>
      <c r="AF46" s="66"/>
      <c r="AG46" s="133" t="str">
        <f t="shared" si="32"/>
        <v>Ok</v>
      </c>
      <c r="AH46" s="115"/>
      <c r="AI46" s="133" t="str">
        <f t="shared" si="6"/>
        <v>Ok</v>
      </c>
      <c r="AJ46" s="117" t="str">
        <f t="shared" si="33"/>
        <v>Não</v>
      </c>
      <c r="AK46" s="118"/>
      <c r="AL46" s="115"/>
      <c r="AM46" s="133" t="str">
        <f t="shared" si="34"/>
        <v>Ok</v>
      </c>
      <c r="AO46" s="65" t="str">
        <f t="shared" si="35"/>
        <v>Cooperado SEM perguntas a serem evidenciadas</v>
      </c>
    </row>
    <row r="47" spans="1:44" ht="20.100000000000001" customHeight="1">
      <c r="A47" s="120"/>
      <c r="B47" s="118"/>
      <c r="C47" s="118"/>
      <c r="D47" s="118"/>
      <c r="E47" s="118"/>
      <c r="H47" s="251"/>
      <c r="I47" s="115">
        <f>_xlfn.XLOOKUP(J47,'3333'!$D:$D,'3333'!$C:$C,0,0)</f>
        <v>0</v>
      </c>
      <c r="J47" s="134"/>
      <c r="K47" s="135" cm="1">
        <f t="array" ref="K47">MAX(IF(J47='3333'!$D:$D,'3333'!$I:$I))</f>
        <v>0</v>
      </c>
      <c r="L47" s="136">
        <f>IF(COUNTIFS('3333'!$D:$D,'A3333'!J47,'3333'!$I:$I,'A3333'!K47,'3333'!$F:$F,'A3333'!$L$7)&gt;=1,1,0)</f>
        <v>0</v>
      </c>
      <c r="M47" s="136">
        <f>IF(COUNTIFS('3333'!$D:$D,'A3333'!J47,'3333'!$I:$I,'A3333'!K47,'3333'!$F:$F,'A3333'!$M$7)&gt;=1,1,0)</f>
        <v>0</v>
      </c>
      <c r="N47" s="136">
        <f>IF(COUNTIFS('3333'!$D:$D,'A3333'!J47,'3333'!$I:$I,'A3333'!K47,'3333'!$F:$F,'A3333'!$N$7)&gt;=1,1,0)</f>
        <v>0</v>
      </c>
      <c r="O47" s="117"/>
      <c r="P47" s="118"/>
      <c r="Q47" s="133" t="str">
        <f t="shared" si="28"/>
        <v>Ok</v>
      </c>
      <c r="R47" s="115"/>
      <c r="S47" s="115"/>
      <c r="T47" s="66"/>
      <c r="U47" s="133" t="str">
        <f t="shared" si="29"/>
        <v>Ok</v>
      </c>
      <c r="V47" s="115"/>
      <c r="W47" s="115"/>
      <c r="X47" s="66"/>
      <c r="Y47" s="133" t="str">
        <f t="shared" si="30"/>
        <v>Ok</v>
      </c>
      <c r="Z47" s="115"/>
      <c r="AA47" s="115"/>
      <c r="AB47" s="66"/>
      <c r="AC47" s="133" t="str">
        <f t="shared" si="31"/>
        <v>Ok</v>
      </c>
      <c r="AD47" s="115"/>
      <c r="AE47" s="115"/>
      <c r="AF47" s="66"/>
      <c r="AG47" s="133" t="str">
        <f t="shared" si="32"/>
        <v>Ok</v>
      </c>
      <c r="AH47" s="115"/>
      <c r="AI47" s="133" t="str">
        <f t="shared" si="6"/>
        <v>Ok</v>
      </c>
      <c r="AJ47" s="117" t="str">
        <f t="shared" si="33"/>
        <v>Não</v>
      </c>
      <c r="AK47" s="118"/>
      <c r="AL47" s="115"/>
      <c r="AM47" s="133" t="str">
        <f t="shared" si="34"/>
        <v>Ok</v>
      </c>
      <c r="AO47" s="65" t="str">
        <f t="shared" si="35"/>
        <v>Cooperado SEM perguntas a serem evidenciadas</v>
      </c>
    </row>
    <row r="48" spans="1:44" ht="20.100000000000001" customHeight="1" thickBot="1">
      <c r="B48" s="324" t="s">
        <v>719</v>
      </c>
      <c r="C48" s="324"/>
      <c r="D48" s="324"/>
      <c r="E48" s="324"/>
      <c r="H48" s="251"/>
      <c r="I48" s="115">
        <f>_xlfn.XLOOKUP(J48,'3333'!$D:$D,'3333'!$C:$C,0,0)</f>
        <v>0</v>
      </c>
      <c r="J48" s="134"/>
      <c r="K48" s="135" cm="1">
        <f t="array" ref="K48">MAX(IF(J48='3333'!$D:$D,'3333'!$I:$I))</f>
        <v>0</v>
      </c>
      <c r="L48" s="136">
        <f>IF(COUNTIFS('3333'!$D:$D,'A3333'!J48,'3333'!$I:$I,'A3333'!K48,'3333'!$F:$F,'A3333'!$L$7)&gt;=1,1,0)</f>
        <v>0</v>
      </c>
      <c r="M48" s="136">
        <f>IF(COUNTIFS('3333'!$D:$D,'A3333'!J48,'3333'!$I:$I,'A3333'!K48,'3333'!$F:$F,'A3333'!$M$7)&gt;=1,1,0)</f>
        <v>0</v>
      </c>
      <c r="N48" s="136">
        <f>IF(COUNTIFS('3333'!$D:$D,'A3333'!J48,'3333'!$I:$I,'A3333'!K48,'3333'!$F:$F,'A3333'!$N$7)&gt;=1,1,0)</f>
        <v>0</v>
      </c>
      <c r="O48" s="117"/>
      <c r="P48" s="118"/>
      <c r="Q48" s="133" t="str">
        <f t="shared" si="28"/>
        <v>Ok</v>
      </c>
      <c r="R48" s="115"/>
      <c r="S48" s="115"/>
      <c r="T48" s="66"/>
      <c r="U48" s="133" t="str">
        <f t="shared" si="29"/>
        <v>Ok</v>
      </c>
      <c r="V48" s="115"/>
      <c r="W48" s="115"/>
      <c r="X48" s="66"/>
      <c r="Y48" s="133" t="str">
        <f t="shared" si="30"/>
        <v>Ok</v>
      </c>
      <c r="Z48" s="115"/>
      <c r="AA48" s="115"/>
      <c r="AB48" s="66"/>
      <c r="AC48" s="133" t="str">
        <f t="shared" si="31"/>
        <v>Ok</v>
      </c>
      <c r="AD48" s="115"/>
      <c r="AE48" s="115"/>
      <c r="AF48" s="66"/>
      <c r="AG48" s="133" t="str">
        <f t="shared" si="32"/>
        <v>Ok</v>
      </c>
      <c r="AH48" s="115"/>
      <c r="AI48" s="133" t="str">
        <f t="shared" si="6"/>
        <v>Ok</v>
      </c>
      <c r="AJ48" s="117" t="str">
        <f t="shared" si="33"/>
        <v>Não</v>
      </c>
      <c r="AK48" s="118"/>
      <c r="AL48" s="115"/>
      <c r="AM48" s="133" t="str">
        <f t="shared" si="34"/>
        <v>Ok</v>
      </c>
      <c r="AO48" s="65" t="str">
        <f t="shared" si="35"/>
        <v>Cooperado SEM perguntas a serem evidenciadas</v>
      </c>
    </row>
    <row r="49" spans="1:41" ht="20.100000000000001" customHeight="1" thickTop="1">
      <c r="A49" s="119" t="s">
        <v>720</v>
      </c>
      <c r="B49" s="150" t="s">
        <v>721</v>
      </c>
      <c r="C49" s="151" t="s">
        <v>715</v>
      </c>
      <c r="D49" s="328"/>
      <c r="E49" s="329"/>
      <c r="H49" s="251"/>
      <c r="I49" s="115">
        <f>_xlfn.XLOOKUP(J49,'3333'!$D:$D,'3333'!$C:$C,0,0)</f>
        <v>0</v>
      </c>
      <c r="J49" s="134"/>
      <c r="K49" s="135" cm="1">
        <f t="array" ref="K49">MAX(IF(J49='3333'!$D:$D,'3333'!$I:$I))</f>
        <v>0</v>
      </c>
      <c r="L49" s="136">
        <f>IF(COUNTIFS('3333'!$D:$D,'A3333'!J49,'3333'!$I:$I,'A3333'!K49,'3333'!$F:$F,'A3333'!$L$7)&gt;=1,1,0)</f>
        <v>0</v>
      </c>
      <c r="M49" s="136">
        <f>IF(COUNTIFS('3333'!$D:$D,'A3333'!J49,'3333'!$I:$I,'A3333'!K49,'3333'!$F:$F,'A3333'!$M$7)&gt;=1,1,0)</f>
        <v>0</v>
      </c>
      <c r="N49" s="136">
        <f>IF(COUNTIFS('3333'!$D:$D,'A3333'!J49,'3333'!$I:$I,'A3333'!K49,'3333'!$F:$F,'A3333'!$N$7)&gt;=1,1,0)</f>
        <v>0</v>
      </c>
      <c r="O49" s="117"/>
      <c r="P49" s="118"/>
      <c r="Q49" s="133" t="str">
        <f t="shared" si="28"/>
        <v>Ok</v>
      </c>
      <c r="R49" s="115"/>
      <c r="S49" s="115"/>
      <c r="T49" s="66"/>
      <c r="U49" s="133" t="str">
        <f t="shared" si="29"/>
        <v>Ok</v>
      </c>
      <c r="V49" s="115"/>
      <c r="W49" s="115"/>
      <c r="X49" s="66"/>
      <c r="Y49" s="133" t="str">
        <f t="shared" si="30"/>
        <v>Ok</v>
      </c>
      <c r="Z49" s="115"/>
      <c r="AA49" s="115"/>
      <c r="AB49" s="66"/>
      <c r="AC49" s="133" t="str">
        <f t="shared" si="31"/>
        <v>Ok</v>
      </c>
      <c r="AD49" s="115"/>
      <c r="AE49" s="115"/>
      <c r="AF49" s="66"/>
      <c r="AG49" s="133" t="str">
        <f t="shared" si="32"/>
        <v>Ok</v>
      </c>
      <c r="AH49" s="115"/>
      <c r="AI49" s="133" t="str">
        <f t="shared" si="6"/>
        <v>Ok</v>
      </c>
      <c r="AJ49" s="117" t="str">
        <f t="shared" si="33"/>
        <v>Não</v>
      </c>
      <c r="AK49" s="118"/>
      <c r="AL49" s="115"/>
      <c r="AM49" s="133" t="str">
        <f t="shared" si="34"/>
        <v>Ok</v>
      </c>
      <c r="AO49" s="65" t="str">
        <f t="shared" si="35"/>
        <v>Cooperado SEM perguntas a serem evidenciadas</v>
      </c>
    </row>
    <row r="50" spans="1:41" ht="20.100000000000001" customHeight="1">
      <c r="A50" s="119">
        <f>IFERROR(IF(ROW(_xlfn.XLOOKUP(B50,I:I,I:I))=1,"",ROW(_xlfn.XLOOKUP(B50,I:I,I:I))),"")</f>
        <v>21</v>
      </c>
      <c r="B50" s="157" t="str" cm="1">
        <f t="array" ref="B50">IF(_xlfn._xlws.FILTER(I:I,AO:AO="Cooperado COM perguntas a serem evidenciadas","")="","",_xlfn._xlws.FILTER(I:I,AO:AO="Cooperado COM perguntas a serem evidenciadas",""))</f>
        <v>13.059.848/0001-38</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v>
      </c>
      <c r="D50" s="120"/>
      <c r="E50" s="158"/>
      <c r="H50" s="251"/>
      <c r="I50" s="115">
        <f>_xlfn.XLOOKUP(J50,'3333'!$D:$D,'3333'!$C:$C,0,0)</f>
        <v>0</v>
      </c>
      <c r="J50" s="134"/>
      <c r="K50" s="135" cm="1">
        <f t="array" ref="K50">MAX(IF(J50='3333'!$D:$D,'3333'!$I:$I))</f>
        <v>0</v>
      </c>
      <c r="L50" s="136">
        <f>IF(COUNTIFS('3333'!$D:$D,'A3333'!J50,'3333'!$I:$I,'A3333'!K50,'3333'!$F:$F,'A3333'!$L$7)&gt;=1,1,0)</f>
        <v>0</v>
      </c>
      <c r="M50" s="136">
        <f>IF(COUNTIFS('3333'!$D:$D,'A3333'!J50,'3333'!$I:$I,'A3333'!K50,'3333'!$F:$F,'A3333'!$M$7)&gt;=1,1,0)</f>
        <v>0</v>
      </c>
      <c r="N50" s="136">
        <f>IF(COUNTIFS('3333'!$D:$D,'A3333'!J50,'3333'!$I:$I,'A3333'!K50,'3333'!$F:$F,'A3333'!$N$7)&gt;=1,1,0)</f>
        <v>0</v>
      </c>
      <c r="O50" s="117"/>
      <c r="P50" s="118"/>
      <c r="Q50" s="133" t="str">
        <f t="shared" si="28"/>
        <v>Ok</v>
      </c>
      <c r="R50" s="115"/>
      <c r="S50" s="115"/>
      <c r="T50" s="66"/>
      <c r="U50" s="133" t="str">
        <f t="shared" si="29"/>
        <v>Ok</v>
      </c>
      <c r="V50" s="115"/>
      <c r="W50" s="115"/>
      <c r="X50" s="66"/>
      <c r="Y50" s="133" t="str">
        <f t="shared" si="30"/>
        <v>Ok</v>
      </c>
      <c r="Z50" s="115"/>
      <c r="AA50" s="115"/>
      <c r="AB50" s="66"/>
      <c r="AC50" s="133" t="str">
        <f t="shared" si="31"/>
        <v>Ok</v>
      </c>
      <c r="AD50" s="115"/>
      <c r="AE50" s="115"/>
      <c r="AF50" s="66"/>
      <c r="AG50" s="133" t="str">
        <f t="shared" si="32"/>
        <v>Ok</v>
      </c>
      <c r="AH50" s="115"/>
      <c r="AI50" s="133" t="str">
        <f t="shared" si="6"/>
        <v>Ok</v>
      </c>
      <c r="AJ50" s="117" t="str">
        <f t="shared" si="33"/>
        <v>Não</v>
      </c>
      <c r="AK50" s="118"/>
      <c r="AL50" s="115"/>
      <c r="AM50" s="133" t="str">
        <f t="shared" si="34"/>
        <v>Ok</v>
      </c>
      <c r="AO50" s="65" t="str">
        <f t="shared" si="35"/>
        <v>Cooperado SEM perguntas a serem evidenciadas</v>
      </c>
    </row>
    <row r="51" spans="1:41" ht="20.100000000000001" customHeight="1">
      <c r="A51" s="119" t="str">
        <f t="shared" ref="A51:A82" si="36">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s="251"/>
      <c r="I51" s="115">
        <f>_xlfn.XLOOKUP(J51,'3333'!$D:$D,'3333'!$C:$C,0,0)</f>
        <v>0</v>
      </c>
      <c r="J51" s="134"/>
      <c r="K51" s="135" cm="1">
        <f t="array" ref="K51">MAX(IF(J51='3333'!$D:$D,'3333'!$I:$I))</f>
        <v>0</v>
      </c>
      <c r="L51" s="136">
        <f>IF(COUNTIFS('3333'!$D:$D,'A3333'!J51,'3333'!$I:$I,'A3333'!K51,'3333'!$F:$F,'A3333'!$L$7)&gt;=1,1,0)</f>
        <v>0</v>
      </c>
      <c r="M51" s="136">
        <f>IF(COUNTIFS('3333'!$D:$D,'A3333'!J51,'3333'!$I:$I,'A3333'!K51,'3333'!$F:$F,'A3333'!$M$7)&gt;=1,1,0)</f>
        <v>0</v>
      </c>
      <c r="N51" s="136">
        <f>IF(COUNTIFS('3333'!$D:$D,'A3333'!J51,'3333'!$I:$I,'A3333'!K51,'3333'!$F:$F,'A3333'!$N$7)&gt;=1,1,0)</f>
        <v>0</v>
      </c>
      <c r="O51" s="117"/>
      <c r="P51" s="118"/>
      <c r="Q51" s="133" t="str">
        <f>IF(AND(O51="Sim")*OR(P51="Não",P51="Não se aplica",P51=""),"Verificar","Ok")</f>
        <v>Ok</v>
      </c>
      <c r="R51" s="115"/>
      <c r="S51" s="115"/>
      <c r="T51" s="66"/>
      <c r="U51" s="133" t="str">
        <f t="shared" si="29"/>
        <v>Ok</v>
      </c>
      <c r="V51" s="115"/>
      <c r="W51" s="115"/>
      <c r="X51" s="66"/>
      <c r="Y51" s="133" t="str">
        <f t="shared" si="30"/>
        <v>Ok</v>
      </c>
      <c r="Z51" s="115"/>
      <c r="AA51" s="115"/>
      <c r="AB51" s="66"/>
      <c r="AC51" s="133" t="str">
        <f t="shared" si="31"/>
        <v>Ok</v>
      </c>
      <c r="AD51" s="115"/>
      <c r="AE51" s="115"/>
      <c r="AF51" s="66"/>
      <c r="AG51" s="133" t="str">
        <f t="shared" si="32"/>
        <v>Ok</v>
      </c>
      <c r="AH51" s="115"/>
      <c r="AI51" s="133" t="str">
        <f t="shared" si="6"/>
        <v>Ok</v>
      </c>
      <c r="AJ51" s="117" t="str">
        <f t="shared" si="33"/>
        <v>Não</v>
      </c>
      <c r="AK51" s="118"/>
      <c r="AL51" s="115"/>
      <c r="AM51" s="133" t="str">
        <f t="shared" si="34"/>
        <v>Ok</v>
      </c>
      <c r="AO51" s="65" t="str">
        <f t="shared" si="35"/>
        <v>Cooperado SEM perguntas a serem evidenciadas</v>
      </c>
    </row>
    <row r="52" spans="1:41" ht="20.100000000000001" customHeight="1">
      <c r="A52" s="119" t="str">
        <f t="shared" si="36"/>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s="251"/>
      <c r="I52" s="115">
        <f>_xlfn.XLOOKUP(J52,'3333'!$D:$D,'3333'!$C:$C,0,0)</f>
        <v>0</v>
      </c>
      <c r="J52" s="134"/>
      <c r="K52" s="135" cm="1">
        <f t="array" ref="K52">MAX(IF(J52='3333'!$D:$D,'3333'!$I:$I))</f>
        <v>0</v>
      </c>
      <c r="L52" s="136">
        <f>IF(COUNTIFS('3333'!$D:$D,'A3333'!J52,'3333'!$I:$I,'A3333'!K52,'3333'!$F:$F,'A3333'!$L$7)&gt;=1,1,0)</f>
        <v>0</v>
      </c>
      <c r="M52" s="136">
        <f>IF(COUNTIFS('3333'!$D:$D,'A3333'!J52,'3333'!$I:$I,'A3333'!K52,'3333'!$F:$F,'A3333'!$M$7)&gt;=1,1,0)</f>
        <v>0</v>
      </c>
      <c r="N52" s="136">
        <f>IF(COUNTIFS('3333'!$D:$D,'A3333'!J52,'3333'!$I:$I,'A3333'!K52,'3333'!$F:$F,'A3333'!$N$7)&gt;=1,1,0)</f>
        <v>0</v>
      </c>
      <c r="O52" s="117"/>
      <c r="P52" s="118"/>
      <c r="Q52" s="133" t="str">
        <f t="shared" ref="Q52:Q57" si="37">IF(AND(O52="Sim")*OR(P52="Não",P52="Não se aplica",P52=""),"Verificar","Ok")</f>
        <v>Ok</v>
      </c>
      <c r="R52" s="115"/>
      <c r="S52" s="115"/>
      <c r="T52" s="66"/>
      <c r="U52" s="133" t="str">
        <f t="shared" si="29"/>
        <v>Ok</v>
      </c>
      <c r="V52" s="115"/>
      <c r="W52" s="115"/>
      <c r="X52" s="66"/>
      <c r="Y52" s="133" t="str">
        <f t="shared" si="30"/>
        <v>Ok</v>
      </c>
      <c r="Z52" s="115"/>
      <c r="AA52" s="115"/>
      <c r="AB52" s="66"/>
      <c r="AC52" s="133" t="str">
        <f t="shared" si="31"/>
        <v>Ok</v>
      </c>
      <c r="AD52" s="115"/>
      <c r="AE52" s="115"/>
      <c r="AF52" s="66"/>
      <c r="AG52" s="133" t="str">
        <f t="shared" si="32"/>
        <v>Ok</v>
      </c>
      <c r="AH52" s="115"/>
      <c r="AI52" s="133" t="str">
        <f t="shared" si="6"/>
        <v>Ok</v>
      </c>
      <c r="AJ52" s="117" t="str">
        <f t="shared" si="33"/>
        <v>Não</v>
      </c>
      <c r="AK52" s="118"/>
      <c r="AL52" s="115"/>
      <c r="AM52" s="133" t="str">
        <f t="shared" si="34"/>
        <v>Ok</v>
      </c>
      <c r="AO52" s="65" t="str">
        <f t="shared" si="35"/>
        <v>Cooperado SEM perguntas a serem evidenciadas</v>
      </c>
    </row>
    <row r="53" spans="1:41" ht="20.100000000000001" customHeight="1">
      <c r="A53" s="119" t="str">
        <f t="shared" si="36"/>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s="251"/>
      <c r="I53" s="115">
        <f>_xlfn.XLOOKUP(J53,'3333'!$D:$D,'3333'!$C:$C,0,0)</f>
        <v>0</v>
      </c>
      <c r="J53" s="134"/>
      <c r="K53" s="135" cm="1">
        <f t="array" ref="K53">MAX(IF(J53='3333'!$D:$D,'3333'!$I:$I))</f>
        <v>0</v>
      </c>
      <c r="L53" s="136">
        <f>IF(COUNTIFS('3333'!$D:$D,'A3333'!J53,'3333'!$I:$I,'A3333'!K53,'3333'!$F:$F,'A3333'!$L$7)&gt;=1,1,0)</f>
        <v>0</v>
      </c>
      <c r="M53" s="136">
        <f>IF(COUNTIFS('3333'!$D:$D,'A3333'!J53,'3333'!$I:$I,'A3333'!K53,'3333'!$F:$F,'A3333'!$M$7)&gt;=1,1,0)</f>
        <v>0</v>
      </c>
      <c r="N53" s="136">
        <f>IF(COUNTIFS('3333'!$D:$D,'A3333'!J53,'3333'!$I:$I,'A3333'!K53,'3333'!$F:$F,'A3333'!$N$7)&gt;=1,1,0)</f>
        <v>0</v>
      </c>
      <c r="O53" s="117"/>
      <c r="P53" s="118"/>
      <c r="Q53" s="133" t="str">
        <f t="shared" si="37"/>
        <v>Ok</v>
      </c>
      <c r="R53" s="115"/>
      <c r="S53" s="115"/>
      <c r="T53" s="66"/>
      <c r="U53" s="133" t="str">
        <f t="shared" si="29"/>
        <v>Ok</v>
      </c>
      <c r="V53" s="115"/>
      <c r="W53" s="115"/>
      <c r="X53" s="66"/>
      <c r="Y53" s="133" t="str">
        <f t="shared" si="30"/>
        <v>Ok</v>
      </c>
      <c r="Z53" s="115"/>
      <c r="AA53" s="115"/>
      <c r="AB53" s="66"/>
      <c r="AC53" s="133" t="str">
        <f t="shared" si="31"/>
        <v>Ok</v>
      </c>
      <c r="AD53" s="115"/>
      <c r="AE53" s="115"/>
      <c r="AF53" s="66"/>
      <c r="AG53" s="133" t="str">
        <f t="shared" si="32"/>
        <v>Ok</v>
      </c>
      <c r="AH53" s="115"/>
      <c r="AI53" s="133" t="str">
        <f t="shared" si="6"/>
        <v>Ok</v>
      </c>
      <c r="AJ53" s="117" t="str">
        <f t="shared" si="33"/>
        <v>Não</v>
      </c>
      <c r="AK53" s="118"/>
      <c r="AL53" s="115"/>
      <c r="AM53" s="133" t="str">
        <f t="shared" si="34"/>
        <v>Ok</v>
      </c>
      <c r="AO53" s="65" t="str">
        <f t="shared" si="35"/>
        <v>Cooperado SEM perguntas a serem evidenciadas</v>
      </c>
    </row>
    <row r="54" spans="1:41" ht="20.100000000000001" customHeight="1">
      <c r="A54" s="119" t="str">
        <f t="shared" si="36"/>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s="251"/>
      <c r="I54" s="115">
        <f>_xlfn.XLOOKUP(J54,'3333'!$D:$D,'3333'!$C:$C,0,0)</f>
        <v>0</v>
      </c>
      <c r="J54" s="134"/>
      <c r="K54" s="135" cm="1">
        <f t="array" ref="K54">MAX(IF(J54='3333'!$D:$D,'3333'!$I:$I))</f>
        <v>0</v>
      </c>
      <c r="L54" s="136">
        <f>IF(COUNTIFS('3333'!$D:$D,'A3333'!J54,'3333'!$I:$I,'A3333'!K54,'3333'!$F:$F,'A3333'!$L$7)&gt;=1,1,0)</f>
        <v>0</v>
      </c>
      <c r="M54" s="136">
        <f>IF(COUNTIFS('3333'!$D:$D,'A3333'!J54,'3333'!$I:$I,'A3333'!K54,'3333'!$F:$F,'A3333'!$M$7)&gt;=1,1,0)</f>
        <v>0</v>
      </c>
      <c r="N54" s="136">
        <f>IF(COUNTIFS('3333'!$D:$D,'A3333'!J54,'3333'!$I:$I,'A3333'!K54,'3333'!$F:$F,'A3333'!$N$7)&gt;=1,1,0)</f>
        <v>0</v>
      </c>
      <c r="O54" s="117"/>
      <c r="P54" s="118"/>
      <c r="Q54" s="133" t="str">
        <f t="shared" si="37"/>
        <v>Ok</v>
      </c>
      <c r="R54" s="115"/>
      <c r="S54" s="115"/>
      <c r="T54" s="66"/>
      <c r="U54" s="133" t="str">
        <f t="shared" si="29"/>
        <v>Ok</v>
      </c>
      <c r="V54" s="115"/>
      <c r="W54" s="115"/>
      <c r="X54" s="66"/>
      <c r="Y54" s="133" t="str">
        <f t="shared" si="30"/>
        <v>Ok</v>
      </c>
      <c r="Z54" s="115"/>
      <c r="AA54" s="115"/>
      <c r="AB54" s="66"/>
      <c r="AC54" s="133" t="str">
        <f t="shared" si="31"/>
        <v>Ok</v>
      </c>
      <c r="AD54" s="115"/>
      <c r="AE54" s="115"/>
      <c r="AF54" s="66"/>
      <c r="AG54" s="133" t="str">
        <f t="shared" si="32"/>
        <v>Ok</v>
      </c>
      <c r="AH54" s="115"/>
      <c r="AI54" s="133" t="str">
        <f t="shared" si="6"/>
        <v>Ok</v>
      </c>
      <c r="AJ54" s="117" t="str">
        <f t="shared" si="33"/>
        <v>Não</v>
      </c>
      <c r="AK54" s="118"/>
      <c r="AL54" s="115"/>
      <c r="AM54" s="133" t="str">
        <f t="shared" si="34"/>
        <v>Ok</v>
      </c>
      <c r="AO54" s="65" t="str">
        <f t="shared" si="35"/>
        <v>Cooperado SEM perguntas a serem evidenciadas</v>
      </c>
    </row>
    <row r="55" spans="1:41" ht="20.100000000000001" customHeight="1">
      <c r="A55" s="119" t="str">
        <f t="shared" si="36"/>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s="251"/>
      <c r="I55" s="115">
        <f>_xlfn.XLOOKUP(J55,'3333'!$D:$D,'3333'!$C:$C,0,0)</f>
        <v>0</v>
      </c>
      <c r="J55" s="134"/>
      <c r="K55" s="135" cm="1">
        <f t="array" ref="K55">MAX(IF(J55='3333'!$D:$D,'3333'!$I:$I))</f>
        <v>0</v>
      </c>
      <c r="L55" s="136">
        <f>IF(COUNTIFS('3333'!$D:$D,'A3333'!J55,'3333'!$I:$I,'A3333'!K55,'3333'!$F:$F,'A3333'!$L$7)&gt;=1,1,0)</f>
        <v>0</v>
      </c>
      <c r="M55" s="136">
        <f>IF(COUNTIFS('3333'!$D:$D,'A3333'!J55,'3333'!$I:$I,'A3333'!K55,'3333'!$F:$F,'A3333'!$M$7)&gt;=1,1,0)</f>
        <v>0</v>
      </c>
      <c r="N55" s="136">
        <f>IF(COUNTIFS('3333'!$D:$D,'A3333'!J55,'3333'!$I:$I,'A3333'!K55,'3333'!$F:$F,'A3333'!$N$7)&gt;=1,1,0)</f>
        <v>0</v>
      </c>
      <c r="O55" s="117"/>
      <c r="P55" s="118"/>
      <c r="Q55" s="133" t="str">
        <f t="shared" si="37"/>
        <v>Ok</v>
      </c>
      <c r="R55" s="115"/>
      <c r="S55" s="115"/>
      <c r="T55" s="66"/>
      <c r="U55" s="133" t="str">
        <f t="shared" si="29"/>
        <v>Ok</v>
      </c>
      <c r="V55" s="115"/>
      <c r="W55" s="115"/>
      <c r="X55" s="66"/>
      <c r="Y55" s="133" t="str">
        <f t="shared" si="30"/>
        <v>Ok</v>
      </c>
      <c r="Z55" s="115"/>
      <c r="AA55" s="115"/>
      <c r="AB55" s="66"/>
      <c r="AC55" s="133" t="str">
        <f t="shared" si="31"/>
        <v>Ok</v>
      </c>
      <c r="AD55" s="115"/>
      <c r="AE55" s="115"/>
      <c r="AF55" s="66"/>
      <c r="AG55" s="133" t="str">
        <f t="shared" si="32"/>
        <v>Ok</v>
      </c>
      <c r="AH55" s="115"/>
      <c r="AI55" s="133" t="str">
        <f t="shared" si="6"/>
        <v>Ok</v>
      </c>
      <c r="AJ55" s="117" t="str">
        <f t="shared" si="33"/>
        <v>Não</v>
      </c>
      <c r="AK55" s="118"/>
      <c r="AL55" s="115"/>
      <c r="AM55" s="133" t="str">
        <f t="shared" si="34"/>
        <v>Ok</v>
      </c>
      <c r="AO55" s="65" t="str">
        <f t="shared" si="35"/>
        <v>Cooperado SEM perguntas a serem evidenciadas</v>
      </c>
    </row>
    <row r="56" spans="1:41" ht="20.100000000000001" customHeight="1">
      <c r="A56" s="119" t="str">
        <f t="shared" si="36"/>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s="251"/>
      <c r="I56" s="115">
        <f>_xlfn.XLOOKUP(J56,'3333'!$D:$D,'3333'!$C:$C,0,0)</f>
        <v>0</v>
      </c>
      <c r="J56" s="134"/>
      <c r="K56" s="135" cm="1">
        <f t="array" ref="K56">MAX(IF(J56='3333'!$D:$D,'3333'!$I:$I))</f>
        <v>0</v>
      </c>
      <c r="L56" s="136">
        <f>IF(COUNTIFS('3333'!$D:$D,'A3333'!J56,'3333'!$I:$I,'A3333'!K56,'3333'!$F:$F,'A3333'!$L$7)&gt;=1,1,0)</f>
        <v>0</v>
      </c>
      <c r="M56" s="136">
        <f>IF(COUNTIFS('3333'!$D:$D,'A3333'!J56,'3333'!$I:$I,'A3333'!K56,'3333'!$F:$F,'A3333'!$M$7)&gt;=1,1,0)</f>
        <v>0</v>
      </c>
      <c r="N56" s="136">
        <f>IF(COUNTIFS('3333'!$D:$D,'A3333'!J56,'3333'!$I:$I,'A3333'!K56,'3333'!$F:$F,'A3333'!$N$7)&gt;=1,1,0)</f>
        <v>0</v>
      </c>
      <c r="O56" s="117"/>
      <c r="P56" s="118"/>
      <c r="Q56" s="133" t="str">
        <f t="shared" si="37"/>
        <v>Ok</v>
      </c>
      <c r="R56" s="115"/>
      <c r="S56" s="115"/>
      <c r="T56" s="66"/>
      <c r="U56" s="133" t="str">
        <f t="shared" si="29"/>
        <v>Ok</v>
      </c>
      <c r="V56" s="115"/>
      <c r="W56" s="115"/>
      <c r="X56" s="66"/>
      <c r="Y56" s="133" t="str">
        <f t="shared" si="30"/>
        <v>Ok</v>
      </c>
      <c r="Z56" s="115"/>
      <c r="AA56" s="115"/>
      <c r="AB56" s="66"/>
      <c r="AC56" s="133" t="str">
        <f t="shared" si="31"/>
        <v>Ok</v>
      </c>
      <c r="AD56" s="115"/>
      <c r="AE56" s="115"/>
      <c r="AF56" s="66"/>
      <c r="AG56" s="133" t="str">
        <f t="shared" si="32"/>
        <v>Ok</v>
      </c>
      <c r="AH56" s="115"/>
      <c r="AI56" s="133" t="str">
        <f t="shared" si="6"/>
        <v>Ok</v>
      </c>
      <c r="AJ56" s="117" t="str">
        <f t="shared" si="33"/>
        <v>Não</v>
      </c>
      <c r="AK56" s="118"/>
      <c r="AL56" s="115"/>
      <c r="AM56" s="133" t="str">
        <f t="shared" si="34"/>
        <v>Ok</v>
      </c>
      <c r="AO56" s="65" t="str">
        <f t="shared" si="35"/>
        <v>Cooperado SEM perguntas a serem evidenciadas</v>
      </c>
    </row>
    <row r="57" spans="1:41" ht="20.100000000000001" customHeight="1">
      <c r="A57" s="119" t="str">
        <f t="shared" si="36"/>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s="251"/>
      <c r="I57" s="115">
        <f>_xlfn.XLOOKUP(J57,'3333'!$D:$D,'3333'!$C:$C,0,0)</f>
        <v>0</v>
      </c>
      <c r="J57" s="134"/>
      <c r="K57" s="135" cm="1">
        <f t="array" ref="K57">MAX(IF(J57='3333'!$D:$D,'3333'!$I:$I))</f>
        <v>0</v>
      </c>
      <c r="L57" s="136">
        <f>IF(COUNTIFS('3333'!$D:$D,'A3333'!J57,'3333'!$I:$I,'A3333'!K57,'3333'!$F:$F,'A3333'!$L$7)&gt;=1,1,0)</f>
        <v>0</v>
      </c>
      <c r="M57" s="136">
        <f>IF(COUNTIFS('3333'!$D:$D,'A3333'!J57,'3333'!$I:$I,'A3333'!K57,'3333'!$F:$F,'A3333'!$M$7)&gt;=1,1,0)</f>
        <v>0</v>
      </c>
      <c r="N57" s="136">
        <f>IF(COUNTIFS('3333'!$D:$D,'A3333'!J57,'3333'!$I:$I,'A3333'!K57,'3333'!$F:$F,'A3333'!$N$7)&gt;=1,1,0)</f>
        <v>0</v>
      </c>
      <c r="O57" s="117"/>
      <c r="P57" s="118"/>
      <c r="Q57" s="133" t="str">
        <f t="shared" si="37"/>
        <v>Ok</v>
      </c>
      <c r="R57" s="115"/>
      <c r="S57" s="115"/>
      <c r="T57" s="66"/>
      <c r="U57" s="133" t="str">
        <f t="shared" si="29"/>
        <v>Ok</v>
      </c>
      <c r="V57" s="115"/>
      <c r="W57" s="115"/>
      <c r="X57" s="66"/>
      <c r="Y57" s="133" t="str">
        <f t="shared" si="30"/>
        <v>Ok</v>
      </c>
      <c r="Z57" s="115"/>
      <c r="AA57" s="115"/>
      <c r="AB57" s="66"/>
      <c r="AC57" s="133" t="str">
        <f t="shared" si="31"/>
        <v>Ok</v>
      </c>
      <c r="AD57" s="115"/>
      <c r="AE57" s="115"/>
      <c r="AF57" s="66"/>
      <c r="AG57" s="133" t="str">
        <f t="shared" si="32"/>
        <v>Ok</v>
      </c>
      <c r="AH57" s="115"/>
      <c r="AI57" s="133" t="str">
        <f t="shared" si="6"/>
        <v>Ok</v>
      </c>
      <c r="AJ57" s="117" t="str">
        <f t="shared" si="33"/>
        <v>Não</v>
      </c>
      <c r="AK57" s="118"/>
      <c r="AL57" s="115"/>
      <c r="AM57" s="133" t="str">
        <f t="shared" si="34"/>
        <v>Ok</v>
      </c>
      <c r="AO57" s="65" t="str">
        <f t="shared" si="35"/>
        <v>Cooperado SEM perguntas a serem evidenciadas</v>
      </c>
    </row>
    <row r="58" spans="1:41" ht="20.100000000000001" customHeight="1">
      <c r="A58" s="119" t="str">
        <f t="shared" si="36"/>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H58" s="115"/>
      <c r="I58" s="115">
        <f>_xlfn.XLOOKUP(J58,'3333'!$D:$D,'3333'!$C:$C,0,0)</f>
        <v>0</v>
      </c>
      <c r="J58" s="134"/>
      <c r="K58" s="135" cm="1">
        <f t="array" ref="K58">MAX(IF(J58='3333'!$D:$D,'3333'!$I:$I))</f>
        <v>0</v>
      </c>
      <c r="L58" s="136">
        <f>IF(COUNTIFS('3333'!$D:$D,'A3333'!J58,'3333'!$I:$I,'A3333'!K58,'3333'!$F:$F,'A3333'!$L$7)&gt;=1,1,0)</f>
        <v>0</v>
      </c>
      <c r="M58" s="136">
        <f>IF(COUNTIFS('3333'!$D:$D,'A3333'!J58,'3333'!$I:$I,'A3333'!K58,'3333'!$F:$F,'A3333'!$M$7)&gt;=1,1,0)</f>
        <v>0</v>
      </c>
      <c r="N58" s="136">
        <f>IF(COUNTIFS('3333'!$D:$D,'A3333'!J58,'3333'!$I:$I,'A3333'!K58,'3333'!$F:$F,'A3333'!$N$7)&gt;=1,1,0)</f>
        <v>0</v>
      </c>
    </row>
    <row r="59" spans="1:41" ht="20.100000000000001" customHeight="1">
      <c r="A59" s="119" t="str">
        <f t="shared" si="36"/>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H59" s="115"/>
      <c r="I59" s="115">
        <f>_xlfn.XLOOKUP(J59,'3333'!$D:$D,'3333'!$C:$C,0,0)</f>
        <v>0</v>
      </c>
      <c r="J59" s="134"/>
      <c r="K59" s="135" cm="1">
        <f t="array" ref="K59">MAX(IF(J59='3333'!$D:$D,'3333'!$I:$I))</f>
        <v>0</v>
      </c>
      <c r="L59" s="136">
        <f>IF(COUNTIFS('3333'!$D:$D,'A3333'!J59,'3333'!$I:$I,'A3333'!K59,'3333'!$F:$F,'A3333'!$L$7)&gt;=1,1,0)</f>
        <v>0</v>
      </c>
      <c r="M59" s="136">
        <f>IF(COUNTIFS('3333'!$D:$D,'A3333'!J59,'3333'!$I:$I,'A3333'!K59,'3333'!$F:$F,'A3333'!$M$7)&gt;=1,1,0)</f>
        <v>0</v>
      </c>
      <c r="N59" s="136">
        <f>IF(COUNTIFS('3333'!$D:$D,'A3333'!J59,'3333'!$I:$I,'A3333'!K59,'3333'!$F:$F,'A3333'!$N$7)&gt;=1,1,0)</f>
        <v>0</v>
      </c>
    </row>
    <row r="60" spans="1:41" ht="20.100000000000001" customHeight="1">
      <c r="A60" s="119" t="str">
        <f t="shared" si="36"/>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H60" s="115"/>
      <c r="I60" s="115">
        <f>_xlfn.XLOOKUP(J60,'3333'!$D:$D,'3333'!$C:$C,0,0)</f>
        <v>0</v>
      </c>
      <c r="J60" s="134"/>
      <c r="K60" s="135" cm="1">
        <f t="array" ref="K60">MAX(IF(J60='3333'!$D:$D,'3333'!$I:$I))</f>
        <v>0</v>
      </c>
      <c r="L60" s="136">
        <f>IF(COUNTIFS('3333'!$D:$D,'A3333'!J60,'3333'!$I:$I,'A3333'!K60,'3333'!$F:$F,'A3333'!$L$7)&gt;=1,1,0)</f>
        <v>0</v>
      </c>
      <c r="M60" s="136">
        <f>IF(COUNTIFS('3333'!$D:$D,'A3333'!J60,'3333'!$I:$I,'A3333'!K60,'3333'!$F:$F,'A3333'!$M$7)&gt;=1,1,0)</f>
        <v>0</v>
      </c>
      <c r="N60" s="136">
        <f>IF(COUNTIFS('3333'!$D:$D,'A3333'!J60,'3333'!$I:$I,'A3333'!K60,'3333'!$F:$F,'A3333'!$N$7)&gt;=1,1,0)</f>
        <v>0</v>
      </c>
    </row>
    <row r="61" spans="1:41" ht="20.100000000000001" customHeight="1">
      <c r="A61" s="119" t="str">
        <f t="shared" si="36"/>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H61" s="115"/>
      <c r="I61" s="115">
        <f>_xlfn.XLOOKUP(J61,'3333'!$D:$D,'3333'!$C:$C,0,0)</f>
        <v>0</v>
      </c>
      <c r="J61" s="134"/>
      <c r="K61" s="135" cm="1">
        <f t="array" ref="K61">MAX(IF(J61='3333'!$D:$D,'3333'!$I:$I))</f>
        <v>0</v>
      </c>
      <c r="L61" s="136">
        <f>IF(COUNTIFS('3333'!$D:$D,'A3333'!J61,'3333'!$I:$I,'A3333'!K61,'3333'!$F:$F,'A3333'!$L$7)&gt;=1,1,0)</f>
        <v>0</v>
      </c>
      <c r="M61" s="136">
        <f>IF(COUNTIFS('3333'!$D:$D,'A3333'!J61,'3333'!$I:$I,'A3333'!K61,'3333'!$F:$F,'A3333'!$M$7)&gt;=1,1,0)</f>
        <v>0</v>
      </c>
      <c r="N61" s="136">
        <f>IF(COUNTIFS('3333'!$D:$D,'A3333'!J61,'3333'!$I:$I,'A3333'!K61,'3333'!$F:$F,'A3333'!$N$7)&gt;=1,1,0)</f>
        <v>0</v>
      </c>
    </row>
    <row r="62" spans="1:41" ht="20.100000000000001" customHeight="1">
      <c r="A62" s="119" t="str">
        <f t="shared" si="36"/>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H62" s="115"/>
      <c r="I62" s="115">
        <f>_xlfn.XLOOKUP(J62,'3333'!$D:$D,'3333'!$C:$C,0,0)</f>
        <v>0</v>
      </c>
      <c r="J62" s="134"/>
      <c r="K62" s="135" cm="1">
        <f t="array" ref="K62">MAX(IF(J62='3333'!$D:$D,'3333'!$I:$I))</f>
        <v>0</v>
      </c>
      <c r="L62" s="136">
        <f>IF(COUNTIFS('3333'!$D:$D,'A3333'!J62,'3333'!$I:$I,'A3333'!K62,'3333'!$F:$F,'A3333'!$L$7)&gt;=1,1,0)</f>
        <v>0</v>
      </c>
      <c r="M62" s="136">
        <f>IF(COUNTIFS('3333'!$D:$D,'A3333'!J62,'3333'!$I:$I,'A3333'!K62,'3333'!$F:$F,'A3333'!$M$7)&gt;=1,1,0)</f>
        <v>0</v>
      </c>
      <c r="N62" s="136">
        <f>IF(COUNTIFS('3333'!$D:$D,'A3333'!J62,'3333'!$I:$I,'A3333'!K62,'3333'!$F:$F,'A3333'!$N$7)&gt;=1,1,0)</f>
        <v>0</v>
      </c>
    </row>
    <row r="63" spans="1:41" ht="20.100000000000001" customHeight="1">
      <c r="A63" s="119" t="str">
        <f t="shared" si="36"/>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H63" s="115"/>
      <c r="I63" s="115">
        <f>_xlfn.XLOOKUP(J63,'3333'!$D:$D,'3333'!$C:$C,0,0)</f>
        <v>0</v>
      </c>
      <c r="J63" s="134"/>
      <c r="K63" s="135" cm="1">
        <f t="array" ref="K63">MAX(IF(J63='3333'!$D:$D,'3333'!$I:$I))</f>
        <v>0</v>
      </c>
      <c r="L63" s="136">
        <f>IF(COUNTIFS('3333'!$D:$D,'A3333'!J63,'3333'!$I:$I,'A3333'!K63,'3333'!$F:$F,'A3333'!$L$7)&gt;=1,1,0)</f>
        <v>0</v>
      </c>
      <c r="M63" s="136">
        <f>IF(COUNTIFS('3333'!$D:$D,'A3333'!J63,'3333'!$I:$I,'A3333'!K63,'3333'!$F:$F,'A3333'!$M$7)&gt;=1,1,0)</f>
        <v>0</v>
      </c>
      <c r="N63" s="136">
        <f>IF(COUNTIFS('3333'!$D:$D,'A3333'!J63,'3333'!$I:$I,'A3333'!K63,'3333'!$F:$F,'A3333'!$N$7)&gt;=1,1,0)</f>
        <v>0</v>
      </c>
    </row>
    <row r="64" spans="1:41" ht="20.100000000000001" customHeight="1">
      <c r="A64" s="119" t="str">
        <f t="shared" si="36"/>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H64" s="115"/>
      <c r="I64" s="115">
        <f>_xlfn.XLOOKUP(J64,'3333'!$D:$D,'3333'!$C:$C,0,0)</f>
        <v>0</v>
      </c>
      <c r="J64" s="134"/>
      <c r="K64" s="135" cm="1">
        <f t="array" ref="K64">MAX(IF(J64='3333'!$D:$D,'3333'!$I:$I))</f>
        <v>0</v>
      </c>
      <c r="L64" s="136">
        <f>IF(COUNTIFS('3333'!$D:$D,'A3333'!J64,'3333'!$I:$I,'A3333'!K64,'3333'!$F:$F,'A3333'!$L$7)&gt;=1,1,0)</f>
        <v>0</v>
      </c>
      <c r="M64" s="136">
        <f>IF(COUNTIFS('3333'!$D:$D,'A3333'!J64,'3333'!$I:$I,'A3333'!K64,'3333'!$F:$F,'A3333'!$M$7)&gt;=1,1,0)</f>
        <v>0</v>
      </c>
      <c r="N64" s="136">
        <f>IF(COUNTIFS('3333'!$D:$D,'A3333'!J64,'3333'!$I:$I,'A3333'!K64,'3333'!$F:$F,'A3333'!$N$7)&gt;=1,1,0)</f>
        <v>0</v>
      </c>
    </row>
    <row r="65" spans="1:11" ht="20.100000000000001" customHeight="1">
      <c r="A65" s="119" t="str">
        <f t="shared" si="36"/>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36"/>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36"/>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36"/>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36"/>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36"/>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36"/>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36"/>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36"/>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36"/>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36"/>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36"/>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36"/>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36"/>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36"/>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36"/>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36"/>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36"/>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1048576">
    <cfRule type="cellIs" dxfId="66" priority="5" operator="equal">
      <formula>1</formula>
    </cfRule>
  </conditionalFormatting>
  <conditionalFormatting sqref="L1:N1048576">
    <cfRule type="cellIs" dxfId="65" priority="1" operator="equal">
      <formula>0</formula>
    </cfRule>
  </conditionalFormatting>
  <conditionalFormatting sqref="M3:M6 M8:M1048576">
    <cfRule type="cellIs" dxfId="64" priority="4" operator="equal">
      <formula>1</formula>
    </cfRule>
  </conditionalFormatting>
  <conditionalFormatting sqref="N3:N6 N8:N1048576">
    <cfRule type="cellIs" dxfId="63" priority="3" operator="equal">
      <formula>1</formula>
    </cfRule>
  </conditionalFormatting>
  <dataValidations count="3">
    <dataValidation type="list" allowBlank="1" showInputMessage="1" showErrorMessage="1" sqref="AD10:AD16 AD35:AD57 AD18:AD33" xr:uid="{745B794A-518D-4940-97F4-A42B31B9A050}">
      <formula1>"Foi firmado um TAC, Não foi firmado um TAC, Não se aplica"</formula1>
    </dataValidation>
    <dataValidation type="list" allowBlank="1" showInputMessage="1" showErrorMessage="1" sqref="AD34 V10:V57 R10:R57 AD17 Z10:Z57" xr:uid="{B69A7785-D600-410B-851E-4B0A07600900}">
      <formula1>"Sim, Não, Não se aplica"</formula1>
    </dataValidation>
    <dataValidation type="list" allowBlank="1" showInputMessage="1" showErrorMessage="1" sqref="AH10:AH57 AA10:AB57 AL10:AL57 S10:T57 AE10:AF57 W10:X57 O10:P57" xr:uid="{1933E9D3-B88A-49A1-9824-8AD46C55A701}">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3A5F8334-C2E8-4E2F-9EC5-DA5F66327F66}">
          <x14:formula1>
            <xm:f>'Cooperados Alto Risco'!$N$20:$N$27</xm:f>
          </x14:formula1>
          <xm:sqref>AK10:AK57</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C760-4E30-4A34-BE39-D928920D81AD}">
  <sheetPr codeName="Planilha46">
    <tabColor theme="6" tint="0.39997558519241921"/>
  </sheetPr>
  <dimension ref="A1:K39"/>
  <sheetViews>
    <sheetView workbookViewId="0">
      <selection activeCell="I7" sqref="I7:I39"/>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1445</v>
      </c>
      <c r="C4" s="352"/>
      <c r="D4" s="352"/>
      <c r="E4" s="352"/>
      <c r="F4" s="352"/>
      <c r="G4" s="352"/>
      <c r="H4" s="352"/>
      <c r="I4" s="352"/>
      <c r="J4" s="352"/>
      <c r="K4" s="352"/>
    </row>
    <row r="5" spans="1:11" ht="15.95" customHeight="1">
      <c r="A5" s="1" t="s">
        <v>840</v>
      </c>
      <c r="B5" s="351" t="s">
        <v>1446</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800</v>
      </c>
      <c r="C7" s="4" t="s">
        <v>1447</v>
      </c>
      <c r="D7" s="4" t="s">
        <v>1448</v>
      </c>
      <c r="E7" s="5" t="s">
        <v>854</v>
      </c>
      <c r="F7" s="5" t="s">
        <v>83</v>
      </c>
      <c r="G7" s="5" t="s">
        <v>855</v>
      </c>
      <c r="H7" s="5" t="s">
        <v>856</v>
      </c>
      <c r="I7" s="9">
        <v>46047</v>
      </c>
      <c r="J7" s="5" t="s">
        <v>857</v>
      </c>
      <c r="K7" s="4" t="s">
        <v>858</v>
      </c>
    </row>
    <row r="8" spans="1:11" ht="26.1" customHeight="1">
      <c r="A8" s="6" t="s">
        <v>766</v>
      </c>
      <c r="B8" s="6" t="s">
        <v>800</v>
      </c>
      <c r="C8" s="6" t="s">
        <v>1449</v>
      </c>
      <c r="D8" s="6" t="s">
        <v>1450</v>
      </c>
      <c r="E8" s="7" t="s">
        <v>854</v>
      </c>
      <c r="F8" s="7" t="s">
        <v>83</v>
      </c>
      <c r="G8" s="7" t="s">
        <v>855</v>
      </c>
      <c r="H8" s="7" t="s">
        <v>861</v>
      </c>
      <c r="I8" s="8">
        <v>46045</v>
      </c>
      <c r="J8" s="7" t="s">
        <v>857</v>
      </c>
      <c r="K8" s="6" t="s">
        <v>1451</v>
      </c>
    </row>
    <row r="9" spans="1:11" ht="26.1" customHeight="1">
      <c r="A9" s="4" t="s">
        <v>766</v>
      </c>
      <c r="B9" s="4" t="s">
        <v>800</v>
      </c>
      <c r="C9" s="4" t="s">
        <v>1452</v>
      </c>
      <c r="D9" s="4" t="s">
        <v>1453</v>
      </c>
      <c r="E9" s="5" t="s">
        <v>854</v>
      </c>
      <c r="F9" s="5" t="s">
        <v>83</v>
      </c>
      <c r="G9" s="5" t="s">
        <v>855</v>
      </c>
      <c r="H9" s="5" t="s">
        <v>856</v>
      </c>
      <c r="I9" s="9">
        <v>46045</v>
      </c>
      <c r="J9" s="5" t="s">
        <v>857</v>
      </c>
      <c r="K9" s="4" t="s">
        <v>858</v>
      </c>
    </row>
    <row r="10" spans="1:11" ht="26.1" customHeight="1">
      <c r="A10" s="6" t="s">
        <v>766</v>
      </c>
      <c r="B10" s="6" t="s">
        <v>800</v>
      </c>
      <c r="C10" s="6" t="s">
        <v>1454</v>
      </c>
      <c r="D10" s="6" t="s">
        <v>1455</v>
      </c>
      <c r="E10" s="7" t="s">
        <v>854</v>
      </c>
      <c r="F10" s="7" t="s">
        <v>83</v>
      </c>
      <c r="G10" s="7" t="s">
        <v>855</v>
      </c>
      <c r="H10" s="7" t="s">
        <v>856</v>
      </c>
      <c r="I10" s="8">
        <v>46049</v>
      </c>
      <c r="J10" s="7" t="s">
        <v>857</v>
      </c>
      <c r="K10" s="6" t="s">
        <v>858</v>
      </c>
    </row>
    <row r="11" spans="1:11" ht="26.1" customHeight="1">
      <c r="A11" s="4" t="s">
        <v>766</v>
      </c>
      <c r="B11" s="4" t="s">
        <v>800</v>
      </c>
      <c r="C11" s="4" t="s">
        <v>1456</v>
      </c>
      <c r="D11" s="4" t="s">
        <v>1457</v>
      </c>
      <c r="E11" s="5" t="s">
        <v>854</v>
      </c>
      <c r="F11" s="5" t="s">
        <v>83</v>
      </c>
      <c r="G11" s="5" t="s">
        <v>855</v>
      </c>
      <c r="H11" s="5" t="s">
        <v>856</v>
      </c>
      <c r="I11" s="9">
        <v>46041</v>
      </c>
      <c r="J11" s="5" t="s">
        <v>857</v>
      </c>
      <c r="K11" s="4" t="s">
        <v>858</v>
      </c>
    </row>
    <row r="12" spans="1:11" ht="26.1" customHeight="1">
      <c r="A12" s="6" t="s">
        <v>766</v>
      </c>
      <c r="B12" s="6" t="s">
        <v>800</v>
      </c>
      <c r="C12" s="6" t="s">
        <v>1458</v>
      </c>
      <c r="D12" s="6" t="s">
        <v>1459</v>
      </c>
      <c r="E12" s="7" t="s">
        <v>854</v>
      </c>
      <c r="F12" s="7" t="s">
        <v>85</v>
      </c>
      <c r="G12" s="7" t="s">
        <v>855</v>
      </c>
      <c r="H12" s="7" t="s">
        <v>856</v>
      </c>
      <c r="I12" s="8">
        <v>46043</v>
      </c>
      <c r="J12" s="7" t="s">
        <v>857</v>
      </c>
      <c r="K12" s="6" t="s">
        <v>858</v>
      </c>
    </row>
    <row r="13" spans="1:11" ht="26.1" customHeight="1">
      <c r="A13" s="4" t="s">
        <v>766</v>
      </c>
      <c r="B13" s="4" t="s">
        <v>800</v>
      </c>
      <c r="C13" s="4" t="s">
        <v>1458</v>
      </c>
      <c r="D13" s="4" t="s">
        <v>1459</v>
      </c>
      <c r="E13" s="5" t="s">
        <v>854</v>
      </c>
      <c r="F13" s="5" t="s">
        <v>85</v>
      </c>
      <c r="G13" s="5" t="s">
        <v>855</v>
      </c>
      <c r="H13" s="5" t="s">
        <v>861</v>
      </c>
      <c r="I13" s="9">
        <v>46044</v>
      </c>
      <c r="J13" s="5" t="s">
        <v>857</v>
      </c>
      <c r="K13" s="4" t="s">
        <v>1460</v>
      </c>
    </row>
    <row r="14" spans="1:11" ht="26.1" customHeight="1">
      <c r="A14" s="6" t="s">
        <v>766</v>
      </c>
      <c r="B14" s="6" t="s">
        <v>800</v>
      </c>
      <c r="C14" s="6" t="s">
        <v>1458</v>
      </c>
      <c r="D14" s="6" t="s">
        <v>1459</v>
      </c>
      <c r="E14" s="7" t="s">
        <v>854</v>
      </c>
      <c r="F14" s="7" t="s">
        <v>85</v>
      </c>
      <c r="G14" s="7" t="s">
        <v>893</v>
      </c>
      <c r="H14" s="7" t="s">
        <v>861</v>
      </c>
      <c r="I14" s="8">
        <v>46044</v>
      </c>
      <c r="J14" s="7" t="s">
        <v>857</v>
      </c>
      <c r="K14" s="6" t="s">
        <v>1460</v>
      </c>
    </row>
    <row r="15" spans="1:11" ht="26.1" customHeight="1">
      <c r="A15" s="4" t="s">
        <v>766</v>
      </c>
      <c r="B15" s="4" t="s">
        <v>800</v>
      </c>
      <c r="C15" s="4" t="s">
        <v>1461</v>
      </c>
      <c r="D15" s="4" t="s">
        <v>1462</v>
      </c>
      <c r="E15" s="5" t="s">
        <v>854</v>
      </c>
      <c r="F15" s="5" t="s">
        <v>83</v>
      </c>
      <c r="G15" s="5" t="s">
        <v>855</v>
      </c>
      <c r="H15" s="5" t="s">
        <v>861</v>
      </c>
      <c r="I15" s="9">
        <v>46031</v>
      </c>
      <c r="J15" s="5" t="s">
        <v>857</v>
      </c>
      <c r="K15" s="4" t="s">
        <v>1463</v>
      </c>
    </row>
    <row r="16" spans="1:11" ht="26.1" customHeight="1">
      <c r="A16" s="6" t="s">
        <v>766</v>
      </c>
      <c r="B16" s="6" t="s">
        <v>800</v>
      </c>
      <c r="C16" s="6" t="s">
        <v>1464</v>
      </c>
      <c r="D16" s="6" t="s">
        <v>1465</v>
      </c>
      <c r="E16" s="7" t="s">
        <v>854</v>
      </c>
      <c r="F16" s="7" t="s">
        <v>83</v>
      </c>
      <c r="G16" s="7" t="s">
        <v>930</v>
      </c>
      <c r="H16" s="7" t="s">
        <v>856</v>
      </c>
      <c r="I16" s="8">
        <v>46026</v>
      </c>
      <c r="J16" s="7" t="s">
        <v>857</v>
      </c>
      <c r="K16" s="6" t="s">
        <v>858</v>
      </c>
    </row>
    <row r="17" spans="1:11" ht="26.1" customHeight="1">
      <c r="A17" s="4" t="s">
        <v>766</v>
      </c>
      <c r="B17" s="4" t="s">
        <v>800</v>
      </c>
      <c r="C17" s="4" t="s">
        <v>1466</v>
      </c>
      <c r="D17" s="4" t="s">
        <v>1467</v>
      </c>
      <c r="E17" s="5" t="s">
        <v>854</v>
      </c>
      <c r="F17" s="5" t="s">
        <v>83</v>
      </c>
      <c r="G17" s="5" t="s">
        <v>855</v>
      </c>
      <c r="H17" s="5" t="s">
        <v>861</v>
      </c>
      <c r="I17" s="9">
        <v>46028</v>
      </c>
      <c r="J17" s="5" t="s">
        <v>857</v>
      </c>
      <c r="K17" s="4" t="s">
        <v>1468</v>
      </c>
    </row>
    <row r="18" spans="1:11" ht="26.1" customHeight="1">
      <c r="A18" s="6" t="s">
        <v>766</v>
      </c>
      <c r="B18" s="6" t="s">
        <v>800</v>
      </c>
      <c r="C18" s="6" t="s">
        <v>1469</v>
      </c>
      <c r="D18" s="6" t="s">
        <v>1470</v>
      </c>
      <c r="E18" s="7" t="s">
        <v>854</v>
      </c>
      <c r="F18" s="7" t="s">
        <v>83</v>
      </c>
      <c r="G18" s="7" t="s">
        <v>855</v>
      </c>
      <c r="H18" s="7" t="s">
        <v>861</v>
      </c>
      <c r="I18" s="8">
        <v>46034</v>
      </c>
      <c r="J18" s="7" t="s">
        <v>857</v>
      </c>
      <c r="K18" s="6" t="s">
        <v>1471</v>
      </c>
    </row>
    <row r="19" spans="1:11" ht="26.1" customHeight="1">
      <c r="A19" s="4" t="s">
        <v>766</v>
      </c>
      <c r="B19" s="4" t="s">
        <v>800</v>
      </c>
      <c r="C19" s="4" t="s">
        <v>1472</v>
      </c>
      <c r="D19" s="4" t="s">
        <v>1473</v>
      </c>
      <c r="E19" s="5" t="s">
        <v>854</v>
      </c>
      <c r="F19" s="5" t="s">
        <v>83</v>
      </c>
      <c r="G19" s="5" t="s">
        <v>855</v>
      </c>
      <c r="H19" s="5" t="s">
        <v>856</v>
      </c>
      <c r="I19" s="9">
        <v>46052</v>
      </c>
      <c r="J19" s="5" t="s">
        <v>857</v>
      </c>
      <c r="K19" s="4" t="s">
        <v>858</v>
      </c>
    </row>
    <row r="20" spans="1:11" ht="26.1" customHeight="1">
      <c r="A20" s="6" t="s">
        <v>766</v>
      </c>
      <c r="B20" s="6" t="s">
        <v>800</v>
      </c>
      <c r="C20" s="6" t="s">
        <v>1474</v>
      </c>
      <c r="D20" s="6" t="s">
        <v>1475</v>
      </c>
      <c r="E20" s="7" t="s">
        <v>854</v>
      </c>
      <c r="F20" s="7" t="s">
        <v>83</v>
      </c>
      <c r="G20" s="7" t="s">
        <v>855</v>
      </c>
      <c r="H20" s="7" t="s">
        <v>861</v>
      </c>
      <c r="I20" s="8">
        <v>46029</v>
      </c>
      <c r="J20" s="7" t="s">
        <v>857</v>
      </c>
      <c r="K20" s="6" t="s">
        <v>1476</v>
      </c>
    </row>
    <row r="21" spans="1:11" ht="26.1" customHeight="1">
      <c r="A21" s="4" t="s">
        <v>766</v>
      </c>
      <c r="B21" s="4" t="s">
        <v>800</v>
      </c>
      <c r="C21" s="4" t="s">
        <v>1474</v>
      </c>
      <c r="D21" s="4" t="s">
        <v>1475</v>
      </c>
      <c r="E21" s="5" t="s">
        <v>854</v>
      </c>
      <c r="F21" s="5" t="s">
        <v>83</v>
      </c>
      <c r="G21" s="5" t="s">
        <v>855</v>
      </c>
      <c r="H21" s="5" t="s">
        <v>856</v>
      </c>
      <c r="I21" s="9">
        <v>46029</v>
      </c>
      <c r="J21" s="5" t="s">
        <v>857</v>
      </c>
      <c r="K21" s="4" t="s">
        <v>858</v>
      </c>
    </row>
    <row r="22" spans="1:11" ht="26.1" customHeight="1">
      <c r="A22" s="6" t="s">
        <v>766</v>
      </c>
      <c r="B22" s="6" t="s">
        <v>800</v>
      </c>
      <c r="C22" s="6" t="s">
        <v>1474</v>
      </c>
      <c r="D22" s="6" t="s">
        <v>1475</v>
      </c>
      <c r="E22" s="7" t="s">
        <v>854</v>
      </c>
      <c r="F22" s="7" t="s">
        <v>83</v>
      </c>
      <c r="G22" s="7" t="s">
        <v>855</v>
      </c>
      <c r="H22" s="7" t="s">
        <v>861</v>
      </c>
      <c r="I22" s="8">
        <v>46029</v>
      </c>
      <c r="J22" s="7" t="s">
        <v>857</v>
      </c>
      <c r="K22" s="6" t="s">
        <v>1476</v>
      </c>
    </row>
    <row r="23" spans="1:11" ht="26.1" customHeight="1">
      <c r="A23" s="4" t="s">
        <v>766</v>
      </c>
      <c r="B23" s="4" t="s">
        <v>800</v>
      </c>
      <c r="C23" s="4" t="s">
        <v>1477</v>
      </c>
      <c r="D23" s="4" t="s">
        <v>1478</v>
      </c>
      <c r="E23" s="5" t="s">
        <v>854</v>
      </c>
      <c r="F23" s="5" t="s">
        <v>83</v>
      </c>
      <c r="G23" s="5" t="s">
        <v>855</v>
      </c>
      <c r="H23" s="5" t="s">
        <v>856</v>
      </c>
      <c r="I23" s="9">
        <v>46031</v>
      </c>
      <c r="J23" s="5" t="s">
        <v>857</v>
      </c>
      <c r="K23" s="4" t="s">
        <v>858</v>
      </c>
    </row>
    <row r="24" spans="1:11" ht="26.1" customHeight="1">
      <c r="A24" s="6" t="s">
        <v>766</v>
      </c>
      <c r="B24" s="6" t="s">
        <v>800</v>
      </c>
      <c r="C24" s="6" t="s">
        <v>1479</v>
      </c>
      <c r="D24" s="6" t="s">
        <v>1480</v>
      </c>
      <c r="E24" s="7" t="s">
        <v>854</v>
      </c>
      <c r="F24" s="7" t="s">
        <v>83</v>
      </c>
      <c r="G24" s="7" t="s">
        <v>855</v>
      </c>
      <c r="H24" s="7" t="s">
        <v>856</v>
      </c>
      <c r="I24" s="8">
        <v>46051</v>
      </c>
      <c r="J24" s="7" t="s">
        <v>857</v>
      </c>
      <c r="K24" s="6" t="s">
        <v>858</v>
      </c>
    </row>
    <row r="25" spans="1:11" ht="26.1" customHeight="1">
      <c r="A25" s="4" t="s">
        <v>766</v>
      </c>
      <c r="B25" s="4" t="s">
        <v>800</v>
      </c>
      <c r="C25" s="4" t="s">
        <v>1481</v>
      </c>
      <c r="D25" s="4" t="s">
        <v>1482</v>
      </c>
      <c r="E25" s="5" t="s">
        <v>854</v>
      </c>
      <c r="F25" s="5" t="s">
        <v>83</v>
      </c>
      <c r="G25" s="5" t="s">
        <v>855</v>
      </c>
      <c r="H25" s="5" t="s">
        <v>856</v>
      </c>
      <c r="I25" s="9">
        <v>46045</v>
      </c>
      <c r="J25" s="5" t="s">
        <v>857</v>
      </c>
      <c r="K25" s="4" t="s">
        <v>858</v>
      </c>
    </row>
    <row r="26" spans="1:11" ht="26.1" customHeight="1">
      <c r="A26" s="6" t="s">
        <v>766</v>
      </c>
      <c r="B26" s="6" t="s">
        <v>800</v>
      </c>
      <c r="C26" s="6" t="s">
        <v>1483</v>
      </c>
      <c r="D26" s="6" t="s">
        <v>1484</v>
      </c>
      <c r="E26" s="7" t="s">
        <v>854</v>
      </c>
      <c r="F26" s="7" t="s">
        <v>83</v>
      </c>
      <c r="G26" s="7" t="s">
        <v>855</v>
      </c>
      <c r="H26" s="7" t="s">
        <v>856</v>
      </c>
      <c r="I26" s="8">
        <v>46051</v>
      </c>
      <c r="J26" s="7" t="s">
        <v>857</v>
      </c>
      <c r="K26" s="6" t="s">
        <v>858</v>
      </c>
    </row>
    <row r="27" spans="1:11" ht="26.1" customHeight="1">
      <c r="A27" s="4" t="s">
        <v>766</v>
      </c>
      <c r="B27" s="4" t="s">
        <v>800</v>
      </c>
      <c r="C27" s="4" t="s">
        <v>1485</v>
      </c>
      <c r="D27" s="4" t="s">
        <v>1486</v>
      </c>
      <c r="E27" s="5" t="s">
        <v>854</v>
      </c>
      <c r="F27" s="5" t="s">
        <v>83</v>
      </c>
      <c r="G27" s="5" t="s">
        <v>855</v>
      </c>
      <c r="H27" s="5" t="s">
        <v>856</v>
      </c>
      <c r="I27" s="9">
        <v>46051</v>
      </c>
      <c r="J27" s="5" t="s">
        <v>857</v>
      </c>
      <c r="K27" s="4" t="s">
        <v>858</v>
      </c>
    </row>
    <row r="28" spans="1:11" ht="26.1" customHeight="1">
      <c r="A28" s="6" t="s">
        <v>766</v>
      </c>
      <c r="B28" s="6" t="s">
        <v>800</v>
      </c>
      <c r="C28" s="6" t="s">
        <v>1487</v>
      </c>
      <c r="D28" s="6" t="s">
        <v>1488</v>
      </c>
      <c r="E28" s="7" t="s">
        <v>854</v>
      </c>
      <c r="F28" s="7" t="s">
        <v>85</v>
      </c>
      <c r="G28" s="7" t="s">
        <v>893</v>
      </c>
      <c r="H28" s="7" t="s">
        <v>856</v>
      </c>
      <c r="I28" s="8">
        <v>46034</v>
      </c>
      <c r="J28" s="7" t="s">
        <v>857</v>
      </c>
      <c r="K28" s="6" t="s">
        <v>858</v>
      </c>
    </row>
    <row r="29" spans="1:11" ht="26.1" customHeight="1">
      <c r="A29" s="4" t="s">
        <v>766</v>
      </c>
      <c r="B29" s="4" t="s">
        <v>800</v>
      </c>
      <c r="C29" s="4" t="s">
        <v>1489</v>
      </c>
      <c r="D29" s="4" t="s">
        <v>1490</v>
      </c>
      <c r="E29" s="5" t="s">
        <v>854</v>
      </c>
      <c r="F29" s="5" t="s">
        <v>83</v>
      </c>
      <c r="G29" s="5" t="s">
        <v>855</v>
      </c>
      <c r="H29" s="5" t="s">
        <v>861</v>
      </c>
      <c r="I29" s="9">
        <v>46030</v>
      </c>
      <c r="J29" s="5" t="s">
        <v>857</v>
      </c>
      <c r="K29" s="4" t="s">
        <v>1491</v>
      </c>
    </row>
    <row r="30" spans="1:11" ht="26.1" customHeight="1">
      <c r="A30" s="6" t="s">
        <v>766</v>
      </c>
      <c r="B30" s="6" t="s">
        <v>800</v>
      </c>
      <c r="C30" s="6" t="s">
        <v>1489</v>
      </c>
      <c r="D30" s="6" t="s">
        <v>1490</v>
      </c>
      <c r="E30" s="7" t="s">
        <v>854</v>
      </c>
      <c r="F30" s="7" t="s">
        <v>83</v>
      </c>
      <c r="G30" s="7" t="s">
        <v>855</v>
      </c>
      <c r="H30" s="7" t="s">
        <v>856</v>
      </c>
      <c r="I30" s="8">
        <v>46030</v>
      </c>
      <c r="J30" s="7" t="s">
        <v>857</v>
      </c>
      <c r="K30" s="6" t="s">
        <v>858</v>
      </c>
    </row>
    <row r="31" spans="1:11" ht="26.1" customHeight="1">
      <c r="A31" s="4" t="s">
        <v>766</v>
      </c>
      <c r="B31" s="4" t="s">
        <v>800</v>
      </c>
      <c r="C31" s="4" t="s">
        <v>1492</v>
      </c>
      <c r="D31" s="4" t="s">
        <v>1493</v>
      </c>
      <c r="E31" s="5" t="s">
        <v>854</v>
      </c>
      <c r="F31" s="5" t="s">
        <v>84</v>
      </c>
      <c r="G31" s="5" t="s">
        <v>893</v>
      </c>
      <c r="H31" s="5" t="s">
        <v>856</v>
      </c>
      <c r="I31" s="9">
        <v>46045</v>
      </c>
      <c r="J31" s="5" t="s">
        <v>857</v>
      </c>
      <c r="K31" s="4" t="s">
        <v>858</v>
      </c>
    </row>
    <row r="32" spans="1:11" ht="26.1" customHeight="1">
      <c r="A32" s="6" t="s">
        <v>766</v>
      </c>
      <c r="B32" s="6" t="s">
        <v>800</v>
      </c>
      <c r="C32" s="6" t="s">
        <v>1492</v>
      </c>
      <c r="D32" s="6" t="s">
        <v>1493</v>
      </c>
      <c r="E32" s="7" t="s">
        <v>854</v>
      </c>
      <c r="F32" s="7" t="s">
        <v>84</v>
      </c>
      <c r="G32" s="7" t="s">
        <v>855</v>
      </c>
      <c r="H32" s="7" t="s">
        <v>861</v>
      </c>
      <c r="I32" s="8">
        <v>46045</v>
      </c>
      <c r="J32" s="7" t="s">
        <v>857</v>
      </c>
      <c r="K32" s="6" t="s">
        <v>1471</v>
      </c>
    </row>
    <row r="33" spans="1:11" ht="26.1" customHeight="1">
      <c r="A33" s="4" t="s">
        <v>766</v>
      </c>
      <c r="B33" s="4" t="s">
        <v>800</v>
      </c>
      <c r="C33" s="4" t="s">
        <v>1494</v>
      </c>
      <c r="D33" s="4" t="s">
        <v>1495</v>
      </c>
      <c r="E33" s="5" t="s">
        <v>854</v>
      </c>
      <c r="F33" s="5" t="s">
        <v>83</v>
      </c>
      <c r="G33" s="5" t="s">
        <v>855</v>
      </c>
      <c r="H33" s="5" t="s">
        <v>856</v>
      </c>
      <c r="I33" s="9">
        <v>46042</v>
      </c>
      <c r="J33" s="5" t="s">
        <v>857</v>
      </c>
      <c r="K33" s="4" t="s">
        <v>858</v>
      </c>
    </row>
    <row r="34" spans="1:11" ht="26.1" customHeight="1">
      <c r="A34" s="6" t="s">
        <v>766</v>
      </c>
      <c r="B34" s="6" t="s">
        <v>800</v>
      </c>
      <c r="C34" s="6" t="s">
        <v>1496</v>
      </c>
      <c r="D34" s="6" t="s">
        <v>1497</v>
      </c>
      <c r="E34" s="7" t="s">
        <v>854</v>
      </c>
      <c r="F34" s="7" t="s">
        <v>83</v>
      </c>
      <c r="G34" s="7" t="s">
        <v>855</v>
      </c>
      <c r="H34" s="7" t="s">
        <v>856</v>
      </c>
      <c r="I34" s="8">
        <v>46052</v>
      </c>
      <c r="J34" s="7" t="s">
        <v>857</v>
      </c>
      <c r="K34" s="6" t="s">
        <v>858</v>
      </c>
    </row>
    <row r="35" spans="1:11" ht="26.1" customHeight="1">
      <c r="A35" s="4" t="s">
        <v>766</v>
      </c>
      <c r="B35" s="4" t="s">
        <v>800</v>
      </c>
      <c r="C35" s="4" t="s">
        <v>1498</v>
      </c>
      <c r="D35" s="4" t="s">
        <v>1499</v>
      </c>
      <c r="E35" s="5" t="s">
        <v>854</v>
      </c>
      <c r="F35" s="5" t="s">
        <v>83</v>
      </c>
      <c r="G35" s="5" t="s">
        <v>855</v>
      </c>
      <c r="H35" s="5" t="s">
        <v>856</v>
      </c>
      <c r="I35" s="9">
        <v>46032</v>
      </c>
      <c r="J35" s="5" t="s">
        <v>857</v>
      </c>
      <c r="K35" s="4" t="s">
        <v>858</v>
      </c>
    </row>
    <row r="36" spans="1:11" ht="26.1" customHeight="1">
      <c r="A36" s="6" t="s">
        <v>766</v>
      </c>
      <c r="B36" s="6" t="s">
        <v>800</v>
      </c>
      <c r="C36" s="6" t="s">
        <v>1500</v>
      </c>
      <c r="D36" s="6" t="s">
        <v>1501</v>
      </c>
      <c r="E36" s="7" t="s">
        <v>854</v>
      </c>
      <c r="F36" s="7" t="s">
        <v>85</v>
      </c>
      <c r="G36" s="7" t="s">
        <v>855</v>
      </c>
      <c r="H36" s="7" t="s">
        <v>856</v>
      </c>
      <c r="I36" s="8">
        <v>46034</v>
      </c>
      <c r="J36" s="7" t="s">
        <v>857</v>
      </c>
      <c r="K36" s="6" t="s">
        <v>858</v>
      </c>
    </row>
    <row r="37" spans="1:11" ht="26.1" customHeight="1">
      <c r="A37" s="4" t="s">
        <v>766</v>
      </c>
      <c r="B37" s="4" t="s">
        <v>800</v>
      </c>
      <c r="C37" s="4" t="s">
        <v>1502</v>
      </c>
      <c r="D37" s="4" t="s">
        <v>1503</v>
      </c>
      <c r="E37" s="5" t="s">
        <v>854</v>
      </c>
      <c r="F37" s="5" t="s">
        <v>83</v>
      </c>
      <c r="G37" s="5" t="s">
        <v>855</v>
      </c>
      <c r="H37" s="5" t="s">
        <v>856</v>
      </c>
      <c r="I37" s="9">
        <v>46052</v>
      </c>
      <c r="J37" s="5" t="s">
        <v>857</v>
      </c>
      <c r="K37" s="4" t="s">
        <v>858</v>
      </c>
    </row>
    <row r="38" spans="1:11" ht="26.1" customHeight="1">
      <c r="A38" s="6" t="s">
        <v>766</v>
      </c>
      <c r="B38" s="6" t="s">
        <v>800</v>
      </c>
      <c r="C38" s="6" t="s">
        <v>1504</v>
      </c>
      <c r="D38" s="6" t="s">
        <v>1505</v>
      </c>
      <c r="E38" s="7" t="s">
        <v>854</v>
      </c>
      <c r="F38" s="7" t="s">
        <v>83</v>
      </c>
      <c r="G38" s="7" t="s">
        <v>855</v>
      </c>
      <c r="H38" s="7" t="s">
        <v>861</v>
      </c>
      <c r="I38" s="8">
        <v>46029</v>
      </c>
      <c r="J38" s="7" t="s">
        <v>857</v>
      </c>
      <c r="K38" s="6" t="s">
        <v>1506</v>
      </c>
    </row>
    <row r="39" spans="1:11" ht="26.1" customHeight="1">
      <c r="A39" s="4" t="s">
        <v>766</v>
      </c>
      <c r="B39" s="4" t="s">
        <v>800</v>
      </c>
      <c r="C39" s="4" t="s">
        <v>1507</v>
      </c>
      <c r="D39" s="4" t="s">
        <v>1508</v>
      </c>
      <c r="E39" s="5" t="s">
        <v>854</v>
      </c>
      <c r="F39" s="5" t="s">
        <v>85</v>
      </c>
      <c r="G39" s="5" t="s">
        <v>855</v>
      </c>
      <c r="H39" s="5" t="s">
        <v>861</v>
      </c>
      <c r="I39" s="9">
        <v>46041</v>
      </c>
      <c r="J39" s="5" t="s">
        <v>857</v>
      </c>
      <c r="K39" s="4" t="s">
        <v>1506</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E4C60-DF87-4D5E-9C7B-FC2E230F529C}">
  <sheetPr codeName="Planilha48">
    <tabColor theme="6" tint="0.39997558519241921"/>
  </sheetPr>
  <dimension ref="A1:O23"/>
  <sheetViews>
    <sheetView workbookViewId="0">
      <selection sqref="A1:XFD1048576"/>
    </sheetView>
  </sheetViews>
  <sheetFormatPr defaultRowHeight="12.75" customHeight="1"/>
  <cols>
    <col min="1" max="1" width="25.140625" bestFit="1" customWidth="1"/>
    <col min="2" max="2" width="34" bestFit="1" customWidth="1"/>
    <col min="3" max="3" width="31.42578125" bestFit="1" customWidth="1"/>
    <col min="4" max="4" width="60.570312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800</v>
      </c>
      <c r="D2" s="72" t="s">
        <v>2411</v>
      </c>
      <c r="E2" s="72" t="s">
        <v>1833</v>
      </c>
      <c r="F2" s="73" t="s">
        <v>2412</v>
      </c>
      <c r="G2" s="73" t="s">
        <v>1835</v>
      </c>
      <c r="H2" s="73" t="s">
        <v>1836</v>
      </c>
      <c r="I2" s="73" t="s">
        <v>2413</v>
      </c>
      <c r="J2" s="279">
        <v>3622.31</v>
      </c>
      <c r="K2" s="279">
        <v>1455853425.5899999</v>
      </c>
      <c r="L2" s="280">
        <v>2.48810074993094E-6</v>
      </c>
      <c r="M2" s="74">
        <v>0</v>
      </c>
      <c r="N2" s="74">
        <v>125966393.37</v>
      </c>
      <c r="O2" s="281">
        <v>0</v>
      </c>
    </row>
    <row r="3" spans="1:15" ht="15.75" thickBot="1">
      <c r="A3" s="71" t="s">
        <v>1831</v>
      </c>
      <c r="B3" s="72" t="s">
        <v>766</v>
      </c>
      <c r="C3" s="72" t="s">
        <v>800</v>
      </c>
      <c r="D3" s="72" t="s">
        <v>2414</v>
      </c>
      <c r="E3" s="72" t="s">
        <v>1833</v>
      </c>
      <c r="F3" s="73" t="s">
        <v>2415</v>
      </c>
      <c r="G3" s="73" t="s">
        <v>1835</v>
      </c>
      <c r="H3" s="73" t="s">
        <v>1836</v>
      </c>
      <c r="I3" s="73" t="s">
        <v>2416</v>
      </c>
      <c r="J3" s="279">
        <v>14588.53</v>
      </c>
      <c r="K3" s="279">
        <v>1455853425.5899999</v>
      </c>
      <c r="L3" s="280">
        <v>1.00206035467395E-5</v>
      </c>
      <c r="M3" s="74">
        <v>0</v>
      </c>
      <c r="N3" s="74">
        <v>125966393.37</v>
      </c>
      <c r="O3" s="281">
        <v>0</v>
      </c>
    </row>
    <row r="4" spans="1:15" ht="15.75" thickBot="1">
      <c r="A4" s="71" t="s">
        <v>1831</v>
      </c>
      <c r="B4" s="72" t="s">
        <v>766</v>
      </c>
      <c r="C4" s="72" t="s">
        <v>800</v>
      </c>
      <c r="D4" s="72" t="s">
        <v>2414</v>
      </c>
      <c r="E4" s="72" t="s">
        <v>1833</v>
      </c>
      <c r="F4" s="73" t="s">
        <v>2417</v>
      </c>
      <c r="G4" s="73" t="s">
        <v>1835</v>
      </c>
      <c r="H4" s="73" t="s">
        <v>1836</v>
      </c>
      <c r="I4" s="73" t="s">
        <v>2418</v>
      </c>
      <c r="J4" s="279">
        <v>11866.3</v>
      </c>
      <c r="K4" s="279">
        <v>1455853425.5899999</v>
      </c>
      <c r="L4" s="280">
        <v>8.1507518486561005E-6</v>
      </c>
      <c r="M4" s="74">
        <v>0</v>
      </c>
      <c r="N4" s="74">
        <v>125966393.37</v>
      </c>
      <c r="O4" s="281">
        <v>0</v>
      </c>
    </row>
    <row r="5" spans="1:15" ht="15.75" thickBot="1">
      <c r="A5" s="71" t="s">
        <v>1831</v>
      </c>
      <c r="B5" s="72" t="s">
        <v>766</v>
      </c>
      <c r="C5" s="72" t="s">
        <v>800</v>
      </c>
      <c r="D5" s="72" t="s">
        <v>2414</v>
      </c>
      <c r="E5" s="72" t="s">
        <v>1833</v>
      </c>
      <c r="F5" s="73" t="s">
        <v>2417</v>
      </c>
      <c r="G5" s="73" t="s">
        <v>1854</v>
      </c>
      <c r="H5" s="73" t="s">
        <v>1866</v>
      </c>
      <c r="I5" s="73" t="s">
        <v>2419</v>
      </c>
      <c r="J5" s="279">
        <v>37133.46</v>
      </c>
      <c r="K5" s="279">
        <v>1455853425.5899999</v>
      </c>
      <c r="L5" s="280">
        <v>2.5506317701558E-5</v>
      </c>
      <c r="M5" s="74">
        <v>0</v>
      </c>
      <c r="N5" s="74">
        <v>125966393.37</v>
      </c>
      <c r="O5" s="281">
        <v>0</v>
      </c>
    </row>
    <row r="6" spans="1:15" ht="15.75" thickBot="1">
      <c r="A6" s="71" t="s">
        <v>1831</v>
      </c>
      <c r="B6" s="72" t="s">
        <v>766</v>
      </c>
      <c r="C6" s="72" t="s">
        <v>800</v>
      </c>
      <c r="D6" s="72" t="s">
        <v>2414</v>
      </c>
      <c r="E6" s="72" t="s">
        <v>1833</v>
      </c>
      <c r="F6" s="73" t="s">
        <v>2420</v>
      </c>
      <c r="G6" s="73" t="s">
        <v>1835</v>
      </c>
      <c r="H6" s="73" t="s">
        <v>1836</v>
      </c>
      <c r="I6" s="73" t="s">
        <v>2421</v>
      </c>
      <c r="J6" s="279">
        <v>7305.53</v>
      </c>
      <c r="K6" s="279">
        <v>1455853425.5899999</v>
      </c>
      <c r="L6" s="280">
        <v>5.0180395028705301E-6</v>
      </c>
      <c r="M6" s="74">
        <v>0</v>
      </c>
      <c r="N6" s="74">
        <v>125966393.37</v>
      </c>
      <c r="O6" s="281">
        <v>0</v>
      </c>
    </row>
    <row r="7" spans="1:15" ht="15.75" thickBot="1">
      <c r="A7" s="71" t="s">
        <v>1831</v>
      </c>
      <c r="B7" s="72" t="s">
        <v>766</v>
      </c>
      <c r="C7" s="72" t="s">
        <v>800</v>
      </c>
      <c r="D7" s="72" t="s">
        <v>2422</v>
      </c>
      <c r="E7" s="72" t="s">
        <v>1833</v>
      </c>
      <c r="F7" s="73" t="s">
        <v>2423</v>
      </c>
      <c r="G7" s="73" t="s">
        <v>1835</v>
      </c>
      <c r="H7" s="73" t="s">
        <v>1836</v>
      </c>
      <c r="I7" s="73" t="s">
        <v>2424</v>
      </c>
      <c r="J7" s="279">
        <v>105.4</v>
      </c>
      <c r="K7" s="279">
        <v>1455853425.5899999</v>
      </c>
      <c r="L7" s="280">
        <v>7.2397398080981602E-8</v>
      </c>
      <c r="M7" s="74">
        <v>0</v>
      </c>
      <c r="N7" s="74">
        <v>125966393.37</v>
      </c>
      <c r="O7" s="281">
        <v>0</v>
      </c>
    </row>
    <row r="8" spans="1:15" ht="15.75" thickBot="1">
      <c r="A8" s="71" t="s">
        <v>1831</v>
      </c>
      <c r="B8" s="72" t="s">
        <v>766</v>
      </c>
      <c r="C8" s="72" t="s">
        <v>800</v>
      </c>
      <c r="D8" s="72" t="s">
        <v>2422</v>
      </c>
      <c r="E8" s="72" t="s">
        <v>1833</v>
      </c>
      <c r="F8" s="73" t="s">
        <v>2425</v>
      </c>
      <c r="G8" s="73" t="s">
        <v>1854</v>
      </c>
      <c r="H8" s="73" t="s">
        <v>1862</v>
      </c>
      <c r="I8" s="73" t="s">
        <v>2426</v>
      </c>
      <c r="J8" s="279">
        <v>15546.02</v>
      </c>
      <c r="K8" s="279">
        <v>1455853425.5899999</v>
      </c>
      <c r="L8" s="280">
        <v>1.06782865134241E-5</v>
      </c>
      <c r="M8" s="74">
        <v>0</v>
      </c>
      <c r="N8" s="74">
        <v>125966393.37</v>
      </c>
      <c r="O8" s="281">
        <v>0</v>
      </c>
    </row>
    <row r="9" spans="1:15" ht="15.75" thickBot="1">
      <c r="A9" s="71" t="s">
        <v>1831</v>
      </c>
      <c r="B9" s="72" t="s">
        <v>766</v>
      </c>
      <c r="C9" s="72" t="s">
        <v>800</v>
      </c>
      <c r="D9" s="72" t="s">
        <v>2427</v>
      </c>
      <c r="E9" s="72" t="s">
        <v>1838</v>
      </c>
      <c r="F9" s="73" t="s">
        <v>2428</v>
      </c>
      <c r="G9" s="73" t="s">
        <v>1835</v>
      </c>
      <c r="H9" s="73" t="s">
        <v>1836</v>
      </c>
      <c r="I9" s="73" t="s">
        <v>2429</v>
      </c>
      <c r="J9" s="279">
        <v>20.56</v>
      </c>
      <c r="K9" s="279">
        <v>1455853425.5899999</v>
      </c>
      <c r="L9" s="280">
        <v>1.41223008021346E-8</v>
      </c>
      <c r="M9" s="74">
        <v>0</v>
      </c>
      <c r="N9" s="74">
        <v>125966393.37</v>
      </c>
      <c r="O9" s="281">
        <v>0</v>
      </c>
    </row>
    <row r="10" spans="1:15" ht="15.75" thickBot="1">
      <c r="A10" s="71" t="s">
        <v>1831</v>
      </c>
      <c r="B10" s="72" t="s">
        <v>766</v>
      </c>
      <c r="C10" s="72" t="s">
        <v>800</v>
      </c>
      <c r="D10" s="72" t="s">
        <v>2427</v>
      </c>
      <c r="E10" s="72" t="s">
        <v>1838</v>
      </c>
      <c r="F10" s="73" t="s">
        <v>2428</v>
      </c>
      <c r="G10" s="73" t="s">
        <v>1854</v>
      </c>
      <c r="H10" s="73" t="s">
        <v>1862</v>
      </c>
      <c r="I10" s="73" t="s">
        <v>2430</v>
      </c>
      <c r="J10" s="279">
        <v>12574.35</v>
      </c>
      <c r="K10" s="279">
        <v>1455853425.5899999</v>
      </c>
      <c r="L10" s="280">
        <v>8.6370988857646301E-6</v>
      </c>
      <c r="M10" s="74">
        <v>0</v>
      </c>
      <c r="N10" s="74">
        <v>125966393.37</v>
      </c>
      <c r="O10" s="281">
        <v>0</v>
      </c>
    </row>
    <row r="11" spans="1:15" ht="12.75" customHeight="1" thickBot="1">
      <c r="A11" s="71" t="s">
        <v>1831</v>
      </c>
      <c r="B11" s="72" t="s">
        <v>766</v>
      </c>
      <c r="C11" s="72" t="s">
        <v>800</v>
      </c>
      <c r="D11" s="72" t="s">
        <v>2427</v>
      </c>
      <c r="E11" s="72" t="s">
        <v>1833</v>
      </c>
      <c r="F11" s="73" t="s">
        <v>2431</v>
      </c>
      <c r="G11" s="73" t="s">
        <v>1835</v>
      </c>
      <c r="H11" s="73" t="s">
        <v>1836</v>
      </c>
      <c r="I11" s="73" t="s">
        <v>2432</v>
      </c>
      <c r="J11" s="279">
        <v>10455.84</v>
      </c>
      <c r="K11" s="279">
        <v>1455853425.5899999</v>
      </c>
      <c r="L11" s="280">
        <v>7.1819317908069396E-6</v>
      </c>
      <c r="M11" s="74">
        <v>0</v>
      </c>
      <c r="N11" s="74">
        <v>125966393.37</v>
      </c>
      <c r="O11" s="281">
        <v>0</v>
      </c>
    </row>
    <row r="12" spans="1:15" ht="12.75" customHeight="1" thickBot="1">
      <c r="A12" s="71" t="s">
        <v>1831</v>
      </c>
      <c r="B12" s="72" t="s">
        <v>766</v>
      </c>
      <c r="C12" s="72" t="s">
        <v>800</v>
      </c>
      <c r="D12" s="72" t="s">
        <v>2414</v>
      </c>
      <c r="E12" s="72" t="s">
        <v>1833</v>
      </c>
      <c r="F12" s="73" t="s">
        <v>2433</v>
      </c>
      <c r="G12" s="73" t="s">
        <v>1835</v>
      </c>
      <c r="H12" s="73" t="s">
        <v>1836</v>
      </c>
      <c r="I12" s="73" t="s">
        <v>2434</v>
      </c>
      <c r="J12" s="279">
        <v>1790.89</v>
      </c>
      <c r="K12" s="279">
        <v>1455853425.5899999</v>
      </c>
      <c r="L12" s="280">
        <v>1.23013070445208E-6</v>
      </c>
      <c r="M12" s="74">
        <v>0</v>
      </c>
      <c r="N12" s="74">
        <v>125966393.37</v>
      </c>
      <c r="O12" s="281">
        <v>0</v>
      </c>
    </row>
    <row r="13" spans="1:15" ht="12.75" customHeight="1" thickBot="1">
      <c r="A13" s="71" t="s">
        <v>1831</v>
      </c>
      <c r="B13" s="72" t="s">
        <v>766</v>
      </c>
      <c r="C13" s="72" t="s">
        <v>800</v>
      </c>
      <c r="D13" s="72" t="s">
        <v>2435</v>
      </c>
      <c r="E13" s="72" t="s">
        <v>1833</v>
      </c>
      <c r="F13" s="73" t="s">
        <v>2436</v>
      </c>
      <c r="G13" s="73" t="s">
        <v>1835</v>
      </c>
      <c r="H13" s="73" t="s">
        <v>1836</v>
      </c>
      <c r="I13" s="73" t="s">
        <v>2437</v>
      </c>
      <c r="J13" s="279">
        <v>11954.9</v>
      </c>
      <c r="K13" s="279">
        <v>1455853425.5899999</v>
      </c>
      <c r="L13" s="280">
        <v>8.2116096235135401E-6</v>
      </c>
      <c r="M13" s="74">
        <v>0</v>
      </c>
      <c r="N13" s="74">
        <v>125966393.37</v>
      </c>
      <c r="O13" s="281">
        <v>0</v>
      </c>
    </row>
    <row r="14" spans="1:15" ht="12.75" customHeight="1" thickBot="1">
      <c r="A14" s="71" t="s">
        <v>1831</v>
      </c>
      <c r="B14" s="72" t="s">
        <v>766</v>
      </c>
      <c r="C14" s="72" t="s">
        <v>800</v>
      </c>
      <c r="D14" s="72" t="s">
        <v>2411</v>
      </c>
      <c r="E14" s="72" t="s">
        <v>1833</v>
      </c>
      <c r="F14" s="73" t="s">
        <v>2412</v>
      </c>
      <c r="G14" s="73" t="s">
        <v>1835</v>
      </c>
      <c r="H14" s="73" t="s">
        <v>1836</v>
      </c>
      <c r="I14" s="73" t="s">
        <v>2438</v>
      </c>
      <c r="J14" s="279">
        <v>6063.57</v>
      </c>
      <c r="K14" s="279">
        <v>1455853425.5899999</v>
      </c>
      <c r="L14" s="280">
        <v>4.1649591184240798E-6</v>
      </c>
      <c r="M14" s="74">
        <v>0</v>
      </c>
      <c r="N14" s="74">
        <v>125966393.37</v>
      </c>
      <c r="O14" s="281">
        <v>0</v>
      </c>
    </row>
    <row r="15" spans="1:15" ht="12.75" customHeight="1" thickBot="1">
      <c r="A15" s="71" t="s">
        <v>1831</v>
      </c>
      <c r="B15" s="72" t="s">
        <v>766</v>
      </c>
      <c r="C15" s="72" t="s">
        <v>800</v>
      </c>
      <c r="D15" s="72" t="s">
        <v>2411</v>
      </c>
      <c r="E15" s="72" t="s">
        <v>1833</v>
      </c>
      <c r="F15" s="73" t="s">
        <v>2439</v>
      </c>
      <c r="G15" s="73" t="s">
        <v>1835</v>
      </c>
      <c r="H15" s="73" t="s">
        <v>1836</v>
      </c>
      <c r="I15" s="73" t="s">
        <v>2440</v>
      </c>
      <c r="J15" s="279">
        <v>56678.239999999998</v>
      </c>
      <c r="K15" s="279">
        <v>1455853425.5899999</v>
      </c>
      <c r="L15" s="280">
        <v>3.89312818198237E-5</v>
      </c>
      <c r="M15" s="74">
        <v>0</v>
      </c>
      <c r="N15" s="74">
        <v>125966393.37</v>
      </c>
      <c r="O15" s="281">
        <v>0</v>
      </c>
    </row>
    <row r="16" spans="1:15" ht="12.75" customHeight="1" thickBot="1">
      <c r="A16" s="71" t="s">
        <v>1831</v>
      </c>
      <c r="B16" s="72" t="s">
        <v>766</v>
      </c>
      <c r="C16" s="72" t="s">
        <v>800</v>
      </c>
      <c r="D16" s="72" t="s">
        <v>2411</v>
      </c>
      <c r="E16" s="72" t="s">
        <v>1833</v>
      </c>
      <c r="F16" s="73" t="s">
        <v>2439</v>
      </c>
      <c r="G16" s="73" t="s">
        <v>1840</v>
      </c>
      <c r="H16" s="73" t="s">
        <v>1841</v>
      </c>
      <c r="I16" s="73" t="s">
        <v>2441</v>
      </c>
      <c r="J16" s="279">
        <v>54232.49</v>
      </c>
      <c r="K16" s="279">
        <v>1455853425.5899999</v>
      </c>
      <c r="L16" s="280">
        <v>3.7251339349647598E-5</v>
      </c>
      <c r="M16" s="74">
        <v>0</v>
      </c>
      <c r="N16" s="74">
        <v>125966393.37</v>
      </c>
      <c r="O16" s="281">
        <v>0</v>
      </c>
    </row>
    <row r="17" spans="1:15" ht="12.75" customHeight="1" thickBot="1">
      <c r="A17" s="71" t="s">
        <v>1831</v>
      </c>
      <c r="B17" s="72" t="s">
        <v>766</v>
      </c>
      <c r="C17" s="72" t="s">
        <v>800</v>
      </c>
      <c r="D17" s="72" t="s">
        <v>2411</v>
      </c>
      <c r="E17" s="72" t="s">
        <v>1833</v>
      </c>
      <c r="F17" s="73" t="s">
        <v>2442</v>
      </c>
      <c r="G17" s="73" t="s">
        <v>1854</v>
      </c>
      <c r="H17" s="73" t="s">
        <v>1862</v>
      </c>
      <c r="I17" s="73" t="s">
        <v>2443</v>
      </c>
      <c r="J17" s="279">
        <v>10574.17</v>
      </c>
      <c r="K17" s="279">
        <v>1455853425.5899999</v>
      </c>
      <c r="L17" s="280">
        <v>7.2632105774760299E-6</v>
      </c>
      <c r="M17" s="74">
        <v>0</v>
      </c>
      <c r="N17" s="74">
        <v>125966393.37</v>
      </c>
      <c r="O17" s="281">
        <v>0</v>
      </c>
    </row>
    <row r="18" spans="1:15" ht="12.75" customHeight="1" thickBot="1">
      <c r="A18" s="71" t="s">
        <v>1831</v>
      </c>
      <c r="B18" s="72" t="s">
        <v>766</v>
      </c>
      <c r="C18" s="72" t="s">
        <v>800</v>
      </c>
      <c r="D18" s="72" t="s">
        <v>2444</v>
      </c>
      <c r="E18" s="72" t="s">
        <v>1838</v>
      </c>
      <c r="F18" s="73" t="s">
        <v>2445</v>
      </c>
      <c r="G18" s="73" t="s">
        <v>1835</v>
      </c>
      <c r="H18" s="73" t="s">
        <v>1836</v>
      </c>
      <c r="I18" s="73" t="s">
        <v>2446</v>
      </c>
      <c r="J18" s="279">
        <v>848.06</v>
      </c>
      <c r="K18" s="279">
        <v>1455853425.5899999</v>
      </c>
      <c r="L18" s="280">
        <v>5.8251743279466096E-7</v>
      </c>
      <c r="M18" s="74">
        <v>0</v>
      </c>
      <c r="N18" s="74">
        <v>125966393.37</v>
      </c>
      <c r="O18" s="281">
        <v>0</v>
      </c>
    </row>
    <row r="19" spans="1:15" ht="12.75" customHeight="1" thickBot="1">
      <c r="A19" s="71" t="s">
        <v>1831</v>
      </c>
      <c r="B19" s="72" t="s">
        <v>766</v>
      </c>
      <c r="C19" s="72" t="s">
        <v>800</v>
      </c>
      <c r="D19" s="72" t="s">
        <v>2444</v>
      </c>
      <c r="E19" s="72" t="s">
        <v>1833</v>
      </c>
      <c r="F19" s="73" t="s">
        <v>2447</v>
      </c>
      <c r="G19" s="73" t="s">
        <v>1835</v>
      </c>
      <c r="H19" s="73" t="s">
        <v>1836</v>
      </c>
      <c r="I19" s="73" t="s">
        <v>2448</v>
      </c>
      <c r="J19" s="279">
        <v>18691.89</v>
      </c>
      <c r="K19" s="279">
        <v>1455853425.5899999</v>
      </c>
      <c r="L19" s="280">
        <v>1.28391290437943E-5</v>
      </c>
      <c r="M19" s="74">
        <v>0</v>
      </c>
      <c r="N19" s="74">
        <v>125966393.37</v>
      </c>
      <c r="O19" s="281">
        <v>0</v>
      </c>
    </row>
    <row r="20" spans="1:15" ht="12.75" customHeight="1" thickBot="1">
      <c r="A20" s="71" t="s">
        <v>1831</v>
      </c>
      <c r="B20" s="72" t="s">
        <v>766</v>
      </c>
      <c r="C20" s="72" t="s">
        <v>800</v>
      </c>
      <c r="D20" s="72" t="s">
        <v>2444</v>
      </c>
      <c r="E20" s="72" t="s">
        <v>1833</v>
      </c>
      <c r="F20" s="73" t="s">
        <v>2449</v>
      </c>
      <c r="G20" s="73" t="s">
        <v>1835</v>
      </c>
      <c r="H20" s="73" t="s">
        <v>1836</v>
      </c>
      <c r="I20" s="73" t="s">
        <v>2450</v>
      </c>
      <c r="J20" s="279">
        <v>8474.0300000000007</v>
      </c>
      <c r="K20" s="279">
        <v>1455853425.5899999</v>
      </c>
      <c r="L20" s="280">
        <v>5.8206615110074097E-6</v>
      </c>
      <c r="M20" s="74">
        <v>0</v>
      </c>
      <c r="N20" s="74">
        <v>125966393.37</v>
      </c>
      <c r="O20" s="281">
        <v>0</v>
      </c>
    </row>
    <row r="21" spans="1:15" ht="12.75" customHeight="1" thickBot="1">
      <c r="A21" s="71" t="s">
        <v>1831</v>
      </c>
      <c r="B21" s="72" t="s">
        <v>766</v>
      </c>
      <c r="C21" s="72" t="s">
        <v>800</v>
      </c>
      <c r="D21" s="72" t="s">
        <v>2444</v>
      </c>
      <c r="E21" s="72" t="s">
        <v>1833</v>
      </c>
      <c r="F21" s="73" t="s">
        <v>2451</v>
      </c>
      <c r="G21" s="73" t="s">
        <v>1854</v>
      </c>
      <c r="H21" s="73" t="s">
        <v>1862</v>
      </c>
      <c r="I21" s="73" t="s">
        <v>2452</v>
      </c>
      <c r="J21" s="279">
        <v>18363.47</v>
      </c>
      <c r="K21" s="279">
        <v>1455853425.5899999</v>
      </c>
      <c r="L21" s="280">
        <v>1.26135431474209E-5</v>
      </c>
      <c r="M21" s="74">
        <v>0</v>
      </c>
      <c r="N21" s="74">
        <v>125966393.37</v>
      </c>
      <c r="O21" s="281">
        <v>0</v>
      </c>
    </row>
    <row r="22" spans="1:15" ht="12.75" customHeight="1" thickBot="1">
      <c r="A22" s="71" t="s">
        <v>1831</v>
      </c>
      <c r="B22" s="72" t="s">
        <v>766</v>
      </c>
      <c r="C22" s="72" t="s">
        <v>800</v>
      </c>
      <c r="D22" s="72" t="s">
        <v>2453</v>
      </c>
      <c r="E22" s="72" t="s">
        <v>1833</v>
      </c>
      <c r="F22" s="73" t="s">
        <v>2454</v>
      </c>
      <c r="G22" s="73" t="s">
        <v>1835</v>
      </c>
      <c r="H22" s="73" t="s">
        <v>1836</v>
      </c>
      <c r="I22" s="73" t="s">
        <v>2455</v>
      </c>
      <c r="J22" s="279">
        <v>14734.85</v>
      </c>
      <c r="K22" s="279">
        <v>1455853425.5899999</v>
      </c>
      <c r="L22" s="280">
        <v>1.01211081699578E-5</v>
      </c>
      <c r="M22" s="74">
        <v>0</v>
      </c>
      <c r="N22" s="74">
        <v>125966393.37</v>
      </c>
      <c r="O22" s="281">
        <v>0</v>
      </c>
    </row>
    <row r="23" spans="1:15" ht="12.75" customHeight="1" thickBot="1">
      <c r="A23" s="77" t="s">
        <v>1831</v>
      </c>
      <c r="B23" s="78" t="s">
        <v>766</v>
      </c>
      <c r="C23" s="78" t="s">
        <v>800</v>
      </c>
      <c r="D23" s="78" t="s">
        <v>2456</v>
      </c>
      <c r="E23" s="78" t="s">
        <v>1833</v>
      </c>
      <c r="F23" s="79" t="s">
        <v>2457</v>
      </c>
      <c r="G23" s="79" t="s">
        <v>1835</v>
      </c>
      <c r="H23" s="79" t="s">
        <v>1836</v>
      </c>
      <c r="I23" s="79" t="s">
        <v>2458</v>
      </c>
      <c r="J23" s="282">
        <v>5925.67</v>
      </c>
      <c r="K23" s="282">
        <v>1455853425.5899999</v>
      </c>
      <c r="L23" s="259">
        <v>4.0702380444642401E-6</v>
      </c>
      <c r="M23" s="80">
        <v>0</v>
      </c>
      <c r="N23" s="80">
        <v>125966393.37</v>
      </c>
      <c r="O23" s="260">
        <v>0</v>
      </c>
    </row>
  </sheetData>
  <pageMargins left="0.511811024" right="0.511811024" top="0.78740157499999996" bottom="0.78740157499999996" header="0.31496062000000002" footer="0.3149606200000000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DAB5-49B3-453D-A20E-749D8D4840B1}">
  <sheetPr codeName="Planilha49">
    <tabColor theme="6" tint="0.39997558519241921"/>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800</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fornecedores'!E:E=For_3333!F2)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62" priority="3"/>
  </conditionalFormatting>
  <conditionalFormatting sqref="I3">
    <cfRule type="cellIs" dxfId="61" priority="1" operator="equal">
      <formula>0</formula>
    </cfRule>
    <cfRule type="cellIs" dxfId="60" priority="2" operator="equal">
      <formula>1</formula>
    </cfRule>
  </conditionalFormatting>
  <dataValidations count="1">
    <dataValidation type="list" allowBlank="1" showInputMessage="1" showErrorMessage="1" sqref="J4:K33 O4:P24 L4:M24 U4:V24 R4:S24 X4:X24" xr:uid="{1CF16931-45C6-4DEE-9CD7-E63000265DB1}">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CEDE-6A24-4FDE-8621-6A4AA4B9ACCC}">
  <sheetPr>
    <tabColor rgb="FFC00000"/>
  </sheetPr>
  <dimension ref="A1:AT102"/>
  <sheetViews>
    <sheetView showGridLines="0" tabSelected="1"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801</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2 Cooperados avaliados ao RSAC</v>
      </c>
      <c r="C4" s="154">
        <f>SUM(L:L)</f>
        <v>2</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3348'!L:L)</f>
        <v>2.1647807904203566E-3</v>
      </c>
      <c r="C7" s="122">
        <v>0.15</v>
      </c>
      <c r="D7" s="340" t="str">
        <f>IF(B7&lt;C7,"ENQUADRADO","DESENQUADRADO")</f>
        <v>ENQUADRADO</v>
      </c>
      <c r="E7" s="340"/>
      <c r="H7" s="341" t="s">
        <v>802</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1">_xlfn.XLOOKUP(_xlfn.UNIQUE('3348'!$C:$C),'3348'!C:C,'3348'!D:D,"")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Fornecedores'!G33</f>
        <v>0</v>
      </c>
      <c r="D10" s="118">
        <f>'Análise Fornecedores'!H33</f>
        <v>0</v>
      </c>
      <c r="E10" s="118">
        <f>'Análise Fornecedores'!I33</f>
        <v>0</v>
      </c>
      <c r="H10" s="278" t="s">
        <v>1807</v>
      </c>
      <c r="I10" s="142" t="str">
        <f>_xlfn.XLOOKUP(J10,'3348'!$D:$D,'3348'!$C:$C,0,0)</f>
        <v>04.650.186/0001-85</v>
      </c>
      <c r="J10" s="143" t="str">
        <v>LONA CONSTRUTORA LTDA</v>
      </c>
      <c r="K10" s="144" cm="1">
        <f t="array" ref="K10">MAX(IF(J10='3348'!$D:$D,'3348'!$I:$I))</f>
        <v>46041</v>
      </c>
      <c r="L10" s="145">
        <f>IF(COUNTIFS('3348'!$D:$D,'A3348'!J10,'3348'!$I:$I,'A3348'!K10,'3348'!$F:$F,'A3348'!$L$7)&gt;=1,1,0)</f>
        <v>1</v>
      </c>
      <c r="M10" s="145">
        <f>IF(COUNTIFS('3348'!$D:$D,'A3348'!J10,'3348'!$I:$I,'A3348'!K10,'3348'!$F:$F,'A3348'!$M$7)&gt;=1,1,0)</f>
        <v>0</v>
      </c>
      <c r="N10" s="146">
        <f>IF(COUNTIFS('3348'!$D:$D,'A3348'!J10,'3348'!$I:$I,'A3348'!K10,'3348'!$F:$F,'A3348'!$N$7)&gt;=1,1,0)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278" t="s">
        <v>1807</v>
      </c>
      <c r="I11" s="115" t="str">
        <f>_xlfn.XLOOKUP(J11,'3348'!$D:$D,'3348'!$C:$C,0,0)</f>
        <v>17.284.046/0001-82</v>
      </c>
      <c r="J11" s="134" t="str">
        <v>DOLP ENGENHARIA LTDA</v>
      </c>
      <c r="K11" s="135" cm="1">
        <f t="array" ref="K11">MAX(IF(J11='3348'!$D:$D,'3348'!$I:$I))</f>
        <v>46030</v>
      </c>
      <c r="L11" s="136">
        <f>IF(COUNTIFS('3348'!$D:$D,'A3348'!J11,'3348'!$I:$I,'A3348'!K11,'3348'!$F:$F,'A3348'!$L$7)&gt;=1,1,0)</f>
        <v>1</v>
      </c>
      <c r="M11" s="136">
        <f>IF(COUNTIFS('3348'!$D:$D,'A3348'!J11,'3348'!$I:$I,'A3348'!K11,'3348'!$F:$F,'A3348'!$M$7)&gt;=1,1,0)</f>
        <v>0</v>
      </c>
      <c r="N11" s="136">
        <f>IF(COUNTIFS('3348'!$D:$D,'A3348'!J11,'3348'!$I:$I,'A3348'!K11,'3348'!$F:$F,'A3348'!$N$7)&gt;=1,1,0)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0"/>
      <c r="I12" s="115">
        <f>_xlfn.XLOOKUP(J12,'3348'!$D:$D,'3348'!$C:$C,0,0)</f>
        <v>0</v>
      </c>
      <c r="J12" s="134"/>
      <c r="K12" s="135" cm="1">
        <f t="array" ref="K12">MAX(IF(J12='3348'!$D:$D,'3348'!$I:$I))</f>
        <v>0</v>
      </c>
      <c r="L12" s="136">
        <f>IF(COUNTIFS('3348'!$D:$D,'A3348'!J12,'3348'!$I:$I,'A3348'!K12,'3348'!$F:$F,'A3348'!$L$7)&gt;=1,1,0)</f>
        <v>0</v>
      </c>
      <c r="M12" s="136">
        <f>IF(COUNTIFS('3348'!$D:$D,'A3348'!J12,'3348'!$I:$I,'A3348'!K12,'3348'!$F:$F,'A3348'!$M$7)&gt;=1,1,0)</f>
        <v>0</v>
      </c>
      <c r="N12" s="136">
        <f>IF(COUNTIFS('3348'!$D:$D,'A3348'!J12,'3348'!$I:$I,'A3348'!K12,'3348'!$F:$F,'A3348'!$N$7)&gt;=1,1,0)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IFERROR(IF(ROW(_xlfn.XLOOKUP(B13,For_3348!D:D,For_3348!D:D))=1,"",ROW(_xlfn.XLOOKUP(B13,For_3348!D:D,For_3348!D:D))),"")</f>
        <v/>
      </c>
      <c r="B13" s="229" t="str" cm="1">
        <f t="array" ref="B13">_xlfn.UNIQUE(IF(_xlfn._xlws.FILTER(For_3348!D:D,For_3348!Z:Z="Fornecedor COM perguntas a serem evidenciadas","")="","",_xlfn._xlws.FILTER(For_3348!D:D,For_3348!Z:Z:'For_3348'!Z:Z="Fornecedor COM perguntas a serem evidenciadas","")))</f>
        <v/>
      </c>
      <c r="C13" s="230" t="str" cm="1">
        <f t="array" aca="1" ref="C13" ca="1">IFERROR(LEFT(
IF(INDIRECT("For_3348!N"&amp;A13)="verificar","6, ","")&amp;
IF(INDIRECT("For_3348!q"&amp;A13)="verificar","7, ","")&amp;
IF(INDIRECT("For_3348!t"&amp;A13)="verificar","8, ","")&amp;
IF(INDIRECT("For_3348!w"&amp;A13)="verificar","16, ","")&amp;
IF(INDIRECT("For_3348!x"&amp;A13)="não","QUESTIONÁRIO, ",""),
LEN(
IF(INDIRECT("For_3348!N"&amp;A13)="verificar","6, ","")&amp;
IF(INDIRECT("For_3348!q"&amp;A13)="verificar","7, ","")&amp;
IF(INDIRECT("For_3348!t"&amp;A13)="verificar","8, ","")&amp;
IF(INDIRECT("For_3348!w"&amp;A13)="verificar","16, ","")&amp;
IF(INDIRECT("For_3348!x"&amp;A13)="não","QUESTIONÁRIO, ",""))-2)&amp;".","")</f>
        <v/>
      </c>
      <c r="D13" s="229"/>
      <c r="E13" s="229"/>
      <c r="H13" s="115"/>
      <c r="I13" s="115">
        <f>_xlfn.XLOOKUP(J13,'3348'!$D:$D,'3348'!$C:$C,0,0)</f>
        <v>0</v>
      </c>
      <c r="J13" s="134"/>
      <c r="K13" s="135" cm="1">
        <f t="array" ref="K13">MAX(IF(J13='3348'!$D:$D,'3348'!$I:$I))</f>
        <v>0</v>
      </c>
      <c r="L13" s="136">
        <f>IF(COUNTIFS('3348'!$D:$D,'A3348'!J13,'3348'!$I:$I,'A3348'!K13,'3348'!$F:$F,'A3348'!$L$7)&gt;=1,1,0)</f>
        <v>0</v>
      </c>
      <c r="M13" s="136">
        <f>IF(COUNTIFS('3348'!$D:$D,'A3348'!J13,'3348'!$I:$I,'A3348'!K13,'3348'!$F:$F,'A3348'!$M$7)&gt;=1,1,0)</f>
        <v>0</v>
      </c>
      <c r="N13" s="136">
        <f>IF(COUNTIFS('3348'!$D:$D,'A3348'!J13,'3348'!$I:$I,'A3348'!K13,'3348'!$F:$F,'A3348'!$N$7)&gt;=1,1,0)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IFERROR(IF(ROW(_xlfn.XLOOKUP(B14,For_3348!D:D,For_3348!D:D))=1,"",ROW(_xlfn.XLOOKUP(B14,For_3348!D:D,For_3348!D:D))),"")</f>
        <v/>
      </c>
      <c r="B14" s="229"/>
      <c r="C14" s="230" t="str" cm="1">
        <f t="array" aca="1" ref="C14" ca="1">IFERROR(LEFT(
IF(INDIRECT("For_3348!N"&amp;A14)="verificar","6, ","")&amp;
IF(INDIRECT("For_3348!q"&amp;A14)="verificar","7, ","")&amp;
IF(INDIRECT("For_3348!t"&amp;A14)="verificar","8, ","")&amp;
IF(INDIRECT("For_3348!w"&amp;A14)="verificar","16, ","")&amp;
IF(INDIRECT("For_3348!x"&amp;A14)="não","QUESTIONÁRIO, ",""),
LEN(
IF(INDIRECT("For_3348!N"&amp;A14)="verificar","6, ","")&amp;
IF(INDIRECT("For_3348!q"&amp;A14)="verificar","7, ","")&amp;
IF(INDIRECT("For_3348!t"&amp;A14)="verificar","8, ","")&amp;
IF(INDIRECT("For_3348!w"&amp;A14)="verificar","16, ","")&amp;
IF(INDIRECT("For_3348!x"&amp;A14)="não","QUESTIONÁRIO, ",""))-2)&amp;".","")</f>
        <v/>
      </c>
      <c r="D14" s="229"/>
      <c r="E14" s="229"/>
      <c r="H14" s="278"/>
      <c r="I14" s="115">
        <f>_xlfn.XLOOKUP(J14,'3348'!$D:$D,'3348'!$C:$C,0,0)</f>
        <v>0</v>
      </c>
      <c r="J14" s="134"/>
      <c r="K14" s="135" cm="1">
        <f t="array" ref="K14">MAX(IF(J14='3348'!$D:$D,'3348'!$I:$I))</f>
        <v>0</v>
      </c>
      <c r="L14" s="136">
        <f>IF(COUNTIFS('3348'!$D:$D,'A3348'!J14,'3348'!$I:$I,'A3348'!K14,'3348'!$F:$F,'A3348'!$L$7)&gt;=1,1,0)</f>
        <v>0</v>
      </c>
      <c r="M14" s="136">
        <f>IF(COUNTIFS('3348'!$D:$D,'A3348'!J14,'3348'!$I:$I,'A3348'!K14,'3348'!$F:$F,'A3348'!$M$7)&gt;=1,1,0)</f>
        <v>0</v>
      </c>
      <c r="N14" s="136">
        <f>IF(COUNTIFS('3348'!$D:$D,'A3348'!J14,'3348'!$I:$I,'A3348'!K14,'3348'!$F:$F,'A3348'!$N$7)&gt;=1,1,0)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IFERROR(IF(ROW(_xlfn.XLOOKUP(B15,For_3348!D:D,For_3348!D:D))=1,"",ROW(_xlfn.XLOOKUP(B15,For_3348!D:D,For_3348!D:D))),"")</f>
        <v/>
      </c>
      <c r="B15" s="229"/>
      <c r="C15" s="230" t="str" cm="1">
        <f t="array" aca="1" ref="C15" ca="1">IFERROR(LEFT(
IF(INDIRECT("For_3348!N"&amp;A15)="verificar","6, ","")&amp;
IF(INDIRECT("For_3348!q"&amp;A15)="verificar","7, ","")&amp;
IF(INDIRECT("For_3348!t"&amp;A15)="verificar","8, ","")&amp;
IF(INDIRECT("For_3348!w"&amp;A15)="verificar","16, ","")&amp;
IF(INDIRECT("For_3348!x"&amp;A15)="não","QUESTIONÁRIO, ",""),
LEN(
IF(INDIRECT("For_3348!N"&amp;A15)="verificar","6, ","")&amp;
IF(INDIRECT("For_3348!q"&amp;A15)="verificar","7, ","")&amp;
IF(INDIRECT("For_3348!t"&amp;A15)="verificar","8, ","")&amp;
IF(INDIRECT("For_3348!w"&amp;A15)="verificar","16, ","")&amp;
IF(INDIRECT("For_3348!x"&amp;A15)="não","QUESTIONÁRIO, ",""))-2)&amp;".","")</f>
        <v/>
      </c>
      <c r="D15" s="229"/>
      <c r="E15" s="229"/>
      <c r="H15" s="115"/>
      <c r="I15" s="115">
        <f>_xlfn.XLOOKUP(J15,'3348'!$D:$D,'3348'!$C:$C,0,0)</f>
        <v>0</v>
      </c>
      <c r="J15" s="134"/>
      <c r="K15" s="135" cm="1">
        <f t="array" ref="K15">MAX(IF(J15='3348'!$D:$D,'3348'!$I:$I))</f>
        <v>0</v>
      </c>
      <c r="L15" s="136">
        <f>IF(COUNTIFS('3348'!$D:$D,'A3348'!J15,'3348'!$I:$I,'A3348'!K15,'3348'!$F:$F,'A3348'!$L$7)&gt;=1,1,0)</f>
        <v>0</v>
      </c>
      <c r="M15" s="136">
        <f>IF(COUNTIFS('3348'!$D:$D,'A3348'!J15,'3348'!$I:$I,'A3348'!K15,'3348'!$F:$F,'A3348'!$M$7)&gt;=1,1,0)</f>
        <v>0</v>
      </c>
      <c r="N15" s="136">
        <f>IF(COUNTIFS('3348'!$D:$D,'A3348'!J15,'3348'!$I:$I,'A3348'!K15,'3348'!$F:$F,'A3348'!$N$7)&gt;=1,1,0)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IFERROR(IF(ROW(_xlfn.XLOOKUP(B16,For_3348!D:D,For_3348!D:D))=1,"",ROW(_xlfn.XLOOKUP(B16,For_3348!D:D,For_3348!D:D))),"")</f>
        <v/>
      </c>
      <c r="B16" s="229"/>
      <c r="C16" s="230" t="str" cm="1">
        <f t="array" aca="1" ref="C16" ca="1">IFERROR(LEFT(
IF(INDIRECT("For_3348!N"&amp;A16)="verificar","6, ","")&amp;
IF(INDIRECT("For_3348!q"&amp;A16)="verificar","7, ","")&amp;
IF(INDIRECT("For_3348!t"&amp;A16)="verificar","8, ","")&amp;
IF(INDIRECT("For_3348!w"&amp;A16)="verificar","16, ","")&amp;
IF(INDIRECT("For_3348!x"&amp;A16)="não","QUESTIONÁRIO, ",""),
LEN(
IF(INDIRECT("For_3348!N"&amp;A16)="verificar","6, ","")&amp;
IF(INDIRECT("For_3348!q"&amp;A16)="verificar","7, ","")&amp;
IF(INDIRECT("For_3348!t"&amp;A16)="verificar","8, ","")&amp;
IF(INDIRECT("For_3348!w"&amp;A16)="verificar","16, ","")&amp;
IF(INDIRECT("For_3348!x"&amp;A16)="não","QUESTIONÁRIO, ",""))-2)&amp;".","")</f>
        <v/>
      </c>
      <c r="D16" s="229"/>
      <c r="E16" s="229"/>
      <c r="H16" s="115"/>
      <c r="I16" s="115">
        <f>_xlfn.XLOOKUP(J16,'3348'!$D:$D,'3348'!$C:$C,0,0)</f>
        <v>0</v>
      </c>
      <c r="J16" s="134"/>
      <c r="K16" s="135" cm="1">
        <f t="array" ref="K16">MAX(IF(J16='3348'!$D:$D,'3348'!$I:$I))</f>
        <v>0</v>
      </c>
      <c r="L16" s="136">
        <f>IF(COUNTIFS('3348'!$D:$D,'A3348'!J16,'3348'!$I:$I,'A3348'!K16,'3348'!$F:$F,'A3348'!$L$7)&gt;=1,1,0)</f>
        <v>0</v>
      </c>
      <c r="M16" s="136">
        <f>IF(COUNTIFS('3348'!$D:$D,'A3348'!J16,'3348'!$I:$I,'A3348'!K16,'3348'!$F:$F,'A3348'!$M$7)&gt;=1,1,0)</f>
        <v>0</v>
      </c>
      <c r="N16" s="136">
        <f>IF(COUNTIFS('3348'!$D:$D,'A3348'!J16,'3348'!$I:$I,'A3348'!K16,'3348'!$F:$F,'A3348'!$N$7)&gt;=1,1,0)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IFERROR(IF(ROW(_xlfn.XLOOKUP(B17,For_3348!D:D,For_3348!D:D))=1,"",ROW(_xlfn.XLOOKUP(B17,For_3348!D:D,For_3348!D:D))),"")</f>
        <v/>
      </c>
      <c r="B17" s="229"/>
      <c r="C17" s="230" t="str" cm="1">
        <f t="array" aca="1" ref="C17" ca="1">IFERROR(LEFT(
IF(INDIRECT("For_3348!N"&amp;A17)="verificar","6, ","")&amp;
IF(INDIRECT("For_3348!q"&amp;A17)="verificar","7, ","")&amp;
IF(INDIRECT("For_3348!t"&amp;A17)="verificar","8, ","")&amp;
IF(INDIRECT("For_3348!w"&amp;A17)="verificar","16, ","")&amp;
IF(INDIRECT("For_3348!x"&amp;A17)="não","QUESTIONÁRIO, ",""),
LEN(
IF(INDIRECT("For_3348!N"&amp;A17)="verificar","6, ","")&amp;
IF(INDIRECT("For_3348!q"&amp;A17)="verificar","7, ","")&amp;
IF(INDIRECT("For_3348!t"&amp;A17)="verificar","8, ","")&amp;
IF(INDIRECT("For_3348!w"&amp;A17)="verificar","16, ","")&amp;
IF(INDIRECT("For_3348!x"&amp;A17)="não","QUESTIONÁRIO, ",""))-2)&amp;".","")</f>
        <v/>
      </c>
      <c r="D17" s="229"/>
      <c r="E17" s="229"/>
      <c r="H17" s="142"/>
      <c r="I17" s="115">
        <f>_xlfn.XLOOKUP(J17,'3348'!$D:$D,'3348'!$C:$C,0,0)</f>
        <v>0</v>
      </c>
      <c r="J17" s="134"/>
      <c r="K17" s="135" cm="1">
        <f t="array" ref="K17">MAX(IF(J17='3348'!$D:$D,'3348'!$I:$I))</f>
        <v>0</v>
      </c>
      <c r="L17" s="136">
        <f>IF(COUNTIFS('3348'!$D:$D,'A3348'!J17,'3348'!$I:$I,'A3348'!K17,'3348'!$F:$F,'A3348'!$L$7)&gt;=1,1,0)</f>
        <v>0</v>
      </c>
      <c r="M17" s="136">
        <f>IF(COUNTIFS('3348'!$D:$D,'A3348'!J17,'3348'!$I:$I,'A3348'!K17,'3348'!$F:$F,'A3348'!$M$7)&gt;=1,1,0)</f>
        <v>0</v>
      </c>
      <c r="N17" s="136">
        <f>IF(COUNTIFS('3348'!$D:$D,'A3348'!J17,'3348'!$I:$I,'A3348'!K17,'3348'!$F:$F,'A3348'!$N$7)&gt;=1,1,0)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IFERROR(IF(ROW(_xlfn.XLOOKUP(B18,For_3348!D:D,For_3348!D:D))=1,"",ROW(_xlfn.XLOOKUP(B18,For_3348!D:D,For_3348!D:D))),"")</f>
        <v/>
      </c>
      <c r="B18" s="229"/>
      <c r="C18" s="230" t="str" cm="1">
        <f t="array" aca="1" ref="C18" ca="1">IFERROR(LEFT(
IF(INDIRECT("For_3348!N"&amp;A18)="verificar","6, ","")&amp;
IF(INDIRECT("For_3348!q"&amp;A18)="verificar","7, ","")&amp;
IF(INDIRECT("For_3348!t"&amp;A18)="verificar","8, ","")&amp;
IF(INDIRECT("For_3348!w"&amp;A18)="verificar","16, ","")&amp;
IF(INDIRECT("For_3348!x"&amp;A18)="não","QUESTIONÁRIO, ",""),
LEN(
IF(INDIRECT("For_3348!N"&amp;A18)="verificar","6, ","")&amp;
IF(INDIRECT("For_3348!q"&amp;A18)="verificar","7, ","")&amp;
IF(INDIRECT("For_3348!t"&amp;A18)="verificar","8, ","")&amp;
IF(INDIRECT("For_3348!w"&amp;A18)="verificar","16, ","")&amp;
IF(INDIRECT("For_3348!x"&amp;A18)="não","QUESTIONÁRIO, ",""))-2)&amp;".","")</f>
        <v/>
      </c>
      <c r="D18" s="229"/>
      <c r="E18" s="229"/>
      <c r="H18" s="115"/>
      <c r="I18" s="115">
        <f>_xlfn.XLOOKUP(J18,'3348'!$D:$D,'3348'!$C:$C,0,0)</f>
        <v>0</v>
      </c>
      <c r="J18" s="134"/>
      <c r="K18" s="135" cm="1">
        <f t="array" ref="K18">MAX(IF(J18='3348'!$D:$D,'3348'!$I:$I))</f>
        <v>0</v>
      </c>
      <c r="L18" s="136">
        <f>IF(COUNTIFS('3348'!$D:$D,'A3348'!J18,'3348'!$I:$I,'A3348'!K18,'3348'!$F:$F,'A3348'!$L$7)&gt;=1,1,0)</f>
        <v>0</v>
      </c>
      <c r="M18" s="136">
        <f>IF(COUNTIFS('3348'!$D:$D,'A3348'!J18,'3348'!$I:$I,'A3348'!K18,'3348'!$F:$F,'A3348'!$M$7)&gt;=1,1,0)</f>
        <v>0</v>
      </c>
      <c r="N18" s="136">
        <f>IF(COUNTIFS('3348'!$D:$D,'A3348'!J18,'3348'!$I:$I,'A3348'!K18,'3348'!$F:$F,'A3348'!$N$7)&gt;=1,1,0)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IFERROR(IF(ROW(_xlfn.XLOOKUP(B19,For_3348!D:D,For_3348!D:D))=1,"",ROW(_xlfn.XLOOKUP(B19,For_3348!D:D,For_3348!D:D))),"")</f>
        <v/>
      </c>
      <c r="B19" s="229"/>
      <c r="C19" s="230" t="str" cm="1">
        <f t="array" aca="1" ref="C19" ca="1">IFERROR(LEFT(
IF(INDIRECT("For_3348!N"&amp;A19)="verificar","6, ","")&amp;
IF(INDIRECT("For_3348!q"&amp;A19)="verificar","7, ","")&amp;
IF(INDIRECT("For_3348!t"&amp;A19)="verificar","8, ","")&amp;
IF(INDIRECT("For_3348!w"&amp;A19)="verificar","16, ","")&amp;
IF(INDIRECT("For_3348!x"&amp;A19)="não","QUESTIONÁRIO, ",""),
LEN(
IF(INDIRECT("For_3348!N"&amp;A19)="verificar","6, ","")&amp;
IF(INDIRECT("For_3348!q"&amp;A19)="verificar","7, ","")&amp;
IF(INDIRECT("For_3348!t"&amp;A19)="verificar","8, ","")&amp;
IF(INDIRECT("For_3348!w"&amp;A19)="verificar","16, ","")&amp;
IF(INDIRECT("For_3348!x"&amp;A19)="não","QUESTIONÁRIO, ",""))-2)&amp;".","")</f>
        <v/>
      </c>
      <c r="D19" s="229"/>
      <c r="E19" s="229"/>
      <c r="H19" s="142"/>
      <c r="I19" s="115">
        <f>_xlfn.XLOOKUP(J19,'3348'!$D:$D,'3348'!$C:$C,0,0)</f>
        <v>0</v>
      </c>
      <c r="J19" s="134"/>
      <c r="K19" s="135" cm="1">
        <f t="array" ref="K19">MAX(IF(J19='3348'!$D:$D,'3348'!$I:$I))</f>
        <v>0</v>
      </c>
      <c r="L19" s="136">
        <f>IF(COUNTIFS('3348'!$D:$D,'A3348'!J19,'3348'!$I:$I,'A3348'!K19,'3348'!$F:$F,'A3348'!$L$7)&gt;=1,1,0)</f>
        <v>0</v>
      </c>
      <c r="M19" s="136">
        <f>IF(COUNTIFS('3348'!$D:$D,'A3348'!J19,'3348'!$I:$I,'A3348'!K19,'3348'!$F:$F,'A3348'!$M$7)&gt;=1,1,0)</f>
        <v>0</v>
      </c>
      <c r="N19" s="136">
        <f>IF(COUNTIFS('3348'!$D:$D,'A3348'!J19,'3348'!$I:$I,'A3348'!K19,'3348'!$F:$F,'A3348'!$N$7)&gt;=1,1,0)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IFERROR(IF(ROW(_xlfn.XLOOKUP(B20,For_3348!D:D,For_3348!D:D))=1,"",ROW(_xlfn.XLOOKUP(B20,For_3348!D:D,For_3348!D:D))),"")</f>
        <v/>
      </c>
      <c r="B20" s="229"/>
      <c r="C20" s="230" t="str" cm="1">
        <f t="array" aca="1" ref="C20" ca="1">IFERROR(LEFT(
IF(INDIRECT("For_3348!N"&amp;A20)="verificar","6, ","")&amp;
IF(INDIRECT("For_3348!q"&amp;A20)="verificar","7, ","")&amp;
IF(INDIRECT("For_3348!t"&amp;A20)="verificar","8, ","")&amp;
IF(INDIRECT("For_3348!w"&amp;A20)="verificar","16, ","")&amp;
IF(INDIRECT("For_3348!x"&amp;A20)="não","QUESTIONÁRIO, ",""),
LEN(
IF(INDIRECT("For_3348!N"&amp;A20)="verificar","6, ","")&amp;
IF(INDIRECT("For_3348!q"&amp;A20)="verificar","7, ","")&amp;
IF(INDIRECT("For_3348!t"&amp;A20)="verificar","8, ","")&amp;
IF(INDIRECT("For_3348!w"&amp;A20)="verificar","16, ","")&amp;
IF(INDIRECT("For_3348!x"&amp;A20)="não","QUESTIONÁRIO, ",""))-2)&amp;".","")</f>
        <v/>
      </c>
      <c r="D20" s="229"/>
      <c r="E20" s="229"/>
      <c r="H20" s="142"/>
      <c r="I20" s="115">
        <f>_xlfn.XLOOKUP(J20,'3348'!$D:$D,'3348'!$C:$C,0,0)</f>
        <v>0</v>
      </c>
      <c r="J20" s="134"/>
      <c r="K20" s="135" cm="1">
        <f t="array" ref="K20">MAX(IF(J20='3348'!$D:$D,'3348'!$I:$I))</f>
        <v>0</v>
      </c>
      <c r="L20" s="136">
        <f>IF(COUNTIFS('3348'!$D:$D,'A3348'!J20,'3348'!$I:$I,'A3348'!K20,'3348'!$F:$F,'A3348'!$L$7)&gt;=1,1,0)</f>
        <v>0</v>
      </c>
      <c r="M20" s="136">
        <f>IF(COUNTIFS('3348'!$D:$D,'A3348'!J20,'3348'!$I:$I,'A3348'!K20,'3348'!$F:$F,'A3348'!$M$7)&gt;=1,1,0)</f>
        <v>0</v>
      </c>
      <c r="N20" s="136">
        <f>IF(COUNTIFS('3348'!$D:$D,'A3348'!J20,'3348'!$I:$I,'A3348'!K20,'3348'!$F:$F,'A3348'!$N$7)&gt;=1,1,0)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IFERROR(IF(ROW(_xlfn.XLOOKUP(B21,For_3348!D:D,For_3348!D:D))=1,"",ROW(_xlfn.XLOOKUP(B21,For_3348!D:D,For_3348!D:D))),"")</f>
        <v/>
      </c>
      <c r="B21" s="229"/>
      <c r="C21" s="230" t="str" cm="1">
        <f t="array" aca="1" ref="C21" ca="1">IFERROR(LEFT(
IF(INDIRECT("For_3348!N"&amp;A21)="verificar","6, ","")&amp;
IF(INDIRECT("For_3348!q"&amp;A21)="verificar","7, ","")&amp;
IF(INDIRECT("For_3348!t"&amp;A21)="verificar","8, ","")&amp;
IF(INDIRECT("For_3348!w"&amp;A21)="verificar","16, ","")&amp;
IF(INDIRECT("For_3348!x"&amp;A21)="não","QUESTIONÁRIO, ",""),
LEN(
IF(INDIRECT("For_3348!N"&amp;A21)="verificar","6, ","")&amp;
IF(INDIRECT("For_3348!q"&amp;A21)="verificar","7, ","")&amp;
IF(INDIRECT("For_3348!t"&amp;A21)="verificar","8, ","")&amp;
IF(INDIRECT("For_3348!w"&amp;A21)="verificar","16, ","")&amp;
IF(INDIRECT("For_3348!x"&amp;A21)="não","QUESTIONÁRIO, ",""))-2)&amp;".","")</f>
        <v/>
      </c>
      <c r="D21" s="229"/>
      <c r="E21" s="229"/>
      <c r="H21" s="115"/>
      <c r="I21" s="115">
        <f>_xlfn.XLOOKUP(J21,'3348'!$D:$D,'3348'!$C:$C,0,0)</f>
        <v>0</v>
      </c>
      <c r="J21" s="134"/>
      <c r="K21" s="135" cm="1">
        <f t="array" ref="K21">MAX(IF(J21='3348'!$D:$D,'3348'!$I:$I))</f>
        <v>0</v>
      </c>
      <c r="L21" s="136">
        <f>IF(COUNTIFS('3348'!$D:$D,'A3348'!J21,'3348'!$I:$I,'A3348'!K21,'3348'!$F:$F,'A3348'!$L$7)&gt;=1,1,0)</f>
        <v>0</v>
      </c>
      <c r="M21" s="136">
        <f>IF(COUNTIFS('3348'!$D:$D,'A3348'!J21,'3348'!$I:$I,'A3348'!K21,'3348'!$F:$F,'A3348'!$M$7)&gt;=1,1,0)</f>
        <v>0</v>
      </c>
      <c r="N21" s="136">
        <f>IF(COUNTIFS('3348'!$D:$D,'A3348'!J21,'3348'!$I:$I,'A3348'!K21,'3348'!$F:$F,'A3348'!$N$7)&gt;=1,1,0)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IFERROR(IF(ROW(_xlfn.XLOOKUP(B22,For_3348!D:D,For_3348!D:D))=1,"",ROW(_xlfn.XLOOKUP(B22,For_3348!D:D,For_3348!D:D))),"")</f>
        <v/>
      </c>
      <c r="B22" s="229"/>
      <c r="C22" s="230" t="str" cm="1">
        <f t="array" aca="1" ref="C22" ca="1">IFERROR(LEFT(
IF(INDIRECT("For_3348!N"&amp;A22)="verificar","6, ","")&amp;
IF(INDIRECT("For_3348!q"&amp;A22)="verificar","7, ","")&amp;
IF(INDIRECT("For_3348!t"&amp;A22)="verificar","8, ","")&amp;
IF(INDIRECT("For_3348!w"&amp;A22)="verificar","16, ","")&amp;
IF(INDIRECT("For_3348!x"&amp;A22)="não","QUESTIONÁRIO, ",""),
LEN(
IF(INDIRECT("For_3348!N"&amp;A22)="verificar","6, ","")&amp;
IF(INDIRECT("For_3348!q"&amp;A22)="verificar","7, ","")&amp;
IF(INDIRECT("For_3348!t"&amp;A22)="verificar","8, ","")&amp;
IF(INDIRECT("For_3348!w"&amp;A22)="verificar","16, ","")&amp;
IF(INDIRECT("For_3348!x"&amp;A22)="não","QUESTIONÁRIO, ",""))-2)&amp;".","")</f>
        <v/>
      </c>
      <c r="D22" s="229"/>
      <c r="E22" s="229"/>
      <c r="H22" s="115"/>
      <c r="I22" s="115">
        <f>_xlfn.XLOOKUP(J22,'3348'!$D:$D,'3348'!$C:$C,0,0)</f>
        <v>0</v>
      </c>
      <c r="J22" s="134"/>
      <c r="K22" s="135" cm="1">
        <f t="array" ref="K22">MAX(IF(J22='3348'!$D:$D,'3348'!$I:$I))</f>
        <v>0</v>
      </c>
      <c r="L22" s="136">
        <f>IF(COUNTIFS('3348'!$D:$D,'A3348'!J22,'3348'!$I:$I,'A3348'!K22,'3348'!$F:$F,'A3348'!$L$7)&gt;=1,1,0)</f>
        <v>0</v>
      </c>
      <c r="M22" s="136">
        <f>IF(COUNTIFS('3348'!$D:$D,'A3348'!J22,'3348'!$I:$I,'A3348'!K22,'3348'!$F:$F,'A3348'!$M$7)&gt;=1,1,0)</f>
        <v>0</v>
      </c>
      <c r="N22" s="136">
        <f>IF(COUNTIFS('3348'!$D:$D,'A3348'!J22,'3348'!$I:$I,'A3348'!K22,'3348'!$F:$F,'A3348'!$N$7)&gt;=1,1,0)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IFERROR(IF(ROW(_xlfn.XLOOKUP(B23,For_3348!D:D,For_3348!D:D))=1,"",ROW(_xlfn.XLOOKUP(B23,For_3348!D:D,For_3348!D:D))),"")</f>
        <v/>
      </c>
      <c r="B23" s="229"/>
      <c r="C23" s="230" t="str" cm="1">
        <f t="array" aca="1" ref="C23" ca="1">IFERROR(LEFT(
IF(INDIRECT("For_3348!N"&amp;A23)="verificar","6, ","")&amp;
IF(INDIRECT("For_3348!q"&amp;A23)="verificar","7, ","")&amp;
IF(INDIRECT("For_3348!t"&amp;A23)="verificar","8, ","")&amp;
IF(INDIRECT("For_3348!w"&amp;A23)="verificar","16, ","")&amp;
IF(INDIRECT("For_3348!x"&amp;A23)="não","QUESTIONÁRIO, ",""),
LEN(
IF(INDIRECT("For_3348!N"&amp;A23)="verificar","6, ","")&amp;
IF(INDIRECT("For_3348!q"&amp;A23)="verificar","7, ","")&amp;
IF(INDIRECT("For_3348!t"&amp;A23)="verificar","8, ","")&amp;
IF(INDIRECT("For_3348!w"&amp;A23)="verificar","16, ","")&amp;
IF(INDIRECT("For_3348!x"&amp;A23)="não","QUESTIONÁRIO, ",""))-2)&amp;".","")</f>
        <v/>
      </c>
      <c r="D23" s="229"/>
      <c r="E23" s="229"/>
      <c r="H23" s="115"/>
      <c r="I23" s="115">
        <f>_xlfn.XLOOKUP(J23,'3348'!$D:$D,'3348'!$C:$C,0,0)</f>
        <v>0</v>
      </c>
      <c r="J23" s="134"/>
      <c r="K23" s="135" cm="1">
        <f t="array" ref="K23">MAX(IF(J23='3348'!$D:$D,'3348'!$I:$I))</f>
        <v>0</v>
      </c>
      <c r="L23" s="136">
        <f>IF(COUNTIFS('3348'!$D:$D,'A3348'!J23,'3348'!$I:$I,'A3348'!K23,'3348'!$F:$F,'A3348'!$L$7)&gt;=1,1,0)</f>
        <v>0</v>
      </c>
      <c r="M23" s="136">
        <f>IF(COUNTIFS('3348'!$D:$D,'A3348'!J23,'3348'!$I:$I,'A3348'!K23,'3348'!$F:$F,'A3348'!$M$7)&gt;=1,1,0)</f>
        <v>0</v>
      </c>
      <c r="N23" s="136">
        <f>IF(COUNTIFS('3348'!$D:$D,'A3348'!J23,'3348'!$I:$I,'A3348'!K23,'3348'!$F:$F,'A3348'!$N$7)&gt;=1,1,0)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IFERROR(IF(ROW(_xlfn.XLOOKUP(B24,For_3348!D:D,For_3348!D:D))=1,"",ROW(_xlfn.XLOOKUP(B24,For_3348!D:D,For_3348!D:D))),"")</f>
        <v/>
      </c>
      <c r="B24" s="229"/>
      <c r="C24" s="230" t="str" cm="1">
        <f t="array" aca="1" ref="C24" ca="1">IFERROR(LEFT(
IF(INDIRECT("For_3348!N"&amp;A24)="verificar","6, ","")&amp;
IF(INDIRECT("For_3348!q"&amp;A24)="verificar","7, ","")&amp;
IF(INDIRECT("For_3348!t"&amp;A24)="verificar","8, ","")&amp;
IF(INDIRECT("For_3348!w"&amp;A24)="verificar","16, ","")&amp;
IF(INDIRECT("For_3348!x"&amp;A24)="não","QUESTIONÁRIO, ",""),
LEN(
IF(INDIRECT("For_3348!N"&amp;A24)="verificar","6, ","")&amp;
IF(INDIRECT("For_3348!q"&amp;A24)="verificar","7, ","")&amp;
IF(INDIRECT("For_3348!t"&amp;A24)="verificar","8, ","")&amp;
IF(INDIRECT("For_3348!w"&amp;A24)="verificar","16, ","")&amp;
IF(INDIRECT("For_3348!x"&amp;A24)="não","QUESTIONÁRIO, ",""))-2)&amp;".","")</f>
        <v/>
      </c>
      <c r="D24" s="229"/>
      <c r="E24" s="229"/>
      <c r="H24" s="115"/>
      <c r="I24" s="115">
        <f>_xlfn.XLOOKUP(J24,'3348'!$D:$D,'3348'!$C:$C,0,0)</f>
        <v>0</v>
      </c>
      <c r="J24" s="134"/>
      <c r="K24" s="135" cm="1">
        <f t="array" ref="K24">MAX(IF(J24='3348'!$D:$D,'3348'!$I:$I))</f>
        <v>0</v>
      </c>
      <c r="L24" s="136">
        <f>IF(COUNTIFS('3348'!$D:$D,'A3348'!J24,'3348'!$I:$I,'A3348'!K24,'3348'!$F:$F,'A3348'!$L$7)&gt;=1,1,0)</f>
        <v>0</v>
      </c>
      <c r="M24" s="136">
        <f>IF(COUNTIFS('3348'!$D:$D,'A3348'!J24,'3348'!$I:$I,'A3348'!K24,'3348'!$F:$F,'A3348'!$M$7)&gt;=1,1,0)</f>
        <v>0</v>
      </c>
      <c r="N24" s="136">
        <f>IF(COUNTIFS('3348'!$D:$D,'A3348'!J24,'3348'!$I:$I,'A3348'!K24,'3348'!$F:$F,'A3348'!$N$7)&gt;=1,1,0)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_xlfn.XLOOKUP(J25,'3348'!$D:$D,'3348'!$C:$C,0,0)</f>
        <v>0</v>
      </c>
      <c r="J25" s="134"/>
      <c r="K25" s="135" cm="1">
        <f t="array" ref="K25">MAX(IF(J25='3348'!$D:$D,'3348'!$I:$I))</f>
        <v>0</v>
      </c>
      <c r="L25" s="136">
        <f>IF(COUNTIFS('3348'!$D:$D,'A3348'!J25,'3348'!$I:$I,'A3348'!K25,'3348'!$F:$F,'A3348'!$L$7)&gt;=1,1,0)</f>
        <v>0</v>
      </c>
      <c r="M25" s="136">
        <f>IF(COUNTIFS('3348'!$D:$D,'A3348'!J25,'3348'!$I:$I,'A3348'!K25,'3348'!$F:$F,'A3348'!$M$7)&gt;=1,1,0)</f>
        <v>0</v>
      </c>
      <c r="N25" s="136">
        <f>IF(COUNTIFS('3348'!$D:$D,'A3348'!J25,'3348'!$I:$I,'A3348'!K25,'3348'!$F:$F,'A3348'!$N$7)&gt;=1,1,0)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_xlfn.XLOOKUP(J26,'3348'!$D:$D,'3348'!$C:$C,0,0)</f>
        <v>0</v>
      </c>
      <c r="J26" s="134"/>
      <c r="K26" s="135" cm="1">
        <f t="array" ref="K26">MAX(IF(J26='3348'!$D:$D,'3348'!$I:$I))</f>
        <v>0</v>
      </c>
      <c r="L26" s="136">
        <f>IF(COUNTIFS('3348'!$D:$D,'A3348'!J26,'3348'!$I:$I,'A3348'!K26,'3348'!$F:$F,'A3348'!$L$7)&gt;=1,1,0)</f>
        <v>0</v>
      </c>
      <c r="M26" s="136">
        <f>IF(COUNTIFS('3348'!$D:$D,'A3348'!J26,'3348'!$I:$I,'A3348'!K26,'3348'!$F:$F,'A3348'!$M$7)&gt;=1,1,0)</f>
        <v>0</v>
      </c>
      <c r="N26" s="136">
        <f>IF(COUNTIFS('3348'!$D:$D,'A3348'!J26,'3348'!$I:$I,'A3348'!K26,'3348'!$F:$F,'A3348'!$N$7)&gt;=1,1,0)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_xlfn.XLOOKUP(J27,'3348'!$D:$D,'3348'!$C:$C,0,0)</f>
        <v>0</v>
      </c>
      <c r="J27" s="134"/>
      <c r="K27" s="135" cm="1">
        <f t="array" ref="K27">MAX(IF(J27='3348'!$D:$D,'3348'!$I:$I))</f>
        <v>0</v>
      </c>
      <c r="L27" s="136">
        <f>IF(COUNTIFS('3348'!$D:$D,'A3348'!J27,'3348'!$I:$I,'A3348'!K27,'3348'!$F:$F,'A3348'!$L$7)&gt;=1,1,0)</f>
        <v>0</v>
      </c>
      <c r="M27" s="136">
        <f>IF(COUNTIFS('3348'!$D:$D,'A3348'!J27,'3348'!$I:$I,'A3348'!K27,'3348'!$F:$F,'A3348'!$M$7)&gt;=1,1,0)</f>
        <v>0</v>
      </c>
      <c r="N27" s="136">
        <f>IF(COUNTIFS('3348'!$D:$D,'A3348'!J27,'3348'!$I:$I,'A3348'!K27,'3348'!$F:$F,'A3348'!$N$7)&gt;=1,1,0)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e" cm="1">
        <f t="array" ref="B28">_xlfn._xlws.FILTER(For_3348!D:E,For_3348!J:J="SIM","")</f>
        <v>#VALUE!</v>
      </c>
      <c r="C28" s="230"/>
      <c r="D28" s="229"/>
      <c r="E28" s="229"/>
      <c r="H28" s="115"/>
      <c r="I28" s="115">
        <f>_xlfn.XLOOKUP(J28,'3348'!$D:$D,'3348'!$C:$C,0,0)</f>
        <v>0</v>
      </c>
      <c r="J28" s="134"/>
      <c r="K28" s="135" cm="1">
        <f t="array" ref="K28">MAX(IF(J28='3348'!$D:$D,'3348'!$I:$I))</f>
        <v>0</v>
      </c>
      <c r="L28" s="136">
        <f>IF(COUNTIFS('3348'!$D:$D,'A3348'!J28,'3348'!$I:$I,'A3348'!K28,'3348'!$F:$F,'A3348'!$L$7)&gt;=1,1,0)</f>
        <v>0</v>
      </c>
      <c r="M28" s="136">
        <f>IF(COUNTIFS('3348'!$D:$D,'A3348'!J28,'3348'!$I:$I,'A3348'!K28,'3348'!$F:$F,'A3348'!$M$7)&gt;=1,1,0)</f>
        <v>0</v>
      </c>
      <c r="N28" s="136">
        <f>IF(COUNTIFS('3348'!$D:$D,'A3348'!J28,'3348'!$I:$I,'A3348'!K28,'3348'!$F:$F,'A3348'!$N$7)&gt;=1,1,0)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_xlfn.XLOOKUP(J29,'3348'!$D:$D,'3348'!$C:$C,0,0)</f>
        <v>0</v>
      </c>
      <c r="J29" s="134"/>
      <c r="K29" s="135" cm="1">
        <f t="array" ref="K29">MAX(IF(J29='3348'!$D:$D,'3348'!$I:$I))</f>
        <v>0</v>
      </c>
      <c r="L29" s="136">
        <f>IF(COUNTIFS('3348'!$D:$D,'A3348'!J29,'3348'!$I:$I,'A3348'!K29,'3348'!$F:$F,'A3348'!$L$7)&gt;=1,1,0)</f>
        <v>0</v>
      </c>
      <c r="M29" s="136">
        <f>IF(COUNTIFS('3348'!$D:$D,'A3348'!J29,'3348'!$I:$I,'A3348'!K29,'3348'!$F:$F,'A3348'!$M$7)&gt;=1,1,0)</f>
        <v>0</v>
      </c>
      <c r="N29" s="136">
        <f>IF(COUNTIFS('3348'!$D:$D,'A3348'!J29,'3348'!$I:$I,'A3348'!K29,'3348'!$F:$F,'A3348'!$N$7)&gt;=1,1,0)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f>IFERROR(IF(ROW(_xlfn.XLOOKUP(B50,I:I,I:I))=1,"",ROW(_xlfn.XLOOKUP(B50,I:I,I:I))),"")</f>
        <v>10</v>
      </c>
      <c r="B50" s="157" t="str" cm="1">
        <f t="array" ref="B50">IF(_xlfn._xlws.FILTER(I:I,AO:AO="Cooperado COM perguntas a serem evidenciadas","")="","",_xlfn._xlws.FILTER(I:I,AO:AO="Cooperado COM perguntas a serem evidenciadas",""))</f>
        <v>04.650.186/0001-85</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5">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59" priority="4" operator="equal">
      <formula>1</formula>
    </cfRule>
  </conditionalFormatting>
  <conditionalFormatting sqref="L1:N29 L58:N1048576">
    <cfRule type="cellIs" dxfId="58" priority="1" operator="equal">
      <formula>0</formula>
    </cfRule>
  </conditionalFormatting>
  <conditionalFormatting sqref="M3:M6 M8:M29 M58:M1048576">
    <cfRule type="cellIs" dxfId="57" priority="3" operator="equal">
      <formula>1</formula>
    </cfRule>
  </conditionalFormatting>
  <conditionalFormatting sqref="N3:N6 N8:N29 N58:N1048576">
    <cfRule type="cellIs" dxfId="56" priority="2" operator="equal">
      <formula>1</formula>
    </cfRule>
  </conditionalFormatting>
  <dataValidations count="3">
    <dataValidation type="list" allowBlank="1" showInputMessage="1" showErrorMessage="1" sqref="AE17:AF17 AL10:AL29 W10:X29 AH10:AH29 AE10:AF10 O10:P29 S10:T29 AE12:AF12 AE19:AF19 AE14:AF15 AA10:AB29" xr:uid="{443DAA4E-F0FF-4331-AFF7-56B1813BE15C}">
      <formula1>"Sim, Não"</formula1>
    </dataValidation>
    <dataValidation type="list" allowBlank="1" showInputMessage="1" showErrorMessage="1" sqref="V10:V29 R10:R29 Z10:Z29" xr:uid="{ED8FC700-7134-440E-8A0E-EC708AE01918}">
      <formula1>"Sim, Não, Não se aplica"</formula1>
    </dataValidation>
    <dataValidation type="list" allowBlank="1" showInputMessage="1" showErrorMessage="1" sqref="AD10 AD12 AD17 AD19 AD14:AD15" xr:uid="{25409628-9641-489A-A64B-227A4C6D22C6}">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E15690DC-748B-4C88-B4A3-6AF2DA5A57C1}">
          <x14:formula1>
            <xm:f>'Cooperados Alto Risco'!$N$20:$N$27</xm:f>
          </x14:formula1>
          <xm:sqref>AK10:AK29</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46975-BC1F-4E4B-A273-F96086FB7531}">
  <sheetPr codeName="Planilha50">
    <tabColor rgb="FFC00000"/>
  </sheetPr>
  <dimension ref="A1:K9"/>
  <sheetViews>
    <sheetView workbookViewId="0">
      <selection activeCell="I7" sqref="I7:I9"/>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c r="A4" s="1" t="s">
        <v>838</v>
      </c>
      <c r="B4" s="351" t="s">
        <v>1534</v>
      </c>
      <c r="C4" s="352"/>
      <c r="D4" s="352"/>
      <c r="E4" s="352"/>
      <c r="F4" s="352"/>
      <c r="G4" s="352"/>
      <c r="H4" s="352"/>
      <c r="I4" s="352"/>
      <c r="J4" s="352"/>
      <c r="K4" s="352"/>
    </row>
    <row r="5" spans="1:11">
      <c r="A5" s="1" t="s">
        <v>840</v>
      </c>
      <c r="B5" s="351" t="s">
        <v>1535</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1536</v>
      </c>
      <c r="C7" s="4" t="s">
        <v>1537</v>
      </c>
      <c r="D7" s="4" t="s">
        <v>1538</v>
      </c>
      <c r="E7" s="5" t="s">
        <v>854</v>
      </c>
      <c r="F7" s="5" t="s">
        <v>83</v>
      </c>
      <c r="G7" s="5" t="s">
        <v>855</v>
      </c>
      <c r="H7" s="5" t="s">
        <v>856</v>
      </c>
      <c r="I7" s="9">
        <v>46038</v>
      </c>
      <c r="J7" s="5" t="s">
        <v>857</v>
      </c>
      <c r="K7" s="4" t="s">
        <v>858</v>
      </c>
    </row>
    <row r="8" spans="1:11" ht="24">
      <c r="A8" s="6" t="s">
        <v>766</v>
      </c>
      <c r="B8" s="6" t="s">
        <v>1536</v>
      </c>
      <c r="C8" s="6" t="s">
        <v>1537</v>
      </c>
      <c r="D8" s="6" t="s">
        <v>1538</v>
      </c>
      <c r="E8" s="7" t="s">
        <v>854</v>
      </c>
      <c r="F8" s="7" t="s">
        <v>83</v>
      </c>
      <c r="G8" s="7" t="s">
        <v>855</v>
      </c>
      <c r="H8" s="7" t="s">
        <v>861</v>
      </c>
      <c r="I8" s="8">
        <v>46041</v>
      </c>
      <c r="J8" s="7" t="s">
        <v>857</v>
      </c>
      <c r="K8" s="6" t="s">
        <v>1539</v>
      </c>
    </row>
    <row r="9" spans="1:11" ht="24">
      <c r="A9" s="4" t="s">
        <v>766</v>
      </c>
      <c r="B9" s="4" t="s">
        <v>1536</v>
      </c>
      <c r="C9" s="4" t="s">
        <v>1540</v>
      </c>
      <c r="D9" s="4" t="s">
        <v>1541</v>
      </c>
      <c r="E9" s="5" t="s">
        <v>854</v>
      </c>
      <c r="F9" s="5" t="s">
        <v>83</v>
      </c>
      <c r="G9" s="5" t="s">
        <v>855</v>
      </c>
      <c r="H9" s="5" t="s">
        <v>856</v>
      </c>
      <c r="I9" s="9">
        <v>46030</v>
      </c>
      <c r="J9" s="5" t="s">
        <v>857</v>
      </c>
      <c r="K9" s="4"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C5836-8FC4-415A-AC5C-2D506795F900}">
  <sheetPr codeName="Planilha52">
    <tabColor rgb="FFC00000"/>
  </sheetPr>
  <dimension ref="A1:O11"/>
  <sheetViews>
    <sheetView workbookViewId="0">
      <selection sqref="A1:XFD1048576"/>
    </sheetView>
  </sheetViews>
  <sheetFormatPr defaultRowHeight="12.75" customHeight="1"/>
  <cols>
    <col min="1" max="1" width="25.140625" bestFit="1" customWidth="1"/>
    <col min="2" max="2" width="34" bestFit="1" customWidth="1"/>
    <col min="3" max="3" width="29" bestFit="1" customWidth="1"/>
    <col min="4" max="4" width="66.85546875" bestFit="1" customWidth="1"/>
    <col min="5" max="5" width="51.7109375" bestFit="1" customWidth="1"/>
    <col min="6" max="6" width="20.140625" bestFit="1" customWidth="1"/>
    <col min="7" max="7" width="37.8554687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1536</v>
      </c>
      <c r="D2" s="72" t="s">
        <v>2472</v>
      </c>
      <c r="E2" s="72" t="s">
        <v>1833</v>
      </c>
      <c r="F2" s="73" t="s">
        <v>2473</v>
      </c>
      <c r="G2" s="73" t="s">
        <v>1840</v>
      </c>
      <c r="H2" s="73" t="s">
        <v>1881</v>
      </c>
      <c r="I2" s="73" t="s">
        <v>2474</v>
      </c>
      <c r="J2" s="279">
        <v>86332.06</v>
      </c>
      <c r="K2" s="279">
        <v>145779758.09999999</v>
      </c>
      <c r="L2" s="280">
        <v>5.9220883000000004E-4</v>
      </c>
      <c r="M2" s="74">
        <v>0</v>
      </c>
      <c r="N2" s="74">
        <v>7983802.5700000003</v>
      </c>
      <c r="O2" s="281">
        <v>0</v>
      </c>
    </row>
    <row r="3" spans="1:15" ht="15.75" thickBot="1">
      <c r="A3" s="71" t="s">
        <v>1831</v>
      </c>
      <c r="B3" s="72" t="s">
        <v>766</v>
      </c>
      <c r="C3" s="72" t="s">
        <v>1536</v>
      </c>
      <c r="D3" s="72" t="s">
        <v>2472</v>
      </c>
      <c r="E3" s="72" t="s">
        <v>1838</v>
      </c>
      <c r="F3" s="73" t="s">
        <v>2475</v>
      </c>
      <c r="G3" s="73" t="s">
        <v>1854</v>
      </c>
      <c r="H3" s="73" t="s">
        <v>1862</v>
      </c>
      <c r="I3" s="73" t="s">
        <v>2476</v>
      </c>
      <c r="J3" s="279">
        <v>189730.13</v>
      </c>
      <c r="K3" s="279">
        <v>145779758.09999999</v>
      </c>
      <c r="L3" s="280">
        <v>1.301484736E-3</v>
      </c>
      <c r="M3" s="74">
        <v>189730.13</v>
      </c>
      <c r="N3" s="74">
        <v>7983802.5700000003</v>
      </c>
      <c r="O3" s="281">
        <v>2.3764381487999999E-2</v>
      </c>
    </row>
    <row r="4" spans="1:15" ht="15.75" thickBot="1">
      <c r="A4" s="71" t="s">
        <v>1831</v>
      </c>
      <c r="B4" s="72" t="s">
        <v>766</v>
      </c>
      <c r="C4" s="72" t="s">
        <v>1536</v>
      </c>
      <c r="D4" s="72" t="s">
        <v>2477</v>
      </c>
      <c r="E4" s="72" t="s">
        <v>1833</v>
      </c>
      <c r="F4" s="73" t="s">
        <v>2478</v>
      </c>
      <c r="G4" s="73" t="s">
        <v>1854</v>
      </c>
      <c r="H4" s="73" t="s">
        <v>1866</v>
      </c>
      <c r="I4" s="73" t="s">
        <v>2479</v>
      </c>
      <c r="J4" s="283">
        <v>5000</v>
      </c>
      <c r="K4" s="279">
        <v>145779758.09999999</v>
      </c>
      <c r="L4" s="280">
        <v>3.4298314561409597E-5</v>
      </c>
      <c r="M4" s="74">
        <v>5000</v>
      </c>
      <c r="N4" s="74">
        <v>7983802.5700000003</v>
      </c>
      <c r="O4" s="281">
        <v>6.2626799099999996E-4</v>
      </c>
    </row>
    <row r="5" spans="1:15" ht="15.75" thickBot="1">
      <c r="A5" s="71" t="s">
        <v>1831</v>
      </c>
      <c r="B5" s="72" t="s">
        <v>766</v>
      </c>
      <c r="C5" s="72" t="s">
        <v>1536</v>
      </c>
      <c r="D5" s="72" t="s">
        <v>2472</v>
      </c>
      <c r="E5" s="72" t="s">
        <v>1833</v>
      </c>
      <c r="F5" s="73" t="s">
        <v>2473</v>
      </c>
      <c r="G5" s="73" t="s">
        <v>1835</v>
      </c>
      <c r="H5" s="73" t="s">
        <v>1836</v>
      </c>
      <c r="I5" s="73" t="s">
        <v>2480</v>
      </c>
      <c r="J5" s="279">
        <v>10772.79</v>
      </c>
      <c r="K5" s="279">
        <v>145779758.09999999</v>
      </c>
      <c r="L5" s="280">
        <v>7.3897708024801603E-5</v>
      </c>
      <c r="M5" s="74">
        <v>0</v>
      </c>
      <c r="N5" s="74">
        <v>7983802.5700000003</v>
      </c>
      <c r="O5" s="281">
        <v>0</v>
      </c>
    </row>
    <row r="6" spans="1:15" ht="15.75" thickBot="1">
      <c r="A6" s="71" t="s">
        <v>1831</v>
      </c>
      <c r="B6" s="72" t="s">
        <v>766</v>
      </c>
      <c r="C6" s="72" t="s">
        <v>1536</v>
      </c>
      <c r="D6" s="72" t="s">
        <v>2472</v>
      </c>
      <c r="E6" s="72" t="s">
        <v>1833</v>
      </c>
      <c r="F6" s="73" t="s">
        <v>2473</v>
      </c>
      <c r="G6" s="73" t="s">
        <v>1835</v>
      </c>
      <c r="H6" s="73" t="s">
        <v>1836</v>
      </c>
      <c r="I6" s="73" t="s">
        <v>2481</v>
      </c>
      <c r="J6" s="279">
        <v>11748.31</v>
      </c>
      <c r="K6" s="279">
        <v>145779758.09999999</v>
      </c>
      <c r="L6" s="280">
        <v>8.0589446388990805E-5</v>
      </c>
      <c r="M6" s="74">
        <v>0</v>
      </c>
      <c r="N6" s="74">
        <v>7983802.5700000003</v>
      </c>
      <c r="O6" s="281">
        <v>0</v>
      </c>
    </row>
    <row r="7" spans="1:15" ht="15.75" thickBot="1">
      <c r="A7" s="71" t="s">
        <v>1831</v>
      </c>
      <c r="B7" s="72" t="s">
        <v>766</v>
      </c>
      <c r="C7" s="72" t="s">
        <v>1536</v>
      </c>
      <c r="D7" s="72" t="s">
        <v>2472</v>
      </c>
      <c r="E7" s="72" t="s">
        <v>1838</v>
      </c>
      <c r="F7" s="73" t="s">
        <v>2482</v>
      </c>
      <c r="G7" s="73" t="s">
        <v>1835</v>
      </c>
      <c r="H7" s="73" t="s">
        <v>1836</v>
      </c>
      <c r="I7" s="73" t="s">
        <v>2483</v>
      </c>
      <c r="J7" s="279">
        <v>1.5</v>
      </c>
      <c r="K7" s="279">
        <v>145779758.09999999</v>
      </c>
      <c r="L7" s="280">
        <v>1.02894943684229E-8</v>
      </c>
      <c r="M7" s="74">
        <v>0</v>
      </c>
      <c r="N7" s="74">
        <v>7983802.5700000003</v>
      </c>
      <c r="O7" s="281">
        <v>0</v>
      </c>
    </row>
    <row r="8" spans="1:15" ht="15.75" thickBot="1">
      <c r="A8" s="71" t="s">
        <v>1831</v>
      </c>
      <c r="B8" s="72" t="s">
        <v>766</v>
      </c>
      <c r="C8" s="72" t="s">
        <v>1536</v>
      </c>
      <c r="D8" s="72" t="s">
        <v>2472</v>
      </c>
      <c r="E8" s="72" t="s">
        <v>1833</v>
      </c>
      <c r="F8" s="73" t="s">
        <v>2473</v>
      </c>
      <c r="G8" s="73" t="s">
        <v>1835</v>
      </c>
      <c r="H8" s="73" t="s">
        <v>1836</v>
      </c>
      <c r="I8" s="73" t="s">
        <v>2484</v>
      </c>
      <c r="J8" s="279">
        <v>23.2</v>
      </c>
      <c r="K8" s="279">
        <v>145779758.09999999</v>
      </c>
      <c r="L8" s="280">
        <v>1.5914417956494101E-7</v>
      </c>
      <c r="M8" s="74">
        <v>0</v>
      </c>
      <c r="N8" s="74">
        <v>7983802.5700000003</v>
      </c>
      <c r="O8" s="281">
        <v>0</v>
      </c>
    </row>
    <row r="9" spans="1:15" ht="15.75" thickBot="1">
      <c r="A9" s="71" t="s">
        <v>1831</v>
      </c>
      <c r="B9" s="72" t="s">
        <v>766</v>
      </c>
      <c r="C9" s="72" t="s">
        <v>1536</v>
      </c>
      <c r="D9" s="72" t="s">
        <v>2477</v>
      </c>
      <c r="E9" s="72" t="s">
        <v>1833</v>
      </c>
      <c r="F9" s="73" t="s">
        <v>2478</v>
      </c>
      <c r="G9" s="73" t="s">
        <v>2485</v>
      </c>
      <c r="H9" s="73" t="s">
        <v>2486</v>
      </c>
      <c r="I9" s="73" t="s">
        <v>2487</v>
      </c>
      <c r="J9" s="279">
        <v>11782.1</v>
      </c>
      <c r="K9" s="279">
        <v>145779758.09999999</v>
      </c>
      <c r="L9" s="280">
        <v>8.0821234398796804E-5</v>
      </c>
      <c r="M9" s="74">
        <v>11782.1</v>
      </c>
      <c r="N9" s="74">
        <v>7983802.5700000003</v>
      </c>
      <c r="O9" s="281">
        <v>1.4757504199999999E-3</v>
      </c>
    </row>
    <row r="10" spans="1:15" ht="15.75" thickBot="1">
      <c r="A10" s="71" t="s">
        <v>1831</v>
      </c>
      <c r="B10" s="72" t="s">
        <v>766</v>
      </c>
      <c r="C10" s="72" t="s">
        <v>1536</v>
      </c>
      <c r="D10" s="72" t="s">
        <v>2477</v>
      </c>
      <c r="E10" s="72" t="s">
        <v>1833</v>
      </c>
      <c r="F10" s="73" t="s">
        <v>2478</v>
      </c>
      <c r="G10" s="73" t="s">
        <v>1962</v>
      </c>
      <c r="H10" s="73" t="s">
        <v>1962</v>
      </c>
      <c r="I10" s="73" t="s">
        <v>2488</v>
      </c>
      <c r="J10" s="279">
        <v>178.03</v>
      </c>
      <c r="K10" s="279">
        <v>145779758.09999999</v>
      </c>
      <c r="L10" s="280">
        <v>1.2212257882735499E-6</v>
      </c>
      <c r="M10" s="74">
        <v>178.03</v>
      </c>
      <c r="N10" s="74">
        <v>7983802.5700000003</v>
      </c>
      <c r="O10" s="281">
        <v>2.22988981051419E-5</v>
      </c>
    </row>
    <row r="11" spans="1:15" ht="12.75" customHeight="1" thickBot="1">
      <c r="A11" s="77" t="s">
        <v>1831</v>
      </c>
      <c r="B11" s="78" t="s">
        <v>766</v>
      </c>
      <c r="C11" s="78" t="s">
        <v>1536</v>
      </c>
      <c r="D11" s="78" t="s">
        <v>2472</v>
      </c>
      <c r="E11" s="78" t="s">
        <v>1833</v>
      </c>
      <c r="F11" s="79" t="s">
        <v>2489</v>
      </c>
      <c r="G11" s="79" t="s">
        <v>1835</v>
      </c>
      <c r="H11" s="79" t="s">
        <v>1836</v>
      </c>
      <c r="I11" s="79" t="s">
        <v>2490</v>
      </c>
      <c r="J11" s="282">
        <v>13.1</v>
      </c>
      <c r="K11" s="282">
        <v>145779758.09999999</v>
      </c>
      <c r="L11" s="259">
        <v>8.9861584150893203E-8</v>
      </c>
      <c r="M11" s="80">
        <v>0</v>
      </c>
      <c r="N11" s="80">
        <v>7983802.5700000003</v>
      </c>
      <c r="O11" s="260">
        <v>0</v>
      </c>
    </row>
  </sheetData>
  <pageMargins left="0.511811024" right="0.511811024" top="0.78740157499999996" bottom="0.78740157499999996" header="0.31496062000000002" footer="0.3149606200000000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D6F2-B6F9-47D5-8104-B09F3BDF67A4}">
  <sheetPr codeName="Planilha53">
    <tabColor rgb="FFC00000"/>
  </sheetPr>
  <dimension ref="A1:AC59"/>
  <sheetViews>
    <sheetView showGridLines="0" workbookViewId="0">
      <selection activeCell="F2" sqref="F2"/>
    </sheetView>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t="e">
        <f>_xlfn.XLOOKUP(IF(COUNTIF(D:D,D5)&gt;1,MAX(H:H),H5),H:H,F:F,0,0)</f>
        <v>#VALUE!</v>
      </c>
    </row>
    <row r="2" spans="1:29" ht="97.5" customHeight="1" thickTop="1" thickBot="1">
      <c r="C2" s="246" t="s">
        <v>722</v>
      </c>
      <c r="D2" s="246"/>
      <c r="E2" s="246"/>
      <c r="F2" s="216" t="s">
        <v>803</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fornecedores'!E:E=For_3348!F2)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t="e">
        <f>VALUE(LEFT(G5,10))</f>
        <v>#VALUE!</v>
      </c>
      <c r="I5" s="222" t="str">
        <f>IF(F5="","",IF(COUNTIF($D$4:$D$33,D5)=1,F5,_xlfn.XLOOKUP(MAX($H$4:$H$33),$H$4:$H$33,$F$4:$F$33,0)))</f>
        <v/>
      </c>
      <c r="J5" s="101"/>
      <c r="K5" s="101"/>
      <c r="L5" s="115"/>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t="e">
        <f t="shared" ref="H6:H8" si="6">VALUE(LEFT(G6,10))</f>
        <v>#VALUE!</v>
      </c>
      <c r="I6" s="222" t="str">
        <f t="shared" ref="I6:I33" si="7">IF(F6="","",IF(COUNTIF($D$4:$D$33,D6)=1,F6,_xlfn.XLOOKUP(MAX($H$4:$H$33),$H$4:$H$33,$F$4:$F$33,0)))</f>
        <v/>
      </c>
      <c r="J6" s="101"/>
      <c r="K6" s="101"/>
      <c r="L6" s="115"/>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t="e">
        <f t="shared" si="6"/>
        <v>#VALUE!</v>
      </c>
      <c r="I7" s="222" t="str">
        <f t="shared" si="7"/>
        <v/>
      </c>
      <c r="J7" s="101"/>
      <c r="K7" s="101"/>
      <c r="L7" s="115"/>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t="e">
        <f t="shared" si="6"/>
        <v>#VALUE!</v>
      </c>
      <c r="I8" s="222" t="str">
        <f t="shared" si="7"/>
        <v/>
      </c>
      <c r="J8" s="101"/>
      <c r="K8" s="101"/>
      <c r="L8" s="115"/>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7"/>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7"/>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7"/>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7"/>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7"/>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7"/>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7"/>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7"/>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7"/>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7"/>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7"/>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7"/>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7"/>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7"/>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7"/>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7"/>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7"/>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7"/>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7"/>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7"/>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7"/>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7"/>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55" priority="3"/>
  </conditionalFormatting>
  <conditionalFormatting sqref="I3">
    <cfRule type="cellIs" dxfId="54" priority="1" operator="equal">
      <formula>0</formula>
    </cfRule>
    <cfRule type="cellIs" dxfId="53" priority="2" operator="equal">
      <formula>1</formula>
    </cfRule>
  </conditionalFormatting>
  <dataValidations count="1">
    <dataValidation type="list" allowBlank="1" showInputMessage="1" showErrorMessage="1" sqref="J4:K33 O4:P24 L4:M24 U4:V24 R4:S24 X4:X24" xr:uid="{4D17FE1B-6EE6-4F4A-A0BC-05429B1A7B78}">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6CF8-B10E-421E-A616-388324A595E2}">
  <sheetPr>
    <tabColor theme="7" tint="-0.249977111117893"/>
  </sheetPr>
  <dimension ref="A1:AT102"/>
  <sheetViews>
    <sheetView showGridLines="0" zoomScaleNormal="100" workbookViewId="0">
      <selection activeCell="B48" sqref="B48:E51"/>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42578125" style="65"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804</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Cooperado elegível ao RSAC","TOTAL: "&amp;SUM(C4:E4)&amp;" Cooperados avaliados ao RSAC"))</f>
        <v>TOTAL: 4 Cooperados avaliados ao RSAC</v>
      </c>
      <c r="C4" s="154">
        <f>SUM(L:L)</f>
        <v>3</v>
      </c>
      <c r="D4" s="154">
        <f>SUM(M:M)</f>
        <v>0</v>
      </c>
      <c r="E4" s="154">
        <f>SUM(N:N)</f>
        <v>1</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3349'!L:L)</f>
        <v>5.0162306708125492E-4</v>
      </c>
      <c r="C7" s="122">
        <v>0.15</v>
      </c>
      <c r="D7" s="340" t="str">
        <f>IF(B7&lt;C7,"ENQUADRADO","DESENQUADRADO")</f>
        <v>ENQUADRADO</v>
      </c>
      <c r="E7" s="340"/>
      <c r="H7" s="341" t="s">
        <v>805</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3">_xlfn.XLOOKUP(_xlfn.UNIQUE('3349'!$C:$C),'3349'!C:C,'3349'!D:D,"")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Fornecedores'!G34</f>
        <v>0</v>
      </c>
      <c r="D10" s="118">
        <f>'Análise Fornecedores'!H34</f>
        <v>0</v>
      </c>
      <c r="E10" s="118">
        <f>'Análise Fornecedores'!I34</f>
        <v>0</v>
      </c>
      <c r="H10" s="250" t="s">
        <v>1736</v>
      </c>
      <c r="I10" s="142" t="str">
        <f>_xlfn.XLOOKUP(J10,'3349'!$D:$D,'3349'!$C:$C,0,0)</f>
        <v>027.732.981-79</v>
      </c>
      <c r="J10" s="143" t="str">
        <v>JOAO MARIO GOULART CORREIA</v>
      </c>
      <c r="K10" s="144" cm="1">
        <f t="array" ref="K10">MAX(IF(J10='3349'!$D:$D,'3349'!$I:$I))</f>
        <v>46024</v>
      </c>
      <c r="L10" s="145">
        <f>IF(COUNTIFS('3349'!$D:$D,'A3349'!J10,'3349'!$I:$I,'A3349'!K10,'3349'!$F:$F,'A3349'!$L$7)&gt;=1,1,0)</f>
        <v>1</v>
      </c>
      <c r="M10" s="145">
        <f>IF(COUNTIFS('3349'!$D:$D,'A3349'!J10,'3349'!$I:$I,'A3349'!K10,'3349'!$F:$F,'A3349'!$M$7)&gt;=1,1,0)</f>
        <v>0</v>
      </c>
      <c r="N10" s="146">
        <f>IF(COUNTIFS('3349'!$D:$D,'A3349'!J10,'3349'!$I:$I,'A3349'!K10,'3349'!$F:$F,'A3349'!$N$7)&gt;=1,1,0)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t="s">
        <v>1735</v>
      </c>
      <c r="AA10" s="115" t="s">
        <v>1731</v>
      </c>
      <c r="AB10" s="66" t="s">
        <v>1735</v>
      </c>
      <c r="AC10" s="133" t="str">
        <f>IF(AND(Z10="Sim",AB10="Siim"),"Ok",IF(AND(AA10="Sim")*OR(AB10="Não",AB10="Não se aplica",AB10=""),"Verificar","Ok"))</f>
        <v>Verificar</v>
      </c>
      <c r="AD10" s="115"/>
      <c r="AE10" s="115"/>
      <c r="AF10" s="66"/>
      <c r="AG10" s="133" t="str">
        <f>IF(AND(AE10="sim",AF10="Não"),"Verificar","Ok")</f>
        <v>Ok</v>
      </c>
      <c r="AH10" s="115" t="s">
        <v>1735</v>
      </c>
      <c r="AI10" s="133" t="str">
        <f>IF(AH10="Não","Verificar","Ok")</f>
        <v>Verificar</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115" t="s">
        <v>1732</v>
      </c>
      <c r="I11" s="115" t="str">
        <f>_xlfn.XLOOKUP(J11,'3349'!$D:$D,'3349'!$C:$C,0,0)</f>
        <v>08.109.587/0001-83</v>
      </c>
      <c r="J11" s="134" t="str">
        <v>JOAO EUSTAQUIO CORDEIRO O GOIANO</v>
      </c>
      <c r="K11" s="135" cm="1">
        <f t="array" ref="K11">MAX(IF(J11='3349'!$D:$D,'3349'!$I:$I))</f>
        <v>46035</v>
      </c>
      <c r="L11" s="136">
        <f>IF(COUNTIFS('3349'!$D:$D,'A3349'!J11,'3349'!$I:$I,'A3349'!K11,'3349'!$F:$F,'A3349'!$L$7)&gt;=1,1,0)</f>
        <v>1</v>
      </c>
      <c r="M11" s="136">
        <f>IF(COUNTIFS('3349'!$D:$D,'A3349'!J11,'3349'!$I:$I,'A3349'!K11,'3349'!$F:$F,'A3349'!$M$7)&gt;=1,1,0)</f>
        <v>0</v>
      </c>
      <c r="N11" s="136">
        <f>IF(COUNTIFS('3349'!$D:$D,'A3349'!J11,'3349'!$I:$I,'A3349'!K11,'3349'!$F:$F,'A3349'!$N$7)&gt;=1,1,0)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0" t="s">
        <v>1733</v>
      </c>
      <c r="I12" s="115" t="str">
        <f>_xlfn.XLOOKUP(J12,'3349'!$D:$D,'3349'!$C:$C,0,0)</f>
        <v>449.844.481-72</v>
      </c>
      <c r="J12" s="134" t="str">
        <v>ROMILSON FERREIRA PAIVA</v>
      </c>
      <c r="K12" s="135" cm="1">
        <f t="array" ref="K12">MAX(IF(J12='3349'!$D:$D,'3349'!$I:$I))</f>
        <v>46036</v>
      </c>
      <c r="L12" s="136">
        <f>IF(COUNTIFS('3349'!$D:$D,'A3349'!J12,'3349'!$I:$I,'A3349'!K12,'3349'!$F:$F,'A3349'!$L$7)&gt;=1,1,0)</f>
        <v>0</v>
      </c>
      <c r="M12" s="136">
        <f>IF(COUNTIFS('3349'!$D:$D,'A3349'!J12,'3349'!$I:$I,'A3349'!K12,'3349'!$F:$F,'A3349'!$M$7)&gt;=1,1,0)</f>
        <v>0</v>
      </c>
      <c r="N12" s="136">
        <f>IF(COUNTIFS('3349'!$D:$D,'A3349'!J12,'3349'!$I:$I,'A3349'!K12,'3349'!$F:$F,'A3349'!$N$7)&gt;=1,1,0)</f>
        <v>1</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t="s">
        <v>1735</v>
      </c>
      <c r="AA12" s="115" t="s">
        <v>1731</v>
      </c>
      <c r="AB12" s="66" t="s">
        <v>1735</v>
      </c>
      <c r="AC12" s="133" t="str">
        <f t="shared" si="4"/>
        <v>Verificar</v>
      </c>
      <c r="AD12" s="115"/>
      <c r="AE12" s="115"/>
      <c r="AF12" s="66"/>
      <c r="AG12" s="133" t="str">
        <f t="shared" si="5"/>
        <v>Ok</v>
      </c>
      <c r="AH12" s="115"/>
      <c r="AI12" s="133" t="str">
        <f t="shared" si="6"/>
        <v>Ok</v>
      </c>
      <c r="AJ12" s="117" t="str">
        <f t="shared" si="7"/>
        <v>Sim, precisa de plano cadastrado na PGPC</v>
      </c>
      <c r="AK12" s="118"/>
      <c r="AL12" s="115" t="s">
        <v>1731</v>
      </c>
      <c r="AM12" s="133" t="str">
        <f t="shared" si="0"/>
        <v>Ok</v>
      </c>
      <c r="AO12" s="65" t="str">
        <f t="shared" si="1"/>
        <v>Cooperado COM perguntas a serem evidenciadas</v>
      </c>
      <c r="AP12"/>
      <c r="AQ12"/>
      <c r="AR12"/>
      <c r="AT12"/>
    </row>
    <row r="13" spans="1:46" ht="20.100000000000001" customHeight="1">
      <c r="A13" s="65" t="str">
        <f>IFERROR(IF(ROW(_xlfn.XLOOKUP(B13,For_3349!D:D,For_3349!D:D))=1,"",ROW(_xlfn.XLOOKUP(B13,For_3349!D:D,For_3349!D:D))),"")</f>
        <v/>
      </c>
      <c r="B13" s="229" t="str" cm="1">
        <f t="array" ref="B13">_xlfn.UNIQUE(IF(_xlfn._xlws.FILTER(For_3349!D:D,For_3349!Z:Z="Fornecedor COM perguntas a serem evidenciadas","")="","",_xlfn._xlws.FILTER(For_3349!D:D,For_3349!Z:Z:'For_3349'!Z:Z="Fornecedor COM perguntas a serem evidenciadas","")))</f>
        <v/>
      </c>
      <c r="C13" s="230" t="str" cm="1">
        <f t="array" aca="1" ref="C13" ca="1">IFERROR(LEFT(
IF(INDIRECT("For_3349!N"&amp;A13)="verificar","6, ","")&amp;
IF(INDIRECT("For_3349!q"&amp;A13)="verificar","7, ","")&amp;
IF(INDIRECT("For_3349!t"&amp;A13)="verificar","8, ","")&amp;
IF(INDIRECT("For_3349!w"&amp;A13)="verificar","16, ","")&amp;
IF(INDIRECT("For_3349!x"&amp;A13)="não","QUESTIONÁRIO, ",""),
LEN(
IF(INDIRECT("For_3349!N"&amp;A13)="verificar","6, ","")&amp;
IF(INDIRECT("For_3349!q"&amp;A13)="verificar","7, ","")&amp;
IF(INDIRECT("For_3349!t"&amp;A13)="verificar","8, ","")&amp;
IF(INDIRECT("For_3349!w"&amp;A13)="verificar","16, ","")&amp;
IF(INDIRECT("For_3349!x"&amp;A13)="não","QUESTIONÁRIO, ",""))-2)&amp;".","")</f>
        <v/>
      </c>
      <c r="D13" s="229"/>
      <c r="E13" s="229"/>
      <c r="H13" s="250" t="s">
        <v>1732</v>
      </c>
      <c r="I13" s="115" t="str">
        <f>_xlfn.XLOOKUP(J13,'3349'!$D:$D,'3349'!$C:$C,0,0)</f>
        <v>62.467.054/0001-19</v>
      </c>
      <c r="J13" s="134" t="str">
        <v>JOAO EUSTAQUIO CORDEIRO  LTDA</v>
      </c>
      <c r="K13" s="135" cm="1">
        <f t="array" ref="K13">MAX(IF(J13='3349'!$D:$D,'3349'!$I:$I))</f>
        <v>46035</v>
      </c>
      <c r="L13" s="136">
        <f>IF(COUNTIFS('3349'!$D:$D,'A3349'!J13,'3349'!$I:$I,'A3349'!K13,'3349'!$F:$F,'A3349'!$L$7)&gt;=1,1,0)</f>
        <v>1</v>
      </c>
      <c r="M13" s="136">
        <f>IF(COUNTIFS('3349'!$D:$D,'A3349'!J13,'3349'!$I:$I,'A3349'!K13,'3349'!$F:$F,'A3349'!$M$7)&gt;=1,1,0)</f>
        <v>0</v>
      </c>
      <c r="N13" s="136">
        <f>IF(COUNTIFS('3349'!$D:$D,'A3349'!J13,'3349'!$I:$I,'A3349'!K13,'3349'!$F:$F,'A3349'!$N$7)&gt;=1,1,0)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IFERROR(IF(ROW(_xlfn.XLOOKUP(B14,For_3349!D:D,For_3349!D:D))=1,"",ROW(_xlfn.XLOOKUP(B14,For_3349!D:D,For_3349!D:D))),"")</f>
        <v/>
      </c>
      <c r="B14" s="229"/>
      <c r="C14" s="230" t="str" cm="1">
        <f t="array" aca="1" ref="C14" ca="1">IFERROR(LEFT(
IF(INDIRECT("For_3349!N"&amp;A14)="verificar","6, ","")&amp;
IF(INDIRECT("For_3349!q"&amp;A14)="verificar","7, ","")&amp;
IF(INDIRECT("For_3349!t"&amp;A14)="verificar","8, ","")&amp;
IF(INDIRECT("For_3349!w"&amp;A14)="verificar","16, ","")&amp;
IF(INDIRECT("For_3349!x"&amp;A14)="não","QUESTIONÁRIO, ",""),
LEN(
IF(INDIRECT("For_3349!N"&amp;A14)="verificar","6, ","")&amp;
IF(INDIRECT("For_3349!q"&amp;A14)="verificar","7, ","")&amp;
IF(INDIRECT("For_3349!t"&amp;A14)="verificar","8, ","")&amp;
IF(INDIRECT("For_3349!w"&amp;A14)="verificar","16, ","")&amp;
IF(INDIRECT("For_3349!x"&amp;A14)="não","QUESTIONÁRIO, ",""))-2)&amp;".","")</f>
        <v/>
      </c>
      <c r="D14" s="229"/>
      <c r="E14" s="229"/>
      <c r="H14" s="250"/>
      <c r="I14" s="115">
        <f>_xlfn.XLOOKUP(J14,'3349'!$D:$D,'3349'!$C:$C,0,0)</f>
        <v>0</v>
      </c>
      <c r="J14" s="134"/>
      <c r="K14" s="135" cm="1">
        <f t="array" ref="K14">MAX(IF(J14='3349'!$D:$D,'3349'!$I:$I))</f>
        <v>0</v>
      </c>
      <c r="L14" s="136">
        <f>IF(COUNTIFS('3349'!$D:$D,'A3349'!J14,'3349'!$I:$I,'A3349'!K14,'3349'!$F:$F,'A3349'!$L$7)&gt;=1,1,0)</f>
        <v>0</v>
      </c>
      <c r="M14" s="136">
        <f>IF(COUNTIFS('3349'!$D:$D,'A3349'!J14,'3349'!$I:$I,'A3349'!K14,'3349'!$F:$F,'A3349'!$M$7)&gt;=1,1,0)</f>
        <v>0</v>
      </c>
      <c r="N14" s="136">
        <f>IF(COUNTIFS('3349'!$D:$D,'A3349'!J14,'3349'!$I:$I,'A3349'!K14,'3349'!$F:$F,'A3349'!$N$7)&gt;=1,1,0)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IFERROR(IF(ROW(_xlfn.XLOOKUP(B15,For_3349!D:D,For_3349!D:D))=1,"",ROW(_xlfn.XLOOKUP(B15,For_3349!D:D,For_3349!D:D))),"")</f>
        <v/>
      </c>
      <c r="B15" s="229"/>
      <c r="C15" s="230" t="str" cm="1">
        <f t="array" aca="1" ref="C15" ca="1">IFERROR(LEFT(
IF(INDIRECT("For_3349!N"&amp;A15)="verificar","6, ","")&amp;
IF(INDIRECT("For_3349!q"&amp;A15)="verificar","7, ","")&amp;
IF(INDIRECT("For_3349!t"&amp;A15)="verificar","8, ","")&amp;
IF(INDIRECT("For_3349!w"&amp;A15)="verificar","16, ","")&amp;
IF(INDIRECT("For_3349!x"&amp;A15)="não","QUESTIONÁRIO, ",""),
LEN(
IF(INDIRECT("For_3349!N"&amp;A15)="verificar","6, ","")&amp;
IF(INDIRECT("For_3349!q"&amp;A15)="verificar","7, ","")&amp;
IF(INDIRECT("For_3349!t"&amp;A15)="verificar","8, ","")&amp;
IF(INDIRECT("For_3349!w"&amp;A15)="verificar","16, ","")&amp;
IF(INDIRECT("For_3349!x"&amp;A15)="não","QUESTIONÁRIO, ",""))-2)&amp;".","")</f>
        <v/>
      </c>
      <c r="D15" s="229"/>
      <c r="E15" s="229"/>
      <c r="H15" s="115"/>
      <c r="I15" s="115">
        <f>_xlfn.XLOOKUP(J15,'3349'!$D:$D,'3349'!$C:$C,0,0)</f>
        <v>0</v>
      </c>
      <c r="J15" s="134"/>
      <c r="K15" s="135" cm="1">
        <f t="array" ref="K15">MAX(IF(J15='3349'!$D:$D,'3349'!$I:$I))</f>
        <v>0</v>
      </c>
      <c r="L15" s="136">
        <f>IF(COUNTIFS('3349'!$D:$D,'A3349'!J15,'3349'!$I:$I,'A3349'!K15,'3349'!$F:$F,'A3349'!$L$7)&gt;=1,1,0)</f>
        <v>0</v>
      </c>
      <c r="M15" s="136">
        <f>IF(COUNTIFS('3349'!$D:$D,'A3349'!J15,'3349'!$I:$I,'A3349'!K15,'3349'!$F:$F,'A3349'!$M$7)&gt;=1,1,0)</f>
        <v>0</v>
      </c>
      <c r="N15" s="136">
        <f>IF(COUNTIFS('3349'!$D:$D,'A3349'!J15,'3349'!$I:$I,'A3349'!K15,'3349'!$F:$F,'A3349'!$N$7)&gt;=1,1,0)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IFERROR(IF(ROW(_xlfn.XLOOKUP(B16,For_3349!D:D,For_3349!D:D))=1,"",ROW(_xlfn.XLOOKUP(B16,For_3349!D:D,For_3349!D:D))),"")</f>
        <v/>
      </c>
      <c r="B16" s="229"/>
      <c r="C16" s="230" t="str" cm="1">
        <f t="array" aca="1" ref="C16" ca="1">IFERROR(LEFT(
IF(INDIRECT("For_3349!N"&amp;A16)="verificar","6, ","")&amp;
IF(INDIRECT("For_3349!q"&amp;A16)="verificar","7, ","")&amp;
IF(INDIRECT("For_3349!t"&amp;A16)="verificar","8, ","")&amp;
IF(INDIRECT("For_3349!w"&amp;A16)="verificar","16, ","")&amp;
IF(INDIRECT("For_3349!x"&amp;A16)="não","QUESTIONÁRIO, ",""),
LEN(
IF(INDIRECT("For_3349!N"&amp;A16)="verificar","6, ","")&amp;
IF(INDIRECT("For_3349!q"&amp;A16)="verificar","7, ","")&amp;
IF(INDIRECT("For_3349!t"&amp;A16)="verificar","8, ","")&amp;
IF(INDIRECT("For_3349!w"&amp;A16)="verificar","16, ","")&amp;
IF(INDIRECT("For_3349!x"&amp;A16)="não","QUESTIONÁRIO, ",""))-2)&amp;".","")</f>
        <v/>
      </c>
      <c r="D16" s="229"/>
      <c r="E16" s="229"/>
      <c r="H16" s="115"/>
      <c r="I16" s="115">
        <f>_xlfn.XLOOKUP(J16,'3349'!$D:$D,'3349'!$C:$C,0,0)</f>
        <v>0</v>
      </c>
      <c r="J16" s="134"/>
      <c r="K16" s="135" cm="1">
        <f t="array" ref="K16">MAX(IF(J16='3349'!$D:$D,'3349'!$I:$I))</f>
        <v>0</v>
      </c>
      <c r="L16" s="136">
        <f>IF(COUNTIFS('3349'!$D:$D,'A3349'!J16,'3349'!$I:$I,'A3349'!K16,'3349'!$F:$F,'A3349'!$L$7)&gt;=1,1,0)</f>
        <v>0</v>
      </c>
      <c r="M16" s="136">
        <f>IF(COUNTIFS('3349'!$D:$D,'A3349'!J16,'3349'!$I:$I,'A3349'!K16,'3349'!$F:$F,'A3349'!$M$7)&gt;=1,1,0)</f>
        <v>0</v>
      </c>
      <c r="N16" s="136">
        <f>IF(COUNTIFS('3349'!$D:$D,'A3349'!J16,'3349'!$I:$I,'A3349'!K16,'3349'!$F:$F,'A3349'!$N$7)&gt;=1,1,0)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IFERROR(IF(ROW(_xlfn.XLOOKUP(B17,For_3349!D:D,For_3349!D:D))=1,"",ROW(_xlfn.XLOOKUP(B17,For_3349!D:D,For_3349!D:D))),"")</f>
        <v/>
      </c>
      <c r="B17" s="229"/>
      <c r="C17" s="230" t="str" cm="1">
        <f t="array" aca="1" ref="C17" ca="1">IFERROR(LEFT(
IF(INDIRECT("For_3349!N"&amp;A17)="verificar","6, ","")&amp;
IF(INDIRECT("For_3349!q"&amp;A17)="verificar","7, ","")&amp;
IF(INDIRECT("For_3349!t"&amp;A17)="verificar","8, ","")&amp;
IF(INDIRECT("For_3349!w"&amp;A17)="verificar","16, ","")&amp;
IF(INDIRECT("For_3349!x"&amp;A17)="não","QUESTIONÁRIO, ",""),
LEN(
IF(INDIRECT("For_3349!N"&amp;A17)="verificar","6, ","")&amp;
IF(INDIRECT("For_3349!q"&amp;A17)="verificar","7, ","")&amp;
IF(INDIRECT("For_3349!t"&amp;A17)="verificar","8, ","")&amp;
IF(INDIRECT("For_3349!w"&amp;A17)="verificar","16, ","")&amp;
IF(INDIRECT("For_3349!x"&amp;A17)="não","QUESTIONÁRIO, ",""))-2)&amp;".","")</f>
        <v/>
      </c>
      <c r="D17" s="229"/>
      <c r="E17" s="229"/>
      <c r="H17" s="115"/>
      <c r="I17" s="115">
        <f>_xlfn.XLOOKUP(J17,'3349'!$D:$D,'3349'!$C:$C,0,0)</f>
        <v>0</v>
      </c>
      <c r="J17" s="134"/>
      <c r="K17" s="135" cm="1">
        <f t="array" ref="K17">MAX(IF(J17='3349'!$D:$D,'3349'!$I:$I))</f>
        <v>0</v>
      </c>
      <c r="L17" s="136">
        <f>IF(COUNTIFS('3349'!$D:$D,'A3349'!J17,'3349'!$I:$I,'A3349'!K17,'3349'!$F:$F,'A3349'!$L$7)&gt;=1,1,0)</f>
        <v>0</v>
      </c>
      <c r="M17" s="136">
        <f>IF(COUNTIFS('3349'!$D:$D,'A3349'!J17,'3349'!$I:$I,'A3349'!K17,'3349'!$F:$F,'A3349'!$M$7)&gt;=1,1,0)</f>
        <v>0</v>
      </c>
      <c r="N17" s="136">
        <f>IF(COUNTIFS('3349'!$D:$D,'A3349'!J17,'3349'!$I:$I,'A3349'!K17,'3349'!$F:$F,'A3349'!$N$7)&gt;=1,1,0)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IFERROR(IF(ROW(_xlfn.XLOOKUP(B18,For_3349!D:D,For_3349!D:D))=1,"",ROW(_xlfn.XLOOKUP(B18,For_3349!D:D,For_3349!D:D))),"")</f>
        <v/>
      </c>
      <c r="B18" s="229"/>
      <c r="C18" s="230" t="str" cm="1">
        <f t="array" aca="1" ref="C18" ca="1">IFERROR(LEFT(
IF(INDIRECT("For_3349!N"&amp;A18)="verificar","6, ","")&amp;
IF(INDIRECT("For_3349!q"&amp;A18)="verificar","7, ","")&amp;
IF(INDIRECT("For_3349!t"&amp;A18)="verificar","8, ","")&amp;
IF(INDIRECT("For_3349!w"&amp;A18)="verificar","16, ","")&amp;
IF(INDIRECT("For_3349!x"&amp;A18)="não","QUESTIONÁRIO, ",""),
LEN(
IF(INDIRECT("For_3349!N"&amp;A18)="verificar","6, ","")&amp;
IF(INDIRECT("For_3349!q"&amp;A18)="verificar","7, ","")&amp;
IF(INDIRECT("For_3349!t"&amp;A18)="verificar","8, ","")&amp;
IF(INDIRECT("For_3349!w"&amp;A18)="verificar","16, ","")&amp;
IF(INDIRECT("For_3349!x"&amp;A18)="não","QUESTIONÁRIO, ",""))-2)&amp;".","")</f>
        <v/>
      </c>
      <c r="D18" s="229"/>
      <c r="E18" s="229"/>
      <c r="H18" s="115"/>
      <c r="I18" s="115">
        <f>_xlfn.XLOOKUP(J18,'3349'!$D:$D,'3349'!$C:$C,0,0)</f>
        <v>0</v>
      </c>
      <c r="J18" s="134"/>
      <c r="K18" s="135" cm="1">
        <f t="array" ref="K18">MAX(IF(J18='3349'!$D:$D,'3349'!$I:$I))</f>
        <v>0</v>
      </c>
      <c r="L18" s="136">
        <f>IF(COUNTIFS('3349'!$D:$D,'A3349'!J18,'3349'!$I:$I,'A3349'!K18,'3349'!$F:$F,'A3349'!$L$7)&gt;=1,1,0)</f>
        <v>0</v>
      </c>
      <c r="M18" s="136">
        <f>IF(COUNTIFS('3349'!$D:$D,'A3349'!J18,'3349'!$I:$I,'A3349'!K18,'3349'!$F:$F,'A3349'!$M$7)&gt;=1,1,0)</f>
        <v>0</v>
      </c>
      <c r="N18" s="136">
        <f>IF(COUNTIFS('3349'!$D:$D,'A3349'!J18,'3349'!$I:$I,'A3349'!K18,'3349'!$F:$F,'A3349'!$N$7)&gt;=1,1,0)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IFERROR(IF(ROW(_xlfn.XLOOKUP(B19,For_3349!D:D,For_3349!D:D))=1,"",ROW(_xlfn.XLOOKUP(B19,For_3349!D:D,For_3349!D:D))),"")</f>
        <v/>
      </c>
      <c r="B19" s="229"/>
      <c r="C19" s="230" t="str" cm="1">
        <f t="array" aca="1" ref="C19" ca="1">IFERROR(LEFT(
IF(INDIRECT("For_3349!N"&amp;A19)="verificar","6, ","")&amp;
IF(INDIRECT("For_3349!q"&amp;A19)="verificar","7, ","")&amp;
IF(INDIRECT("For_3349!t"&amp;A19)="verificar","8, ","")&amp;
IF(INDIRECT("For_3349!w"&amp;A19)="verificar","16, ","")&amp;
IF(INDIRECT("For_3349!x"&amp;A19)="não","QUESTIONÁRIO, ",""),
LEN(
IF(INDIRECT("For_3349!N"&amp;A19)="verificar","6, ","")&amp;
IF(INDIRECT("For_3349!q"&amp;A19)="verificar","7, ","")&amp;
IF(INDIRECT("For_3349!t"&amp;A19)="verificar","8, ","")&amp;
IF(INDIRECT("For_3349!w"&amp;A19)="verificar","16, ","")&amp;
IF(INDIRECT("For_3349!x"&amp;A19)="não","QUESTIONÁRIO, ",""))-2)&amp;".","")</f>
        <v/>
      </c>
      <c r="D19" s="229"/>
      <c r="E19" s="229"/>
      <c r="H19" s="115"/>
      <c r="I19" s="115">
        <f>_xlfn.XLOOKUP(J19,'3349'!$D:$D,'3349'!$C:$C,0,0)</f>
        <v>0</v>
      </c>
      <c r="J19" s="134"/>
      <c r="K19" s="135" cm="1">
        <f t="array" ref="K19">MAX(IF(J19='3349'!$D:$D,'3349'!$I:$I))</f>
        <v>0</v>
      </c>
      <c r="L19" s="136">
        <f>IF(COUNTIFS('3349'!$D:$D,'A3349'!J19,'3349'!$I:$I,'A3349'!K19,'3349'!$F:$F,'A3349'!$L$7)&gt;=1,1,0)</f>
        <v>0</v>
      </c>
      <c r="M19" s="136">
        <f>IF(COUNTIFS('3349'!$D:$D,'A3349'!J19,'3349'!$I:$I,'A3349'!K19,'3349'!$F:$F,'A3349'!$M$7)&gt;=1,1,0)</f>
        <v>0</v>
      </c>
      <c r="N19" s="136">
        <f>IF(COUNTIFS('3349'!$D:$D,'A3349'!J19,'3349'!$I:$I,'A3349'!K19,'3349'!$F:$F,'A3349'!$N$7)&gt;=1,1,0)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IFERROR(IF(ROW(_xlfn.XLOOKUP(B20,For_3349!D:D,For_3349!D:D))=1,"",ROW(_xlfn.XLOOKUP(B20,For_3349!D:D,For_3349!D:D))),"")</f>
        <v/>
      </c>
      <c r="B20" s="229"/>
      <c r="C20" s="230" t="str" cm="1">
        <f t="array" aca="1" ref="C20" ca="1">IFERROR(LEFT(
IF(INDIRECT("For_3349!N"&amp;A20)="verificar","6, ","")&amp;
IF(INDIRECT("For_3349!q"&amp;A20)="verificar","7, ","")&amp;
IF(INDIRECT("For_3349!t"&amp;A20)="verificar","8, ","")&amp;
IF(INDIRECT("For_3349!w"&amp;A20)="verificar","16, ","")&amp;
IF(INDIRECT("For_3349!x"&amp;A20)="não","QUESTIONÁRIO, ",""),
LEN(
IF(INDIRECT("For_3349!N"&amp;A20)="verificar","6, ","")&amp;
IF(INDIRECT("For_3349!q"&amp;A20)="verificar","7, ","")&amp;
IF(INDIRECT("For_3349!t"&amp;A20)="verificar","8, ","")&amp;
IF(INDIRECT("For_3349!w"&amp;A20)="verificar","16, ","")&amp;
IF(INDIRECT("For_3349!x"&amp;A20)="não","QUESTIONÁRIO, ",""))-2)&amp;".","")</f>
        <v/>
      </c>
      <c r="D20" s="229"/>
      <c r="E20" s="229"/>
      <c r="H20" s="115"/>
      <c r="I20" s="115">
        <f>_xlfn.XLOOKUP(J20,'3349'!$D:$D,'3349'!$C:$C,0,0)</f>
        <v>0</v>
      </c>
      <c r="J20" s="134"/>
      <c r="K20" s="135" cm="1">
        <f t="array" ref="K20">MAX(IF(J20='3349'!$D:$D,'3349'!$I:$I))</f>
        <v>0</v>
      </c>
      <c r="L20" s="136">
        <f>IF(COUNTIFS('3349'!$D:$D,'A3349'!J20,'3349'!$I:$I,'A3349'!K20,'3349'!$F:$F,'A3349'!$L$7)&gt;=1,1,0)</f>
        <v>0</v>
      </c>
      <c r="M20" s="136">
        <f>IF(COUNTIFS('3349'!$D:$D,'A3349'!J20,'3349'!$I:$I,'A3349'!K20,'3349'!$F:$F,'A3349'!$M$7)&gt;=1,1,0)</f>
        <v>0</v>
      </c>
      <c r="N20" s="136">
        <f>IF(COUNTIFS('3349'!$D:$D,'A3349'!J20,'3349'!$I:$I,'A3349'!K20,'3349'!$F:$F,'A3349'!$N$7)&gt;=1,1,0)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IFERROR(IF(ROW(_xlfn.XLOOKUP(B21,For_3349!D:D,For_3349!D:D))=1,"",ROW(_xlfn.XLOOKUP(B21,For_3349!D:D,For_3349!D:D))),"")</f>
        <v/>
      </c>
      <c r="B21" s="229"/>
      <c r="C21" s="230" t="str" cm="1">
        <f t="array" aca="1" ref="C21" ca="1">IFERROR(LEFT(
IF(INDIRECT("For_3349!N"&amp;A21)="verificar","6, ","")&amp;
IF(INDIRECT("For_3349!q"&amp;A21)="verificar","7, ","")&amp;
IF(INDIRECT("For_3349!t"&amp;A21)="verificar","8, ","")&amp;
IF(INDIRECT("For_3349!w"&amp;A21)="verificar","16, ","")&amp;
IF(INDIRECT("For_3349!x"&amp;A21)="não","QUESTIONÁRIO, ",""),
LEN(
IF(INDIRECT("For_3349!N"&amp;A21)="verificar","6, ","")&amp;
IF(INDIRECT("For_3349!q"&amp;A21)="verificar","7, ","")&amp;
IF(INDIRECT("For_3349!t"&amp;A21)="verificar","8, ","")&amp;
IF(INDIRECT("For_3349!w"&amp;A21)="verificar","16, ","")&amp;
IF(INDIRECT("For_3349!x"&amp;A21)="não","QUESTIONÁRIO, ",""))-2)&amp;".","")</f>
        <v/>
      </c>
      <c r="D21" s="229"/>
      <c r="E21" s="229"/>
      <c r="H21" s="115"/>
      <c r="I21" s="115">
        <f>_xlfn.XLOOKUP(J21,'3349'!$D:$D,'3349'!$C:$C,0,0)</f>
        <v>0</v>
      </c>
      <c r="J21" s="134"/>
      <c r="K21" s="135" cm="1">
        <f t="array" ref="K21">MAX(IF(J21='3349'!$D:$D,'3349'!$I:$I))</f>
        <v>0</v>
      </c>
      <c r="L21" s="136">
        <f>IF(COUNTIFS('3349'!$D:$D,'A3349'!J21,'3349'!$I:$I,'A3349'!K21,'3349'!$F:$F,'A3349'!$L$7)&gt;=1,1,0)</f>
        <v>0</v>
      </c>
      <c r="M21" s="136">
        <f>IF(COUNTIFS('3349'!$D:$D,'A3349'!J21,'3349'!$I:$I,'A3349'!K21,'3349'!$F:$F,'A3349'!$M$7)&gt;=1,1,0)</f>
        <v>0</v>
      </c>
      <c r="N21" s="136">
        <f>IF(COUNTIFS('3349'!$D:$D,'A3349'!J21,'3349'!$I:$I,'A3349'!K21,'3349'!$F:$F,'A3349'!$N$7)&gt;=1,1,0)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IFERROR(IF(ROW(_xlfn.XLOOKUP(B22,For_3349!D:D,For_3349!D:D))=1,"",ROW(_xlfn.XLOOKUP(B22,For_3349!D:D,For_3349!D:D))),"")</f>
        <v/>
      </c>
      <c r="B22" s="229"/>
      <c r="C22" s="230" t="str" cm="1">
        <f t="array" aca="1" ref="C22" ca="1">IFERROR(LEFT(
IF(INDIRECT("For_3349!N"&amp;A22)="verificar","6, ","")&amp;
IF(INDIRECT("For_3349!q"&amp;A22)="verificar","7, ","")&amp;
IF(INDIRECT("For_3349!t"&amp;A22)="verificar","8, ","")&amp;
IF(INDIRECT("For_3349!w"&amp;A22)="verificar","16, ","")&amp;
IF(INDIRECT("For_3349!x"&amp;A22)="não","QUESTIONÁRIO, ",""),
LEN(
IF(INDIRECT("For_3349!N"&amp;A22)="verificar","6, ","")&amp;
IF(INDIRECT("For_3349!q"&amp;A22)="verificar","7, ","")&amp;
IF(INDIRECT("For_3349!t"&amp;A22)="verificar","8, ","")&amp;
IF(INDIRECT("For_3349!w"&amp;A22)="verificar","16, ","")&amp;
IF(INDIRECT("For_3349!x"&amp;A22)="não","QUESTIONÁRIO, ",""))-2)&amp;".","")</f>
        <v/>
      </c>
      <c r="D22" s="229"/>
      <c r="E22" s="229"/>
      <c r="H22" s="115"/>
      <c r="I22" s="115">
        <f>_xlfn.XLOOKUP(J22,'3349'!$D:$D,'3349'!$C:$C,0,0)</f>
        <v>0</v>
      </c>
      <c r="J22" s="134"/>
      <c r="K22" s="135" cm="1">
        <f t="array" ref="K22">MAX(IF(J22='3349'!$D:$D,'3349'!$I:$I))</f>
        <v>0</v>
      </c>
      <c r="L22" s="136">
        <f>IF(COUNTIFS('3349'!$D:$D,'A3349'!J22,'3349'!$I:$I,'A3349'!K22,'3349'!$F:$F,'A3349'!$L$7)&gt;=1,1,0)</f>
        <v>0</v>
      </c>
      <c r="M22" s="136">
        <f>IF(COUNTIFS('3349'!$D:$D,'A3349'!J22,'3349'!$I:$I,'A3349'!K22,'3349'!$F:$F,'A3349'!$M$7)&gt;=1,1,0)</f>
        <v>0</v>
      </c>
      <c r="N22" s="136">
        <f>IF(COUNTIFS('3349'!$D:$D,'A3349'!J22,'3349'!$I:$I,'A3349'!K22,'3349'!$F:$F,'A3349'!$N$7)&gt;=1,1,0)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IFERROR(IF(ROW(_xlfn.XLOOKUP(B23,For_3349!D:D,For_3349!D:D))=1,"",ROW(_xlfn.XLOOKUP(B23,For_3349!D:D,For_3349!D:D))),"")</f>
        <v/>
      </c>
      <c r="B23" s="229"/>
      <c r="C23" s="230" t="str" cm="1">
        <f t="array" aca="1" ref="C23" ca="1">IFERROR(LEFT(
IF(INDIRECT("For_3349!N"&amp;A23)="verificar","6, ","")&amp;
IF(INDIRECT("For_3349!q"&amp;A23)="verificar","7, ","")&amp;
IF(INDIRECT("For_3349!t"&amp;A23)="verificar","8, ","")&amp;
IF(INDIRECT("For_3349!w"&amp;A23)="verificar","16, ","")&amp;
IF(INDIRECT("For_3349!x"&amp;A23)="não","QUESTIONÁRIO, ",""),
LEN(
IF(INDIRECT("For_3349!N"&amp;A23)="verificar","6, ","")&amp;
IF(INDIRECT("For_3349!q"&amp;A23)="verificar","7, ","")&amp;
IF(INDIRECT("For_3349!t"&amp;A23)="verificar","8, ","")&amp;
IF(INDIRECT("For_3349!w"&amp;A23)="verificar","16, ","")&amp;
IF(INDIRECT("For_3349!x"&amp;A23)="não","QUESTIONÁRIO, ",""))-2)&amp;".","")</f>
        <v/>
      </c>
      <c r="D23" s="229"/>
      <c r="E23" s="229"/>
      <c r="H23" s="115"/>
      <c r="I23" s="115">
        <f>_xlfn.XLOOKUP(J23,'3349'!$D:$D,'3349'!$C:$C,0,0)</f>
        <v>0</v>
      </c>
      <c r="J23" s="134"/>
      <c r="K23" s="135" cm="1">
        <f t="array" ref="K23">MAX(IF(J23='3349'!$D:$D,'3349'!$I:$I))</f>
        <v>0</v>
      </c>
      <c r="L23" s="136">
        <f>IF(COUNTIFS('3349'!$D:$D,'A3349'!J23,'3349'!$I:$I,'A3349'!K23,'3349'!$F:$F,'A3349'!$L$7)&gt;=1,1,0)</f>
        <v>0</v>
      </c>
      <c r="M23" s="136">
        <f>IF(COUNTIFS('3349'!$D:$D,'A3349'!J23,'3349'!$I:$I,'A3349'!K23,'3349'!$F:$F,'A3349'!$M$7)&gt;=1,1,0)</f>
        <v>0</v>
      </c>
      <c r="N23" s="136">
        <f>IF(COUNTIFS('3349'!$D:$D,'A3349'!J23,'3349'!$I:$I,'A3349'!K23,'3349'!$F:$F,'A3349'!$N$7)&gt;=1,1,0)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IFERROR(IF(ROW(_xlfn.XLOOKUP(B24,For_3349!D:D,For_3349!D:D))=1,"",ROW(_xlfn.XLOOKUP(B24,For_3349!D:D,For_3349!D:D))),"")</f>
        <v/>
      </c>
      <c r="B24" s="229"/>
      <c r="C24" s="230" t="str" cm="1">
        <f t="array" aca="1" ref="C24" ca="1">IFERROR(LEFT(
IF(INDIRECT("For_3349!N"&amp;A24)="verificar","6, ","")&amp;
IF(INDIRECT("For_3349!q"&amp;A24)="verificar","7, ","")&amp;
IF(INDIRECT("For_3349!t"&amp;A24)="verificar","8, ","")&amp;
IF(INDIRECT("For_3349!w"&amp;A24)="verificar","16, ","")&amp;
IF(INDIRECT("For_3349!x"&amp;A24)="não","QUESTIONÁRIO, ",""),
LEN(
IF(INDIRECT("For_3349!N"&amp;A24)="verificar","6, ","")&amp;
IF(INDIRECT("For_3349!q"&amp;A24)="verificar","7, ","")&amp;
IF(INDIRECT("For_3349!t"&amp;A24)="verificar","8, ","")&amp;
IF(INDIRECT("For_3349!w"&amp;A24)="verificar","16, ","")&amp;
IF(INDIRECT("For_3349!x"&amp;A24)="não","QUESTIONÁRIO, ",""))-2)&amp;".","")</f>
        <v/>
      </c>
      <c r="D24" s="229"/>
      <c r="E24" s="229"/>
      <c r="H24" s="115"/>
      <c r="I24" s="115">
        <f>_xlfn.XLOOKUP(J24,'3349'!$D:$D,'3349'!$C:$C,0,0)</f>
        <v>0</v>
      </c>
      <c r="J24" s="134"/>
      <c r="K24" s="135" cm="1">
        <f t="array" ref="K24">MAX(IF(J24='3349'!$D:$D,'3349'!$I:$I))</f>
        <v>0</v>
      </c>
      <c r="L24" s="136">
        <f>IF(COUNTIFS('3349'!$D:$D,'A3349'!J24,'3349'!$I:$I,'A3349'!K24,'3349'!$F:$F,'A3349'!$L$7)&gt;=1,1,0)</f>
        <v>0</v>
      </c>
      <c r="M24" s="136">
        <f>IF(COUNTIFS('3349'!$D:$D,'A3349'!J24,'3349'!$I:$I,'A3349'!K24,'3349'!$F:$F,'A3349'!$M$7)&gt;=1,1,0)</f>
        <v>0</v>
      </c>
      <c r="N24" s="136">
        <f>IF(COUNTIFS('3349'!$D:$D,'A3349'!J24,'3349'!$I:$I,'A3349'!K24,'3349'!$F:$F,'A3349'!$N$7)&gt;=1,1,0)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_xlfn.XLOOKUP(J25,'3349'!$D:$D,'3349'!$C:$C,0,0)</f>
        <v>0</v>
      </c>
      <c r="J25" s="134"/>
      <c r="K25" s="135" cm="1">
        <f t="array" ref="K25">MAX(IF(J25='3349'!$D:$D,'3349'!$I:$I))</f>
        <v>0</v>
      </c>
      <c r="L25" s="136">
        <f>IF(COUNTIFS('3349'!$D:$D,'A3349'!J25,'3349'!$I:$I,'A3349'!K25,'3349'!$F:$F,'A3349'!$L$7)&gt;=1,1,0)</f>
        <v>0</v>
      </c>
      <c r="M25" s="136">
        <f>IF(COUNTIFS('3349'!$D:$D,'A3349'!J25,'3349'!$I:$I,'A3349'!K25,'3349'!$F:$F,'A3349'!$M$7)&gt;=1,1,0)</f>
        <v>0</v>
      </c>
      <c r="N25" s="136">
        <f>IF(COUNTIFS('3349'!$D:$D,'A3349'!J25,'3349'!$I:$I,'A3349'!K25,'3349'!$F:$F,'A3349'!$N$7)&gt;=1,1,0)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_xlfn.XLOOKUP(J26,'3349'!$D:$D,'3349'!$C:$C,0,0)</f>
        <v>0</v>
      </c>
      <c r="J26" s="134"/>
      <c r="K26" s="135" cm="1">
        <f t="array" ref="K26">MAX(IF(J26='3349'!$D:$D,'3349'!$I:$I))</f>
        <v>0</v>
      </c>
      <c r="L26" s="136">
        <f>IF(COUNTIFS('3349'!$D:$D,'A3349'!J26,'3349'!$I:$I,'A3349'!K26,'3349'!$F:$F,'A3349'!$L$7)&gt;=1,1,0)</f>
        <v>0</v>
      </c>
      <c r="M26" s="136">
        <f>IF(COUNTIFS('3349'!$D:$D,'A3349'!J26,'3349'!$I:$I,'A3349'!K26,'3349'!$F:$F,'A3349'!$M$7)&gt;=1,1,0)</f>
        <v>0</v>
      </c>
      <c r="N26" s="136">
        <f>IF(COUNTIFS('3349'!$D:$D,'A3349'!J26,'3349'!$I:$I,'A3349'!K26,'3349'!$F:$F,'A3349'!$N$7)&gt;=1,1,0)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_xlfn.XLOOKUP(J27,'3349'!$D:$D,'3349'!$C:$C,0,0)</f>
        <v>0</v>
      </c>
      <c r="J27" s="134"/>
      <c r="K27" s="135" cm="1">
        <f t="array" ref="K27">MAX(IF(J27='3349'!$D:$D,'3349'!$I:$I))</f>
        <v>0</v>
      </c>
      <c r="L27" s="136">
        <f>IF(COUNTIFS('3349'!$D:$D,'A3349'!J27,'3349'!$I:$I,'A3349'!K27,'3349'!$F:$F,'A3349'!$L$7)&gt;=1,1,0)</f>
        <v>0</v>
      </c>
      <c r="M27" s="136">
        <f>IF(COUNTIFS('3349'!$D:$D,'A3349'!J27,'3349'!$I:$I,'A3349'!K27,'3349'!$F:$F,'A3349'!$M$7)&gt;=1,1,0)</f>
        <v>0</v>
      </c>
      <c r="N27" s="136">
        <f>IF(COUNTIFS('3349'!$D:$D,'A3349'!J27,'3349'!$I:$I,'A3349'!K27,'3349'!$F:$F,'A3349'!$N$7)&gt;=1,1,0)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_xlfn._xlws.FILTER(For_3349!D:E,For_3349!J:J="SIM","")</f>
        <v/>
      </c>
      <c r="C28" s="230"/>
      <c r="D28" s="229"/>
      <c r="E28" s="229"/>
      <c r="H28" s="115"/>
      <c r="I28" s="115">
        <f>_xlfn.XLOOKUP(J28,'3349'!$D:$D,'3349'!$C:$C,0,0)</f>
        <v>0</v>
      </c>
      <c r="J28" s="134"/>
      <c r="K28" s="135" cm="1">
        <f t="array" ref="K28">MAX(IF(J28='3349'!$D:$D,'3349'!$I:$I))</f>
        <v>0</v>
      </c>
      <c r="L28" s="136">
        <f>IF(COUNTIFS('3349'!$D:$D,'A3349'!J28,'3349'!$I:$I,'A3349'!K28,'3349'!$F:$F,'A3349'!$L$7)&gt;=1,1,0)</f>
        <v>0</v>
      </c>
      <c r="M28" s="136">
        <f>IF(COUNTIFS('3349'!$D:$D,'A3349'!J28,'3349'!$I:$I,'A3349'!K28,'3349'!$F:$F,'A3349'!$M$7)&gt;=1,1,0)</f>
        <v>0</v>
      </c>
      <c r="N28" s="136">
        <f>IF(COUNTIFS('3349'!$D:$D,'A3349'!J28,'3349'!$I:$I,'A3349'!K28,'3349'!$F:$F,'A3349'!$N$7)&gt;=1,1,0)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_xlfn.XLOOKUP(J29,'3349'!$D:$D,'3349'!$C:$C,0,0)</f>
        <v>0</v>
      </c>
      <c r="J29" s="134"/>
      <c r="K29" s="135" cm="1">
        <f t="array" ref="K29">MAX(IF(J29='3349'!$D:$D,'3349'!$I:$I))</f>
        <v>0</v>
      </c>
      <c r="L29" s="136">
        <f>IF(COUNTIFS('3349'!$D:$D,'A3349'!J29,'3349'!$I:$I,'A3349'!K29,'3349'!$F:$F,'A3349'!$L$7)&gt;=1,1,0)</f>
        <v>0</v>
      </c>
      <c r="M29" s="136">
        <f>IF(COUNTIFS('3349'!$D:$D,'A3349'!J29,'3349'!$I:$I,'A3349'!K29,'3349'!$F:$F,'A3349'!$M$7)&gt;=1,1,0)</f>
        <v>0</v>
      </c>
      <c r="N29" s="136">
        <f>IF(COUNTIFS('3349'!$D:$D,'A3349'!J29,'3349'!$I:$I,'A3349'!K29,'3349'!$F:$F,'A3349'!$N$7)&gt;=1,1,0)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f>IFERROR(IF(ROW(_xlfn.XLOOKUP(B50,I:I,I:I))=1,"",ROW(_xlfn.XLOOKUP(B50,I:I,I:I))),"")</f>
        <v>10</v>
      </c>
      <c r="B50" s="157" t="str" cm="1">
        <f t="array" ref="B50:B51">IF(_xlfn._xlws.FILTER(I:I,AO:AO="Cooperado COM perguntas a serem evidenciadas","")="","",_xlfn._xlws.FILTER(I:I,AO:AO="Cooperado COM perguntas a serem evidenciadas",""))</f>
        <v>027.732.981-79</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4, 6.</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f t="shared" ref="A51:A82" si="15">IFERROR(IF(ROW(_xlfn.XLOOKUP(B51,I:I,I:I))=1,"",ROW(_xlfn.XLOOKUP(B51,I:I,I:I))),"")</f>
        <v>12</v>
      </c>
      <c r="B51" s="159" t="str">
        <v>449.844.481-72</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4.</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52" priority="4" operator="equal">
      <formula>1</formula>
    </cfRule>
  </conditionalFormatting>
  <conditionalFormatting sqref="L1:N29 L58:N1048576">
    <cfRule type="cellIs" dxfId="51" priority="1" operator="equal">
      <formula>0</formula>
    </cfRule>
  </conditionalFormatting>
  <conditionalFormatting sqref="M3:M6 M8:M29 M58:M1048576">
    <cfRule type="cellIs" dxfId="50" priority="3" operator="equal">
      <formula>1</formula>
    </cfRule>
  </conditionalFormatting>
  <conditionalFormatting sqref="N3:N6 N8:N29 N58:N1048576">
    <cfRule type="cellIs" dxfId="49" priority="2" operator="equal">
      <formula>1</formula>
    </cfRule>
  </conditionalFormatting>
  <dataValidations count="3">
    <dataValidation type="list" allowBlank="1" showInputMessage="1" showErrorMessage="1" sqref="AD10:AD24" xr:uid="{57DF3164-7288-4EBD-AEE1-CFFC401723A4}">
      <formula1>"Foi firmado um TAC, Não foi firmado um TAC, Não se aplica"</formula1>
    </dataValidation>
    <dataValidation type="list" allowBlank="1" showInputMessage="1" showErrorMessage="1" sqref="R10:R29 V10:V29 Z10:Z29" xr:uid="{E95A48D0-9A41-406F-9F27-0538679C639C}">
      <formula1>"Sim, Não, Não se aplica"</formula1>
    </dataValidation>
    <dataValidation type="list" allowBlank="1" showInputMessage="1" showErrorMessage="1" sqref="AL10:AL29 S10:T29 AH10:AH29 W10:X29 O10:P29 AE10:AF24 AA10:AB29" xr:uid="{9F669050-086E-4928-8D1A-3D45B0846ED8}">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3DDA8629-6FA5-4E71-A3DD-25F4A6F8967C}">
          <x14:formula1>
            <xm:f>'Cooperados Alto Risco'!$N$20:$N$27</xm:f>
          </x14:formula1>
          <xm:sqref>AK10:AK29</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AC214-4D00-478B-98CA-86C393DB01A6}">
  <sheetPr codeName="Planilha54">
    <tabColor theme="7" tint="-0.249977111117893"/>
  </sheetPr>
  <dimension ref="A1:K11"/>
  <sheetViews>
    <sheetView workbookViewId="0">
      <selection activeCell="I7" sqref="I7:I11"/>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c r="A4" s="1" t="s">
        <v>838</v>
      </c>
      <c r="B4" s="351" t="s">
        <v>1542</v>
      </c>
      <c r="C4" s="352"/>
      <c r="D4" s="352"/>
      <c r="E4" s="352"/>
      <c r="F4" s="352"/>
      <c r="G4" s="352"/>
      <c r="H4" s="352"/>
      <c r="I4" s="352"/>
      <c r="J4" s="352"/>
      <c r="K4" s="352"/>
    </row>
    <row r="5" spans="1:11">
      <c r="A5" s="1" t="s">
        <v>840</v>
      </c>
      <c r="B5" s="351" t="s">
        <v>1543</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806</v>
      </c>
      <c r="C7" s="4" t="s">
        <v>1544</v>
      </c>
      <c r="D7" s="4" t="s">
        <v>1545</v>
      </c>
      <c r="E7" s="5" t="s">
        <v>854</v>
      </c>
      <c r="F7" s="5" t="s">
        <v>83</v>
      </c>
      <c r="G7" s="5" t="s">
        <v>855</v>
      </c>
      <c r="H7" s="5" t="s">
        <v>856</v>
      </c>
      <c r="I7" s="9">
        <v>46024</v>
      </c>
      <c r="J7" s="5" t="s">
        <v>857</v>
      </c>
      <c r="K7" s="4" t="s">
        <v>858</v>
      </c>
    </row>
    <row r="8" spans="1:11" ht="24">
      <c r="A8" s="6" t="s">
        <v>766</v>
      </c>
      <c r="B8" s="6" t="s">
        <v>806</v>
      </c>
      <c r="C8" s="6" t="s">
        <v>1544</v>
      </c>
      <c r="D8" s="6" t="s">
        <v>1545</v>
      </c>
      <c r="E8" s="7" t="s">
        <v>854</v>
      </c>
      <c r="F8" s="7" t="s">
        <v>83</v>
      </c>
      <c r="G8" s="7" t="s">
        <v>855</v>
      </c>
      <c r="H8" s="7" t="s">
        <v>861</v>
      </c>
      <c r="I8" s="8">
        <v>46024</v>
      </c>
      <c r="J8" s="7" t="s">
        <v>857</v>
      </c>
      <c r="K8" s="6" t="s">
        <v>1546</v>
      </c>
    </row>
    <row r="9" spans="1:11" ht="24">
      <c r="A9" s="4" t="s">
        <v>766</v>
      </c>
      <c r="B9" s="4" t="s">
        <v>806</v>
      </c>
      <c r="C9" s="4" t="s">
        <v>1547</v>
      </c>
      <c r="D9" s="4" t="s">
        <v>1548</v>
      </c>
      <c r="E9" s="5" t="s">
        <v>854</v>
      </c>
      <c r="F9" s="5" t="s">
        <v>83</v>
      </c>
      <c r="G9" s="5" t="s">
        <v>855</v>
      </c>
      <c r="H9" s="5" t="s">
        <v>856</v>
      </c>
      <c r="I9" s="9">
        <v>46035</v>
      </c>
      <c r="J9" s="5" t="s">
        <v>857</v>
      </c>
      <c r="K9" s="4" t="s">
        <v>858</v>
      </c>
    </row>
    <row r="10" spans="1:11" ht="24">
      <c r="A10" s="6" t="s">
        <v>766</v>
      </c>
      <c r="B10" s="6" t="s">
        <v>806</v>
      </c>
      <c r="C10" s="6" t="s">
        <v>1549</v>
      </c>
      <c r="D10" s="6" t="s">
        <v>1550</v>
      </c>
      <c r="E10" s="7" t="s">
        <v>854</v>
      </c>
      <c r="F10" s="7" t="s">
        <v>85</v>
      </c>
      <c r="G10" s="7" t="s">
        <v>855</v>
      </c>
      <c r="H10" s="7" t="s">
        <v>861</v>
      </c>
      <c r="I10" s="8">
        <v>46036</v>
      </c>
      <c r="J10" s="7" t="s">
        <v>857</v>
      </c>
      <c r="K10" s="6" t="s">
        <v>1551</v>
      </c>
    </row>
    <row r="11" spans="1:11" ht="24">
      <c r="A11" s="4" t="s">
        <v>766</v>
      </c>
      <c r="B11" s="4" t="s">
        <v>806</v>
      </c>
      <c r="C11" s="4" t="s">
        <v>1552</v>
      </c>
      <c r="D11" s="4" t="s">
        <v>1553</v>
      </c>
      <c r="E11" s="5" t="s">
        <v>854</v>
      </c>
      <c r="F11" s="5" t="s">
        <v>83</v>
      </c>
      <c r="G11" s="5" t="s">
        <v>855</v>
      </c>
      <c r="H11" s="5" t="s">
        <v>856</v>
      </c>
      <c r="I11" s="9">
        <v>46035</v>
      </c>
      <c r="J11" s="5" t="s">
        <v>857</v>
      </c>
      <c r="K11" s="4"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1653-B7A9-4968-B1E9-71D3E3724714}">
  <sheetPr codeName="Planilha56">
    <tabColor theme="7" tint="-0.249977111117893"/>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27.7109375" bestFit="1" customWidth="1"/>
    <col min="4" max="4" width="36.57031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
      <c r="A2" s="71" t="s">
        <v>1831</v>
      </c>
      <c r="B2" s="72" t="s">
        <v>766</v>
      </c>
      <c r="C2" s="72" t="s">
        <v>806</v>
      </c>
      <c r="D2" s="72" t="s">
        <v>2491</v>
      </c>
      <c r="E2" s="72" t="s">
        <v>1833</v>
      </c>
      <c r="F2" s="73" t="s">
        <v>2492</v>
      </c>
      <c r="G2" s="73" t="s">
        <v>1840</v>
      </c>
      <c r="H2" s="73" t="s">
        <v>1841</v>
      </c>
      <c r="I2" s="73" t="s">
        <v>2493</v>
      </c>
      <c r="J2" s="279">
        <v>21470.400000000001</v>
      </c>
      <c r="K2" s="279">
        <v>68951334.549999997</v>
      </c>
      <c r="L2" s="280">
        <v>3.1138483500000002E-4</v>
      </c>
      <c r="M2" s="74">
        <v>0</v>
      </c>
      <c r="N2" s="74">
        <v>2198709.91</v>
      </c>
      <c r="O2" s="281">
        <v>0</v>
      </c>
    </row>
    <row r="3" spans="1:15" ht="15">
      <c r="A3" s="71" t="s">
        <v>1831</v>
      </c>
      <c r="B3" s="72" t="s">
        <v>766</v>
      </c>
      <c r="C3" s="72" t="s">
        <v>806</v>
      </c>
      <c r="D3" s="72" t="s">
        <v>2491</v>
      </c>
      <c r="E3" s="72" t="s">
        <v>1833</v>
      </c>
      <c r="F3" s="73" t="s">
        <v>2494</v>
      </c>
      <c r="G3" s="73" t="s">
        <v>1835</v>
      </c>
      <c r="H3" s="73" t="s">
        <v>1836</v>
      </c>
      <c r="I3" s="73" t="s">
        <v>2495</v>
      </c>
      <c r="J3" s="279">
        <v>7800.18</v>
      </c>
      <c r="K3" s="279">
        <v>68951334.549999997</v>
      </c>
      <c r="L3" s="280">
        <v>1.13125874E-4</v>
      </c>
      <c r="M3" s="74">
        <v>0</v>
      </c>
      <c r="N3" s="74">
        <v>2198709.91</v>
      </c>
      <c r="O3" s="281">
        <v>0</v>
      </c>
    </row>
    <row r="4" spans="1:15" ht="15">
      <c r="A4" s="77" t="s">
        <v>1831</v>
      </c>
      <c r="B4" s="78" t="s">
        <v>766</v>
      </c>
      <c r="C4" s="78" t="s">
        <v>806</v>
      </c>
      <c r="D4" s="78" t="s">
        <v>2491</v>
      </c>
      <c r="E4" s="78" t="s">
        <v>1833</v>
      </c>
      <c r="F4" s="79" t="s">
        <v>2496</v>
      </c>
      <c r="G4" s="79" t="s">
        <v>1835</v>
      </c>
      <c r="H4" s="79" t="s">
        <v>1836</v>
      </c>
      <c r="I4" s="79" t="s">
        <v>2497</v>
      </c>
      <c r="J4" s="287">
        <v>5317</v>
      </c>
      <c r="K4" s="282">
        <v>68951334.549999997</v>
      </c>
      <c r="L4" s="259">
        <v>7.7112358081254904E-5</v>
      </c>
      <c r="M4" s="80">
        <v>0</v>
      </c>
      <c r="N4" s="80">
        <v>2198709.91</v>
      </c>
      <c r="O4" s="260">
        <v>0</v>
      </c>
    </row>
    <row r="5" spans="1:15" ht="15"/>
    <row r="6" spans="1:15" ht="15"/>
    <row r="7" spans="1:15" ht="15"/>
    <row r="8" spans="1:15" ht="15"/>
    <row r="9" spans="1:15" ht="15"/>
    <row r="10" spans="1:15" ht="15"/>
  </sheetData>
  <pageMargins left="0.511811024" right="0.511811024" top="0.78740157499999996" bottom="0.78740157499999996" header="0.31496062000000002" footer="0.3149606200000000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4E5A-3DBB-46B6-9377-49F76EA3E65F}">
  <sheetPr codeName="Planilha57">
    <tabColor theme="7" tint="-0.249977111117893"/>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806</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fornecedores'!E:E=For_3349!F2)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48" priority="3"/>
  </conditionalFormatting>
  <conditionalFormatting sqref="I3">
    <cfRule type="cellIs" dxfId="47" priority="1" operator="equal">
      <formula>0</formula>
    </cfRule>
    <cfRule type="cellIs" dxfId="46" priority="2" operator="equal">
      <formula>1</formula>
    </cfRule>
  </conditionalFormatting>
  <dataValidations count="1">
    <dataValidation type="list" allowBlank="1" showInputMessage="1" showErrorMessage="1" sqref="J4:K33 O4:P24 L4:M24 U4:V24 R4:S24 X4:X24" xr:uid="{000C99F8-9484-4C1E-AB7E-684AE7F3C1EC}">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A16D-2811-4746-88AA-A9900E235BEC}">
  <sheetPr>
    <tabColor theme="2" tint="-0.499984740745262"/>
  </sheetPr>
  <dimension ref="A1:AT102"/>
  <sheetViews>
    <sheetView showGridLines="0" zoomScaleNormal="100" workbookViewId="0">
      <selection activeCell="B48" sqref="B48:E50"/>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7.42578125" style="65" customWidth="1"/>
    <col min="8" max="8" width="53.7109375" style="65" bestFit="1"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807</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6 Cooperados avaliados ao RSAC</v>
      </c>
      <c r="C4" s="154">
        <f>SUM(L:L)</f>
        <v>5</v>
      </c>
      <c r="D4" s="154">
        <f>SUM(M:M)</f>
        <v>0</v>
      </c>
      <c r="E4" s="154">
        <f>SUM(N:N)</f>
        <v>1</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3351'!L:L)</f>
        <v>1.7615883980768001E-4</v>
      </c>
      <c r="C7" s="122">
        <v>0.15</v>
      </c>
      <c r="D7" s="340" t="str">
        <f>IF(B7&lt;C7,"ENQUADRADO","DESENQUADRADO")</f>
        <v>ENQUADRADO</v>
      </c>
      <c r="E7" s="340"/>
      <c r="H7" s="341" t="s">
        <v>808</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5">_xlfn.XLOOKUP(_xlfn.UNIQUE('3351'!$C:$C),'3351'!C:C,'3351'!D:D,"")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Fornecedores'!G35</f>
        <v>0</v>
      </c>
      <c r="D10" s="118">
        <f>'Análise Fornecedores'!H35</f>
        <v>0</v>
      </c>
      <c r="E10" s="118">
        <f>'Análise Fornecedores'!I35</f>
        <v>0</v>
      </c>
      <c r="H10" s="250" t="s">
        <v>1808</v>
      </c>
      <c r="I10" s="142" t="str">
        <f>_xlfn.XLOOKUP(J10,'3351'!$D:$D,'3351'!$C:$C,0,0)</f>
        <v>14.025.932/0001-01</v>
      </c>
      <c r="J10" s="143" t="str">
        <v>MFX INVESTIMENTOS E PARTICIPACOES LTDA</v>
      </c>
      <c r="K10" s="144" cm="1">
        <f t="array" ref="K10">MAX(IF(J10='3351'!$D:$D,'3351'!$I:$I))</f>
        <v>46050</v>
      </c>
      <c r="L10" s="145">
        <f>IF(COUNTIFS('3351'!$D:$D,'A3351'!J10,'3351'!$I:$I,'A3351'!K10,'3351'!$F:$F,'A3351'!$L$7)&gt;=1,1,0)</f>
        <v>0</v>
      </c>
      <c r="M10" s="145">
        <f>IF(COUNTIFS('3351'!$D:$D,'A3351'!J10,'3351'!$I:$I,'A3351'!K10,'3351'!$F:$F,'A3351'!$M$7)&gt;=1,1,0)</f>
        <v>0</v>
      </c>
      <c r="N10" s="146">
        <f>IF(COUNTIFS('3351'!$D:$D,'A3351'!J10,'3351'!$I:$I,'A3351'!K10,'3351'!$F:$F,'A3351'!$N$7)&gt;=1,1,0)</f>
        <v>1</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Sim, precisa de plano cadastrado na PGPC</v>
      </c>
      <c r="AK10" s="118"/>
      <c r="AL10" s="115"/>
      <c r="AM10" s="133" t="str">
        <f t="shared" ref="AM10:AM16" si="0">IF(OR(AL10=" ",AL10="Sim"),"Ok",IF(AJ10="Não","Ok","Verificar"))</f>
        <v>Verificar</v>
      </c>
      <c r="AO10" s="65" t="str">
        <f t="shared" ref="AO10:AO28" si="1">IF(AND(Q10="Ok",U10="Ok",Y10="Ok",AC10="Ok",AG10="Ok",AI10="Ok",AM10="Ok"),"Cooperado SEM perguntas a serem evidenciadas","Cooperado COM perguntas a serem evidenciadas")</f>
        <v>Cooperado COM perguntas a serem evidenciadas</v>
      </c>
    </row>
    <row r="11" spans="1:46" ht="20.100000000000001" customHeight="1" thickBot="1">
      <c r="B11" s="324" t="s">
        <v>713</v>
      </c>
      <c r="C11" s="324"/>
      <c r="D11" s="324"/>
      <c r="E11" s="324"/>
      <c r="H11" s="250" t="s">
        <v>1794</v>
      </c>
      <c r="I11" s="115" t="str">
        <f>_xlfn.XLOOKUP(J11,'3351'!$D:$D,'3351'!$C:$C,0,0)</f>
        <v>20.314.582/0001-98</v>
      </c>
      <c r="J11" s="134" t="str">
        <v>A &amp; L TRANSPORTES LTDA</v>
      </c>
      <c r="K11" s="135" cm="1">
        <f t="array" ref="K11">MAX(IF(J11='3351'!$D:$D,'3351'!$I:$I))</f>
        <v>46051</v>
      </c>
      <c r="L11" s="136">
        <f>IF(COUNTIFS('3351'!$D:$D,'A3351'!J11,'3351'!$I:$I,'A3351'!K11,'3351'!$F:$F,'A3351'!$L$7)&gt;=1,1,0)</f>
        <v>1</v>
      </c>
      <c r="M11" s="136">
        <f>IF(COUNTIFS('3351'!$D:$D,'A3351'!J11,'3351'!$I:$I,'A3351'!K11,'3351'!$F:$F,'A3351'!$M$7)&gt;=1,1,0)</f>
        <v>0</v>
      </c>
      <c r="N11" s="136">
        <f>IF(COUNTIFS('3351'!$D:$D,'A3351'!J11,'3351'!$I:$I,'A3351'!K11,'3351'!$F:$F,'A3351'!$N$7)&gt;=1,1,0)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0" t="s">
        <v>1729</v>
      </c>
      <c r="I12" s="115" t="str">
        <f>_xlfn.XLOOKUP(J12,'3351'!$D:$D,'3351'!$C:$C,0,0)</f>
        <v>23.009.902/0001-94</v>
      </c>
      <c r="J12" s="134" t="str">
        <v>RESIDENCIAL GRAN POEME SPE LTDA</v>
      </c>
      <c r="K12" s="135" cm="1">
        <f t="array" ref="K12">MAX(IF(J12='3351'!$D:$D,'3351'!$I:$I))</f>
        <v>46048</v>
      </c>
      <c r="L12" s="136">
        <f>IF(COUNTIFS('3351'!$D:$D,'A3351'!J12,'3351'!$I:$I,'A3351'!K12,'3351'!$F:$F,'A3351'!$L$7)&gt;=1,1,0)</f>
        <v>1</v>
      </c>
      <c r="M12" s="136">
        <f>IF(COUNTIFS('3351'!$D:$D,'A3351'!J12,'3351'!$I:$I,'A3351'!K12,'3351'!$F:$F,'A3351'!$M$7)&gt;=1,1,0)</f>
        <v>0</v>
      </c>
      <c r="N12" s="136">
        <f>IF(COUNTIFS('3351'!$D:$D,'A3351'!J12,'3351'!$I:$I,'A3351'!K12,'3351'!$F:$F,'A3351'!$N$7)&gt;=1,1,0)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IFERROR(IF(ROW(_xlfn.XLOOKUP(B13,For_3351!D:D,For_3351!D:D))=1,"",ROW(_xlfn.XLOOKUP(B13,For_3351!D:D,For_3351!D:D))),"")</f>
        <v/>
      </c>
      <c r="B13" s="229" t="str" cm="1">
        <f t="array" ref="B13">_xlfn.UNIQUE(IF(_xlfn._xlws.FILTER(For_3351!D:D,For_3351!Z:Z="Fornecedor COM perguntas a serem evidenciadas","")="","",_xlfn._xlws.FILTER(For_3351!D:D,For_3351!Z:Z:'For_3351'!Z:Z="Fornecedor COM perguntas a serem evidenciadas","")))</f>
        <v/>
      </c>
      <c r="C13" s="230" t="str" cm="1">
        <f t="array" aca="1" ref="C13" ca="1">IFERROR(LEFT(
IF(INDIRECT("For_3351!N"&amp;A13)="verificar","6, ","")&amp;
IF(INDIRECT("For_3351!q"&amp;A13)="verificar","7, ","")&amp;
IF(INDIRECT("For_3351!t"&amp;A13)="verificar","8, ","")&amp;
IF(INDIRECT("For_3351!w"&amp;A13)="verificar","16, ","")&amp;
IF(INDIRECT("For_3351!x"&amp;A13)="não","QUESTIONÁRIO, ",""),
LEN(
IF(INDIRECT("For_3351!N"&amp;A13)="verificar","6, ","")&amp;
IF(INDIRECT("For_3351!q"&amp;A13)="verificar","7, ","")&amp;
IF(INDIRECT("For_3351!t"&amp;A13)="verificar","8, ","")&amp;
IF(INDIRECT("For_3351!w"&amp;A13)="verificar","16, ","")&amp;
IF(INDIRECT("For_3351!x"&amp;A13)="não","QUESTIONÁRIO, ",""))-2)&amp;".","")</f>
        <v/>
      </c>
      <c r="D13" s="229"/>
      <c r="E13" s="229"/>
      <c r="H13" s="250" t="s">
        <v>1809</v>
      </c>
      <c r="I13" s="115" t="str">
        <f>_xlfn.XLOOKUP(J13,'3351'!$D:$D,'3351'!$C:$C,0,0)</f>
        <v>43.371.478/0001-30</v>
      </c>
      <c r="J13" s="134" t="str">
        <v>IMPERIO PREMOLDADOS LTDA</v>
      </c>
      <c r="K13" s="135" cm="1">
        <f t="array" ref="K13">MAX(IF(J13='3351'!$D:$D,'3351'!$I:$I))</f>
        <v>46042</v>
      </c>
      <c r="L13" s="136">
        <f>IF(COUNTIFS('3351'!$D:$D,'A3351'!J13,'3351'!$I:$I,'A3351'!K13,'3351'!$F:$F,'A3351'!$L$7)&gt;=1,1,0)</f>
        <v>1</v>
      </c>
      <c r="M13" s="136">
        <f>IF(COUNTIFS('3351'!$D:$D,'A3351'!J13,'3351'!$I:$I,'A3351'!K13,'3351'!$F:$F,'A3351'!$M$7)&gt;=1,1,0)</f>
        <v>0</v>
      </c>
      <c r="N13" s="136">
        <f>IF(COUNTIFS('3351'!$D:$D,'A3351'!J13,'3351'!$I:$I,'A3351'!K13,'3351'!$F:$F,'A3351'!$N$7)&gt;=1,1,0)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IFERROR(IF(ROW(_xlfn.XLOOKUP(B14,For_3351!D:D,For_3351!D:D))=1,"",ROW(_xlfn.XLOOKUP(B14,For_3351!D:D,For_3351!D:D))),"")</f>
        <v/>
      </c>
      <c r="B14" s="229"/>
      <c r="C14" s="230" t="str" cm="1">
        <f t="array" aca="1" ref="C14" ca="1">IFERROR(LEFT(
IF(INDIRECT("For_3351!N"&amp;A14)="verificar","6, ","")&amp;
IF(INDIRECT("For_3351!q"&amp;A14)="verificar","7, ","")&amp;
IF(INDIRECT("For_3351!t"&amp;A14)="verificar","8, ","")&amp;
IF(INDIRECT("For_3351!w"&amp;A14)="verificar","16, ","")&amp;
IF(INDIRECT("For_3351!x"&amp;A14)="não","QUESTIONÁRIO, ",""),
LEN(
IF(INDIRECT("For_3351!N"&amp;A14)="verificar","6, ","")&amp;
IF(INDIRECT("For_3351!q"&amp;A14)="verificar","7, ","")&amp;
IF(INDIRECT("For_3351!t"&amp;A14)="verificar","8, ","")&amp;
IF(INDIRECT("For_3351!w"&amp;A14)="verificar","16, ","")&amp;
IF(INDIRECT("For_3351!x"&amp;A14)="não","QUESTIONÁRIO, ",""))-2)&amp;".","")</f>
        <v/>
      </c>
      <c r="D14" s="229"/>
      <c r="E14" s="229"/>
      <c r="H14" s="250" t="s">
        <v>1733</v>
      </c>
      <c r="I14" s="115" t="str">
        <f>_xlfn.XLOOKUP(J14,'3351'!$D:$D,'3351'!$C:$C,0,0)</f>
        <v>563.896.121-68</v>
      </c>
      <c r="J14" s="134" t="str">
        <v>EMIVALDO GOMES DOS SANTOS</v>
      </c>
      <c r="K14" s="135" cm="1">
        <f t="array" ref="K14">MAX(IF(J14='3351'!$D:$D,'3351'!$I:$I))</f>
        <v>46051</v>
      </c>
      <c r="L14" s="136">
        <f>IF(COUNTIFS('3351'!$D:$D,'A3351'!J14,'3351'!$I:$I,'A3351'!K14,'3351'!$F:$F,'A3351'!$L$7)&gt;=1,1,0)</f>
        <v>1</v>
      </c>
      <c r="M14" s="136">
        <f>IF(COUNTIFS('3351'!$D:$D,'A3351'!J14,'3351'!$I:$I,'A3351'!K14,'3351'!$F:$F,'A3351'!$M$7)&gt;=1,1,0)</f>
        <v>0</v>
      </c>
      <c r="N14" s="136">
        <f>IF(COUNTIFS('3351'!$D:$D,'A3351'!J14,'3351'!$I:$I,'A3351'!K14,'3351'!$F:$F,'A3351'!$N$7)&gt;=1,1,0)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IFERROR(IF(ROW(_xlfn.XLOOKUP(B15,For_3351!D:D,For_3351!D:D))=1,"",ROW(_xlfn.XLOOKUP(B15,For_3351!D:D,For_3351!D:D))),"")</f>
        <v/>
      </c>
      <c r="B15" s="229"/>
      <c r="C15" s="230" t="str" cm="1">
        <f t="array" aca="1" ref="C15" ca="1">IFERROR(LEFT(
IF(INDIRECT("For_3351!N"&amp;A15)="verificar","6, ","")&amp;
IF(INDIRECT("For_3351!q"&amp;A15)="verificar","7, ","")&amp;
IF(INDIRECT("For_3351!t"&amp;A15)="verificar","8, ","")&amp;
IF(INDIRECT("For_3351!w"&amp;A15)="verificar","16, ","")&amp;
IF(INDIRECT("For_3351!x"&amp;A15)="não","QUESTIONÁRIO, ",""),
LEN(
IF(INDIRECT("For_3351!N"&amp;A15)="verificar","6, ","")&amp;
IF(INDIRECT("For_3351!q"&amp;A15)="verificar","7, ","")&amp;
IF(INDIRECT("For_3351!t"&amp;A15)="verificar","8, ","")&amp;
IF(INDIRECT("For_3351!w"&amp;A15)="verificar","16, ","")&amp;
IF(INDIRECT("For_3351!x"&amp;A15)="não","QUESTIONÁRIO, ",""))-2)&amp;".","")</f>
        <v/>
      </c>
      <c r="D15" s="229"/>
      <c r="E15" s="229"/>
      <c r="H15" s="250" t="s">
        <v>1736</v>
      </c>
      <c r="I15" s="115" t="str">
        <f>_xlfn.XLOOKUP(J15,'3351'!$D:$D,'3351'!$C:$C,0,0)</f>
        <v>566.554.441-87</v>
      </c>
      <c r="J15" s="134" t="str">
        <v>ELIZABETH CARVALHO</v>
      </c>
      <c r="K15" s="135" cm="1">
        <f t="array" ref="K15">MAX(IF(J15='3351'!$D:$D,'3351'!$I:$I))</f>
        <v>46037</v>
      </c>
      <c r="L15" s="136">
        <f>IF(COUNTIFS('3351'!$D:$D,'A3351'!J15,'3351'!$I:$I,'A3351'!K15,'3351'!$F:$F,'A3351'!$L$7)&gt;=1,1,0)</f>
        <v>1</v>
      </c>
      <c r="M15" s="136">
        <f>IF(COUNTIFS('3351'!$D:$D,'A3351'!J15,'3351'!$I:$I,'A3351'!K15,'3351'!$F:$F,'A3351'!$M$7)&gt;=1,1,0)</f>
        <v>0</v>
      </c>
      <c r="N15" s="136">
        <f>IF(COUNTIFS('3351'!$D:$D,'A3351'!J15,'3351'!$I:$I,'A3351'!K15,'3351'!$F:$F,'A3351'!$N$7)&gt;=1,1,0)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IFERROR(IF(ROW(_xlfn.XLOOKUP(B16,For_3351!D:D,For_3351!D:D))=1,"",ROW(_xlfn.XLOOKUP(B16,For_3351!D:D,For_3351!D:D))),"")</f>
        <v/>
      </c>
      <c r="B16" s="229"/>
      <c r="C16" s="230" t="str" cm="1">
        <f t="array" aca="1" ref="C16" ca="1">IFERROR(LEFT(
IF(INDIRECT("For_3351!N"&amp;A16)="verificar","6, ","")&amp;
IF(INDIRECT("For_3351!q"&amp;A16)="verificar","7, ","")&amp;
IF(INDIRECT("For_3351!t"&amp;A16)="verificar","8, ","")&amp;
IF(INDIRECT("For_3351!w"&amp;A16)="verificar","16, ","")&amp;
IF(INDIRECT("For_3351!x"&amp;A16)="não","QUESTIONÁRIO, ",""),
LEN(
IF(INDIRECT("For_3351!N"&amp;A16)="verificar","6, ","")&amp;
IF(INDIRECT("For_3351!q"&amp;A16)="verificar","7, ","")&amp;
IF(INDIRECT("For_3351!t"&amp;A16)="verificar","8, ","")&amp;
IF(INDIRECT("For_3351!w"&amp;A16)="verificar","16, ","")&amp;
IF(INDIRECT("For_3351!x"&amp;A16)="não","QUESTIONÁRIO, ",""))-2)&amp;".","")</f>
        <v/>
      </c>
      <c r="D16" s="229"/>
      <c r="E16" s="229"/>
      <c r="H16" s="250"/>
      <c r="I16" s="115">
        <f>_xlfn.XLOOKUP(J16,'3351'!$D:$D,'3351'!$C:$C,0,0)</f>
        <v>0</v>
      </c>
      <c r="J16" s="134"/>
      <c r="K16" s="135" cm="1">
        <f t="array" ref="K16">MAX(IF(J16='3351'!$D:$D,'3351'!$I:$I))</f>
        <v>0</v>
      </c>
      <c r="L16" s="136">
        <f>IF(COUNTIFS('3351'!$D:$D,'A3351'!J16,'3351'!$I:$I,'A3351'!K16,'3351'!$F:$F,'A3351'!$L$7)&gt;=1,1,0)</f>
        <v>0</v>
      </c>
      <c r="M16" s="136">
        <f>IF(COUNTIFS('3351'!$D:$D,'A3351'!J16,'3351'!$I:$I,'A3351'!K16,'3351'!$F:$F,'A3351'!$M$7)&gt;=1,1,0)</f>
        <v>0</v>
      </c>
      <c r="N16" s="136">
        <f>IF(COUNTIFS('3351'!$D:$D,'A3351'!J16,'3351'!$I:$I,'A3351'!K16,'3351'!$F:$F,'A3351'!$N$7)&gt;=1,1,0)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IFERROR(IF(ROW(_xlfn.XLOOKUP(B17,For_3351!D:D,For_3351!D:D))=1,"",ROW(_xlfn.XLOOKUP(B17,For_3351!D:D,For_3351!D:D))),"")</f>
        <v/>
      </c>
      <c r="B17" s="229"/>
      <c r="C17" s="230" t="str" cm="1">
        <f t="array" aca="1" ref="C17" ca="1">IFERROR(LEFT(
IF(INDIRECT("For_3351!N"&amp;A17)="verificar","6, ","")&amp;
IF(INDIRECT("For_3351!q"&amp;A17)="verificar","7, ","")&amp;
IF(INDIRECT("For_3351!t"&amp;A17)="verificar","8, ","")&amp;
IF(INDIRECT("For_3351!w"&amp;A17)="verificar","16, ","")&amp;
IF(INDIRECT("For_3351!x"&amp;A17)="não","QUESTIONÁRIO, ",""),
LEN(
IF(INDIRECT("For_3351!N"&amp;A17)="verificar","6, ","")&amp;
IF(INDIRECT("For_3351!q"&amp;A17)="verificar","7, ","")&amp;
IF(INDIRECT("For_3351!t"&amp;A17)="verificar","8, ","")&amp;
IF(INDIRECT("For_3351!w"&amp;A17)="verificar","16, ","")&amp;
IF(INDIRECT("For_3351!x"&amp;A17)="não","QUESTIONÁRIO, ",""))-2)&amp;".","")</f>
        <v/>
      </c>
      <c r="D17" s="229"/>
      <c r="E17" s="229"/>
      <c r="H17" s="115"/>
      <c r="I17" s="115">
        <f>_xlfn.XLOOKUP(J17,'3351'!$D:$D,'3351'!$C:$C,0,0)</f>
        <v>0</v>
      </c>
      <c r="J17" s="134"/>
      <c r="K17" s="135" cm="1">
        <f t="array" ref="K17">MAX(IF(J17='3351'!$D:$D,'3351'!$I:$I))</f>
        <v>0</v>
      </c>
      <c r="L17" s="136">
        <f>IF(COUNTIFS('3351'!$D:$D,'A3351'!J17,'3351'!$I:$I,'A3351'!K17,'3351'!$F:$F,'A3351'!$L$7)&gt;=1,1,0)</f>
        <v>0</v>
      </c>
      <c r="M17" s="136">
        <f>IF(COUNTIFS('3351'!$D:$D,'A3351'!J17,'3351'!$I:$I,'A3351'!K17,'3351'!$F:$F,'A3351'!$M$7)&gt;=1,1,0)</f>
        <v>0</v>
      </c>
      <c r="N17" s="136">
        <f>IF(COUNTIFS('3351'!$D:$D,'A3351'!J17,'3351'!$I:$I,'A3351'!K17,'3351'!$F:$F,'A3351'!$N$7)&gt;=1,1,0)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IFERROR(IF(ROW(_xlfn.XLOOKUP(B18,For_3351!D:D,For_3351!D:D))=1,"",ROW(_xlfn.XLOOKUP(B18,For_3351!D:D,For_3351!D:D))),"")</f>
        <v/>
      </c>
      <c r="B18" s="229"/>
      <c r="C18" s="230" t="str" cm="1">
        <f t="array" aca="1" ref="C18" ca="1">IFERROR(LEFT(
IF(INDIRECT("For_3351!N"&amp;A18)="verificar","6, ","")&amp;
IF(INDIRECT("For_3351!q"&amp;A18)="verificar","7, ","")&amp;
IF(INDIRECT("For_3351!t"&amp;A18)="verificar","8, ","")&amp;
IF(INDIRECT("For_3351!w"&amp;A18)="verificar","16, ","")&amp;
IF(INDIRECT("For_3351!x"&amp;A18)="não","QUESTIONÁRIO, ",""),
LEN(
IF(INDIRECT("For_3351!N"&amp;A18)="verificar","6, ","")&amp;
IF(INDIRECT("For_3351!q"&amp;A18)="verificar","7, ","")&amp;
IF(INDIRECT("For_3351!t"&amp;A18)="verificar","8, ","")&amp;
IF(INDIRECT("For_3351!w"&amp;A18)="verificar","16, ","")&amp;
IF(INDIRECT("For_3351!x"&amp;A18)="não","QUESTIONÁRIO, ",""))-2)&amp;".","")</f>
        <v/>
      </c>
      <c r="D18" s="229"/>
      <c r="E18" s="229"/>
      <c r="H18" s="115"/>
      <c r="I18" s="115">
        <f>_xlfn.XLOOKUP(J18,'3351'!$D:$D,'3351'!$C:$C,0,0)</f>
        <v>0</v>
      </c>
      <c r="J18" s="134"/>
      <c r="K18" s="135" cm="1">
        <f t="array" ref="K18">MAX(IF(J18='3351'!$D:$D,'3351'!$I:$I))</f>
        <v>0</v>
      </c>
      <c r="L18" s="136">
        <f>IF(COUNTIFS('3351'!$D:$D,'A3351'!J18,'3351'!$I:$I,'A3351'!K18,'3351'!$F:$F,'A3351'!$L$7)&gt;=1,1,0)</f>
        <v>0</v>
      </c>
      <c r="M18" s="136">
        <f>IF(COUNTIFS('3351'!$D:$D,'A3351'!J18,'3351'!$I:$I,'A3351'!K18,'3351'!$F:$F,'A3351'!$M$7)&gt;=1,1,0)</f>
        <v>0</v>
      </c>
      <c r="N18" s="136">
        <f>IF(COUNTIFS('3351'!$D:$D,'A3351'!J18,'3351'!$I:$I,'A3351'!K18,'3351'!$F:$F,'A3351'!$N$7)&gt;=1,1,0)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IFERROR(IF(ROW(_xlfn.XLOOKUP(B19,For_3351!D:D,For_3351!D:D))=1,"",ROW(_xlfn.XLOOKUP(B19,For_3351!D:D,For_3351!D:D))),"")</f>
        <v/>
      </c>
      <c r="B19" s="229"/>
      <c r="C19" s="230" t="str" cm="1">
        <f t="array" aca="1" ref="C19" ca="1">IFERROR(LEFT(
IF(INDIRECT("For_3351!N"&amp;A19)="verificar","6, ","")&amp;
IF(INDIRECT("For_3351!q"&amp;A19)="verificar","7, ","")&amp;
IF(INDIRECT("For_3351!t"&amp;A19)="verificar","8, ","")&amp;
IF(INDIRECT("For_3351!w"&amp;A19)="verificar","16, ","")&amp;
IF(INDIRECT("For_3351!x"&amp;A19)="não","QUESTIONÁRIO, ",""),
LEN(
IF(INDIRECT("For_3351!N"&amp;A19)="verificar","6, ","")&amp;
IF(INDIRECT("For_3351!q"&amp;A19)="verificar","7, ","")&amp;
IF(INDIRECT("For_3351!t"&amp;A19)="verificar","8, ","")&amp;
IF(INDIRECT("For_3351!w"&amp;A19)="verificar","16, ","")&amp;
IF(INDIRECT("For_3351!x"&amp;A19)="não","QUESTIONÁRIO, ",""))-2)&amp;".","")</f>
        <v/>
      </c>
      <c r="D19" s="229"/>
      <c r="E19" s="229"/>
      <c r="H19" s="115"/>
      <c r="I19" s="115">
        <f>_xlfn.XLOOKUP(J19,'3351'!$D:$D,'3351'!$C:$C,0,0)</f>
        <v>0</v>
      </c>
      <c r="J19" s="134"/>
      <c r="K19" s="135" cm="1">
        <f t="array" ref="K19">MAX(IF(J19='3351'!$D:$D,'3351'!$I:$I))</f>
        <v>0</v>
      </c>
      <c r="L19" s="136">
        <f>IF(COUNTIFS('3351'!$D:$D,'A3351'!J19,'3351'!$I:$I,'A3351'!K19,'3351'!$F:$F,'A3351'!$L$7)&gt;=1,1,0)</f>
        <v>0</v>
      </c>
      <c r="M19" s="136">
        <f>IF(COUNTIFS('3351'!$D:$D,'A3351'!J19,'3351'!$I:$I,'A3351'!K19,'3351'!$F:$F,'A3351'!$M$7)&gt;=1,1,0)</f>
        <v>0</v>
      </c>
      <c r="N19" s="136">
        <f>IF(COUNTIFS('3351'!$D:$D,'A3351'!J19,'3351'!$I:$I,'A3351'!K19,'3351'!$F:$F,'A3351'!$N$7)&gt;=1,1,0)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IFERROR(IF(ROW(_xlfn.XLOOKUP(B20,For_3351!D:D,For_3351!D:D))=1,"",ROW(_xlfn.XLOOKUP(B20,For_3351!D:D,For_3351!D:D))),"")</f>
        <v/>
      </c>
      <c r="B20" s="229"/>
      <c r="C20" s="230" t="str" cm="1">
        <f t="array" aca="1" ref="C20" ca="1">IFERROR(LEFT(
IF(INDIRECT("For_3351!N"&amp;A20)="verificar","6, ","")&amp;
IF(INDIRECT("For_3351!q"&amp;A20)="verificar","7, ","")&amp;
IF(INDIRECT("For_3351!t"&amp;A20)="verificar","8, ","")&amp;
IF(INDIRECT("For_3351!w"&amp;A20)="verificar","16, ","")&amp;
IF(INDIRECT("For_3351!x"&amp;A20)="não","QUESTIONÁRIO, ",""),
LEN(
IF(INDIRECT("For_3351!N"&amp;A20)="verificar","6, ","")&amp;
IF(INDIRECT("For_3351!q"&amp;A20)="verificar","7, ","")&amp;
IF(INDIRECT("For_3351!t"&amp;A20)="verificar","8, ","")&amp;
IF(INDIRECT("For_3351!w"&amp;A20)="verificar","16, ","")&amp;
IF(INDIRECT("For_3351!x"&amp;A20)="não","QUESTIONÁRIO, ",""))-2)&amp;".","")</f>
        <v/>
      </c>
      <c r="D20" s="229"/>
      <c r="E20" s="229"/>
      <c r="H20" s="115"/>
      <c r="I20" s="115">
        <f>_xlfn.XLOOKUP(J20,'3351'!$D:$D,'3351'!$C:$C,0,0)</f>
        <v>0</v>
      </c>
      <c r="J20" s="134"/>
      <c r="K20" s="135" cm="1">
        <f t="array" ref="K20">MAX(IF(J20='3351'!$D:$D,'3351'!$I:$I))</f>
        <v>0</v>
      </c>
      <c r="L20" s="136">
        <f>IF(COUNTIFS('3351'!$D:$D,'A3351'!J20,'3351'!$I:$I,'A3351'!K20,'3351'!$F:$F,'A3351'!$L$7)&gt;=1,1,0)</f>
        <v>0</v>
      </c>
      <c r="M20" s="136">
        <f>IF(COUNTIFS('3351'!$D:$D,'A3351'!J20,'3351'!$I:$I,'A3351'!K20,'3351'!$F:$F,'A3351'!$M$7)&gt;=1,1,0)</f>
        <v>0</v>
      </c>
      <c r="N20" s="136">
        <f>IF(COUNTIFS('3351'!$D:$D,'A3351'!J20,'3351'!$I:$I,'A3351'!K20,'3351'!$F:$F,'A3351'!$N$7)&gt;=1,1,0)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IFERROR(IF(ROW(_xlfn.XLOOKUP(B21,For_3351!D:D,For_3351!D:D))=1,"",ROW(_xlfn.XLOOKUP(B21,For_3351!D:D,For_3351!D:D))),"")</f>
        <v/>
      </c>
      <c r="B21" s="229"/>
      <c r="C21" s="230" t="str" cm="1">
        <f t="array" aca="1" ref="C21" ca="1">IFERROR(LEFT(
IF(INDIRECT("For_3351!N"&amp;A21)="verificar","6, ","")&amp;
IF(INDIRECT("For_3351!q"&amp;A21)="verificar","7, ","")&amp;
IF(INDIRECT("For_3351!t"&amp;A21)="verificar","8, ","")&amp;
IF(INDIRECT("For_3351!w"&amp;A21)="verificar","16, ","")&amp;
IF(INDIRECT("For_3351!x"&amp;A21)="não","QUESTIONÁRIO, ",""),
LEN(
IF(INDIRECT("For_3351!N"&amp;A21)="verificar","6, ","")&amp;
IF(INDIRECT("For_3351!q"&amp;A21)="verificar","7, ","")&amp;
IF(INDIRECT("For_3351!t"&amp;A21)="verificar","8, ","")&amp;
IF(INDIRECT("For_3351!w"&amp;A21)="verificar","16, ","")&amp;
IF(INDIRECT("For_3351!x"&amp;A21)="não","QUESTIONÁRIO, ",""))-2)&amp;".","")</f>
        <v/>
      </c>
      <c r="D21" s="229"/>
      <c r="E21" s="229"/>
      <c r="H21" s="115"/>
      <c r="I21" s="115">
        <f>_xlfn.XLOOKUP(J21,'3351'!$D:$D,'3351'!$C:$C,0,0)</f>
        <v>0</v>
      </c>
      <c r="J21" s="134"/>
      <c r="K21" s="135" cm="1">
        <f t="array" ref="K21">MAX(IF(J21='3351'!$D:$D,'3351'!$I:$I))</f>
        <v>0</v>
      </c>
      <c r="L21" s="136">
        <f>IF(COUNTIFS('3351'!$D:$D,'A3351'!J21,'3351'!$I:$I,'A3351'!K21,'3351'!$F:$F,'A3351'!$L$7)&gt;=1,1,0)</f>
        <v>0</v>
      </c>
      <c r="M21" s="136">
        <f>IF(COUNTIFS('3351'!$D:$D,'A3351'!J21,'3351'!$I:$I,'A3351'!K21,'3351'!$F:$F,'A3351'!$M$7)&gt;=1,1,0)</f>
        <v>0</v>
      </c>
      <c r="N21" s="136">
        <f>IF(COUNTIFS('3351'!$D:$D,'A3351'!J21,'3351'!$I:$I,'A3351'!K21,'3351'!$F:$F,'A3351'!$N$7)&gt;=1,1,0)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IFERROR(IF(ROW(_xlfn.XLOOKUP(B22,For_3351!D:D,For_3351!D:D))=1,"",ROW(_xlfn.XLOOKUP(B22,For_3351!D:D,For_3351!D:D))),"")</f>
        <v/>
      </c>
      <c r="B22" s="229"/>
      <c r="C22" s="230" t="str" cm="1">
        <f t="array" aca="1" ref="C22" ca="1">IFERROR(LEFT(
IF(INDIRECT("For_3351!N"&amp;A22)="verificar","6, ","")&amp;
IF(INDIRECT("For_3351!q"&amp;A22)="verificar","7, ","")&amp;
IF(INDIRECT("For_3351!t"&amp;A22)="verificar","8, ","")&amp;
IF(INDIRECT("For_3351!w"&amp;A22)="verificar","16, ","")&amp;
IF(INDIRECT("For_3351!x"&amp;A22)="não","QUESTIONÁRIO, ",""),
LEN(
IF(INDIRECT("For_3351!N"&amp;A22)="verificar","6, ","")&amp;
IF(INDIRECT("For_3351!q"&amp;A22)="verificar","7, ","")&amp;
IF(INDIRECT("For_3351!t"&amp;A22)="verificar","8, ","")&amp;
IF(INDIRECT("For_3351!w"&amp;A22)="verificar","16, ","")&amp;
IF(INDIRECT("For_3351!x"&amp;A22)="não","QUESTIONÁRIO, ",""))-2)&amp;".","")</f>
        <v/>
      </c>
      <c r="D22" s="229"/>
      <c r="E22" s="229"/>
      <c r="H22" s="115"/>
      <c r="I22" s="115">
        <f>_xlfn.XLOOKUP(J22,'3351'!$D:$D,'3351'!$C:$C,0,0)</f>
        <v>0</v>
      </c>
      <c r="J22" s="134"/>
      <c r="K22" s="135" cm="1">
        <f t="array" ref="K22">MAX(IF(J22='3351'!$D:$D,'3351'!$I:$I))</f>
        <v>0</v>
      </c>
      <c r="L22" s="136">
        <f>IF(COUNTIFS('3351'!$D:$D,'A3351'!J22,'3351'!$I:$I,'A3351'!K22,'3351'!$F:$F,'A3351'!$L$7)&gt;=1,1,0)</f>
        <v>0</v>
      </c>
      <c r="M22" s="136">
        <f>IF(COUNTIFS('3351'!$D:$D,'A3351'!J22,'3351'!$I:$I,'A3351'!K22,'3351'!$F:$F,'A3351'!$M$7)&gt;=1,1,0)</f>
        <v>0</v>
      </c>
      <c r="N22" s="136">
        <f>IF(COUNTIFS('3351'!$D:$D,'A3351'!J22,'3351'!$I:$I,'A3351'!K22,'3351'!$F:$F,'A3351'!$N$7)&gt;=1,1,0)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IFERROR(IF(ROW(_xlfn.XLOOKUP(B23,For_3351!D:D,For_3351!D:D))=1,"",ROW(_xlfn.XLOOKUP(B23,For_3351!D:D,For_3351!D:D))),"")</f>
        <v/>
      </c>
      <c r="B23" s="229"/>
      <c r="C23" s="230" t="str" cm="1">
        <f t="array" aca="1" ref="C23" ca="1">IFERROR(LEFT(
IF(INDIRECT("For_3351!N"&amp;A23)="verificar","6, ","")&amp;
IF(INDIRECT("For_3351!q"&amp;A23)="verificar","7, ","")&amp;
IF(INDIRECT("For_3351!t"&amp;A23)="verificar","8, ","")&amp;
IF(INDIRECT("For_3351!w"&amp;A23)="verificar","16, ","")&amp;
IF(INDIRECT("For_3351!x"&amp;A23)="não","QUESTIONÁRIO, ",""),
LEN(
IF(INDIRECT("For_3351!N"&amp;A23)="verificar","6, ","")&amp;
IF(INDIRECT("For_3351!q"&amp;A23)="verificar","7, ","")&amp;
IF(INDIRECT("For_3351!t"&amp;A23)="verificar","8, ","")&amp;
IF(INDIRECT("For_3351!w"&amp;A23)="verificar","16, ","")&amp;
IF(INDIRECT("For_3351!x"&amp;A23)="não","QUESTIONÁRIO, ",""))-2)&amp;".","")</f>
        <v/>
      </c>
      <c r="D23" s="229"/>
      <c r="E23" s="229"/>
      <c r="H23" s="115"/>
      <c r="I23" s="115">
        <f>_xlfn.XLOOKUP(J23,'3351'!$D:$D,'3351'!$C:$C,0,0)</f>
        <v>0</v>
      </c>
      <c r="J23" s="134"/>
      <c r="K23" s="135" cm="1">
        <f t="array" ref="K23">MAX(IF(J23='3351'!$D:$D,'3351'!$I:$I))</f>
        <v>0</v>
      </c>
      <c r="L23" s="136">
        <f>IF(COUNTIFS('3351'!$D:$D,'A3351'!J23,'3351'!$I:$I,'A3351'!K23,'3351'!$F:$F,'A3351'!$L$7)&gt;=1,1,0)</f>
        <v>0</v>
      </c>
      <c r="M23" s="136">
        <f>IF(COUNTIFS('3351'!$D:$D,'A3351'!J23,'3351'!$I:$I,'A3351'!K23,'3351'!$F:$F,'A3351'!$M$7)&gt;=1,1,0)</f>
        <v>0</v>
      </c>
      <c r="N23" s="136">
        <f>IF(COUNTIFS('3351'!$D:$D,'A3351'!J23,'3351'!$I:$I,'A3351'!K23,'3351'!$F:$F,'A3351'!$N$7)&gt;=1,1,0)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IFERROR(IF(ROW(_xlfn.XLOOKUP(B24,For_3351!D:D,For_3351!D:D))=1,"",ROW(_xlfn.XLOOKUP(B24,For_3351!D:D,For_3351!D:D))),"")</f>
        <v/>
      </c>
      <c r="B24" s="229"/>
      <c r="C24" s="230" t="str" cm="1">
        <f t="array" aca="1" ref="C24" ca="1">IFERROR(LEFT(
IF(INDIRECT("For_3351!N"&amp;A24)="verificar","6, ","")&amp;
IF(INDIRECT("For_3351!q"&amp;A24)="verificar","7, ","")&amp;
IF(INDIRECT("For_3351!t"&amp;A24)="verificar","8, ","")&amp;
IF(INDIRECT("For_3351!w"&amp;A24)="verificar","16, ","")&amp;
IF(INDIRECT("For_3351!x"&amp;A24)="não","QUESTIONÁRIO, ",""),
LEN(
IF(INDIRECT("For_3351!N"&amp;A24)="verificar","6, ","")&amp;
IF(INDIRECT("For_3351!q"&amp;A24)="verificar","7, ","")&amp;
IF(INDIRECT("For_3351!t"&amp;A24)="verificar","8, ","")&amp;
IF(INDIRECT("For_3351!w"&amp;A24)="verificar","16, ","")&amp;
IF(INDIRECT("For_3351!x"&amp;A24)="não","QUESTIONÁRIO, ",""))-2)&amp;".","")</f>
        <v/>
      </c>
      <c r="D24" s="229"/>
      <c r="E24" s="229"/>
      <c r="H24" s="115"/>
      <c r="I24" s="115">
        <f>_xlfn.XLOOKUP(J24,'3351'!$D:$D,'3351'!$C:$C,0,0)</f>
        <v>0</v>
      </c>
      <c r="J24" s="134"/>
      <c r="K24" s="135" cm="1">
        <f t="array" ref="K24">MAX(IF(J24='3351'!$D:$D,'3351'!$I:$I))</f>
        <v>0</v>
      </c>
      <c r="L24" s="136">
        <f>IF(COUNTIFS('3351'!$D:$D,'A3351'!J24,'3351'!$I:$I,'A3351'!K24,'3351'!$F:$F,'A3351'!$L$7)&gt;=1,1,0)</f>
        <v>0</v>
      </c>
      <c r="M24" s="136">
        <f>IF(COUNTIFS('3351'!$D:$D,'A3351'!J24,'3351'!$I:$I,'A3351'!K24,'3351'!$F:$F,'A3351'!$M$7)&gt;=1,1,0)</f>
        <v>0</v>
      </c>
      <c r="N24" s="136">
        <f>IF(COUNTIFS('3351'!$D:$D,'A3351'!J24,'3351'!$I:$I,'A3351'!K24,'3351'!$F:$F,'A3351'!$N$7)&gt;=1,1,0)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_xlfn.XLOOKUP(J25,'3351'!$D:$D,'3351'!$C:$C,0,0)</f>
        <v>0</v>
      </c>
      <c r="J25" s="134"/>
      <c r="K25" s="135" cm="1">
        <f t="array" ref="K25">MAX(IF(J25='3351'!$D:$D,'3351'!$I:$I))</f>
        <v>0</v>
      </c>
      <c r="L25" s="136">
        <f>IF(COUNTIFS('3351'!$D:$D,'A3351'!J25,'3351'!$I:$I,'A3351'!K25,'3351'!$F:$F,'A3351'!$L$7)&gt;=1,1,0)</f>
        <v>0</v>
      </c>
      <c r="M25" s="136">
        <f>IF(COUNTIFS('3351'!$D:$D,'A3351'!J25,'3351'!$I:$I,'A3351'!K25,'3351'!$F:$F,'A3351'!$M$7)&gt;=1,1,0)</f>
        <v>0</v>
      </c>
      <c r="N25" s="136">
        <f>IF(COUNTIFS('3351'!$D:$D,'A3351'!J25,'3351'!$I:$I,'A3351'!K25,'3351'!$F:$F,'A3351'!$N$7)&gt;=1,1,0)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_xlfn.XLOOKUP(J26,'3351'!$D:$D,'3351'!$C:$C,0,0)</f>
        <v>0</v>
      </c>
      <c r="J26" s="134"/>
      <c r="K26" s="135" cm="1">
        <f t="array" ref="K26">MAX(IF(J26='3351'!$D:$D,'3351'!$I:$I))</f>
        <v>0</v>
      </c>
      <c r="L26" s="136">
        <f>IF(COUNTIFS('3351'!$D:$D,'A3351'!J26,'3351'!$I:$I,'A3351'!K26,'3351'!$F:$F,'A3351'!$L$7)&gt;=1,1,0)</f>
        <v>0</v>
      </c>
      <c r="M26" s="136">
        <f>IF(COUNTIFS('3351'!$D:$D,'A3351'!J26,'3351'!$I:$I,'A3351'!K26,'3351'!$F:$F,'A3351'!$M$7)&gt;=1,1,0)</f>
        <v>0</v>
      </c>
      <c r="N26" s="136">
        <f>IF(COUNTIFS('3351'!$D:$D,'A3351'!J26,'3351'!$I:$I,'A3351'!K26,'3351'!$F:$F,'A3351'!$N$7)&gt;=1,1,0)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_xlfn.XLOOKUP(J27,'3351'!$D:$D,'3351'!$C:$C,0,0)</f>
        <v>0</v>
      </c>
      <c r="J27" s="134"/>
      <c r="K27" s="135" cm="1">
        <f t="array" ref="K27">MAX(IF(J27='3351'!$D:$D,'3351'!$I:$I))</f>
        <v>0</v>
      </c>
      <c r="L27" s="136">
        <f>IF(COUNTIFS('3351'!$D:$D,'A3351'!J27,'3351'!$I:$I,'A3351'!K27,'3351'!$F:$F,'A3351'!$L$7)&gt;=1,1,0)</f>
        <v>0</v>
      </c>
      <c r="M27" s="136">
        <f>IF(COUNTIFS('3351'!$D:$D,'A3351'!J27,'3351'!$I:$I,'A3351'!K27,'3351'!$F:$F,'A3351'!$M$7)&gt;=1,1,0)</f>
        <v>0</v>
      </c>
      <c r="N27" s="136">
        <f>IF(COUNTIFS('3351'!$D:$D,'A3351'!J27,'3351'!$I:$I,'A3351'!K27,'3351'!$F:$F,'A3351'!$N$7)&gt;=1,1,0)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_xlfn._xlws.FILTER(For_3351!D:E,For_3351!J:J="SIM","")</f>
        <v/>
      </c>
      <c r="C28" s="230"/>
      <c r="D28" s="229"/>
      <c r="E28" s="229"/>
      <c r="H28" s="115"/>
      <c r="I28" s="115">
        <f>_xlfn.XLOOKUP(J28,'3351'!$D:$D,'3351'!$C:$C,0,0)</f>
        <v>0</v>
      </c>
      <c r="J28" s="134"/>
      <c r="K28" s="135" cm="1">
        <f t="array" ref="K28">MAX(IF(J28='3351'!$D:$D,'3351'!$I:$I))</f>
        <v>0</v>
      </c>
      <c r="L28" s="136">
        <f>IF(COUNTIFS('3351'!$D:$D,'A3351'!J28,'3351'!$I:$I,'A3351'!K28,'3351'!$F:$F,'A3351'!$L$7)&gt;=1,1,0)</f>
        <v>0</v>
      </c>
      <c r="M28" s="136">
        <f>IF(COUNTIFS('3351'!$D:$D,'A3351'!J28,'3351'!$I:$I,'A3351'!K28,'3351'!$F:$F,'A3351'!$M$7)&gt;=1,1,0)</f>
        <v>0</v>
      </c>
      <c r="N28" s="136">
        <f>IF(COUNTIFS('3351'!$D:$D,'A3351'!J28,'3351'!$I:$I,'A3351'!K28,'3351'!$F:$F,'A3351'!$N$7)&gt;=1,1,0)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_xlfn.XLOOKUP(J29,'3351'!$D:$D,'3351'!$C:$C,0,0)</f>
        <v>0</v>
      </c>
      <c r="J29" s="134"/>
      <c r="K29" s="135" cm="1">
        <f t="array" ref="K29">MAX(IF(J29='3351'!$D:$D,'3351'!$I:$I))</f>
        <v>0</v>
      </c>
      <c r="L29" s="136">
        <f>IF(COUNTIFS('3351'!$D:$D,'A3351'!J29,'3351'!$I:$I,'A3351'!K29,'3351'!$F:$F,'A3351'!$L$7)&gt;=1,1,0)</f>
        <v>0</v>
      </c>
      <c r="M29" s="136">
        <f>IF(COUNTIFS('3351'!$D:$D,'A3351'!J29,'3351'!$I:$I,'A3351'!K29,'3351'!$F:$F,'A3351'!$M$7)&gt;=1,1,0)</f>
        <v>0</v>
      </c>
      <c r="N29" s="136">
        <f>IF(COUNTIFS('3351'!$D:$D,'A3351'!J29,'3351'!$I:$I,'A3351'!K29,'3351'!$F:$F,'A3351'!$N$7)&gt;=1,1,0)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f>IFERROR(IF(ROW(_xlfn.XLOOKUP(B50,I:I,I:I))=1,"",ROW(_xlfn.XLOOKUP(B50,I:I,I:I))),"")</f>
        <v>10</v>
      </c>
      <c r="B50" s="157" t="str" cm="1">
        <f t="array" ref="B50">IF(_xlfn._xlws.FILTER(I:I,AO:AO="Cooperado COM perguntas a serem evidenciadas","")="","",_xlfn._xlws.FILTER(I:I,AO:AO="Cooperado COM perguntas a serem evidenciadas",""))</f>
        <v>14.025.932/0001-01</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7.</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5">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45" priority="4" operator="equal">
      <formula>1</formula>
    </cfRule>
  </conditionalFormatting>
  <conditionalFormatting sqref="L1:N29 L58:N1048576">
    <cfRule type="cellIs" dxfId="44" priority="1" operator="equal">
      <formula>0</formula>
    </cfRule>
  </conditionalFormatting>
  <conditionalFormatting sqref="M3:M6 M8:M29 M58:M1048576">
    <cfRule type="cellIs" dxfId="43" priority="3" operator="equal">
      <formula>1</formula>
    </cfRule>
  </conditionalFormatting>
  <conditionalFormatting sqref="N3:N6 N8:N29 N58:N1048576">
    <cfRule type="cellIs" dxfId="42" priority="2" operator="equal">
      <formula>1</formula>
    </cfRule>
  </conditionalFormatting>
  <dataValidations count="3">
    <dataValidation type="list" allowBlank="1" showInputMessage="1" showErrorMessage="1" sqref="O10:P29 AL10:AL29 S10:T29 AH10:AH29 AA10:AB29 W10:X29 AE10:AF16" xr:uid="{69D8E7C6-5F30-405B-B945-559AEC9C3FBE}">
      <formula1>"Sim, Não"</formula1>
    </dataValidation>
    <dataValidation type="list" allowBlank="1" showInputMessage="1" showErrorMessage="1" sqref="V10:V29 R10:R29 Z10:Z29" xr:uid="{09DBC6E7-A025-47F7-97D4-3C8BEC8A6B28}">
      <formula1>"Sim, Não, Não se aplica"</formula1>
    </dataValidation>
    <dataValidation type="list" allowBlank="1" showInputMessage="1" showErrorMessage="1" sqref="AD10:AD15" xr:uid="{09CA0244-79FE-471C-9E91-C7ADCB08DA94}">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7E40F33-C119-4515-8BE4-6DB63AF63F9F}">
          <x14:formula1>
            <xm:f>'Cooperados Alto Risco'!$N$20:$N$27</xm:f>
          </x14:formula1>
          <xm:sqref>AK10:AK29</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9E378-27B6-4412-B909-648D9DED6550}">
  <sheetPr codeName="Planilha58">
    <tabColor theme="2" tint="-0.499984740745262"/>
  </sheetPr>
  <dimension ref="A1:K13"/>
  <sheetViews>
    <sheetView workbookViewId="0">
      <selection activeCell="I7" sqref="I7:I13"/>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c r="A4" s="1" t="s">
        <v>838</v>
      </c>
      <c r="B4" s="351" t="s">
        <v>1581</v>
      </c>
      <c r="C4" s="352"/>
      <c r="D4" s="352"/>
      <c r="E4" s="352"/>
      <c r="F4" s="352"/>
      <c r="G4" s="352"/>
      <c r="H4" s="352"/>
      <c r="I4" s="352"/>
      <c r="J4" s="352"/>
      <c r="K4" s="352"/>
    </row>
    <row r="5" spans="1:11">
      <c r="A5" s="1" t="s">
        <v>840</v>
      </c>
      <c r="B5" s="351" t="s">
        <v>1582</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809</v>
      </c>
      <c r="C7" s="4" t="s">
        <v>1583</v>
      </c>
      <c r="D7" s="4" t="s">
        <v>1584</v>
      </c>
      <c r="E7" s="5" t="s">
        <v>854</v>
      </c>
      <c r="F7" s="5" t="s">
        <v>85</v>
      </c>
      <c r="G7" s="5" t="s">
        <v>893</v>
      </c>
      <c r="H7" s="5" t="s">
        <v>856</v>
      </c>
      <c r="I7" s="9">
        <v>46050</v>
      </c>
      <c r="J7" s="5" t="s">
        <v>857</v>
      </c>
      <c r="K7" s="4" t="s">
        <v>858</v>
      </c>
    </row>
    <row r="8" spans="1:11" ht="24">
      <c r="A8" s="6" t="s">
        <v>766</v>
      </c>
      <c r="B8" s="6" t="s">
        <v>809</v>
      </c>
      <c r="C8" s="6" t="s">
        <v>1585</v>
      </c>
      <c r="D8" s="6" t="s">
        <v>1586</v>
      </c>
      <c r="E8" s="7" t="s">
        <v>854</v>
      </c>
      <c r="F8" s="7" t="s">
        <v>83</v>
      </c>
      <c r="G8" s="7" t="s">
        <v>855</v>
      </c>
      <c r="H8" s="7" t="s">
        <v>856</v>
      </c>
      <c r="I8" s="8">
        <v>46051</v>
      </c>
      <c r="J8" s="7" t="s">
        <v>857</v>
      </c>
      <c r="K8" s="6" t="s">
        <v>858</v>
      </c>
    </row>
    <row r="9" spans="1:11" ht="24">
      <c r="A9" s="4" t="s">
        <v>766</v>
      </c>
      <c r="B9" s="4" t="s">
        <v>809</v>
      </c>
      <c r="C9" s="4" t="s">
        <v>1587</v>
      </c>
      <c r="D9" s="4" t="s">
        <v>1588</v>
      </c>
      <c r="E9" s="5" t="s">
        <v>854</v>
      </c>
      <c r="F9" s="5" t="s">
        <v>83</v>
      </c>
      <c r="G9" s="5" t="s">
        <v>855</v>
      </c>
      <c r="H9" s="5" t="s">
        <v>856</v>
      </c>
      <c r="I9" s="9">
        <v>46048</v>
      </c>
      <c r="J9" s="5" t="s">
        <v>857</v>
      </c>
      <c r="K9" s="4" t="s">
        <v>858</v>
      </c>
    </row>
    <row r="10" spans="1:11" ht="24">
      <c r="A10" s="6" t="s">
        <v>766</v>
      </c>
      <c r="B10" s="6" t="s">
        <v>809</v>
      </c>
      <c r="C10" s="6" t="s">
        <v>1589</v>
      </c>
      <c r="D10" s="6" t="s">
        <v>1590</v>
      </c>
      <c r="E10" s="7" t="s">
        <v>854</v>
      </c>
      <c r="F10" s="7" t="s">
        <v>83</v>
      </c>
      <c r="G10" s="7" t="s">
        <v>855</v>
      </c>
      <c r="H10" s="7" t="s">
        <v>856</v>
      </c>
      <c r="I10" s="8">
        <v>46042</v>
      </c>
      <c r="J10" s="7" t="s">
        <v>857</v>
      </c>
      <c r="K10" s="6" t="s">
        <v>858</v>
      </c>
    </row>
    <row r="11" spans="1:11" ht="24">
      <c r="A11" s="4" t="s">
        <v>766</v>
      </c>
      <c r="B11" s="4" t="s">
        <v>809</v>
      </c>
      <c r="C11" s="4" t="s">
        <v>1591</v>
      </c>
      <c r="D11" s="4" t="s">
        <v>1592</v>
      </c>
      <c r="E11" s="5" t="s">
        <v>854</v>
      </c>
      <c r="F11" s="5" t="s">
        <v>83</v>
      </c>
      <c r="G11" s="5" t="s">
        <v>855</v>
      </c>
      <c r="H11" s="5" t="s">
        <v>861</v>
      </c>
      <c r="I11" s="9">
        <v>46051</v>
      </c>
      <c r="J11" s="5" t="s">
        <v>857</v>
      </c>
      <c r="K11" s="4" t="s">
        <v>1593</v>
      </c>
    </row>
    <row r="12" spans="1:11" ht="24">
      <c r="A12" s="6" t="s">
        <v>766</v>
      </c>
      <c r="B12" s="6" t="s">
        <v>809</v>
      </c>
      <c r="C12" s="6" t="s">
        <v>1591</v>
      </c>
      <c r="D12" s="6" t="s">
        <v>1592</v>
      </c>
      <c r="E12" s="7" t="s">
        <v>854</v>
      </c>
      <c r="F12" s="7" t="s">
        <v>83</v>
      </c>
      <c r="G12" s="7" t="s">
        <v>855</v>
      </c>
      <c r="H12" s="7" t="s">
        <v>856</v>
      </c>
      <c r="I12" s="8">
        <v>46051</v>
      </c>
      <c r="J12" s="7" t="s">
        <v>857</v>
      </c>
      <c r="K12" s="6" t="s">
        <v>858</v>
      </c>
    </row>
    <row r="13" spans="1:11" ht="24">
      <c r="A13" s="4" t="s">
        <v>766</v>
      </c>
      <c r="B13" s="4" t="s">
        <v>809</v>
      </c>
      <c r="C13" s="4" t="s">
        <v>1594</v>
      </c>
      <c r="D13" s="4" t="s">
        <v>1595</v>
      </c>
      <c r="E13" s="5" t="s">
        <v>854</v>
      </c>
      <c r="F13" s="5" t="s">
        <v>83</v>
      </c>
      <c r="G13" s="5" t="s">
        <v>855</v>
      </c>
      <c r="H13" s="5" t="s">
        <v>861</v>
      </c>
      <c r="I13" s="9">
        <v>46037</v>
      </c>
      <c r="J13" s="5" t="s">
        <v>857</v>
      </c>
      <c r="K13" s="4" t="s">
        <v>1596</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894-67A7-401A-92AA-F2970FFE34FB}">
  <sheetPr codeName="Planilha60">
    <tabColor theme="2" tint="-0.499984740745262"/>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39" bestFit="1" customWidth="1"/>
    <col min="5" max="5" width="54.2851562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809</v>
      </c>
      <c r="D2" s="72" t="s">
        <v>2508</v>
      </c>
      <c r="E2" s="72" t="s">
        <v>2132</v>
      </c>
      <c r="F2" s="73" t="s">
        <v>2509</v>
      </c>
      <c r="G2" s="73" t="s">
        <v>1835</v>
      </c>
      <c r="H2" s="73" t="s">
        <v>1836</v>
      </c>
      <c r="I2" s="73" t="s">
        <v>2510</v>
      </c>
      <c r="J2" s="279">
        <v>6.44</v>
      </c>
      <c r="K2" s="279">
        <v>523459338.48000002</v>
      </c>
      <c r="L2" s="280">
        <v>1.23027702948241E-8</v>
      </c>
      <c r="M2" s="74">
        <v>0</v>
      </c>
      <c r="N2" s="74">
        <v>42666503.280000001</v>
      </c>
      <c r="O2" s="281">
        <v>0</v>
      </c>
    </row>
    <row r="3" spans="1:15" ht="15.75" thickBot="1">
      <c r="A3" s="71" t="s">
        <v>1831</v>
      </c>
      <c r="B3" s="72" t="s">
        <v>766</v>
      </c>
      <c r="C3" s="72" t="s">
        <v>809</v>
      </c>
      <c r="D3" s="72" t="s">
        <v>2508</v>
      </c>
      <c r="E3" s="72" t="s">
        <v>1833</v>
      </c>
      <c r="F3" s="73" t="s">
        <v>2511</v>
      </c>
      <c r="G3" s="73" t="s">
        <v>1835</v>
      </c>
      <c r="H3" s="73" t="s">
        <v>1836</v>
      </c>
      <c r="I3" s="73" t="s">
        <v>2512</v>
      </c>
      <c r="J3" s="279">
        <v>5816.75</v>
      </c>
      <c r="K3" s="279">
        <v>523459338.48000002</v>
      </c>
      <c r="L3" s="280">
        <v>1.11121334025494E-5</v>
      </c>
      <c r="M3" s="74">
        <v>0</v>
      </c>
      <c r="N3" s="74">
        <v>42666503.280000001</v>
      </c>
      <c r="O3" s="281">
        <v>0</v>
      </c>
    </row>
    <row r="4" spans="1:15" ht="15.75" thickBot="1">
      <c r="A4" s="71" t="s">
        <v>1831</v>
      </c>
      <c r="B4" s="72" t="s">
        <v>766</v>
      </c>
      <c r="C4" s="72" t="s">
        <v>809</v>
      </c>
      <c r="D4" s="72" t="s">
        <v>2508</v>
      </c>
      <c r="E4" s="72" t="s">
        <v>1838</v>
      </c>
      <c r="F4" s="73" t="s">
        <v>2513</v>
      </c>
      <c r="G4" s="73" t="s">
        <v>1854</v>
      </c>
      <c r="H4" s="73" t="s">
        <v>1866</v>
      </c>
      <c r="I4" s="73" t="s">
        <v>2514</v>
      </c>
      <c r="J4" s="279">
        <v>14643.4</v>
      </c>
      <c r="K4" s="279">
        <v>523459338.48000002</v>
      </c>
      <c r="L4" s="280">
        <v>2.79742836234824E-5</v>
      </c>
      <c r="M4" s="74">
        <v>0</v>
      </c>
      <c r="N4" s="74">
        <v>42666503.280000001</v>
      </c>
      <c r="O4" s="281">
        <v>0</v>
      </c>
    </row>
    <row r="5" spans="1:15" ht="15.75" thickBot="1">
      <c r="A5" s="71" t="s">
        <v>1831</v>
      </c>
      <c r="B5" s="72" t="s">
        <v>766</v>
      </c>
      <c r="C5" s="72" t="s">
        <v>809</v>
      </c>
      <c r="D5" s="72" t="s">
        <v>2508</v>
      </c>
      <c r="E5" s="72" t="s">
        <v>1833</v>
      </c>
      <c r="F5" s="73" t="s">
        <v>2511</v>
      </c>
      <c r="G5" s="73" t="s">
        <v>1854</v>
      </c>
      <c r="H5" s="73" t="s">
        <v>1866</v>
      </c>
      <c r="I5" s="73" t="s">
        <v>2515</v>
      </c>
      <c r="J5" s="279">
        <v>17.149999999999999</v>
      </c>
      <c r="K5" s="279">
        <v>523459338.48000002</v>
      </c>
      <c r="L5" s="280">
        <v>3.2762812198172801E-8</v>
      </c>
      <c r="M5" s="74">
        <v>0</v>
      </c>
      <c r="N5" s="74">
        <v>42666503.280000001</v>
      </c>
      <c r="O5" s="281">
        <v>0</v>
      </c>
    </row>
    <row r="6" spans="1:15" ht="15.75" thickBot="1">
      <c r="A6" s="71" t="s">
        <v>1831</v>
      </c>
      <c r="B6" s="72" t="s">
        <v>766</v>
      </c>
      <c r="C6" s="72" t="s">
        <v>809</v>
      </c>
      <c r="D6" s="72" t="s">
        <v>2516</v>
      </c>
      <c r="E6" s="72" t="s">
        <v>1833</v>
      </c>
      <c r="F6" s="73" t="s">
        <v>2517</v>
      </c>
      <c r="G6" s="73" t="s">
        <v>1835</v>
      </c>
      <c r="H6" s="73" t="s">
        <v>1836</v>
      </c>
      <c r="I6" s="73" t="s">
        <v>2518</v>
      </c>
      <c r="J6" s="279">
        <v>5319.81</v>
      </c>
      <c r="K6" s="279">
        <v>523459338.48000002</v>
      </c>
      <c r="L6" s="280">
        <v>1.01627950997062E-5</v>
      </c>
      <c r="M6" s="74">
        <v>0</v>
      </c>
      <c r="N6" s="74">
        <v>42666503.280000001</v>
      </c>
      <c r="O6" s="281">
        <v>0</v>
      </c>
    </row>
    <row r="7" spans="1:15" ht="15.75" thickBot="1">
      <c r="A7" s="71" t="s">
        <v>1831</v>
      </c>
      <c r="B7" s="72" t="s">
        <v>766</v>
      </c>
      <c r="C7" s="72" t="s">
        <v>809</v>
      </c>
      <c r="D7" s="72" t="s">
        <v>2508</v>
      </c>
      <c r="E7" s="72" t="s">
        <v>1833</v>
      </c>
      <c r="F7" s="73" t="s">
        <v>2519</v>
      </c>
      <c r="G7" s="73" t="s">
        <v>1854</v>
      </c>
      <c r="H7" s="73" t="s">
        <v>1866</v>
      </c>
      <c r="I7" s="73" t="s">
        <v>2520</v>
      </c>
      <c r="J7" s="279">
        <v>120.85</v>
      </c>
      <c r="K7" s="279">
        <v>523459338.48000002</v>
      </c>
      <c r="L7" s="280">
        <v>2.3086797983377101E-7</v>
      </c>
      <c r="M7" s="74">
        <v>0</v>
      </c>
      <c r="N7" s="74">
        <v>42666503.280000001</v>
      </c>
      <c r="O7" s="281">
        <v>0</v>
      </c>
    </row>
    <row r="8" spans="1:15" ht="15.75" thickBot="1">
      <c r="A8" s="71" t="s">
        <v>1831</v>
      </c>
      <c r="B8" s="72" t="s">
        <v>766</v>
      </c>
      <c r="C8" s="72" t="s">
        <v>809</v>
      </c>
      <c r="D8" s="72" t="s">
        <v>2516</v>
      </c>
      <c r="E8" s="72" t="s">
        <v>1833</v>
      </c>
      <c r="F8" s="73" t="s">
        <v>2521</v>
      </c>
      <c r="G8" s="73" t="s">
        <v>1840</v>
      </c>
      <c r="H8" s="73" t="s">
        <v>1841</v>
      </c>
      <c r="I8" s="73" t="s">
        <v>2522</v>
      </c>
      <c r="J8" s="279">
        <v>64045.5</v>
      </c>
      <c r="K8" s="279">
        <v>523459338.48000002</v>
      </c>
      <c r="L8" s="280">
        <v>1.2235047700000001E-4</v>
      </c>
      <c r="M8" s="74">
        <v>0</v>
      </c>
      <c r="N8" s="74">
        <v>42666503.280000001</v>
      </c>
      <c r="O8" s="281">
        <v>0</v>
      </c>
    </row>
    <row r="9" spans="1:15" ht="15.75" thickBot="1">
      <c r="A9" s="77" t="s">
        <v>1831</v>
      </c>
      <c r="B9" s="78" t="s">
        <v>766</v>
      </c>
      <c r="C9" s="78" t="s">
        <v>809</v>
      </c>
      <c r="D9" s="78" t="s">
        <v>2516</v>
      </c>
      <c r="E9" s="78" t="s">
        <v>1833</v>
      </c>
      <c r="F9" s="79" t="s">
        <v>2521</v>
      </c>
      <c r="G9" s="79" t="s">
        <v>1854</v>
      </c>
      <c r="H9" s="79" t="s">
        <v>1866</v>
      </c>
      <c r="I9" s="79" t="s">
        <v>2523</v>
      </c>
      <c r="J9" s="282">
        <v>2242.09</v>
      </c>
      <c r="K9" s="282">
        <v>523459338.48000002</v>
      </c>
      <c r="L9" s="259">
        <v>4.2832171196152304E-6</v>
      </c>
      <c r="M9" s="80">
        <v>0</v>
      </c>
      <c r="N9" s="80">
        <v>42666503.280000001</v>
      </c>
      <c r="O9" s="260">
        <v>0</v>
      </c>
    </row>
    <row r="10" spans="1:15" ht="15"/>
  </sheetData>
  <pageMargins left="0.511811024" right="0.511811024" top="0.78740157499999996" bottom="0.78740157499999996" header="0.31496062000000002" footer="0.3149606200000000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5AAD7-3117-411A-933C-EB571A72172A}">
  <sheetPr codeName="Planilha61">
    <tabColor theme="2" tint="-0.499984740745262"/>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809</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fornecedores'!E:E=For_3351!F2)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41" priority="3"/>
  </conditionalFormatting>
  <conditionalFormatting sqref="I3">
    <cfRule type="cellIs" dxfId="40" priority="1" operator="equal">
      <formula>0</formula>
    </cfRule>
    <cfRule type="cellIs" dxfId="39" priority="2" operator="equal">
      <formula>1</formula>
    </cfRule>
  </conditionalFormatting>
  <dataValidations count="1">
    <dataValidation type="list" allowBlank="1" showInputMessage="1" showErrorMessage="1" sqref="J4:K33 O4:P24 L4:M24 U4:V24 R4:S24 X4:X24" xr:uid="{8E8EED79-8231-4DEE-8BE3-BF72C9851A4F}">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0A6B3-40FD-42A8-84AD-DC59E6FE9D47}">
  <sheetPr>
    <tabColor theme="8" tint="0.79998168889431442"/>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810</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 xml:space="preserve">Não apresentou cooperados avaliados </v>
      </c>
      <c r="C4" s="154">
        <f>SUM(L:L)</f>
        <v>0</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4001'!L:L)</f>
        <v>3.5291856902207111E-3</v>
      </c>
      <c r="C7" s="122">
        <v>0.15</v>
      </c>
      <c r="D7" s="340" t="str">
        <f>IF(B7&lt;C7,"ENQUADRADO","DESENQUADRADO")</f>
        <v>ENQUADRADO</v>
      </c>
      <c r="E7" s="340"/>
      <c r="H7" s="341" t="s">
        <v>811</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_xlfn.XLOOKUP(_xlfn.UNIQUE('4001'!$C:$C),'4001'!C:C,'4001'!D:D,"")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Fornecedores'!G44</f>
        <v>0</v>
      </c>
      <c r="D10" s="118">
        <f>'Análise Fornecedores'!H44</f>
        <v>0</v>
      </c>
      <c r="E10" s="118">
        <f>'Análise Fornecedores'!I44</f>
        <v>0</v>
      </c>
      <c r="H10" s="265" t="s">
        <v>232</v>
      </c>
      <c r="I10" s="142">
        <f>_xlfn.XLOOKUP(J10,'4001'!$D:$D,'4001'!$C:$C,0,0)</f>
        <v>0</v>
      </c>
      <c r="J10" s="143"/>
      <c r="K10" s="144" cm="1">
        <f t="array" ref="K10">MAX(IF(J10='4001'!$D:$D,'4001'!$I:$I))</f>
        <v>0</v>
      </c>
      <c r="L10" s="145">
        <f>IF(COUNTIFS('4001'!$D:$D,'A4001'!J10,'4001'!$I:$I,'A4001'!K10,'4001'!$F:$F,'A4001'!$L$7)&gt;=1,1,0)</f>
        <v>0</v>
      </c>
      <c r="M10" s="145">
        <f>IF(COUNTIFS('4001'!$D:$D,'A4001'!J10,'4001'!$I:$I,'A4001'!K10,'4001'!$F:$F,'A4001'!$M$7)&gt;=1,1,0)</f>
        <v>0</v>
      </c>
      <c r="N10" s="146">
        <f>IF(COUNTIFS('4001'!$D:$D,'A4001'!J10,'4001'!$I:$I,'A4001'!K10,'4001'!$F:$F,'A4001'!$N$7)&gt;=1,1,0)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1"/>
      <c r="I11" s="115">
        <f>_xlfn.XLOOKUP(J11,'4001'!$D:$D,'4001'!$C:$C,0,0)</f>
        <v>0</v>
      </c>
      <c r="J11" s="134"/>
      <c r="K11" s="135" cm="1">
        <f t="array" ref="K11">MAX(IF(J11='4001'!$D:$D,'4001'!$I:$I))</f>
        <v>0</v>
      </c>
      <c r="L11" s="136">
        <f>IF(COUNTIFS('4001'!$D:$D,'A4001'!J11,'4001'!$I:$I,'A4001'!K11,'4001'!$F:$F,'A4001'!$L$7)&gt;=1,1,0)</f>
        <v>0</v>
      </c>
      <c r="M11" s="136">
        <f>IF(COUNTIFS('4001'!$D:$D,'A4001'!J11,'4001'!$I:$I,'A4001'!K11,'4001'!$F:$F,'A4001'!$M$7)&gt;=1,1,0)</f>
        <v>0</v>
      </c>
      <c r="N11" s="136">
        <f>IF(COUNTIFS('4001'!$D:$D,'A4001'!J11,'4001'!$I:$I,'A4001'!K11,'4001'!$F:$F,'A4001'!$N$7)&gt;=1,1,0)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_xlfn.XLOOKUP(J12,'4001'!$D:$D,'4001'!$C:$C,0,0)</f>
        <v>0</v>
      </c>
      <c r="J12" s="134"/>
      <c r="K12" s="135" cm="1">
        <f t="array" ref="K12">MAX(IF(J12='4001'!$D:$D,'4001'!$I:$I))</f>
        <v>0</v>
      </c>
      <c r="L12" s="136">
        <f>IF(COUNTIFS('4001'!$D:$D,'A4001'!J12,'4001'!$I:$I,'A4001'!K12,'4001'!$F:$F,'A4001'!$L$7)&gt;=1,1,0)</f>
        <v>0</v>
      </c>
      <c r="M12" s="136">
        <f>IF(COUNTIFS('4001'!$D:$D,'A4001'!J12,'4001'!$I:$I,'A4001'!K12,'4001'!$F:$F,'A4001'!$M$7)&gt;=1,1,0)</f>
        <v>0</v>
      </c>
      <c r="N12" s="136">
        <f>IF(COUNTIFS('4001'!$D:$D,'A4001'!J12,'4001'!$I:$I,'A4001'!K12,'4001'!$F:$F,'A4001'!$N$7)&gt;=1,1,0)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IFERROR(IF(ROW(_xlfn.XLOOKUP(B13,For_4001!D:D,For_4001!D:D))=1,"",ROW(_xlfn.XLOOKUP(B13,For_4001!D:D,For_4001!D:D))),"")</f>
        <v/>
      </c>
      <c r="B13" s="229" t="str" cm="1">
        <f t="array" ref="B13">_xlfn.UNIQUE(IF(_xlfn._xlws.FILTER(For_4001!D:D,For_4001!Z:Z="Fornecedor COM perguntas a serem evidenciadas","")="","",_xlfn._xlws.FILTER(For_4001!D:D,For_4001!Z:Z:'For_4001'!Z:Z="Fornecedor COM perguntas a serem evidenciadas","")))</f>
        <v/>
      </c>
      <c r="C13" s="230" t="str" cm="1">
        <f t="array" aca="1" ref="C13" ca="1">IFERROR(LEFT(
IF(INDIRECT("For_4001!N"&amp;A13)="verificar","6, ","")&amp;
IF(INDIRECT("For_4001!q"&amp;A13)="verificar","7, ","")&amp;
IF(INDIRECT("For_4001!t"&amp;A13)="verificar","8, ","")&amp;
IF(INDIRECT("For_4001!w"&amp;A13)="verificar","16, ","")&amp;
IF(INDIRECT("For_4001!x"&amp;A13)="não","QUESTIONÁRIO, ",""),
LEN(
IF(INDIRECT("For_4001!N"&amp;A13)="verificar","6, ","")&amp;
IF(INDIRECT("For_4001!q"&amp;A13)="verificar","7, ","")&amp;
IF(INDIRECT("For_4001!t"&amp;A13)="verificar","8, ","")&amp;
IF(INDIRECT("For_4001!w"&amp;A13)="verificar","16, ","")&amp;
IF(INDIRECT("For_4001!x"&amp;A13)="não","QUESTIONÁRIO, ",""))-2)&amp;".","")</f>
        <v/>
      </c>
      <c r="D13" s="229"/>
      <c r="E13" s="229"/>
      <c r="H13" s="115"/>
      <c r="I13" s="115">
        <f>_xlfn.XLOOKUP(J13,'4001'!$D:$D,'4001'!$C:$C,0,0)</f>
        <v>0</v>
      </c>
      <c r="J13" s="134"/>
      <c r="K13" s="135" cm="1">
        <f t="array" ref="K13">MAX(IF(J13='4001'!$D:$D,'4001'!$I:$I))</f>
        <v>0</v>
      </c>
      <c r="L13" s="136">
        <f>IF(COUNTIFS('4001'!$D:$D,'A4001'!J13,'4001'!$I:$I,'A4001'!K13,'4001'!$F:$F,'A4001'!$L$7)&gt;=1,1,0)</f>
        <v>0</v>
      </c>
      <c r="M13" s="136">
        <f>IF(COUNTIFS('4001'!$D:$D,'A4001'!J13,'4001'!$I:$I,'A4001'!K13,'4001'!$F:$F,'A4001'!$M$7)&gt;=1,1,0)</f>
        <v>0</v>
      </c>
      <c r="N13" s="136">
        <f>IF(COUNTIFS('4001'!$D:$D,'A4001'!J13,'4001'!$I:$I,'A4001'!K13,'4001'!$F:$F,'A4001'!$N$7)&gt;=1,1,0)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IFERROR(IF(ROW(_xlfn.XLOOKUP(B14,For_4001!D:D,For_4001!D:D))=1,"",ROW(_xlfn.XLOOKUP(B14,For_4001!D:D,For_4001!D:D))),"")</f>
        <v/>
      </c>
      <c r="B14" s="229"/>
      <c r="C14" s="230" t="str" cm="1">
        <f t="array" aca="1" ref="C14" ca="1">IFERROR(LEFT(
IF(INDIRECT("For_4001!N"&amp;A14)="verificar","6, ","")&amp;
IF(INDIRECT("For_4001!q"&amp;A14)="verificar","7, ","")&amp;
IF(INDIRECT("For_4001!t"&amp;A14)="verificar","8, ","")&amp;
IF(INDIRECT("For_4001!w"&amp;A14)="verificar","16, ","")&amp;
IF(INDIRECT("For_4001!x"&amp;A14)="não","QUESTIONÁRIO, ",""),
LEN(
IF(INDIRECT("For_4001!N"&amp;A14)="verificar","6, ","")&amp;
IF(INDIRECT("For_4001!q"&amp;A14)="verificar","7, ","")&amp;
IF(INDIRECT("For_4001!t"&amp;A14)="verificar","8, ","")&amp;
IF(INDIRECT("For_4001!w"&amp;A14)="verificar","16, ","")&amp;
IF(INDIRECT("For_4001!x"&amp;A14)="não","QUESTIONÁRIO, ",""))-2)&amp;".","")</f>
        <v/>
      </c>
      <c r="D14" s="229"/>
      <c r="E14" s="229"/>
      <c r="H14" s="115"/>
      <c r="I14" s="115">
        <f>_xlfn.XLOOKUP(J14,'4001'!$D:$D,'4001'!$C:$C,0,0)</f>
        <v>0</v>
      </c>
      <c r="J14" s="134"/>
      <c r="K14" s="135" cm="1">
        <f t="array" ref="K14">MAX(IF(J14='4001'!$D:$D,'4001'!$I:$I))</f>
        <v>0</v>
      </c>
      <c r="L14" s="136">
        <f>IF(COUNTIFS('4001'!$D:$D,'A4001'!J14,'4001'!$I:$I,'A4001'!K14,'4001'!$F:$F,'A4001'!$L$7)&gt;=1,1,0)</f>
        <v>0</v>
      </c>
      <c r="M14" s="136">
        <f>IF(COUNTIFS('4001'!$D:$D,'A4001'!J14,'4001'!$I:$I,'A4001'!K14,'4001'!$F:$F,'A4001'!$M$7)&gt;=1,1,0)</f>
        <v>0</v>
      </c>
      <c r="N14" s="136">
        <f>IF(COUNTIFS('4001'!$D:$D,'A4001'!J14,'4001'!$I:$I,'A4001'!K14,'4001'!$F:$F,'A4001'!$N$7)&gt;=1,1,0)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IFERROR(IF(ROW(_xlfn.XLOOKUP(B15,For_4001!D:D,For_4001!D:D))=1,"",ROW(_xlfn.XLOOKUP(B15,For_4001!D:D,For_4001!D:D))),"")</f>
        <v/>
      </c>
      <c r="B15" s="229"/>
      <c r="C15" s="230" t="str" cm="1">
        <f t="array" aca="1" ref="C15" ca="1">IFERROR(LEFT(
IF(INDIRECT("For_4001!N"&amp;A15)="verificar","6, ","")&amp;
IF(INDIRECT("For_4001!q"&amp;A15)="verificar","7, ","")&amp;
IF(INDIRECT("For_4001!t"&amp;A15)="verificar","8, ","")&amp;
IF(INDIRECT("For_4001!w"&amp;A15)="verificar","16, ","")&amp;
IF(INDIRECT("For_4001!x"&amp;A15)="não","QUESTIONÁRIO, ",""),
LEN(
IF(INDIRECT("For_4001!N"&amp;A15)="verificar","6, ","")&amp;
IF(INDIRECT("For_4001!q"&amp;A15)="verificar","7, ","")&amp;
IF(INDIRECT("For_4001!t"&amp;A15)="verificar","8, ","")&amp;
IF(INDIRECT("For_4001!w"&amp;A15)="verificar","16, ","")&amp;
IF(INDIRECT("For_4001!x"&amp;A15)="não","QUESTIONÁRIO, ",""))-2)&amp;".","")</f>
        <v/>
      </c>
      <c r="D15" s="229"/>
      <c r="E15" s="229"/>
      <c r="H15" s="115"/>
      <c r="I15" s="115">
        <f>_xlfn.XLOOKUP(J15,'4001'!$D:$D,'4001'!$C:$C,0,0)</f>
        <v>0</v>
      </c>
      <c r="J15" s="134"/>
      <c r="K15" s="135" cm="1">
        <f t="array" ref="K15">MAX(IF(J15='4001'!$D:$D,'4001'!$I:$I))</f>
        <v>0</v>
      </c>
      <c r="L15" s="136">
        <f>IF(COUNTIFS('4001'!$D:$D,'A4001'!J15,'4001'!$I:$I,'A4001'!K15,'4001'!$F:$F,'A4001'!$L$7)&gt;=1,1,0)</f>
        <v>0</v>
      </c>
      <c r="M15" s="136">
        <f>IF(COUNTIFS('4001'!$D:$D,'A4001'!J15,'4001'!$I:$I,'A4001'!K15,'4001'!$F:$F,'A4001'!$M$7)&gt;=1,1,0)</f>
        <v>0</v>
      </c>
      <c r="N15" s="136">
        <f>IF(COUNTIFS('4001'!$D:$D,'A4001'!J15,'4001'!$I:$I,'A4001'!K15,'4001'!$F:$F,'A4001'!$N$7)&gt;=1,1,0)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IFERROR(IF(ROW(_xlfn.XLOOKUP(B16,For_4001!D:D,For_4001!D:D))=1,"",ROW(_xlfn.XLOOKUP(B16,For_4001!D:D,For_4001!D:D))),"")</f>
        <v/>
      </c>
      <c r="B16" s="229"/>
      <c r="C16" s="230" t="str" cm="1">
        <f t="array" aca="1" ref="C16" ca="1">IFERROR(LEFT(
IF(INDIRECT("For_4001!N"&amp;A16)="verificar","6, ","")&amp;
IF(INDIRECT("For_4001!q"&amp;A16)="verificar","7, ","")&amp;
IF(INDIRECT("For_4001!t"&amp;A16)="verificar","8, ","")&amp;
IF(INDIRECT("For_4001!w"&amp;A16)="verificar","16, ","")&amp;
IF(INDIRECT("For_4001!x"&amp;A16)="não","QUESTIONÁRIO, ",""),
LEN(
IF(INDIRECT("For_4001!N"&amp;A16)="verificar","6, ","")&amp;
IF(INDIRECT("For_4001!q"&amp;A16)="verificar","7, ","")&amp;
IF(INDIRECT("For_4001!t"&amp;A16)="verificar","8, ","")&amp;
IF(INDIRECT("For_4001!w"&amp;A16)="verificar","16, ","")&amp;
IF(INDIRECT("For_4001!x"&amp;A16)="não","QUESTIONÁRIO, ",""))-2)&amp;".","")</f>
        <v/>
      </c>
      <c r="D16" s="229"/>
      <c r="E16" s="229"/>
      <c r="H16" s="115"/>
      <c r="I16" s="115">
        <f>_xlfn.XLOOKUP(J16,'4001'!$D:$D,'4001'!$C:$C,0,0)</f>
        <v>0</v>
      </c>
      <c r="J16" s="134"/>
      <c r="K16" s="135" cm="1">
        <f t="array" ref="K16">MAX(IF(J16='4001'!$D:$D,'4001'!$I:$I))</f>
        <v>0</v>
      </c>
      <c r="L16" s="136">
        <f>IF(COUNTIFS('4001'!$D:$D,'A4001'!J16,'4001'!$I:$I,'A4001'!K16,'4001'!$F:$F,'A4001'!$L$7)&gt;=1,1,0)</f>
        <v>0</v>
      </c>
      <c r="M16" s="136">
        <f>IF(COUNTIFS('4001'!$D:$D,'A4001'!J16,'4001'!$I:$I,'A4001'!K16,'4001'!$F:$F,'A4001'!$M$7)&gt;=1,1,0)</f>
        <v>0</v>
      </c>
      <c r="N16" s="136">
        <f>IF(COUNTIFS('4001'!$D:$D,'A4001'!J16,'4001'!$I:$I,'A4001'!K16,'4001'!$F:$F,'A4001'!$N$7)&gt;=1,1,0)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IFERROR(IF(ROW(_xlfn.XLOOKUP(B17,For_4001!D:D,For_4001!D:D))=1,"",ROW(_xlfn.XLOOKUP(B17,For_4001!D:D,For_4001!D:D))),"")</f>
        <v/>
      </c>
      <c r="B17" s="229"/>
      <c r="C17" s="230" t="str" cm="1">
        <f t="array" aca="1" ref="C17" ca="1">IFERROR(LEFT(
IF(INDIRECT("For_4001!N"&amp;A17)="verificar","6, ","")&amp;
IF(INDIRECT("For_4001!q"&amp;A17)="verificar","7, ","")&amp;
IF(INDIRECT("For_4001!t"&amp;A17)="verificar","8, ","")&amp;
IF(INDIRECT("For_4001!w"&amp;A17)="verificar","16, ","")&amp;
IF(INDIRECT("For_4001!x"&amp;A17)="não","QUESTIONÁRIO, ",""),
LEN(
IF(INDIRECT("For_4001!N"&amp;A17)="verificar","6, ","")&amp;
IF(INDIRECT("For_4001!q"&amp;A17)="verificar","7, ","")&amp;
IF(INDIRECT("For_4001!t"&amp;A17)="verificar","8, ","")&amp;
IF(INDIRECT("For_4001!w"&amp;A17)="verificar","16, ","")&amp;
IF(INDIRECT("For_4001!x"&amp;A17)="não","QUESTIONÁRIO, ",""))-2)&amp;".","")</f>
        <v/>
      </c>
      <c r="D17" s="229"/>
      <c r="E17" s="229"/>
      <c r="H17" s="115"/>
      <c r="I17" s="115">
        <f>_xlfn.XLOOKUP(J17,'4001'!$D:$D,'4001'!$C:$C,0,0)</f>
        <v>0</v>
      </c>
      <c r="J17" s="134"/>
      <c r="K17" s="135" cm="1">
        <f t="array" ref="K17">MAX(IF(J17='4001'!$D:$D,'4001'!$I:$I))</f>
        <v>0</v>
      </c>
      <c r="L17" s="136">
        <f>IF(COUNTIFS('4001'!$D:$D,'A4001'!J17,'4001'!$I:$I,'A4001'!K17,'4001'!$F:$F,'A4001'!$L$7)&gt;=1,1,0)</f>
        <v>0</v>
      </c>
      <c r="M17" s="136">
        <f>IF(COUNTIFS('4001'!$D:$D,'A4001'!J17,'4001'!$I:$I,'A4001'!K17,'4001'!$F:$F,'A4001'!$M$7)&gt;=1,1,0)</f>
        <v>0</v>
      </c>
      <c r="N17" s="136">
        <f>IF(COUNTIFS('4001'!$D:$D,'A4001'!J17,'4001'!$I:$I,'A4001'!K17,'4001'!$F:$F,'A4001'!$N$7)&gt;=1,1,0)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IFERROR(IF(ROW(_xlfn.XLOOKUP(B18,For_4001!D:D,For_4001!D:D))=1,"",ROW(_xlfn.XLOOKUP(B18,For_4001!D:D,For_4001!D:D))),"")</f>
        <v/>
      </c>
      <c r="B18" s="229"/>
      <c r="C18" s="230" t="str" cm="1">
        <f t="array" aca="1" ref="C18" ca="1">IFERROR(LEFT(
IF(INDIRECT("For_4001!N"&amp;A18)="verificar","6, ","")&amp;
IF(INDIRECT("For_4001!q"&amp;A18)="verificar","7, ","")&amp;
IF(INDIRECT("For_4001!t"&amp;A18)="verificar","8, ","")&amp;
IF(INDIRECT("For_4001!w"&amp;A18)="verificar","16, ","")&amp;
IF(INDIRECT("For_4001!x"&amp;A18)="não","QUESTIONÁRIO, ",""),
LEN(
IF(INDIRECT("For_4001!N"&amp;A18)="verificar","6, ","")&amp;
IF(INDIRECT("For_4001!q"&amp;A18)="verificar","7, ","")&amp;
IF(INDIRECT("For_4001!t"&amp;A18)="verificar","8, ","")&amp;
IF(INDIRECT("For_4001!w"&amp;A18)="verificar","16, ","")&amp;
IF(INDIRECT("For_4001!x"&amp;A18)="não","QUESTIONÁRIO, ",""))-2)&amp;".","")</f>
        <v/>
      </c>
      <c r="D18" s="229"/>
      <c r="E18" s="229"/>
      <c r="H18" s="115"/>
      <c r="I18" s="115">
        <f>_xlfn.XLOOKUP(J18,'4001'!$D:$D,'4001'!$C:$C,0,0)</f>
        <v>0</v>
      </c>
      <c r="J18" s="134"/>
      <c r="K18" s="135" cm="1">
        <f t="array" ref="K18">MAX(IF(J18='4001'!$D:$D,'4001'!$I:$I))</f>
        <v>0</v>
      </c>
      <c r="L18" s="136">
        <f>IF(COUNTIFS('4001'!$D:$D,'A4001'!J18,'4001'!$I:$I,'A4001'!K18,'4001'!$F:$F,'A4001'!$L$7)&gt;=1,1,0)</f>
        <v>0</v>
      </c>
      <c r="M18" s="136">
        <f>IF(COUNTIFS('4001'!$D:$D,'A4001'!J18,'4001'!$I:$I,'A4001'!K18,'4001'!$F:$F,'A4001'!$M$7)&gt;=1,1,0)</f>
        <v>0</v>
      </c>
      <c r="N18" s="136">
        <f>IF(COUNTIFS('4001'!$D:$D,'A4001'!J18,'4001'!$I:$I,'A4001'!K18,'4001'!$F:$F,'A4001'!$N$7)&gt;=1,1,0)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IFERROR(IF(ROW(_xlfn.XLOOKUP(B19,For_4001!D:D,For_4001!D:D))=1,"",ROW(_xlfn.XLOOKUP(B19,For_4001!D:D,For_4001!D:D))),"")</f>
        <v/>
      </c>
      <c r="B19" s="229"/>
      <c r="C19" s="230" t="str" cm="1">
        <f t="array" aca="1" ref="C19" ca="1">IFERROR(LEFT(
IF(INDIRECT("For_4001!N"&amp;A19)="verificar","6, ","")&amp;
IF(INDIRECT("For_4001!q"&amp;A19)="verificar","7, ","")&amp;
IF(INDIRECT("For_4001!t"&amp;A19)="verificar","8, ","")&amp;
IF(INDIRECT("For_4001!w"&amp;A19)="verificar","16, ","")&amp;
IF(INDIRECT("For_4001!x"&amp;A19)="não","QUESTIONÁRIO, ",""),
LEN(
IF(INDIRECT("For_4001!N"&amp;A19)="verificar","6, ","")&amp;
IF(INDIRECT("For_4001!q"&amp;A19)="verificar","7, ","")&amp;
IF(INDIRECT("For_4001!t"&amp;A19)="verificar","8, ","")&amp;
IF(INDIRECT("For_4001!w"&amp;A19)="verificar","16, ","")&amp;
IF(INDIRECT("For_4001!x"&amp;A19)="não","QUESTIONÁRIO, ",""))-2)&amp;".","")</f>
        <v/>
      </c>
      <c r="D19" s="229"/>
      <c r="E19" s="229"/>
      <c r="H19" s="115"/>
      <c r="I19" s="115">
        <f>_xlfn.XLOOKUP(J19,'4001'!$D:$D,'4001'!$C:$C,0,0)</f>
        <v>0</v>
      </c>
      <c r="J19" s="134"/>
      <c r="K19" s="135" cm="1">
        <f t="array" ref="K19">MAX(IF(J19='4001'!$D:$D,'4001'!$I:$I))</f>
        <v>0</v>
      </c>
      <c r="L19" s="136">
        <f>IF(COUNTIFS('4001'!$D:$D,'A4001'!J19,'4001'!$I:$I,'A4001'!K19,'4001'!$F:$F,'A4001'!$L$7)&gt;=1,1,0)</f>
        <v>0</v>
      </c>
      <c r="M19" s="136">
        <f>IF(COUNTIFS('4001'!$D:$D,'A4001'!J19,'4001'!$I:$I,'A4001'!K19,'4001'!$F:$F,'A4001'!$M$7)&gt;=1,1,0)</f>
        <v>0</v>
      </c>
      <c r="N19" s="136">
        <f>IF(COUNTIFS('4001'!$D:$D,'A4001'!J19,'4001'!$I:$I,'A4001'!K19,'4001'!$F:$F,'A4001'!$N$7)&gt;=1,1,0)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IFERROR(IF(ROW(_xlfn.XLOOKUP(B20,For_4001!D:D,For_4001!D:D))=1,"",ROW(_xlfn.XLOOKUP(B20,For_4001!D:D,For_4001!D:D))),"")</f>
        <v/>
      </c>
      <c r="B20" s="229"/>
      <c r="C20" s="230" t="str" cm="1">
        <f t="array" aca="1" ref="C20" ca="1">IFERROR(LEFT(
IF(INDIRECT("For_4001!N"&amp;A20)="verificar","6, ","")&amp;
IF(INDIRECT("For_4001!q"&amp;A20)="verificar","7, ","")&amp;
IF(INDIRECT("For_4001!t"&amp;A20)="verificar","8, ","")&amp;
IF(INDIRECT("For_4001!w"&amp;A20)="verificar","16, ","")&amp;
IF(INDIRECT("For_4001!x"&amp;A20)="não","QUESTIONÁRIO, ",""),
LEN(
IF(INDIRECT("For_4001!N"&amp;A20)="verificar","6, ","")&amp;
IF(INDIRECT("For_4001!q"&amp;A20)="verificar","7, ","")&amp;
IF(INDIRECT("For_4001!t"&amp;A20)="verificar","8, ","")&amp;
IF(INDIRECT("For_4001!w"&amp;A20)="verificar","16, ","")&amp;
IF(INDIRECT("For_4001!x"&amp;A20)="não","QUESTIONÁRIO, ",""))-2)&amp;".","")</f>
        <v/>
      </c>
      <c r="D20" s="229"/>
      <c r="E20" s="229"/>
      <c r="H20" s="115"/>
      <c r="I20" s="115">
        <f>_xlfn.XLOOKUP(J20,'4001'!$D:$D,'4001'!$C:$C,0,0)</f>
        <v>0</v>
      </c>
      <c r="J20" s="134"/>
      <c r="K20" s="135" cm="1">
        <f t="array" ref="K20">MAX(IF(J20='4001'!$D:$D,'4001'!$I:$I))</f>
        <v>0</v>
      </c>
      <c r="L20" s="136">
        <f>IF(COUNTIFS('4001'!$D:$D,'A4001'!J20,'4001'!$I:$I,'A4001'!K20,'4001'!$F:$F,'A4001'!$L$7)&gt;=1,1,0)</f>
        <v>0</v>
      </c>
      <c r="M20" s="136">
        <f>IF(COUNTIFS('4001'!$D:$D,'A4001'!J20,'4001'!$I:$I,'A4001'!K20,'4001'!$F:$F,'A4001'!$M$7)&gt;=1,1,0)</f>
        <v>0</v>
      </c>
      <c r="N20" s="136">
        <f>IF(COUNTIFS('4001'!$D:$D,'A4001'!J20,'4001'!$I:$I,'A4001'!K20,'4001'!$F:$F,'A4001'!$N$7)&gt;=1,1,0)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IFERROR(IF(ROW(_xlfn.XLOOKUP(B21,For_4001!D:D,For_4001!D:D))=1,"",ROW(_xlfn.XLOOKUP(B21,For_4001!D:D,For_4001!D:D))),"")</f>
        <v/>
      </c>
      <c r="B21" s="229"/>
      <c r="C21" s="230" t="str" cm="1">
        <f t="array" aca="1" ref="C21" ca="1">IFERROR(LEFT(
IF(INDIRECT("For_4001!N"&amp;A21)="verificar","6, ","")&amp;
IF(INDIRECT("For_4001!q"&amp;A21)="verificar","7, ","")&amp;
IF(INDIRECT("For_4001!t"&amp;A21)="verificar","8, ","")&amp;
IF(INDIRECT("For_4001!w"&amp;A21)="verificar","16, ","")&amp;
IF(INDIRECT("For_4001!x"&amp;A21)="não","QUESTIONÁRIO, ",""),
LEN(
IF(INDIRECT("For_4001!N"&amp;A21)="verificar","6, ","")&amp;
IF(INDIRECT("For_4001!q"&amp;A21)="verificar","7, ","")&amp;
IF(INDIRECT("For_4001!t"&amp;A21)="verificar","8, ","")&amp;
IF(INDIRECT("For_4001!w"&amp;A21)="verificar","16, ","")&amp;
IF(INDIRECT("For_4001!x"&amp;A21)="não","QUESTIONÁRIO, ",""))-2)&amp;".","")</f>
        <v/>
      </c>
      <c r="D21" s="229"/>
      <c r="E21" s="229"/>
      <c r="H21" s="115"/>
      <c r="I21" s="115">
        <f>_xlfn.XLOOKUP(J21,'4001'!$D:$D,'4001'!$C:$C,0,0)</f>
        <v>0</v>
      </c>
      <c r="J21" s="134"/>
      <c r="K21" s="135" cm="1">
        <f t="array" ref="K21">MAX(IF(J21='4001'!$D:$D,'4001'!$I:$I))</f>
        <v>0</v>
      </c>
      <c r="L21" s="136">
        <f>IF(COUNTIFS('4001'!$D:$D,'A4001'!J21,'4001'!$I:$I,'A4001'!K21,'4001'!$F:$F,'A4001'!$L$7)&gt;=1,1,0)</f>
        <v>0</v>
      </c>
      <c r="M21" s="136">
        <f>IF(COUNTIFS('4001'!$D:$D,'A4001'!J21,'4001'!$I:$I,'A4001'!K21,'4001'!$F:$F,'A4001'!$M$7)&gt;=1,1,0)</f>
        <v>0</v>
      </c>
      <c r="N21" s="136">
        <f>IF(COUNTIFS('4001'!$D:$D,'A4001'!J21,'4001'!$I:$I,'A4001'!K21,'4001'!$F:$F,'A4001'!$N$7)&gt;=1,1,0)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IFERROR(IF(ROW(_xlfn.XLOOKUP(B22,For_4001!D:D,For_4001!D:D))=1,"",ROW(_xlfn.XLOOKUP(B22,For_4001!D:D,For_4001!D:D))),"")</f>
        <v/>
      </c>
      <c r="B22" s="229"/>
      <c r="C22" s="230" t="str" cm="1">
        <f t="array" aca="1" ref="C22" ca="1">IFERROR(LEFT(
IF(INDIRECT("For_4001!N"&amp;A22)="verificar","6, ","")&amp;
IF(INDIRECT("For_4001!q"&amp;A22)="verificar","7, ","")&amp;
IF(INDIRECT("For_4001!t"&amp;A22)="verificar","8, ","")&amp;
IF(INDIRECT("For_4001!w"&amp;A22)="verificar","16, ","")&amp;
IF(INDIRECT("For_4001!x"&amp;A22)="não","QUESTIONÁRIO, ",""),
LEN(
IF(INDIRECT("For_4001!N"&amp;A22)="verificar","6, ","")&amp;
IF(INDIRECT("For_4001!q"&amp;A22)="verificar","7, ","")&amp;
IF(INDIRECT("For_4001!t"&amp;A22)="verificar","8, ","")&amp;
IF(INDIRECT("For_4001!w"&amp;A22)="verificar","16, ","")&amp;
IF(INDIRECT("For_4001!x"&amp;A22)="não","QUESTIONÁRIO, ",""))-2)&amp;".","")</f>
        <v/>
      </c>
      <c r="D22" s="229"/>
      <c r="E22" s="229"/>
      <c r="H22" s="115"/>
      <c r="I22" s="115">
        <f>_xlfn.XLOOKUP(J22,'4001'!$D:$D,'4001'!$C:$C,0,0)</f>
        <v>0</v>
      </c>
      <c r="J22" s="134"/>
      <c r="K22" s="135" cm="1">
        <f t="array" ref="K22">MAX(IF(J22='4001'!$D:$D,'4001'!$I:$I))</f>
        <v>0</v>
      </c>
      <c r="L22" s="136">
        <f>IF(COUNTIFS('4001'!$D:$D,'A4001'!J22,'4001'!$I:$I,'A4001'!K22,'4001'!$F:$F,'A4001'!$L$7)&gt;=1,1,0)</f>
        <v>0</v>
      </c>
      <c r="M22" s="136">
        <f>IF(COUNTIFS('4001'!$D:$D,'A4001'!J22,'4001'!$I:$I,'A4001'!K22,'4001'!$F:$F,'A4001'!$M$7)&gt;=1,1,0)</f>
        <v>0</v>
      </c>
      <c r="N22" s="136">
        <f>IF(COUNTIFS('4001'!$D:$D,'A4001'!J22,'4001'!$I:$I,'A4001'!K22,'4001'!$F:$F,'A4001'!$N$7)&gt;=1,1,0)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IFERROR(IF(ROW(_xlfn.XLOOKUP(B23,For_4001!D:D,For_4001!D:D))=1,"",ROW(_xlfn.XLOOKUP(B23,For_4001!D:D,For_4001!D:D))),"")</f>
        <v/>
      </c>
      <c r="B23" s="229"/>
      <c r="C23" s="230" t="str" cm="1">
        <f t="array" aca="1" ref="C23" ca="1">IFERROR(LEFT(
IF(INDIRECT("For_4001!N"&amp;A23)="verificar","6, ","")&amp;
IF(INDIRECT("For_4001!q"&amp;A23)="verificar","7, ","")&amp;
IF(INDIRECT("For_4001!t"&amp;A23)="verificar","8, ","")&amp;
IF(INDIRECT("For_4001!w"&amp;A23)="verificar","16, ","")&amp;
IF(INDIRECT("For_4001!x"&amp;A23)="não","QUESTIONÁRIO, ",""),
LEN(
IF(INDIRECT("For_4001!N"&amp;A23)="verificar","6, ","")&amp;
IF(INDIRECT("For_4001!q"&amp;A23)="verificar","7, ","")&amp;
IF(INDIRECT("For_4001!t"&amp;A23)="verificar","8, ","")&amp;
IF(INDIRECT("For_4001!w"&amp;A23)="verificar","16, ","")&amp;
IF(INDIRECT("For_4001!x"&amp;A23)="não","QUESTIONÁRIO, ",""))-2)&amp;".","")</f>
        <v/>
      </c>
      <c r="D23" s="229"/>
      <c r="E23" s="229"/>
      <c r="H23" s="115"/>
      <c r="I23" s="115">
        <f>_xlfn.XLOOKUP(J23,'4001'!$D:$D,'4001'!$C:$C,0,0)</f>
        <v>0</v>
      </c>
      <c r="J23" s="134"/>
      <c r="K23" s="135" cm="1">
        <f t="array" ref="K23">MAX(IF(J23='4001'!$D:$D,'4001'!$I:$I))</f>
        <v>0</v>
      </c>
      <c r="L23" s="136">
        <f>IF(COUNTIFS('4001'!$D:$D,'A4001'!J23,'4001'!$I:$I,'A4001'!K23,'4001'!$F:$F,'A4001'!$L$7)&gt;=1,1,0)</f>
        <v>0</v>
      </c>
      <c r="M23" s="136">
        <f>IF(COUNTIFS('4001'!$D:$D,'A4001'!J23,'4001'!$I:$I,'A4001'!K23,'4001'!$F:$F,'A4001'!$M$7)&gt;=1,1,0)</f>
        <v>0</v>
      </c>
      <c r="N23" s="136">
        <f>IF(COUNTIFS('4001'!$D:$D,'A4001'!J23,'4001'!$I:$I,'A4001'!K23,'4001'!$F:$F,'A4001'!$N$7)&gt;=1,1,0)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IFERROR(IF(ROW(_xlfn.XLOOKUP(B24,For_4001!D:D,For_4001!D:D))=1,"",ROW(_xlfn.XLOOKUP(B24,For_4001!D:D,For_4001!D:D))),"")</f>
        <v/>
      </c>
      <c r="B24" s="229"/>
      <c r="C24" s="230" t="str" cm="1">
        <f t="array" aca="1" ref="C24" ca="1">IFERROR(LEFT(
IF(INDIRECT("For_4001!N"&amp;A24)="verificar","6, ","")&amp;
IF(INDIRECT("For_4001!q"&amp;A24)="verificar","7, ","")&amp;
IF(INDIRECT("For_4001!t"&amp;A24)="verificar","8, ","")&amp;
IF(INDIRECT("For_4001!w"&amp;A24)="verificar","16, ","")&amp;
IF(INDIRECT("For_4001!x"&amp;A24)="não","QUESTIONÁRIO, ",""),
LEN(
IF(INDIRECT("For_4001!N"&amp;A24)="verificar","6, ","")&amp;
IF(INDIRECT("For_4001!q"&amp;A24)="verificar","7, ","")&amp;
IF(INDIRECT("For_4001!t"&amp;A24)="verificar","8, ","")&amp;
IF(INDIRECT("For_4001!w"&amp;A24)="verificar","16, ","")&amp;
IF(INDIRECT("For_4001!x"&amp;A24)="não","QUESTIONÁRIO, ",""))-2)&amp;".","")</f>
        <v/>
      </c>
      <c r="D24" s="229"/>
      <c r="E24" s="229"/>
      <c r="H24" s="115"/>
      <c r="I24" s="115">
        <f>_xlfn.XLOOKUP(J24,'4001'!$D:$D,'4001'!$C:$C,0,0)</f>
        <v>0</v>
      </c>
      <c r="J24" s="134"/>
      <c r="K24" s="135" cm="1">
        <f t="array" ref="K24">MAX(IF(J24='4001'!$D:$D,'4001'!$I:$I))</f>
        <v>0</v>
      </c>
      <c r="L24" s="136">
        <f>IF(COUNTIFS('4001'!$D:$D,'A4001'!J24,'4001'!$I:$I,'A4001'!K24,'4001'!$F:$F,'A4001'!$L$7)&gt;=1,1,0)</f>
        <v>0</v>
      </c>
      <c r="M24" s="136">
        <f>IF(COUNTIFS('4001'!$D:$D,'A4001'!J24,'4001'!$I:$I,'A4001'!K24,'4001'!$F:$F,'A4001'!$M$7)&gt;=1,1,0)</f>
        <v>0</v>
      </c>
      <c r="N24" s="136">
        <f>IF(COUNTIFS('4001'!$D:$D,'A4001'!J24,'4001'!$I:$I,'A4001'!K24,'4001'!$F:$F,'A4001'!$N$7)&gt;=1,1,0)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_xlfn.XLOOKUP(J25,'4001'!$D:$D,'4001'!$C:$C,0,0)</f>
        <v>0</v>
      </c>
      <c r="J25" s="134"/>
      <c r="K25" s="135" cm="1">
        <f t="array" ref="K25">MAX(IF(J25='4001'!$D:$D,'4001'!$I:$I))</f>
        <v>0</v>
      </c>
      <c r="L25" s="136">
        <f>IF(COUNTIFS('4001'!$D:$D,'A4001'!J25,'4001'!$I:$I,'A4001'!K25,'4001'!$F:$F,'A4001'!$L$7)&gt;=1,1,0)</f>
        <v>0</v>
      </c>
      <c r="M25" s="136">
        <f>IF(COUNTIFS('4001'!$D:$D,'A4001'!J25,'4001'!$I:$I,'A4001'!K25,'4001'!$F:$F,'A4001'!$M$7)&gt;=1,1,0)</f>
        <v>0</v>
      </c>
      <c r="N25" s="136">
        <f>IF(COUNTIFS('4001'!$D:$D,'A4001'!J25,'4001'!$I:$I,'A4001'!K25,'4001'!$F:$F,'A4001'!$N$7)&gt;=1,1,0)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_xlfn.XLOOKUP(J26,'4001'!$D:$D,'4001'!$C:$C,0,0)</f>
        <v>0</v>
      </c>
      <c r="J26" s="134"/>
      <c r="K26" s="135" cm="1">
        <f t="array" ref="K26">MAX(IF(J26='4001'!$D:$D,'4001'!$I:$I))</f>
        <v>0</v>
      </c>
      <c r="L26" s="136">
        <f>IF(COUNTIFS('4001'!$D:$D,'A4001'!J26,'4001'!$I:$I,'A4001'!K26,'4001'!$F:$F,'A4001'!$L$7)&gt;=1,1,0)</f>
        <v>0</v>
      </c>
      <c r="M26" s="136">
        <f>IF(COUNTIFS('4001'!$D:$D,'A4001'!J26,'4001'!$I:$I,'A4001'!K26,'4001'!$F:$F,'A4001'!$M$7)&gt;=1,1,0)</f>
        <v>0</v>
      </c>
      <c r="N26" s="136">
        <f>IF(COUNTIFS('4001'!$D:$D,'A4001'!J26,'4001'!$I:$I,'A4001'!K26,'4001'!$F:$F,'A4001'!$N$7)&gt;=1,1,0)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_xlfn.XLOOKUP(J27,'4001'!$D:$D,'4001'!$C:$C,0,0)</f>
        <v>0</v>
      </c>
      <c r="J27" s="134"/>
      <c r="K27" s="135" cm="1">
        <f t="array" ref="K27">MAX(IF(J27='4001'!$D:$D,'4001'!$I:$I))</f>
        <v>0</v>
      </c>
      <c r="L27" s="136">
        <f>IF(COUNTIFS('4001'!$D:$D,'A4001'!J27,'4001'!$I:$I,'A4001'!K27,'4001'!$F:$F,'A4001'!$L$7)&gt;=1,1,0)</f>
        <v>0</v>
      </c>
      <c r="M27" s="136">
        <f>IF(COUNTIFS('4001'!$D:$D,'A4001'!J27,'4001'!$I:$I,'A4001'!K27,'4001'!$F:$F,'A4001'!$M$7)&gt;=1,1,0)</f>
        <v>0</v>
      </c>
      <c r="N27" s="136">
        <f>IF(COUNTIFS('4001'!$D:$D,'A4001'!J27,'4001'!$I:$I,'A4001'!K27,'4001'!$F:$F,'A4001'!$N$7)&gt;=1,1,0)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_xlfn._xlws.FILTER(For_4001!D:E,For_4001!J:J="SIM","")</f>
        <v/>
      </c>
      <c r="C28" s="230"/>
      <c r="D28" s="229"/>
      <c r="E28" s="229"/>
      <c r="H28" s="115"/>
      <c r="I28" s="115">
        <f>_xlfn.XLOOKUP(J28,'4001'!$D:$D,'4001'!$C:$C,0,0)</f>
        <v>0</v>
      </c>
      <c r="J28" s="134"/>
      <c r="K28" s="135" cm="1">
        <f t="array" ref="K28">MAX(IF(J28='4001'!$D:$D,'4001'!$I:$I))</f>
        <v>0</v>
      </c>
      <c r="L28" s="136">
        <f>IF(COUNTIFS('4001'!$D:$D,'A4001'!J28,'4001'!$I:$I,'A4001'!K28,'4001'!$F:$F,'A4001'!$L$7)&gt;=1,1,0)</f>
        <v>0</v>
      </c>
      <c r="M28" s="136">
        <f>IF(COUNTIFS('4001'!$D:$D,'A4001'!J28,'4001'!$I:$I,'A4001'!K28,'4001'!$F:$F,'A4001'!$M$7)&gt;=1,1,0)</f>
        <v>0</v>
      </c>
      <c r="N28" s="136">
        <f>IF(COUNTIFS('4001'!$D:$D,'A4001'!J28,'4001'!$I:$I,'A4001'!K28,'4001'!$F:$F,'A4001'!$N$7)&gt;=1,1,0)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_xlfn.XLOOKUP(J29,'4001'!$D:$D,'4001'!$C:$C,0,0)</f>
        <v>0</v>
      </c>
      <c r="J29" s="134"/>
      <c r="K29" s="135" cm="1">
        <f t="array" ref="K29">MAX(IF(J29='4001'!$D:$D,'4001'!$I:$I))</f>
        <v>0</v>
      </c>
      <c r="L29" s="136">
        <f>IF(COUNTIFS('4001'!$D:$D,'A4001'!J29,'4001'!$I:$I,'A4001'!K29,'4001'!$F:$F,'A4001'!$L$7)&gt;=1,1,0)</f>
        <v>0</v>
      </c>
      <c r="M29" s="136">
        <f>IF(COUNTIFS('4001'!$D:$D,'A4001'!J29,'4001'!$I:$I,'A4001'!K29,'4001'!$F:$F,'A4001'!$M$7)&gt;=1,1,0)</f>
        <v>0</v>
      </c>
      <c r="N29" s="136">
        <f>IF(COUNTIFS('4001'!$D:$D,'A4001'!J29,'4001'!$I:$I,'A4001'!K29,'4001'!$F:$F,'A4001'!$N$7)&gt;=1,1,0)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5">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38" priority="4" operator="equal">
      <formula>1</formula>
    </cfRule>
  </conditionalFormatting>
  <conditionalFormatting sqref="L1:N29 L58:N1048576">
    <cfRule type="cellIs" dxfId="37" priority="1" operator="equal">
      <formula>0</formula>
    </cfRule>
  </conditionalFormatting>
  <conditionalFormatting sqref="M3:M6 M8:M29 M58:M1048576">
    <cfRule type="cellIs" dxfId="36" priority="3" operator="equal">
      <formula>1</formula>
    </cfRule>
  </conditionalFormatting>
  <conditionalFormatting sqref="N3:N6 N8:N29 N58:N1048576">
    <cfRule type="cellIs" dxfId="35" priority="2" operator="equal">
      <formula>1</formula>
    </cfRule>
  </conditionalFormatting>
  <dataValidations count="3">
    <dataValidation type="list" allowBlank="1" showInputMessage="1" showErrorMessage="1" sqref="S10:T29 AL10:AL29 W10:X29 AH10:AH29 AE10:AF10 O10:P29 AA10:AB29 AE11:AE14 AF11:AF13" xr:uid="{C7780465-60D4-401B-ADC1-D61516A03D0F}">
      <formula1>"Sim, Não"</formula1>
    </dataValidation>
    <dataValidation type="list" allowBlank="1" showInputMessage="1" showErrorMessage="1" sqref="R10:R29 V10:V29 Z10:Z29" xr:uid="{012F07D3-B138-43C0-AB89-9DFF01084409}">
      <formula1>"Sim, Não, Não se aplica"</formula1>
    </dataValidation>
    <dataValidation type="list" allowBlank="1" showInputMessage="1" showErrorMessage="1" sqref="AD10:AD14" xr:uid="{CA7EA7E2-112A-4DE8-9962-74243305981C}">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3F4BF8C-56E7-45AE-B1C7-BDBB4C809AD8}">
          <x14:formula1>
            <xm:f>'Cooperados Alto Risco'!$N$20:$N$27</xm:f>
          </x14:formula1>
          <xm:sqref>AK10:AK29</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A4123-A67A-4C7E-BE16-2870F50C2BD8}">
  <sheetPr codeName="Planilha62">
    <tabColor theme="8" tint="0.79998168889431442"/>
  </sheetPr>
  <dimension ref="A1:K8"/>
  <sheetViews>
    <sheetView workbookViewId="0">
      <selection sqref="A1:XFD1048576"/>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c r="B1" s="350"/>
      <c r="C1" s="350"/>
      <c r="D1" s="350"/>
      <c r="E1" s="350"/>
      <c r="F1" s="350"/>
      <c r="G1" s="350"/>
      <c r="H1" s="350"/>
      <c r="I1" s="350"/>
      <c r="J1" s="350"/>
      <c r="K1" s="350"/>
    </row>
    <row r="2" spans="1:11" ht="15.95" customHeight="1">
      <c r="A2" s="349"/>
      <c r="B2" s="350"/>
      <c r="C2" s="350"/>
      <c r="D2" s="350"/>
      <c r="E2" s="350"/>
      <c r="F2" s="350"/>
      <c r="G2" s="350"/>
      <c r="H2" s="350"/>
      <c r="I2" s="350"/>
      <c r="J2" s="350"/>
      <c r="K2" s="350"/>
    </row>
    <row r="3" spans="1:11" ht="15.95" customHeight="1">
      <c r="A3" s="349"/>
      <c r="B3" s="350"/>
      <c r="C3" s="350"/>
      <c r="D3" s="350"/>
      <c r="E3" s="350"/>
      <c r="F3" s="350"/>
      <c r="G3" s="350"/>
      <c r="H3" s="350"/>
      <c r="I3" s="350"/>
      <c r="J3" s="350"/>
      <c r="K3" s="350"/>
    </row>
    <row r="4" spans="1:11">
      <c r="A4" s="1"/>
      <c r="B4" s="351"/>
      <c r="C4" s="352"/>
      <c r="D4" s="352"/>
      <c r="E4" s="352"/>
      <c r="F4" s="352"/>
      <c r="G4" s="352"/>
      <c r="H4" s="352"/>
      <c r="I4" s="352"/>
      <c r="J4" s="352"/>
      <c r="K4" s="352"/>
    </row>
    <row r="5" spans="1:11">
      <c r="A5" s="1"/>
      <c r="B5" s="351"/>
      <c r="C5" s="352"/>
      <c r="D5" s="352"/>
      <c r="E5" s="352"/>
      <c r="F5" s="352"/>
      <c r="G5" s="352"/>
      <c r="H5" s="352"/>
      <c r="I5" s="352"/>
      <c r="J5" s="352"/>
      <c r="K5" s="352"/>
    </row>
    <row r="6" spans="1:11">
      <c r="A6" s="2"/>
      <c r="B6" s="2"/>
      <c r="C6" s="2"/>
      <c r="D6" s="2"/>
      <c r="E6" s="3"/>
      <c r="F6" s="3"/>
      <c r="G6" s="3"/>
      <c r="H6" s="3"/>
      <c r="I6" s="3"/>
      <c r="J6" s="3"/>
      <c r="K6" s="2"/>
    </row>
    <row r="7" spans="1:11">
      <c r="A7" s="4"/>
      <c r="B7" s="4"/>
      <c r="C7" s="4"/>
      <c r="D7" s="4"/>
      <c r="E7" s="5"/>
      <c r="F7" s="5"/>
      <c r="G7" s="5"/>
      <c r="H7" s="5"/>
      <c r="I7" s="9"/>
      <c r="J7" s="5"/>
      <c r="K7" s="4"/>
    </row>
    <row r="8" spans="1:11">
      <c r="A8" s="6"/>
      <c r="B8" s="6"/>
      <c r="C8" s="6"/>
      <c r="D8" s="6"/>
      <c r="E8" s="7"/>
      <c r="F8" s="7"/>
      <c r="G8" s="7"/>
      <c r="H8" s="7"/>
      <c r="I8" s="8"/>
      <c r="J8" s="7"/>
      <c r="K8" s="6"/>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2C8C9-6CBB-4D78-9A89-803C4CC2F121}">
  <sheetPr codeName="Planilha64">
    <tabColor theme="8" tint="0.79998168889431442"/>
  </sheetPr>
  <dimension ref="A1:O11"/>
  <sheetViews>
    <sheetView workbookViewId="0">
      <selection sqref="A1:XFD1048576"/>
    </sheetView>
  </sheetViews>
  <sheetFormatPr defaultRowHeight="12.75" customHeight="1"/>
  <cols>
    <col min="1" max="1" width="25.140625" bestFit="1" customWidth="1"/>
    <col min="2" max="2" width="34" bestFit="1" customWidth="1"/>
    <col min="3" max="3" width="29" bestFit="1" customWidth="1"/>
    <col min="4" max="4" width="26.42578125" bestFit="1" customWidth="1"/>
    <col min="5" max="5" width="51.7109375" bestFit="1" customWidth="1"/>
    <col min="6" max="6" width="20.140625" bestFit="1" customWidth="1"/>
    <col min="7" max="7" width="37.8554687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812</v>
      </c>
      <c r="D2" s="72" t="s">
        <v>2524</v>
      </c>
      <c r="E2" s="72" t="s">
        <v>1833</v>
      </c>
      <c r="F2" s="73" t="s">
        <v>2525</v>
      </c>
      <c r="G2" s="73" t="s">
        <v>1854</v>
      </c>
      <c r="H2" s="73" t="s">
        <v>1866</v>
      </c>
      <c r="I2" s="73" t="s">
        <v>2526</v>
      </c>
      <c r="J2" s="279">
        <v>10386.32</v>
      </c>
      <c r="K2" s="279">
        <v>161634600.65000001</v>
      </c>
      <c r="L2" s="280">
        <v>6.4258023704282901E-5</v>
      </c>
      <c r="M2" s="74">
        <v>0</v>
      </c>
      <c r="N2" s="74">
        <v>6363049.0300000003</v>
      </c>
      <c r="O2" s="281">
        <v>0</v>
      </c>
    </row>
    <row r="3" spans="1:15" ht="15.75" thickBot="1">
      <c r="A3" s="71" t="s">
        <v>1831</v>
      </c>
      <c r="B3" s="72" t="s">
        <v>766</v>
      </c>
      <c r="C3" s="72" t="s">
        <v>812</v>
      </c>
      <c r="D3" s="72" t="s">
        <v>2524</v>
      </c>
      <c r="E3" s="72" t="s">
        <v>1833</v>
      </c>
      <c r="F3" s="73" t="s">
        <v>2525</v>
      </c>
      <c r="G3" s="73" t="s">
        <v>1835</v>
      </c>
      <c r="H3" s="73" t="s">
        <v>1836</v>
      </c>
      <c r="I3" s="73" t="s">
        <v>2527</v>
      </c>
      <c r="J3" s="279">
        <v>17788.5</v>
      </c>
      <c r="K3" s="279">
        <v>161634600.65000001</v>
      </c>
      <c r="L3" s="280">
        <v>1.10053787E-4</v>
      </c>
      <c r="M3" s="74">
        <v>0</v>
      </c>
      <c r="N3" s="74">
        <v>6363049.0300000003</v>
      </c>
      <c r="O3" s="281">
        <v>0</v>
      </c>
    </row>
    <row r="4" spans="1:15" ht="15.75" thickBot="1">
      <c r="A4" s="71" t="s">
        <v>1831</v>
      </c>
      <c r="B4" s="72" t="s">
        <v>766</v>
      </c>
      <c r="C4" s="72" t="s">
        <v>812</v>
      </c>
      <c r="D4" s="72" t="s">
        <v>2528</v>
      </c>
      <c r="E4" s="72" t="s">
        <v>1833</v>
      </c>
      <c r="F4" s="73" t="s">
        <v>2529</v>
      </c>
      <c r="G4" s="73" t="s">
        <v>1840</v>
      </c>
      <c r="H4" s="73" t="s">
        <v>1841</v>
      </c>
      <c r="I4" s="73" t="s">
        <v>2530</v>
      </c>
      <c r="J4" s="279">
        <v>425257.18</v>
      </c>
      <c r="K4" s="279">
        <v>161634600.65000001</v>
      </c>
      <c r="L4" s="280">
        <v>2.6309786280000001E-3</v>
      </c>
      <c r="M4" s="74">
        <v>0</v>
      </c>
      <c r="N4" s="74">
        <v>6363049.0300000003</v>
      </c>
      <c r="O4" s="281">
        <v>0</v>
      </c>
    </row>
    <row r="5" spans="1:15" ht="15.75" thickBot="1">
      <c r="A5" s="71" t="s">
        <v>1831</v>
      </c>
      <c r="B5" s="72" t="s">
        <v>766</v>
      </c>
      <c r="C5" s="72" t="s">
        <v>812</v>
      </c>
      <c r="D5" s="72" t="s">
        <v>2528</v>
      </c>
      <c r="E5" s="72" t="s">
        <v>1838</v>
      </c>
      <c r="F5" s="73" t="s">
        <v>2531</v>
      </c>
      <c r="G5" s="73" t="s">
        <v>1854</v>
      </c>
      <c r="H5" s="73" t="s">
        <v>1866</v>
      </c>
      <c r="I5" s="73" t="s">
        <v>2532</v>
      </c>
      <c r="J5" s="283">
        <v>10000</v>
      </c>
      <c r="K5" s="279">
        <v>161634600.65000001</v>
      </c>
      <c r="L5" s="280">
        <v>6.1867941392411299E-5</v>
      </c>
      <c r="M5" s="74">
        <v>10000</v>
      </c>
      <c r="N5" s="74">
        <v>6363049.0300000003</v>
      </c>
      <c r="O5" s="281">
        <v>1.5715736200000001E-3</v>
      </c>
    </row>
    <row r="6" spans="1:15" ht="15.75" thickBot="1">
      <c r="A6" s="71" t="s">
        <v>1831</v>
      </c>
      <c r="B6" s="72" t="s">
        <v>766</v>
      </c>
      <c r="C6" s="72" t="s">
        <v>812</v>
      </c>
      <c r="D6" s="72" t="s">
        <v>2528</v>
      </c>
      <c r="E6" s="72" t="s">
        <v>1833</v>
      </c>
      <c r="F6" s="73" t="s">
        <v>2533</v>
      </c>
      <c r="G6" s="73" t="s">
        <v>1835</v>
      </c>
      <c r="H6" s="73" t="s">
        <v>1836</v>
      </c>
      <c r="I6" s="73" t="s">
        <v>2534</v>
      </c>
      <c r="J6" s="279">
        <v>4566.3599999999997</v>
      </c>
      <c r="K6" s="279">
        <v>161634600.65000001</v>
      </c>
      <c r="L6" s="280">
        <v>2.8251129285665101E-5</v>
      </c>
      <c r="M6" s="74">
        <v>0</v>
      </c>
      <c r="N6" s="74">
        <v>6363049.0300000003</v>
      </c>
      <c r="O6" s="281">
        <v>0</v>
      </c>
    </row>
    <row r="7" spans="1:15" ht="15.75" thickBot="1">
      <c r="A7" s="71" t="s">
        <v>1831</v>
      </c>
      <c r="B7" s="72" t="s">
        <v>766</v>
      </c>
      <c r="C7" s="72" t="s">
        <v>812</v>
      </c>
      <c r="D7" s="72" t="s">
        <v>2524</v>
      </c>
      <c r="E7" s="72" t="s">
        <v>1833</v>
      </c>
      <c r="F7" s="73" t="s">
        <v>2525</v>
      </c>
      <c r="G7" s="73" t="s">
        <v>1835</v>
      </c>
      <c r="H7" s="73" t="s">
        <v>1836</v>
      </c>
      <c r="I7" s="73" t="s">
        <v>2535</v>
      </c>
      <c r="J7" s="279">
        <v>32610.639999999999</v>
      </c>
      <c r="K7" s="279">
        <v>161634600.65000001</v>
      </c>
      <c r="L7" s="280">
        <v>2.0175531600000001E-4</v>
      </c>
      <c r="M7" s="74">
        <v>0</v>
      </c>
      <c r="N7" s="74">
        <v>6363049.0300000003</v>
      </c>
      <c r="O7" s="281">
        <v>0</v>
      </c>
    </row>
    <row r="8" spans="1:15" ht="15.75" thickBot="1">
      <c r="A8" s="71" t="s">
        <v>1831</v>
      </c>
      <c r="B8" s="72" t="s">
        <v>766</v>
      </c>
      <c r="C8" s="72" t="s">
        <v>812</v>
      </c>
      <c r="D8" s="72" t="s">
        <v>2528</v>
      </c>
      <c r="E8" s="72" t="s">
        <v>1833</v>
      </c>
      <c r="F8" s="73" t="s">
        <v>2529</v>
      </c>
      <c r="G8" s="73" t="s">
        <v>1835</v>
      </c>
      <c r="H8" s="73" t="s">
        <v>1836</v>
      </c>
      <c r="I8" s="73" t="s">
        <v>2536</v>
      </c>
      <c r="J8" s="279">
        <v>4602.55</v>
      </c>
      <c r="K8" s="279">
        <v>161634600.65000001</v>
      </c>
      <c r="L8" s="280">
        <v>2.8475029365564201E-5</v>
      </c>
      <c r="M8" s="74">
        <v>0</v>
      </c>
      <c r="N8" s="74">
        <v>6363049.0300000003</v>
      </c>
      <c r="O8" s="281">
        <v>0</v>
      </c>
    </row>
    <row r="9" spans="1:15" ht="15.75" thickBot="1">
      <c r="A9" s="71" t="s">
        <v>1831</v>
      </c>
      <c r="B9" s="72" t="s">
        <v>766</v>
      </c>
      <c r="C9" s="72" t="s">
        <v>812</v>
      </c>
      <c r="D9" s="72" t="s">
        <v>2528</v>
      </c>
      <c r="E9" s="72" t="s">
        <v>1833</v>
      </c>
      <c r="F9" s="73" t="s">
        <v>2529</v>
      </c>
      <c r="G9" s="73" t="s">
        <v>1835</v>
      </c>
      <c r="H9" s="73" t="s">
        <v>1836</v>
      </c>
      <c r="I9" s="73" t="s">
        <v>2537</v>
      </c>
      <c r="J9" s="279">
        <v>33.200000000000003</v>
      </c>
      <c r="K9" s="279">
        <v>161634600.65000001</v>
      </c>
      <c r="L9" s="280">
        <v>2.05401565422805E-7</v>
      </c>
      <c r="M9" s="74">
        <v>0</v>
      </c>
      <c r="N9" s="74">
        <v>6363049.0300000003</v>
      </c>
      <c r="O9" s="281">
        <v>0</v>
      </c>
    </row>
    <row r="10" spans="1:15" ht="15.75" thickBot="1">
      <c r="A10" s="71" t="s">
        <v>1831</v>
      </c>
      <c r="B10" s="72" t="s">
        <v>766</v>
      </c>
      <c r="C10" s="72" t="s">
        <v>812</v>
      </c>
      <c r="D10" s="72" t="s">
        <v>2528</v>
      </c>
      <c r="E10" s="72" t="s">
        <v>1838</v>
      </c>
      <c r="F10" s="73" t="s">
        <v>2531</v>
      </c>
      <c r="G10" s="73" t="s">
        <v>1962</v>
      </c>
      <c r="H10" s="73" t="s">
        <v>1962</v>
      </c>
      <c r="I10" s="73" t="s">
        <v>2538</v>
      </c>
      <c r="J10" s="279">
        <v>191.21</v>
      </c>
      <c r="K10" s="279">
        <v>161634600.65000001</v>
      </c>
      <c r="L10" s="280">
        <v>1.1829769073642999E-6</v>
      </c>
      <c r="M10" s="74">
        <v>191.21</v>
      </c>
      <c r="N10" s="74">
        <v>6363049.0300000003</v>
      </c>
      <c r="O10" s="281">
        <v>3.0050059193084701E-5</v>
      </c>
    </row>
    <row r="11" spans="1:15" ht="12.75" customHeight="1" thickBot="1">
      <c r="A11" s="77" t="s">
        <v>1831</v>
      </c>
      <c r="B11" s="78" t="s">
        <v>766</v>
      </c>
      <c r="C11" s="78" t="s">
        <v>812</v>
      </c>
      <c r="D11" s="78" t="s">
        <v>2528</v>
      </c>
      <c r="E11" s="78" t="s">
        <v>1833</v>
      </c>
      <c r="F11" s="79" t="s">
        <v>2529</v>
      </c>
      <c r="G11" s="79" t="s">
        <v>1840</v>
      </c>
      <c r="H11" s="79" t="s">
        <v>1841</v>
      </c>
      <c r="I11" s="79" t="s">
        <v>2539</v>
      </c>
      <c r="J11" s="282">
        <v>65002.559999999998</v>
      </c>
      <c r="K11" s="282">
        <v>161634600.65000001</v>
      </c>
      <c r="L11" s="259">
        <v>4.0215745700000001E-4</v>
      </c>
      <c r="M11" s="80">
        <v>0</v>
      </c>
      <c r="N11" s="80">
        <v>6363049.0300000003</v>
      </c>
      <c r="O11" s="260">
        <v>0</v>
      </c>
    </row>
  </sheetData>
  <pageMargins left="0.511811024" right="0.511811024" top="0.78740157499999996" bottom="0.78740157499999996" header="0.31496062000000002" footer="0.3149606200000000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F55C-0F3D-4705-8272-93D9148D155A}">
  <sheetPr codeName="Planilha65">
    <tabColor theme="8" tint="0.79998168889431442"/>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812</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fornecedores'!E:E=For_4001!F2)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34" priority="3"/>
  </conditionalFormatting>
  <conditionalFormatting sqref="I3">
    <cfRule type="cellIs" dxfId="33" priority="1" operator="equal">
      <formula>0</formula>
    </cfRule>
    <cfRule type="cellIs" dxfId="32" priority="2" operator="equal">
      <formula>1</formula>
    </cfRule>
  </conditionalFormatting>
  <dataValidations count="1">
    <dataValidation type="list" allowBlank="1" showInputMessage="1" showErrorMessage="1" sqref="J4:K33 O4:P24 L4:M24 U4:V24 R4:S24 X4:X24" xr:uid="{6B79D608-A8C1-4A13-8498-7C58791B4F1E}">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45A-E024-4035-B47F-CD9DBD70AFB3}">
  <sheetPr>
    <tabColor rgb="FF0707E3"/>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8.140625" style="65"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813</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 xml:space="preserve">Não apresentou cooperados avaliados </v>
      </c>
      <c r="C4" s="154">
        <f>SUM(L:L)</f>
        <v>0</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4002'!L:L)</f>
        <v>7.6650376901485091E-3</v>
      </c>
      <c r="C7" s="122">
        <v>0.15</v>
      </c>
      <c r="D7" s="340" t="str">
        <f>IF(B7&lt;C7,"ENQUADRADO","DESENQUADRADO")</f>
        <v>ENQUADRADO</v>
      </c>
      <c r="E7" s="340"/>
      <c r="H7" s="341" t="s">
        <v>814</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_xlfn.XLOOKUP(_xlfn.UNIQUE('4002'!$C:$C),'4002'!C:C,'4002'!D:D,"")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Fornecedores'!G45</f>
        <v>0</v>
      </c>
      <c r="D10" s="118">
        <f>'Análise Fornecedores'!H45</f>
        <v>0</v>
      </c>
      <c r="E10" s="118">
        <f>'Análise Fornecedores'!I45</f>
        <v>0</v>
      </c>
      <c r="H10" s="265" t="s">
        <v>232</v>
      </c>
      <c r="I10" s="142">
        <f>_xlfn.XLOOKUP(J10,'4002'!$D:$D,'4002'!$C:$C,0,0)</f>
        <v>0</v>
      </c>
      <c r="J10" s="143"/>
      <c r="K10" s="144" cm="1">
        <f t="array" ref="K10">MAX(IF(J10='4002'!$D:$D,'4002'!$I:$I))</f>
        <v>0</v>
      </c>
      <c r="L10" s="145">
        <f>IF(COUNTIFS('4002'!$D:$D,'A4002'!J10,'4002'!$I:$I,'A4002'!K10,'4002'!$F:$F,'A4002'!$L$7)&gt;=1,1,0)</f>
        <v>0</v>
      </c>
      <c r="M10" s="145">
        <f>IF(COUNTIFS('4002'!$D:$D,'A4002'!J10,'4002'!$I:$I,'A4002'!K10,'4002'!$F:$F,'A4002'!$M$7)&gt;=1,1,0)</f>
        <v>0</v>
      </c>
      <c r="N10" s="146">
        <f>IF(COUNTIFS('4002'!$D:$D,'A4002'!J10,'4002'!$I:$I,'A4002'!K10,'4002'!$F:$F,'A4002'!$N$7)&gt;=1,1,0)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66"/>
      <c r="I11" s="115">
        <f>_xlfn.XLOOKUP(J11,'4002'!$D:$D,'4002'!$C:$C,0,0)</f>
        <v>0</v>
      </c>
      <c r="J11" s="134"/>
      <c r="K11" s="135" cm="1">
        <f t="array" ref="K11">MAX(IF(J11='4002'!$D:$D,'4002'!$I:$I))</f>
        <v>0</v>
      </c>
      <c r="L11" s="136">
        <f>IF(COUNTIFS('4002'!$D:$D,'A4002'!J11,'4002'!$I:$I,'A4002'!K11,'4002'!$F:$F,'A4002'!$L$7)&gt;=1,1,0)</f>
        <v>0</v>
      </c>
      <c r="M11" s="136">
        <f>IF(COUNTIFS('4002'!$D:$D,'A4002'!J11,'4002'!$I:$I,'A4002'!K11,'4002'!$F:$F,'A4002'!$M$7)&gt;=1,1,0)</f>
        <v>0</v>
      </c>
      <c r="N11" s="136">
        <f>IF(COUNTIFS('4002'!$D:$D,'A4002'!J11,'4002'!$I:$I,'A4002'!K11,'4002'!$F:$F,'A4002'!$N$7)&gt;=1,1,0)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_xlfn.XLOOKUP(J12,'4002'!$D:$D,'4002'!$C:$C,0,0)</f>
        <v>0</v>
      </c>
      <c r="J12" s="134"/>
      <c r="K12" s="135" cm="1">
        <f t="array" ref="K12">MAX(IF(J12='4002'!$D:$D,'4002'!$I:$I))</f>
        <v>0</v>
      </c>
      <c r="L12" s="136">
        <f>IF(COUNTIFS('4002'!$D:$D,'A4002'!J12,'4002'!$I:$I,'A4002'!K12,'4002'!$F:$F,'A4002'!$L$7)&gt;=1,1,0)</f>
        <v>0</v>
      </c>
      <c r="M12" s="136">
        <f>IF(COUNTIFS('4002'!$D:$D,'A4002'!J12,'4002'!$I:$I,'A4002'!K12,'4002'!$F:$F,'A4002'!$M$7)&gt;=1,1,0)</f>
        <v>0</v>
      </c>
      <c r="N12" s="136">
        <f>IF(COUNTIFS('4002'!$D:$D,'A4002'!J12,'4002'!$I:$I,'A4002'!K12,'4002'!$F:$F,'A4002'!$N$7)&gt;=1,1,0)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IFERROR(IF(ROW(_xlfn.XLOOKUP(B13,For_4002!D:D,For_4002!D:D))=1,"",ROW(_xlfn.XLOOKUP(B13,For_4002!D:D,For_4002!D:D))),"")</f>
        <v/>
      </c>
      <c r="B13" s="229" t="str" cm="1">
        <f t="array" ref="B13">_xlfn.UNIQUE(IF(_xlfn._xlws.FILTER(For_4002!D:D,For_4002!Z:Z="Fornecedor COM perguntas a serem evidenciadas","")="","",_xlfn._xlws.FILTER(For_4002!D:D,For_4002!Z:Z:'For_4002'!Z:Z="Fornecedor COM perguntas a serem evidenciadas","")))</f>
        <v/>
      </c>
      <c r="C13" s="230" t="str" cm="1">
        <f t="array" aca="1" ref="C13" ca="1">IFERROR(LEFT(
IF(INDIRECT("For_4002!N"&amp;A13)="verificar","6, ","")&amp;
IF(INDIRECT("For_4002!q"&amp;A13)="verificar","7, ","")&amp;
IF(INDIRECT("For_4002!t"&amp;A13)="verificar","8, ","")&amp;
IF(INDIRECT("For_4002!w"&amp;A13)="verificar","16, ","")&amp;
IF(INDIRECT("For_4002!x"&amp;A13)="não","QUESTIONÁRIO, ",""),
LEN(
IF(INDIRECT("For_4002!N"&amp;A13)="verificar","6, ","")&amp;
IF(INDIRECT("For_4002!q"&amp;A13)="verificar","7, ","")&amp;
IF(INDIRECT("For_4002!t"&amp;A13)="verificar","8, ","")&amp;
IF(INDIRECT("For_4002!w"&amp;A13)="verificar","16, ","")&amp;
IF(INDIRECT("For_4002!x"&amp;A13)="não","QUESTIONÁRIO, ",""))-2)&amp;".","")</f>
        <v/>
      </c>
      <c r="D13" s="229"/>
      <c r="E13" s="229"/>
      <c r="H13" s="115"/>
      <c r="I13" s="115">
        <f>_xlfn.XLOOKUP(J13,'4002'!$D:$D,'4002'!$C:$C,0,0)</f>
        <v>0</v>
      </c>
      <c r="J13" s="134"/>
      <c r="K13" s="135" cm="1">
        <f t="array" ref="K13">MAX(IF(J13='4002'!$D:$D,'4002'!$I:$I))</f>
        <v>0</v>
      </c>
      <c r="L13" s="136">
        <f>IF(COUNTIFS('4002'!$D:$D,'A4002'!J13,'4002'!$I:$I,'A4002'!K13,'4002'!$F:$F,'A4002'!$L$7)&gt;=1,1,0)</f>
        <v>0</v>
      </c>
      <c r="M13" s="136">
        <f>IF(COUNTIFS('4002'!$D:$D,'A4002'!J13,'4002'!$I:$I,'A4002'!K13,'4002'!$F:$F,'A4002'!$M$7)&gt;=1,1,0)</f>
        <v>0</v>
      </c>
      <c r="N13" s="136">
        <f>IF(COUNTIFS('4002'!$D:$D,'A4002'!J13,'4002'!$I:$I,'A4002'!K13,'4002'!$F:$F,'A4002'!$N$7)&gt;=1,1,0)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IFERROR(IF(ROW(_xlfn.XLOOKUP(B14,For_4002!D:D,For_4002!D:D))=1,"",ROW(_xlfn.XLOOKUP(B14,For_4002!D:D,For_4002!D:D))),"")</f>
        <v/>
      </c>
      <c r="B14" s="229"/>
      <c r="C14" s="230" t="str" cm="1">
        <f t="array" aca="1" ref="C14" ca="1">IFERROR(LEFT(
IF(INDIRECT("For_4002!N"&amp;A14)="verificar","6, ","")&amp;
IF(INDIRECT("For_4002!q"&amp;A14)="verificar","7, ","")&amp;
IF(INDIRECT("For_4002!t"&amp;A14)="verificar","8, ","")&amp;
IF(INDIRECT("For_4002!w"&amp;A14)="verificar","16, ","")&amp;
IF(INDIRECT("For_4002!x"&amp;A14)="não","QUESTIONÁRIO, ",""),
LEN(
IF(INDIRECT("For_4002!N"&amp;A14)="verificar","6, ","")&amp;
IF(INDIRECT("For_4002!q"&amp;A14)="verificar","7, ","")&amp;
IF(INDIRECT("For_4002!t"&amp;A14)="verificar","8, ","")&amp;
IF(INDIRECT("For_4002!w"&amp;A14)="verificar","16, ","")&amp;
IF(INDIRECT("For_4002!x"&amp;A14)="não","QUESTIONÁRIO, ",""))-2)&amp;".","")</f>
        <v/>
      </c>
      <c r="D14" s="229"/>
      <c r="E14" s="229"/>
      <c r="H14" s="115"/>
      <c r="I14" s="115">
        <f>_xlfn.XLOOKUP(J14,'4002'!$D:$D,'4002'!$C:$C,0,0)</f>
        <v>0</v>
      </c>
      <c r="J14" s="134"/>
      <c r="K14" s="135" cm="1">
        <f t="array" ref="K14">MAX(IF(J14='4002'!$D:$D,'4002'!$I:$I))</f>
        <v>0</v>
      </c>
      <c r="L14" s="136">
        <f>IF(COUNTIFS('4002'!$D:$D,'A4002'!J14,'4002'!$I:$I,'A4002'!K14,'4002'!$F:$F,'A4002'!$L$7)&gt;=1,1,0)</f>
        <v>0</v>
      </c>
      <c r="M14" s="136">
        <f>IF(COUNTIFS('4002'!$D:$D,'A4002'!J14,'4002'!$I:$I,'A4002'!K14,'4002'!$F:$F,'A4002'!$M$7)&gt;=1,1,0)</f>
        <v>0</v>
      </c>
      <c r="N14" s="136">
        <f>IF(COUNTIFS('4002'!$D:$D,'A4002'!J14,'4002'!$I:$I,'A4002'!K14,'4002'!$F:$F,'A4002'!$N$7)&gt;=1,1,0)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IFERROR(IF(ROW(_xlfn.XLOOKUP(B15,For_4002!D:D,For_4002!D:D))=1,"",ROW(_xlfn.XLOOKUP(B15,For_4002!D:D,For_4002!D:D))),"")</f>
        <v/>
      </c>
      <c r="B15" s="229"/>
      <c r="C15" s="230" t="str" cm="1">
        <f t="array" aca="1" ref="C15" ca="1">IFERROR(LEFT(
IF(INDIRECT("For_4002!N"&amp;A15)="verificar","6, ","")&amp;
IF(INDIRECT("For_4002!q"&amp;A15)="verificar","7, ","")&amp;
IF(INDIRECT("For_4002!t"&amp;A15)="verificar","8, ","")&amp;
IF(INDIRECT("For_4002!w"&amp;A15)="verificar","16, ","")&amp;
IF(INDIRECT("For_4002!x"&amp;A15)="não","QUESTIONÁRIO, ",""),
LEN(
IF(INDIRECT("For_4002!N"&amp;A15)="verificar","6, ","")&amp;
IF(INDIRECT("For_4002!q"&amp;A15)="verificar","7, ","")&amp;
IF(INDIRECT("For_4002!t"&amp;A15)="verificar","8, ","")&amp;
IF(INDIRECT("For_4002!w"&amp;A15)="verificar","16, ","")&amp;
IF(INDIRECT("For_4002!x"&amp;A15)="não","QUESTIONÁRIO, ",""))-2)&amp;".","")</f>
        <v/>
      </c>
      <c r="D15" s="229"/>
      <c r="E15" s="229"/>
      <c r="H15" s="115"/>
      <c r="I15" s="115">
        <f>_xlfn.XLOOKUP(J15,'4002'!$D:$D,'4002'!$C:$C,0,0)</f>
        <v>0</v>
      </c>
      <c r="J15" s="134"/>
      <c r="K15" s="135" cm="1">
        <f t="array" ref="K15">MAX(IF(J15='4002'!$D:$D,'4002'!$I:$I))</f>
        <v>0</v>
      </c>
      <c r="L15" s="136">
        <f>IF(COUNTIFS('4002'!$D:$D,'A4002'!J15,'4002'!$I:$I,'A4002'!K15,'4002'!$F:$F,'A4002'!$L$7)&gt;=1,1,0)</f>
        <v>0</v>
      </c>
      <c r="M15" s="136">
        <f>IF(COUNTIFS('4002'!$D:$D,'A4002'!J15,'4002'!$I:$I,'A4002'!K15,'4002'!$F:$F,'A4002'!$M$7)&gt;=1,1,0)</f>
        <v>0</v>
      </c>
      <c r="N15" s="136">
        <f>IF(COUNTIFS('4002'!$D:$D,'A4002'!J15,'4002'!$I:$I,'A4002'!K15,'4002'!$F:$F,'A4002'!$N$7)&gt;=1,1,0)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IFERROR(IF(ROW(_xlfn.XLOOKUP(B16,For_4002!D:D,For_4002!D:D))=1,"",ROW(_xlfn.XLOOKUP(B16,For_4002!D:D,For_4002!D:D))),"")</f>
        <v/>
      </c>
      <c r="B16" s="229"/>
      <c r="C16" s="230" t="str" cm="1">
        <f t="array" aca="1" ref="C16" ca="1">IFERROR(LEFT(
IF(INDIRECT("For_4002!N"&amp;A16)="verificar","6, ","")&amp;
IF(INDIRECT("For_4002!q"&amp;A16)="verificar","7, ","")&amp;
IF(INDIRECT("For_4002!t"&amp;A16)="verificar","8, ","")&amp;
IF(INDIRECT("For_4002!w"&amp;A16)="verificar","16, ","")&amp;
IF(INDIRECT("For_4002!x"&amp;A16)="não","QUESTIONÁRIO, ",""),
LEN(
IF(INDIRECT("For_4002!N"&amp;A16)="verificar","6, ","")&amp;
IF(INDIRECT("For_4002!q"&amp;A16)="verificar","7, ","")&amp;
IF(INDIRECT("For_4002!t"&amp;A16)="verificar","8, ","")&amp;
IF(INDIRECT("For_4002!w"&amp;A16)="verificar","16, ","")&amp;
IF(INDIRECT("For_4002!x"&amp;A16)="não","QUESTIONÁRIO, ",""))-2)&amp;".","")</f>
        <v/>
      </c>
      <c r="D16" s="229"/>
      <c r="E16" s="229"/>
      <c r="H16" s="115"/>
      <c r="I16" s="115">
        <f>_xlfn.XLOOKUP(J16,'4002'!$D:$D,'4002'!$C:$C,0,0)</f>
        <v>0</v>
      </c>
      <c r="J16" s="134"/>
      <c r="K16" s="135" cm="1">
        <f t="array" ref="K16">MAX(IF(J16='4002'!$D:$D,'4002'!$I:$I))</f>
        <v>0</v>
      </c>
      <c r="L16" s="136">
        <f>IF(COUNTIFS('4002'!$D:$D,'A4002'!J16,'4002'!$I:$I,'A4002'!K16,'4002'!$F:$F,'A4002'!$L$7)&gt;=1,1,0)</f>
        <v>0</v>
      </c>
      <c r="M16" s="136">
        <f>IF(COUNTIFS('4002'!$D:$D,'A4002'!J16,'4002'!$I:$I,'A4002'!K16,'4002'!$F:$F,'A4002'!$M$7)&gt;=1,1,0)</f>
        <v>0</v>
      </c>
      <c r="N16" s="136">
        <f>IF(COUNTIFS('4002'!$D:$D,'A4002'!J16,'4002'!$I:$I,'A4002'!K16,'4002'!$F:$F,'A4002'!$N$7)&gt;=1,1,0)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IFERROR(IF(ROW(_xlfn.XLOOKUP(B17,For_4002!D:D,For_4002!D:D))=1,"",ROW(_xlfn.XLOOKUP(B17,For_4002!D:D,For_4002!D:D))),"")</f>
        <v/>
      </c>
      <c r="B17" s="229"/>
      <c r="C17" s="230" t="str" cm="1">
        <f t="array" aca="1" ref="C17" ca="1">IFERROR(LEFT(
IF(INDIRECT("For_4002!N"&amp;A17)="verificar","6, ","")&amp;
IF(INDIRECT("For_4002!q"&amp;A17)="verificar","7, ","")&amp;
IF(INDIRECT("For_4002!t"&amp;A17)="verificar","8, ","")&amp;
IF(INDIRECT("For_4002!w"&amp;A17)="verificar","16, ","")&amp;
IF(INDIRECT("For_4002!x"&amp;A17)="não","QUESTIONÁRIO, ",""),
LEN(
IF(INDIRECT("For_4002!N"&amp;A17)="verificar","6, ","")&amp;
IF(INDIRECT("For_4002!q"&amp;A17)="verificar","7, ","")&amp;
IF(INDIRECT("For_4002!t"&amp;A17)="verificar","8, ","")&amp;
IF(INDIRECT("For_4002!w"&amp;A17)="verificar","16, ","")&amp;
IF(INDIRECT("For_4002!x"&amp;A17)="não","QUESTIONÁRIO, ",""))-2)&amp;".","")</f>
        <v/>
      </c>
      <c r="D17" s="229"/>
      <c r="E17" s="229"/>
      <c r="H17" s="115"/>
      <c r="I17" s="115">
        <f>_xlfn.XLOOKUP(J17,'4002'!$D:$D,'4002'!$C:$C,0,0)</f>
        <v>0</v>
      </c>
      <c r="J17" s="134"/>
      <c r="K17" s="135" cm="1">
        <f t="array" ref="K17">MAX(IF(J17='4002'!$D:$D,'4002'!$I:$I))</f>
        <v>0</v>
      </c>
      <c r="L17" s="136">
        <f>IF(COUNTIFS('4002'!$D:$D,'A4002'!J17,'4002'!$I:$I,'A4002'!K17,'4002'!$F:$F,'A4002'!$L$7)&gt;=1,1,0)</f>
        <v>0</v>
      </c>
      <c r="M17" s="136">
        <f>IF(COUNTIFS('4002'!$D:$D,'A4002'!J17,'4002'!$I:$I,'A4002'!K17,'4002'!$F:$F,'A4002'!$M$7)&gt;=1,1,0)</f>
        <v>0</v>
      </c>
      <c r="N17" s="136">
        <f>IF(COUNTIFS('4002'!$D:$D,'A4002'!J17,'4002'!$I:$I,'A4002'!K17,'4002'!$F:$F,'A4002'!$N$7)&gt;=1,1,0)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IFERROR(IF(ROW(_xlfn.XLOOKUP(B18,For_4002!D:D,For_4002!D:D))=1,"",ROW(_xlfn.XLOOKUP(B18,For_4002!D:D,For_4002!D:D))),"")</f>
        <v/>
      </c>
      <c r="B18" s="229"/>
      <c r="C18" s="230" t="str" cm="1">
        <f t="array" aca="1" ref="C18" ca="1">IFERROR(LEFT(
IF(INDIRECT("For_4002!N"&amp;A18)="verificar","6, ","")&amp;
IF(INDIRECT("For_4002!q"&amp;A18)="verificar","7, ","")&amp;
IF(INDIRECT("For_4002!t"&amp;A18)="verificar","8, ","")&amp;
IF(INDIRECT("For_4002!w"&amp;A18)="verificar","16, ","")&amp;
IF(INDIRECT("For_4002!x"&amp;A18)="não","QUESTIONÁRIO, ",""),
LEN(
IF(INDIRECT("For_4002!N"&amp;A18)="verificar","6, ","")&amp;
IF(INDIRECT("For_4002!q"&amp;A18)="verificar","7, ","")&amp;
IF(INDIRECT("For_4002!t"&amp;A18)="verificar","8, ","")&amp;
IF(INDIRECT("For_4002!w"&amp;A18)="verificar","16, ","")&amp;
IF(INDIRECT("For_4002!x"&amp;A18)="não","QUESTIONÁRIO, ",""))-2)&amp;".","")</f>
        <v/>
      </c>
      <c r="D18" s="229"/>
      <c r="E18" s="229"/>
      <c r="H18" s="115"/>
      <c r="I18" s="115">
        <f>_xlfn.XLOOKUP(J18,'4002'!$D:$D,'4002'!$C:$C,0,0)</f>
        <v>0</v>
      </c>
      <c r="J18" s="134"/>
      <c r="K18" s="135" cm="1">
        <f t="array" ref="K18">MAX(IF(J18='4002'!$D:$D,'4002'!$I:$I))</f>
        <v>0</v>
      </c>
      <c r="L18" s="136">
        <f>IF(COUNTIFS('4002'!$D:$D,'A4002'!J18,'4002'!$I:$I,'A4002'!K18,'4002'!$F:$F,'A4002'!$L$7)&gt;=1,1,0)</f>
        <v>0</v>
      </c>
      <c r="M18" s="136">
        <f>IF(COUNTIFS('4002'!$D:$D,'A4002'!J18,'4002'!$I:$I,'A4002'!K18,'4002'!$F:$F,'A4002'!$M$7)&gt;=1,1,0)</f>
        <v>0</v>
      </c>
      <c r="N18" s="136">
        <f>IF(COUNTIFS('4002'!$D:$D,'A4002'!J18,'4002'!$I:$I,'A4002'!K18,'4002'!$F:$F,'A4002'!$N$7)&gt;=1,1,0)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IFERROR(IF(ROW(_xlfn.XLOOKUP(B19,For_4002!D:D,For_4002!D:D))=1,"",ROW(_xlfn.XLOOKUP(B19,For_4002!D:D,For_4002!D:D))),"")</f>
        <v/>
      </c>
      <c r="B19" s="229"/>
      <c r="C19" s="230" t="str" cm="1">
        <f t="array" aca="1" ref="C19" ca="1">IFERROR(LEFT(
IF(INDIRECT("For_4002!N"&amp;A19)="verificar","6, ","")&amp;
IF(INDIRECT("For_4002!q"&amp;A19)="verificar","7, ","")&amp;
IF(INDIRECT("For_4002!t"&amp;A19)="verificar","8, ","")&amp;
IF(INDIRECT("For_4002!w"&amp;A19)="verificar","16, ","")&amp;
IF(INDIRECT("For_4002!x"&amp;A19)="não","QUESTIONÁRIO, ",""),
LEN(
IF(INDIRECT("For_4002!N"&amp;A19)="verificar","6, ","")&amp;
IF(INDIRECT("For_4002!q"&amp;A19)="verificar","7, ","")&amp;
IF(INDIRECT("For_4002!t"&amp;A19)="verificar","8, ","")&amp;
IF(INDIRECT("For_4002!w"&amp;A19)="verificar","16, ","")&amp;
IF(INDIRECT("For_4002!x"&amp;A19)="não","QUESTIONÁRIO, ",""))-2)&amp;".","")</f>
        <v/>
      </c>
      <c r="D19" s="229"/>
      <c r="E19" s="229"/>
      <c r="H19" s="115"/>
      <c r="I19" s="115">
        <f>_xlfn.XLOOKUP(J19,'4002'!$D:$D,'4002'!$C:$C,0,0)</f>
        <v>0</v>
      </c>
      <c r="J19" s="134"/>
      <c r="K19" s="135" cm="1">
        <f t="array" ref="K19">MAX(IF(J19='4002'!$D:$D,'4002'!$I:$I))</f>
        <v>0</v>
      </c>
      <c r="L19" s="136">
        <f>IF(COUNTIFS('4002'!$D:$D,'A4002'!J19,'4002'!$I:$I,'A4002'!K19,'4002'!$F:$F,'A4002'!$L$7)&gt;=1,1,0)</f>
        <v>0</v>
      </c>
      <c r="M19" s="136">
        <f>IF(COUNTIFS('4002'!$D:$D,'A4002'!J19,'4002'!$I:$I,'A4002'!K19,'4002'!$F:$F,'A4002'!$M$7)&gt;=1,1,0)</f>
        <v>0</v>
      </c>
      <c r="N19" s="136">
        <f>IF(COUNTIFS('4002'!$D:$D,'A4002'!J19,'4002'!$I:$I,'A4002'!K19,'4002'!$F:$F,'A4002'!$N$7)&gt;=1,1,0)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IFERROR(IF(ROW(_xlfn.XLOOKUP(B20,For_4002!D:D,For_4002!D:D))=1,"",ROW(_xlfn.XLOOKUP(B20,For_4002!D:D,For_4002!D:D))),"")</f>
        <v/>
      </c>
      <c r="B20" s="229"/>
      <c r="C20" s="230" t="str" cm="1">
        <f t="array" aca="1" ref="C20" ca="1">IFERROR(LEFT(
IF(INDIRECT("For_4002!N"&amp;A20)="verificar","6, ","")&amp;
IF(INDIRECT("For_4002!q"&amp;A20)="verificar","7, ","")&amp;
IF(INDIRECT("For_4002!t"&amp;A20)="verificar","8, ","")&amp;
IF(INDIRECT("For_4002!w"&amp;A20)="verificar","16, ","")&amp;
IF(INDIRECT("For_4002!x"&amp;A20)="não","QUESTIONÁRIO, ",""),
LEN(
IF(INDIRECT("For_4002!N"&amp;A20)="verificar","6, ","")&amp;
IF(INDIRECT("For_4002!q"&amp;A20)="verificar","7, ","")&amp;
IF(INDIRECT("For_4002!t"&amp;A20)="verificar","8, ","")&amp;
IF(INDIRECT("For_4002!w"&amp;A20)="verificar","16, ","")&amp;
IF(INDIRECT("For_4002!x"&amp;A20)="não","QUESTIONÁRIO, ",""))-2)&amp;".","")</f>
        <v/>
      </c>
      <c r="D20" s="229"/>
      <c r="E20" s="229"/>
      <c r="H20" s="115"/>
      <c r="I20" s="115">
        <f>_xlfn.XLOOKUP(J20,'4002'!$D:$D,'4002'!$C:$C,0,0)</f>
        <v>0</v>
      </c>
      <c r="J20" s="134"/>
      <c r="K20" s="135" cm="1">
        <f t="array" ref="K20">MAX(IF(J20='4002'!$D:$D,'4002'!$I:$I))</f>
        <v>0</v>
      </c>
      <c r="L20" s="136">
        <f>IF(COUNTIFS('4002'!$D:$D,'A4002'!J20,'4002'!$I:$I,'A4002'!K20,'4002'!$F:$F,'A4002'!$L$7)&gt;=1,1,0)</f>
        <v>0</v>
      </c>
      <c r="M20" s="136">
        <f>IF(COUNTIFS('4002'!$D:$D,'A4002'!J20,'4002'!$I:$I,'A4002'!K20,'4002'!$F:$F,'A4002'!$M$7)&gt;=1,1,0)</f>
        <v>0</v>
      </c>
      <c r="N20" s="136">
        <f>IF(COUNTIFS('4002'!$D:$D,'A4002'!J20,'4002'!$I:$I,'A4002'!K20,'4002'!$F:$F,'A4002'!$N$7)&gt;=1,1,0)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IFERROR(IF(ROW(_xlfn.XLOOKUP(B21,For_4002!D:D,For_4002!D:D))=1,"",ROW(_xlfn.XLOOKUP(B21,For_4002!D:D,For_4002!D:D))),"")</f>
        <v/>
      </c>
      <c r="B21" s="229"/>
      <c r="C21" s="230" t="str" cm="1">
        <f t="array" aca="1" ref="C21" ca="1">IFERROR(LEFT(
IF(INDIRECT("For_4002!N"&amp;A21)="verificar","6, ","")&amp;
IF(INDIRECT("For_4002!q"&amp;A21)="verificar","7, ","")&amp;
IF(INDIRECT("For_4002!t"&amp;A21)="verificar","8, ","")&amp;
IF(INDIRECT("For_4002!w"&amp;A21)="verificar","16, ","")&amp;
IF(INDIRECT("For_4002!x"&amp;A21)="não","QUESTIONÁRIO, ",""),
LEN(
IF(INDIRECT("For_4002!N"&amp;A21)="verificar","6, ","")&amp;
IF(INDIRECT("For_4002!q"&amp;A21)="verificar","7, ","")&amp;
IF(INDIRECT("For_4002!t"&amp;A21)="verificar","8, ","")&amp;
IF(INDIRECT("For_4002!w"&amp;A21)="verificar","16, ","")&amp;
IF(INDIRECT("For_4002!x"&amp;A21)="não","QUESTIONÁRIO, ",""))-2)&amp;".","")</f>
        <v/>
      </c>
      <c r="D21" s="229"/>
      <c r="E21" s="229"/>
      <c r="H21" s="115"/>
      <c r="I21" s="115">
        <f>_xlfn.XLOOKUP(J21,'4002'!$D:$D,'4002'!$C:$C,0,0)</f>
        <v>0</v>
      </c>
      <c r="J21" s="134"/>
      <c r="K21" s="135" cm="1">
        <f t="array" ref="K21">MAX(IF(J21='4002'!$D:$D,'4002'!$I:$I))</f>
        <v>0</v>
      </c>
      <c r="L21" s="136">
        <f>IF(COUNTIFS('4002'!$D:$D,'A4002'!J21,'4002'!$I:$I,'A4002'!K21,'4002'!$F:$F,'A4002'!$L$7)&gt;=1,1,0)</f>
        <v>0</v>
      </c>
      <c r="M21" s="136">
        <f>IF(COUNTIFS('4002'!$D:$D,'A4002'!J21,'4002'!$I:$I,'A4002'!K21,'4002'!$F:$F,'A4002'!$M$7)&gt;=1,1,0)</f>
        <v>0</v>
      </c>
      <c r="N21" s="136">
        <f>IF(COUNTIFS('4002'!$D:$D,'A4002'!J21,'4002'!$I:$I,'A4002'!K21,'4002'!$F:$F,'A4002'!$N$7)&gt;=1,1,0)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IFERROR(IF(ROW(_xlfn.XLOOKUP(B22,For_4002!D:D,For_4002!D:D))=1,"",ROW(_xlfn.XLOOKUP(B22,For_4002!D:D,For_4002!D:D))),"")</f>
        <v/>
      </c>
      <c r="B22" s="229"/>
      <c r="C22" s="230" t="str" cm="1">
        <f t="array" aca="1" ref="C22" ca="1">IFERROR(LEFT(
IF(INDIRECT("For_4002!N"&amp;A22)="verificar","6, ","")&amp;
IF(INDIRECT("For_4002!q"&amp;A22)="verificar","7, ","")&amp;
IF(INDIRECT("For_4002!t"&amp;A22)="verificar","8, ","")&amp;
IF(INDIRECT("For_4002!w"&amp;A22)="verificar","16, ","")&amp;
IF(INDIRECT("For_4002!x"&amp;A22)="não","QUESTIONÁRIO, ",""),
LEN(
IF(INDIRECT("For_4002!N"&amp;A22)="verificar","6, ","")&amp;
IF(INDIRECT("For_4002!q"&amp;A22)="verificar","7, ","")&amp;
IF(INDIRECT("For_4002!t"&amp;A22)="verificar","8, ","")&amp;
IF(INDIRECT("For_4002!w"&amp;A22)="verificar","16, ","")&amp;
IF(INDIRECT("For_4002!x"&amp;A22)="não","QUESTIONÁRIO, ",""))-2)&amp;".","")</f>
        <v/>
      </c>
      <c r="D22" s="229"/>
      <c r="E22" s="229"/>
      <c r="H22" s="115"/>
      <c r="I22" s="115">
        <f>_xlfn.XLOOKUP(J22,'4002'!$D:$D,'4002'!$C:$C,0,0)</f>
        <v>0</v>
      </c>
      <c r="J22" s="134"/>
      <c r="K22" s="135" cm="1">
        <f t="array" ref="K22">MAX(IF(J22='4002'!$D:$D,'4002'!$I:$I))</f>
        <v>0</v>
      </c>
      <c r="L22" s="136">
        <f>IF(COUNTIFS('4002'!$D:$D,'A4002'!J22,'4002'!$I:$I,'A4002'!K22,'4002'!$F:$F,'A4002'!$L$7)&gt;=1,1,0)</f>
        <v>0</v>
      </c>
      <c r="M22" s="136">
        <f>IF(COUNTIFS('4002'!$D:$D,'A4002'!J22,'4002'!$I:$I,'A4002'!K22,'4002'!$F:$F,'A4002'!$M$7)&gt;=1,1,0)</f>
        <v>0</v>
      </c>
      <c r="N22" s="136">
        <f>IF(COUNTIFS('4002'!$D:$D,'A4002'!J22,'4002'!$I:$I,'A4002'!K22,'4002'!$F:$F,'A4002'!$N$7)&gt;=1,1,0)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IFERROR(IF(ROW(_xlfn.XLOOKUP(B23,For_4002!D:D,For_4002!D:D))=1,"",ROW(_xlfn.XLOOKUP(B23,For_4002!D:D,For_4002!D:D))),"")</f>
        <v/>
      </c>
      <c r="B23" s="229"/>
      <c r="C23" s="230" t="str" cm="1">
        <f t="array" aca="1" ref="C23" ca="1">IFERROR(LEFT(
IF(INDIRECT("For_4002!N"&amp;A23)="verificar","6, ","")&amp;
IF(INDIRECT("For_4002!q"&amp;A23)="verificar","7, ","")&amp;
IF(INDIRECT("For_4002!t"&amp;A23)="verificar","8, ","")&amp;
IF(INDIRECT("For_4002!w"&amp;A23)="verificar","16, ","")&amp;
IF(INDIRECT("For_4002!x"&amp;A23)="não","QUESTIONÁRIO, ",""),
LEN(
IF(INDIRECT("For_4002!N"&amp;A23)="verificar","6, ","")&amp;
IF(INDIRECT("For_4002!q"&amp;A23)="verificar","7, ","")&amp;
IF(INDIRECT("For_4002!t"&amp;A23)="verificar","8, ","")&amp;
IF(INDIRECT("For_4002!w"&amp;A23)="verificar","16, ","")&amp;
IF(INDIRECT("For_4002!x"&amp;A23)="não","QUESTIONÁRIO, ",""))-2)&amp;".","")</f>
        <v/>
      </c>
      <c r="D23" s="229"/>
      <c r="E23" s="229"/>
      <c r="H23" s="115"/>
      <c r="I23" s="115">
        <f>_xlfn.XLOOKUP(J23,'4002'!$D:$D,'4002'!$C:$C,0,0)</f>
        <v>0</v>
      </c>
      <c r="J23" s="134"/>
      <c r="K23" s="135" cm="1">
        <f t="array" ref="K23">MAX(IF(J23='4002'!$D:$D,'4002'!$I:$I))</f>
        <v>0</v>
      </c>
      <c r="L23" s="136">
        <f>IF(COUNTIFS('4002'!$D:$D,'A4002'!J23,'4002'!$I:$I,'A4002'!K23,'4002'!$F:$F,'A4002'!$L$7)&gt;=1,1,0)</f>
        <v>0</v>
      </c>
      <c r="M23" s="136">
        <f>IF(COUNTIFS('4002'!$D:$D,'A4002'!J23,'4002'!$I:$I,'A4002'!K23,'4002'!$F:$F,'A4002'!$M$7)&gt;=1,1,0)</f>
        <v>0</v>
      </c>
      <c r="N23" s="136">
        <f>IF(COUNTIFS('4002'!$D:$D,'A4002'!J23,'4002'!$I:$I,'A4002'!K23,'4002'!$F:$F,'A4002'!$N$7)&gt;=1,1,0)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IFERROR(IF(ROW(_xlfn.XLOOKUP(B24,For_4002!D:D,For_4002!D:D))=1,"",ROW(_xlfn.XLOOKUP(B24,For_4002!D:D,For_4002!D:D))),"")</f>
        <v/>
      </c>
      <c r="B24" s="229"/>
      <c r="C24" s="230" t="str" cm="1">
        <f t="array" aca="1" ref="C24" ca="1">IFERROR(LEFT(
IF(INDIRECT("For_4002!N"&amp;A24)="verificar","6, ","")&amp;
IF(INDIRECT("For_4002!q"&amp;A24)="verificar","7, ","")&amp;
IF(INDIRECT("For_4002!t"&amp;A24)="verificar","8, ","")&amp;
IF(INDIRECT("For_4002!w"&amp;A24)="verificar","16, ","")&amp;
IF(INDIRECT("For_4002!x"&amp;A24)="não","QUESTIONÁRIO, ",""),
LEN(
IF(INDIRECT("For_4002!N"&amp;A24)="verificar","6, ","")&amp;
IF(INDIRECT("For_4002!q"&amp;A24)="verificar","7, ","")&amp;
IF(INDIRECT("For_4002!t"&amp;A24)="verificar","8, ","")&amp;
IF(INDIRECT("For_4002!w"&amp;A24)="verificar","16, ","")&amp;
IF(INDIRECT("For_4002!x"&amp;A24)="não","QUESTIONÁRIO, ",""))-2)&amp;".","")</f>
        <v/>
      </c>
      <c r="D24" s="229"/>
      <c r="E24" s="229"/>
      <c r="H24" s="115"/>
      <c r="I24" s="115">
        <f>_xlfn.XLOOKUP(J24,'4002'!$D:$D,'4002'!$C:$C,0,0)</f>
        <v>0</v>
      </c>
      <c r="J24" s="134"/>
      <c r="K24" s="135" cm="1">
        <f t="array" ref="K24">MAX(IF(J24='4002'!$D:$D,'4002'!$I:$I))</f>
        <v>0</v>
      </c>
      <c r="L24" s="136">
        <f>IF(COUNTIFS('4002'!$D:$D,'A4002'!J24,'4002'!$I:$I,'A4002'!K24,'4002'!$F:$F,'A4002'!$L$7)&gt;=1,1,0)</f>
        <v>0</v>
      </c>
      <c r="M24" s="136">
        <f>IF(COUNTIFS('4002'!$D:$D,'A4002'!J24,'4002'!$I:$I,'A4002'!K24,'4002'!$F:$F,'A4002'!$M$7)&gt;=1,1,0)</f>
        <v>0</v>
      </c>
      <c r="N24" s="136">
        <f>IF(COUNTIFS('4002'!$D:$D,'A4002'!J24,'4002'!$I:$I,'A4002'!K24,'4002'!$F:$F,'A4002'!$N$7)&gt;=1,1,0)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_xlfn.XLOOKUP(J25,'4002'!$D:$D,'4002'!$C:$C,0,0)</f>
        <v>0</v>
      </c>
      <c r="J25" s="134"/>
      <c r="K25" s="135" cm="1">
        <f t="array" ref="K25">MAX(IF(J25='4002'!$D:$D,'4002'!$I:$I))</f>
        <v>0</v>
      </c>
      <c r="L25" s="136">
        <f>IF(COUNTIFS('4002'!$D:$D,'A4002'!J25,'4002'!$I:$I,'A4002'!K25,'4002'!$F:$F,'A4002'!$L$7)&gt;=1,1,0)</f>
        <v>0</v>
      </c>
      <c r="M25" s="136">
        <f>IF(COUNTIFS('4002'!$D:$D,'A4002'!J25,'4002'!$I:$I,'A4002'!K25,'4002'!$F:$F,'A4002'!$M$7)&gt;=1,1,0)</f>
        <v>0</v>
      </c>
      <c r="N25" s="136">
        <f>IF(COUNTIFS('4002'!$D:$D,'A4002'!J25,'4002'!$I:$I,'A4002'!K25,'4002'!$F:$F,'A4002'!$N$7)&gt;=1,1,0)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_xlfn.XLOOKUP(J26,'4002'!$D:$D,'4002'!$C:$C,0,0)</f>
        <v>0</v>
      </c>
      <c r="J26" s="134"/>
      <c r="K26" s="135" cm="1">
        <f t="array" ref="K26">MAX(IF(J26='4002'!$D:$D,'4002'!$I:$I))</f>
        <v>0</v>
      </c>
      <c r="L26" s="136">
        <f>IF(COUNTIFS('4002'!$D:$D,'A4002'!J26,'4002'!$I:$I,'A4002'!K26,'4002'!$F:$F,'A4002'!$L$7)&gt;=1,1,0)</f>
        <v>0</v>
      </c>
      <c r="M26" s="136">
        <f>IF(COUNTIFS('4002'!$D:$D,'A4002'!J26,'4002'!$I:$I,'A4002'!K26,'4002'!$F:$F,'A4002'!$M$7)&gt;=1,1,0)</f>
        <v>0</v>
      </c>
      <c r="N26" s="136">
        <f>IF(COUNTIFS('4002'!$D:$D,'A4002'!J26,'4002'!$I:$I,'A4002'!K26,'4002'!$F:$F,'A4002'!$N$7)&gt;=1,1,0)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_xlfn.XLOOKUP(J27,'4002'!$D:$D,'4002'!$C:$C,0,0)</f>
        <v>0</v>
      </c>
      <c r="J27" s="134"/>
      <c r="K27" s="135" cm="1">
        <f t="array" ref="K27">MAX(IF(J27='4002'!$D:$D,'4002'!$I:$I))</f>
        <v>0</v>
      </c>
      <c r="L27" s="136">
        <f>IF(COUNTIFS('4002'!$D:$D,'A4002'!J27,'4002'!$I:$I,'A4002'!K27,'4002'!$F:$F,'A4002'!$L$7)&gt;=1,1,0)</f>
        <v>0</v>
      </c>
      <c r="M27" s="136">
        <f>IF(COUNTIFS('4002'!$D:$D,'A4002'!J27,'4002'!$I:$I,'A4002'!K27,'4002'!$F:$F,'A4002'!$M$7)&gt;=1,1,0)</f>
        <v>0</v>
      </c>
      <c r="N27" s="136">
        <f>IF(COUNTIFS('4002'!$D:$D,'A4002'!J27,'4002'!$I:$I,'A4002'!K27,'4002'!$F:$F,'A4002'!$N$7)&gt;=1,1,0)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_xlfn._xlws.FILTER(For_4002!D:E,For_4002!J:J="SIM","")</f>
        <v/>
      </c>
      <c r="C28" s="230"/>
      <c r="D28" s="229"/>
      <c r="E28" s="229"/>
      <c r="H28" s="115"/>
      <c r="I28" s="115">
        <f>_xlfn.XLOOKUP(J28,'4002'!$D:$D,'4002'!$C:$C,0,0)</f>
        <v>0</v>
      </c>
      <c r="J28" s="134"/>
      <c r="K28" s="135" cm="1">
        <f t="array" ref="K28">MAX(IF(J28='4002'!$D:$D,'4002'!$I:$I))</f>
        <v>0</v>
      </c>
      <c r="L28" s="136">
        <f>IF(COUNTIFS('4002'!$D:$D,'A4002'!J28,'4002'!$I:$I,'A4002'!K28,'4002'!$F:$F,'A4002'!$L$7)&gt;=1,1,0)</f>
        <v>0</v>
      </c>
      <c r="M28" s="136">
        <f>IF(COUNTIFS('4002'!$D:$D,'A4002'!J28,'4002'!$I:$I,'A4002'!K28,'4002'!$F:$F,'A4002'!$M$7)&gt;=1,1,0)</f>
        <v>0</v>
      </c>
      <c r="N28" s="136">
        <f>IF(COUNTIFS('4002'!$D:$D,'A4002'!J28,'4002'!$I:$I,'A4002'!K28,'4002'!$F:$F,'A4002'!$N$7)&gt;=1,1,0)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_xlfn.XLOOKUP(J29,'4002'!$D:$D,'4002'!$C:$C,0,0)</f>
        <v>0</v>
      </c>
      <c r="J29" s="134"/>
      <c r="K29" s="135" cm="1">
        <f t="array" ref="K29">MAX(IF(J29='4002'!$D:$D,'4002'!$I:$I))</f>
        <v>0</v>
      </c>
      <c r="L29" s="136">
        <f>IF(COUNTIFS('4002'!$D:$D,'A4002'!J29,'4002'!$I:$I,'A4002'!K29,'4002'!$F:$F,'A4002'!$L$7)&gt;=1,1,0)</f>
        <v>0</v>
      </c>
      <c r="M29" s="136">
        <f>IF(COUNTIFS('4002'!$D:$D,'A4002'!J29,'4002'!$I:$I,'A4002'!K29,'4002'!$F:$F,'A4002'!$M$7)&gt;=1,1,0)</f>
        <v>0</v>
      </c>
      <c r="N29" s="136">
        <f>IF(COUNTIFS('4002'!$D:$D,'A4002'!J29,'4002'!$I:$I,'A4002'!K29,'4002'!$F:$F,'A4002'!$N$7)&gt;=1,1,0)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5">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31" priority="4" operator="equal">
      <formula>1</formula>
    </cfRule>
  </conditionalFormatting>
  <conditionalFormatting sqref="L1:N29 L58:N1048576">
    <cfRule type="cellIs" dxfId="30" priority="1" operator="equal">
      <formula>0</formula>
    </cfRule>
  </conditionalFormatting>
  <conditionalFormatting sqref="M3:M6 M8:M29 M58:M1048576">
    <cfRule type="cellIs" dxfId="29" priority="3" operator="equal">
      <formula>1</formula>
    </cfRule>
  </conditionalFormatting>
  <conditionalFormatting sqref="N3:N6 N8:N29 N58:N1048576">
    <cfRule type="cellIs" dxfId="28" priority="2" operator="equal">
      <formula>1</formula>
    </cfRule>
  </conditionalFormatting>
  <dataValidations count="3">
    <dataValidation type="list" allowBlank="1" showInputMessage="1" showErrorMessage="1" sqref="AD10:AD11" xr:uid="{B96864AC-F7E3-480E-9B72-8CB27551426D}">
      <formula1>"Foi firmado um TAC, Não foi firmado um TAC, Não se aplica"</formula1>
    </dataValidation>
    <dataValidation type="list" allowBlank="1" showInputMessage="1" showErrorMessage="1" sqref="V10:V29 R10:R29 Z10:Z29" xr:uid="{2094F882-5A81-4681-B138-267F0EE17889}">
      <formula1>"Sim, Não, Não se aplica"</formula1>
    </dataValidation>
    <dataValidation type="list" allowBlank="1" showInputMessage="1" showErrorMessage="1" sqref="W10:X29 AL10:AL29 S10:T29 AH10:AH29 AE10:AF11 O10:P29 AA10:AB29" xr:uid="{254A9A54-F8EA-4CB5-9CB5-B08DF94E255F}">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9189473C-F3D0-48B1-9FD8-EBBD38D27F49}">
          <x14:formula1>
            <xm:f>'Cooperados Alto Risco'!$N$20:$N$27</xm:f>
          </x14:formula1>
          <xm:sqref>AK10:AK29</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F83E2-E5BA-4A1E-9E80-D8060726DB83}">
  <sheetPr codeName="Planilha66">
    <tabColor rgb="FF0707E3"/>
  </sheetPr>
  <dimension ref="A1:K7"/>
  <sheetViews>
    <sheetView workbookViewId="0">
      <selection sqref="A1:XFD1048576"/>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c r="A1" s="349"/>
      <c r="B1" s="350"/>
      <c r="C1" s="350"/>
      <c r="D1" s="350"/>
      <c r="E1" s="350"/>
      <c r="F1" s="350"/>
      <c r="G1" s="350"/>
      <c r="H1" s="350"/>
      <c r="I1" s="350"/>
      <c r="J1" s="350"/>
      <c r="K1" s="350"/>
    </row>
    <row r="2" spans="1:11">
      <c r="A2" s="349"/>
      <c r="B2" s="350"/>
      <c r="C2" s="350"/>
      <c r="D2" s="350"/>
      <c r="E2" s="350"/>
      <c r="F2" s="350"/>
      <c r="G2" s="350"/>
      <c r="H2" s="350"/>
      <c r="I2" s="350"/>
      <c r="J2" s="350"/>
      <c r="K2" s="350"/>
    </row>
    <row r="3" spans="1:11">
      <c r="A3" s="349"/>
      <c r="B3" s="350"/>
      <c r="C3" s="350"/>
      <c r="D3" s="350"/>
      <c r="E3" s="350"/>
      <c r="F3" s="350"/>
      <c r="G3" s="350"/>
      <c r="H3" s="350"/>
      <c r="I3" s="350"/>
      <c r="J3" s="350"/>
      <c r="K3" s="350"/>
    </row>
    <row r="4" spans="1:11" ht="15" customHeight="1">
      <c r="A4" s="1"/>
      <c r="B4" s="351"/>
      <c r="C4" s="352"/>
      <c r="D4" s="352"/>
      <c r="E4" s="352"/>
      <c r="F4" s="352"/>
      <c r="G4" s="352"/>
      <c r="H4" s="352"/>
      <c r="I4" s="352"/>
      <c r="J4" s="352"/>
      <c r="K4" s="352"/>
    </row>
    <row r="5" spans="1:11" ht="15" customHeight="1">
      <c r="A5" s="1"/>
      <c r="B5" s="351"/>
      <c r="C5" s="352"/>
      <c r="D5" s="352"/>
      <c r="E5" s="352"/>
      <c r="F5" s="352"/>
      <c r="G5" s="352"/>
      <c r="H5" s="352"/>
      <c r="I5" s="352"/>
      <c r="J5" s="352"/>
      <c r="K5" s="352"/>
    </row>
    <row r="6" spans="1:11">
      <c r="A6" s="2"/>
      <c r="B6" s="2"/>
      <c r="C6" s="2"/>
      <c r="D6" s="2"/>
      <c r="E6" s="3"/>
      <c r="F6" s="3"/>
      <c r="G6" s="3"/>
      <c r="H6" s="3"/>
      <c r="I6" s="3"/>
      <c r="J6" s="3"/>
      <c r="K6" s="2"/>
    </row>
    <row r="7" spans="1:11">
      <c r="A7" s="4"/>
      <c r="B7" s="4"/>
      <c r="C7" s="4"/>
      <c r="D7" s="4"/>
      <c r="E7" s="5"/>
      <c r="F7" s="5"/>
      <c r="G7" s="5"/>
      <c r="H7" s="5"/>
      <c r="I7" s="9"/>
      <c r="J7" s="5"/>
      <c r="K7" s="4"/>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842FE-DBB3-438D-9AF9-FC33C9A27B1C}">
  <sheetPr codeName="Planilha68">
    <tabColor rgb="FF0707E3"/>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30.140625" bestFit="1" customWidth="1"/>
    <col min="4" max="4" width="25.14062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815</v>
      </c>
      <c r="D2" s="72" t="s">
        <v>2540</v>
      </c>
      <c r="E2" s="72" t="s">
        <v>1838</v>
      </c>
      <c r="F2" s="73" t="s">
        <v>2541</v>
      </c>
      <c r="G2" s="73" t="s">
        <v>1854</v>
      </c>
      <c r="H2" s="73" t="s">
        <v>1862</v>
      </c>
      <c r="I2" s="73" t="s">
        <v>2542</v>
      </c>
      <c r="J2" s="279">
        <v>699536.52</v>
      </c>
      <c r="K2" s="279">
        <v>144242454.44999999</v>
      </c>
      <c r="L2" s="280">
        <v>4.8497269589999996E-3</v>
      </c>
      <c r="M2" s="74">
        <v>0</v>
      </c>
      <c r="N2" s="74">
        <v>1888359.09</v>
      </c>
      <c r="O2" s="281">
        <v>0</v>
      </c>
    </row>
    <row r="3" spans="1:15" ht="15.75" thickBot="1">
      <c r="A3" s="71" t="s">
        <v>1831</v>
      </c>
      <c r="B3" s="72" t="s">
        <v>766</v>
      </c>
      <c r="C3" s="72" t="s">
        <v>815</v>
      </c>
      <c r="D3" s="72" t="s">
        <v>2540</v>
      </c>
      <c r="E3" s="72" t="s">
        <v>1838</v>
      </c>
      <c r="F3" s="73" t="s">
        <v>2541</v>
      </c>
      <c r="G3" s="73" t="s">
        <v>1854</v>
      </c>
      <c r="H3" s="73" t="s">
        <v>1862</v>
      </c>
      <c r="I3" s="73" t="s">
        <v>2543</v>
      </c>
      <c r="J3" s="279">
        <v>325112.34000000003</v>
      </c>
      <c r="K3" s="279">
        <v>144242454.44999999</v>
      </c>
      <c r="L3" s="280">
        <v>2.2539296160000001E-3</v>
      </c>
      <c r="M3" s="74">
        <v>0</v>
      </c>
      <c r="N3" s="74">
        <v>1888359.09</v>
      </c>
      <c r="O3" s="281">
        <v>0</v>
      </c>
    </row>
    <row r="4" spans="1:15" ht="15.75" thickBot="1">
      <c r="A4" s="71" t="s">
        <v>1831</v>
      </c>
      <c r="B4" s="72" t="s">
        <v>766</v>
      </c>
      <c r="C4" s="72" t="s">
        <v>815</v>
      </c>
      <c r="D4" s="72" t="s">
        <v>2540</v>
      </c>
      <c r="E4" s="72" t="s">
        <v>1838</v>
      </c>
      <c r="F4" s="73" t="s">
        <v>2541</v>
      </c>
      <c r="G4" s="73" t="s">
        <v>1835</v>
      </c>
      <c r="H4" s="73" t="s">
        <v>1836</v>
      </c>
      <c r="I4" s="73" t="s">
        <v>2544</v>
      </c>
      <c r="J4" s="279">
        <v>20017.580000000002</v>
      </c>
      <c r="K4" s="279">
        <v>144242454.44999999</v>
      </c>
      <c r="L4" s="280">
        <v>1.3877731100000001E-4</v>
      </c>
      <c r="M4" s="74">
        <v>0</v>
      </c>
      <c r="N4" s="74">
        <v>1888359.09</v>
      </c>
      <c r="O4" s="281">
        <v>0</v>
      </c>
    </row>
    <row r="5" spans="1:15" ht="15.75" thickBot="1">
      <c r="A5" s="71" t="s">
        <v>1831</v>
      </c>
      <c r="B5" s="72" t="s">
        <v>766</v>
      </c>
      <c r="C5" s="72" t="s">
        <v>815</v>
      </c>
      <c r="D5" s="72" t="s">
        <v>2540</v>
      </c>
      <c r="E5" s="72" t="s">
        <v>1838</v>
      </c>
      <c r="F5" s="73" t="s">
        <v>2541</v>
      </c>
      <c r="G5" s="73" t="s">
        <v>1854</v>
      </c>
      <c r="H5" s="73" t="s">
        <v>1866</v>
      </c>
      <c r="I5" s="73" t="s">
        <v>2545</v>
      </c>
      <c r="J5" s="279">
        <v>16444.03</v>
      </c>
      <c r="K5" s="279">
        <v>144242454.44999999</v>
      </c>
      <c r="L5" s="280">
        <v>1.14002705E-4</v>
      </c>
      <c r="M5" s="74">
        <v>0</v>
      </c>
      <c r="N5" s="74">
        <v>1888359.09</v>
      </c>
      <c r="O5" s="281">
        <v>0</v>
      </c>
    </row>
    <row r="6" spans="1:15" ht="15.75" thickBot="1">
      <c r="A6" s="71" t="s">
        <v>1831</v>
      </c>
      <c r="B6" s="72" t="s">
        <v>766</v>
      </c>
      <c r="C6" s="72" t="s">
        <v>815</v>
      </c>
      <c r="D6" s="72" t="s">
        <v>2540</v>
      </c>
      <c r="E6" s="72" t="s">
        <v>1838</v>
      </c>
      <c r="F6" s="73" t="s">
        <v>2541</v>
      </c>
      <c r="G6" s="73" t="s">
        <v>1835</v>
      </c>
      <c r="H6" s="73" t="s">
        <v>1836</v>
      </c>
      <c r="I6" s="73" t="s">
        <v>2546</v>
      </c>
      <c r="J6" s="279">
        <v>26348.959999999999</v>
      </c>
      <c r="K6" s="279">
        <v>144242454.44999999</v>
      </c>
      <c r="L6" s="280">
        <v>1.8267132300000001E-4</v>
      </c>
      <c r="M6" s="74">
        <v>0</v>
      </c>
      <c r="N6" s="74">
        <v>1888359.09</v>
      </c>
      <c r="O6" s="281">
        <v>0</v>
      </c>
    </row>
    <row r="7" spans="1:15" ht="15.75" thickBot="1">
      <c r="A7" s="71" t="s">
        <v>1831</v>
      </c>
      <c r="B7" s="72" t="s">
        <v>766</v>
      </c>
      <c r="C7" s="72" t="s">
        <v>815</v>
      </c>
      <c r="D7" s="72" t="s">
        <v>2547</v>
      </c>
      <c r="E7" s="72" t="s">
        <v>1833</v>
      </c>
      <c r="F7" s="73" t="s">
        <v>2548</v>
      </c>
      <c r="G7" s="73" t="s">
        <v>1835</v>
      </c>
      <c r="H7" s="73" t="s">
        <v>1836</v>
      </c>
      <c r="I7" s="73" t="s">
        <v>2549</v>
      </c>
      <c r="J7" s="279">
        <v>523.73</v>
      </c>
      <c r="K7" s="279">
        <v>144242454.44999999</v>
      </c>
      <c r="L7" s="280">
        <v>3.6309005001127798E-6</v>
      </c>
      <c r="M7" s="74">
        <v>0</v>
      </c>
      <c r="N7" s="74">
        <v>1888359.09</v>
      </c>
      <c r="O7" s="281">
        <v>0</v>
      </c>
    </row>
    <row r="8" spans="1:15" ht="15.75" thickBot="1">
      <c r="A8" s="71" t="s">
        <v>1831</v>
      </c>
      <c r="B8" s="72" t="s">
        <v>766</v>
      </c>
      <c r="C8" s="72" t="s">
        <v>815</v>
      </c>
      <c r="D8" s="72" t="s">
        <v>2550</v>
      </c>
      <c r="E8" s="72" t="s">
        <v>1833</v>
      </c>
      <c r="F8" s="73" t="s">
        <v>2551</v>
      </c>
      <c r="G8" s="73" t="s">
        <v>1835</v>
      </c>
      <c r="H8" s="73" t="s">
        <v>1836</v>
      </c>
      <c r="I8" s="73" t="s">
        <v>2552</v>
      </c>
      <c r="J8" s="279">
        <v>997.06</v>
      </c>
      <c r="K8" s="279">
        <v>144242454.44999999</v>
      </c>
      <c r="L8" s="280">
        <v>6.9123893086942704E-6</v>
      </c>
      <c r="M8" s="74">
        <v>0</v>
      </c>
      <c r="N8" s="74">
        <v>1888359.09</v>
      </c>
      <c r="O8" s="281">
        <v>0</v>
      </c>
    </row>
    <row r="9" spans="1:15" ht="15.75" thickBot="1">
      <c r="A9" s="71" t="s">
        <v>1831</v>
      </c>
      <c r="B9" s="72" t="s">
        <v>766</v>
      </c>
      <c r="C9" s="72" t="s">
        <v>815</v>
      </c>
      <c r="D9" s="72" t="s">
        <v>2540</v>
      </c>
      <c r="E9" s="72" t="s">
        <v>1838</v>
      </c>
      <c r="F9" s="73" t="s">
        <v>2541</v>
      </c>
      <c r="G9" s="73" t="s">
        <v>1835</v>
      </c>
      <c r="H9" s="73" t="s">
        <v>1836</v>
      </c>
      <c r="I9" s="73" t="s">
        <v>2553</v>
      </c>
      <c r="J9" s="279">
        <v>14254.57</v>
      </c>
      <c r="K9" s="279">
        <v>144242454.44999999</v>
      </c>
      <c r="L9" s="280">
        <v>9.8823678883952905E-5</v>
      </c>
      <c r="M9" s="74">
        <v>0</v>
      </c>
      <c r="N9" s="74">
        <v>1888359.09</v>
      </c>
      <c r="O9" s="281">
        <v>0</v>
      </c>
    </row>
    <row r="10" spans="1:15" ht="15.75" thickBot="1">
      <c r="A10" s="77" t="s">
        <v>1831</v>
      </c>
      <c r="B10" s="78" t="s">
        <v>766</v>
      </c>
      <c r="C10" s="78" t="s">
        <v>815</v>
      </c>
      <c r="D10" s="78" t="s">
        <v>2550</v>
      </c>
      <c r="E10" s="78" t="s">
        <v>1833</v>
      </c>
      <c r="F10" s="79" t="s">
        <v>2554</v>
      </c>
      <c r="G10" s="79" t="s">
        <v>1835</v>
      </c>
      <c r="H10" s="79" t="s">
        <v>1836</v>
      </c>
      <c r="I10" s="79" t="s">
        <v>2555</v>
      </c>
      <c r="J10" s="282">
        <v>2389.06</v>
      </c>
      <c r="K10" s="282">
        <v>144242454.44999999</v>
      </c>
      <c r="L10" s="259">
        <v>1.6562807455749E-5</v>
      </c>
      <c r="M10" s="80">
        <v>0</v>
      </c>
      <c r="N10" s="80">
        <v>1888359.09</v>
      </c>
      <c r="O10" s="260">
        <v>0</v>
      </c>
    </row>
  </sheetData>
  <pageMargins left="0.511811024" right="0.511811024" top="0.78740157499999996" bottom="0.78740157499999996" header="0.31496062000000002" footer="0.3149606200000000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E380-588B-4AE2-B3FF-579B5C7C76AD}">
  <sheetPr codeName="Planilha69">
    <tabColor rgb="FF0707E3"/>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815</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fornecedores'!E:E=For_4002!F2)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27" priority="3"/>
  </conditionalFormatting>
  <conditionalFormatting sqref="I3">
    <cfRule type="cellIs" dxfId="26" priority="1" operator="equal">
      <formula>0</formula>
    </cfRule>
    <cfRule type="cellIs" dxfId="25" priority="2" operator="equal">
      <formula>1</formula>
    </cfRule>
  </conditionalFormatting>
  <dataValidations count="1">
    <dataValidation type="list" allowBlank="1" showInputMessage="1" showErrorMessage="1" sqref="J4:K33 O4:P24 L4:M24 U4:V24 R4:S24 X4:X24" xr:uid="{42B567C4-929C-444C-837B-6978BA7E9F2F}">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32891-877E-4F54-9B38-6F29071DD43A}">
  <sheetPr>
    <tabColor theme="5" tint="-0.249977111117893"/>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8.140625" style="65"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816</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 xml:space="preserve">Não apresentou cooperados avaliados </v>
      </c>
      <c r="C4" s="154">
        <f>SUM(L:L)</f>
        <v>0</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4041'!L:L)</f>
        <v>6.2994522485072379E-4</v>
      </c>
      <c r="C7" s="122">
        <v>0.15</v>
      </c>
      <c r="D7" s="340" t="str">
        <f>IF(B7&lt;C7,"ENQUADRADO","DESENQUADRADO")</f>
        <v>ENQUADRADO</v>
      </c>
      <c r="E7" s="340"/>
      <c r="H7" s="341" t="s">
        <v>817</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_xlfn.XLOOKUP(_xlfn.UNIQUE('4041'!$C:$C),'4041'!C:C,'4041'!D:D,"")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Fornecedores'!G46</f>
        <v>0</v>
      </c>
      <c r="D10" s="118">
        <f>'Análise Fornecedores'!H46</f>
        <v>0</v>
      </c>
      <c r="E10" s="118">
        <f>'Análise Fornecedores'!I46</f>
        <v>0</v>
      </c>
      <c r="H10" s="267" t="s">
        <v>232</v>
      </c>
      <c r="I10" s="142">
        <f>_xlfn.XLOOKUP(J10,'4041'!$D:$D,'4041'!$C:$C,0,0)</f>
        <v>0</v>
      </c>
      <c r="J10" s="143"/>
      <c r="K10" s="144" cm="1">
        <f t="array" ref="K10">MAX(IF(J10='4041'!$D:$D,'4041'!$I:$I))</f>
        <v>0</v>
      </c>
      <c r="L10" s="145">
        <f>IF(COUNTIFS('4041'!$D:$D,'A4041'!J10,'4041'!$I:$I,'A4041'!K10,'4041'!$F:$F,'A4041'!$L$7)&gt;=1,1,0)</f>
        <v>0</v>
      </c>
      <c r="M10" s="145">
        <f>IF(COUNTIFS('4041'!$D:$D,'A4041'!J10,'4041'!$I:$I,'A4041'!K10,'4041'!$F:$F,'A4041'!$M$7)&gt;=1,1,0)</f>
        <v>0</v>
      </c>
      <c r="N10" s="146">
        <f>IF(COUNTIFS('4041'!$D:$D,'A4041'!J10,'4041'!$I:$I,'A4041'!K10,'4041'!$F:$F,'A4041'!$N$7)&gt;=1,1,0)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115"/>
      <c r="I11" s="115">
        <f>_xlfn.XLOOKUP(J11,'4041'!$D:$D,'4041'!$C:$C,0,0)</f>
        <v>0</v>
      </c>
      <c r="J11" s="134"/>
      <c r="K11" s="135" cm="1">
        <f t="array" ref="K11">MAX(IF(J11='4041'!$D:$D,'4041'!$I:$I))</f>
        <v>0</v>
      </c>
      <c r="L11" s="136">
        <f>IF(COUNTIFS('4041'!$D:$D,'A4041'!J11,'4041'!$I:$I,'A4041'!K11,'4041'!$F:$F,'A4041'!$L$7)&gt;=1,1,0)</f>
        <v>0</v>
      </c>
      <c r="M11" s="136">
        <f>IF(COUNTIFS('4041'!$D:$D,'A4041'!J11,'4041'!$I:$I,'A4041'!K11,'4041'!$F:$F,'A4041'!$M$7)&gt;=1,1,0)</f>
        <v>0</v>
      </c>
      <c r="N11" s="136">
        <f>IF(COUNTIFS('4041'!$D:$D,'A4041'!J11,'4041'!$I:$I,'A4041'!K11,'4041'!$F:$F,'A4041'!$N$7)&gt;=1,1,0)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_xlfn.XLOOKUP(J12,'4041'!$D:$D,'4041'!$C:$C,0,0)</f>
        <v>0</v>
      </c>
      <c r="J12" s="134"/>
      <c r="K12" s="135" cm="1">
        <f t="array" ref="K12">MAX(IF(J12='4041'!$D:$D,'4041'!$I:$I))</f>
        <v>0</v>
      </c>
      <c r="L12" s="136">
        <f>IF(COUNTIFS('4041'!$D:$D,'A4041'!J12,'4041'!$I:$I,'A4041'!K12,'4041'!$F:$F,'A4041'!$L$7)&gt;=1,1,0)</f>
        <v>0</v>
      </c>
      <c r="M12" s="136">
        <f>IF(COUNTIFS('4041'!$D:$D,'A4041'!J12,'4041'!$I:$I,'A4041'!K12,'4041'!$F:$F,'A4041'!$M$7)&gt;=1,1,0)</f>
        <v>0</v>
      </c>
      <c r="N12" s="136">
        <f>IF(COUNTIFS('4041'!$D:$D,'A4041'!J12,'4041'!$I:$I,'A4041'!K12,'4041'!$F:$F,'A4041'!$N$7)&gt;=1,1,0)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IFERROR(IF(ROW(_xlfn.XLOOKUP(B13,For_4041!D:D,For_4041!D:D))=1,"",ROW(_xlfn.XLOOKUP(B13,For_4041!D:D,For_4041!D:D))),"")</f>
        <v/>
      </c>
      <c r="B13" s="229" t="str" cm="1">
        <f t="array" ref="B13">_xlfn.UNIQUE(IF(_xlfn._xlws.FILTER(For_4041!D:D,For_4041!Z:Z="Fornecedor COM perguntas a serem evidenciadas","")="","",_xlfn._xlws.FILTER(For_4041!D:D,For_4041!Z:Z:'For_4041'!Z:Z="Fornecedor COM perguntas a serem evidenciadas","")))</f>
        <v/>
      </c>
      <c r="C13" s="230" t="str" cm="1">
        <f t="array" aca="1" ref="C13" ca="1">IFERROR(LEFT(
IF(INDIRECT("For_4041!N"&amp;A13)="verificar","6, ","")&amp;
IF(INDIRECT("For_4041!q"&amp;A13)="verificar","7, ","")&amp;
IF(INDIRECT("For_4041!t"&amp;A13)="verificar","8, ","")&amp;
IF(INDIRECT("For_4041!w"&amp;A13)="verificar","16, ","")&amp;
IF(INDIRECT("For_4041!x"&amp;A13)="não","QUESTIONÁRIO, ",""),
LEN(
IF(INDIRECT("For_4041!N"&amp;A13)="verificar","6, ","")&amp;
IF(INDIRECT("For_4041!q"&amp;A13)="verificar","7, ","")&amp;
IF(INDIRECT("For_4041!t"&amp;A13)="verificar","8, ","")&amp;
IF(INDIRECT("For_4041!w"&amp;A13)="verificar","16, ","")&amp;
IF(INDIRECT("For_4041!x"&amp;A13)="não","QUESTIONÁRIO, ",""))-2)&amp;".","")</f>
        <v/>
      </c>
      <c r="D13" s="229"/>
      <c r="E13" s="229"/>
      <c r="H13" s="115"/>
      <c r="I13" s="115">
        <f>_xlfn.XLOOKUP(J13,'4041'!$D:$D,'4041'!$C:$C,0,0)</f>
        <v>0</v>
      </c>
      <c r="J13" s="134"/>
      <c r="K13" s="135" cm="1">
        <f t="array" ref="K13">MAX(IF(J13='4041'!$D:$D,'4041'!$I:$I))</f>
        <v>0</v>
      </c>
      <c r="L13" s="136">
        <f>IF(COUNTIFS('4041'!$D:$D,'A4041'!J13,'4041'!$I:$I,'A4041'!K13,'4041'!$F:$F,'A4041'!$L$7)&gt;=1,1,0)</f>
        <v>0</v>
      </c>
      <c r="M13" s="136">
        <f>IF(COUNTIFS('4041'!$D:$D,'A4041'!J13,'4041'!$I:$I,'A4041'!K13,'4041'!$F:$F,'A4041'!$M$7)&gt;=1,1,0)</f>
        <v>0</v>
      </c>
      <c r="N13" s="136">
        <f>IF(COUNTIFS('4041'!$D:$D,'A4041'!J13,'4041'!$I:$I,'A4041'!K13,'4041'!$F:$F,'A4041'!$N$7)&gt;=1,1,0)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IFERROR(IF(ROW(_xlfn.XLOOKUP(B14,For_4041!D:D,For_4041!D:D))=1,"",ROW(_xlfn.XLOOKUP(B14,For_4041!D:D,For_4041!D:D))),"")</f>
        <v/>
      </c>
      <c r="B14" s="229"/>
      <c r="C14" s="230" t="str" cm="1">
        <f t="array" aca="1" ref="C14" ca="1">IFERROR(LEFT(
IF(INDIRECT("For_4041!N"&amp;A14)="verificar","6, ","")&amp;
IF(INDIRECT("For_4041!q"&amp;A14)="verificar","7, ","")&amp;
IF(INDIRECT("For_4041!t"&amp;A14)="verificar","8, ","")&amp;
IF(INDIRECT("For_4041!w"&amp;A14)="verificar","16, ","")&amp;
IF(INDIRECT("For_4041!x"&amp;A14)="não","QUESTIONÁRIO, ",""),
LEN(
IF(INDIRECT("For_4041!N"&amp;A14)="verificar","6, ","")&amp;
IF(INDIRECT("For_4041!q"&amp;A14)="verificar","7, ","")&amp;
IF(INDIRECT("For_4041!t"&amp;A14)="verificar","8, ","")&amp;
IF(INDIRECT("For_4041!w"&amp;A14)="verificar","16, ","")&amp;
IF(INDIRECT("For_4041!x"&amp;A14)="não","QUESTIONÁRIO, ",""))-2)&amp;".","")</f>
        <v/>
      </c>
      <c r="D14" s="229"/>
      <c r="E14" s="229"/>
      <c r="H14" s="115"/>
      <c r="I14" s="115">
        <f>_xlfn.XLOOKUP(J14,'4041'!$D:$D,'4041'!$C:$C,0,0)</f>
        <v>0</v>
      </c>
      <c r="J14" s="134"/>
      <c r="K14" s="135" cm="1">
        <f t="array" ref="K14">MAX(IF(J14='4041'!$D:$D,'4041'!$I:$I))</f>
        <v>0</v>
      </c>
      <c r="L14" s="136">
        <f>IF(COUNTIFS('4041'!$D:$D,'A4041'!J14,'4041'!$I:$I,'A4041'!K14,'4041'!$F:$F,'A4041'!$L$7)&gt;=1,1,0)</f>
        <v>0</v>
      </c>
      <c r="M14" s="136">
        <f>IF(COUNTIFS('4041'!$D:$D,'A4041'!J14,'4041'!$I:$I,'A4041'!K14,'4041'!$F:$F,'A4041'!$M$7)&gt;=1,1,0)</f>
        <v>0</v>
      </c>
      <c r="N14" s="136">
        <f>IF(COUNTIFS('4041'!$D:$D,'A4041'!J14,'4041'!$I:$I,'A4041'!K14,'4041'!$F:$F,'A4041'!$N$7)&gt;=1,1,0)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IFERROR(IF(ROW(_xlfn.XLOOKUP(B15,For_4041!D:D,For_4041!D:D))=1,"",ROW(_xlfn.XLOOKUP(B15,For_4041!D:D,For_4041!D:D))),"")</f>
        <v/>
      </c>
      <c r="B15" s="229"/>
      <c r="C15" s="230" t="str" cm="1">
        <f t="array" aca="1" ref="C15" ca="1">IFERROR(LEFT(
IF(INDIRECT("For_4041!N"&amp;A15)="verificar","6, ","")&amp;
IF(INDIRECT("For_4041!q"&amp;A15)="verificar","7, ","")&amp;
IF(INDIRECT("For_4041!t"&amp;A15)="verificar","8, ","")&amp;
IF(INDIRECT("For_4041!w"&amp;A15)="verificar","16, ","")&amp;
IF(INDIRECT("For_4041!x"&amp;A15)="não","QUESTIONÁRIO, ",""),
LEN(
IF(INDIRECT("For_4041!N"&amp;A15)="verificar","6, ","")&amp;
IF(INDIRECT("For_4041!q"&amp;A15)="verificar","7, ","")&amp;
IF(INDIRECT("For_4041!t"&amp;A15)="verificar","8, ","")&amp;
IF(INDIRECT("For_4041!w"&amp;A15)="verificar","16, ","")&amp;
IF(INDIRECT("For_4041!x"&amp;A15)="não","QUESTIONÁRIO, ",""))-2)&amp;".","")</f>
        <v/>
      </c>
      <c r="D15" s="229"/>
      <c r="E15" s="229"/>
      <c r="H15" s="115"/>
      <c r="I15" s="115">
        <f>_xlfn.XLOOKUP(J15,'4041'!$D:$D,'4041'!$C:$C,0,0)</f>
        <v>0</v>
      </c>
      <c r="J15" s="134"/>
      <c r="K15" s="135" cm="1">
        <f t="array" ref="K15">MAX(IF(J15='4041'!$D:$D,'4041'!$I:$I))</f>
        <v>0</v>
      </c>
      <c r="L15" s="136">
        <f>IF(COUNTIFS('4041'!$D:$D,'A4041'!J15,'4041'!$I:$I,'A4041'!K15,'4041'!$F:$F,'A4041'!$L$7)&gt;=1,1,0)</f>
        <v>0</v>
      </c>
      <c r="M15" s="136">
        <f>IF(COUNTIFS('4041'!$D:$D,'A4041'!J15,'4041'!$I:$I,'A4041'!K15,'4041'!$F:$F,'A4041'!$M$7)&gt;=1,1,0)</f>
        <v>0</v>
      </c>
      <c r="N15" s="136">
        <f>IF(COUNTIFS('4041'!$D:$D,'A4041'!J15,'4041'!$I:$I,'A4041'!K15,'4041'!$F:$F,'A4041'!$N$7)&gt;=1,1,0)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IFERROR(IF(ROW(_xlfn.XLOOKUP(B16,For_4041!D:D,For_4041!D:D))=1,"",ROW(_xlfn.XLOOKUP(B16,For_4041!D:D,For_4041!D:D))),"")</f>
        <v/>
      </c>
      <c r="B16" s="229"/>
      <c r="C16" s="230" t="str" cm="1">
        <f t="array" aca="1" ref="C16" ca="1">IFERROR(LEFT(
IF(INDIRECT("For_4041!N"&amp;A16)="verificar","6, ","")&amp;
IF(INDIRECT("For_4041!q"&amp;A16)="verificar","7, ","")&amp;
IF(INDIRECT("For_4041!t"&amp;A16)="verificar","8, ","")&amp;
IF(INDIRECT("For_4041!w"&amp;A16)="verificar","16, ","")&amp;
IF(INDIRECT("For_4041!x"&amp;A16)="não","QUESTIONÁRIO, ",""),
LEN(
IF(INDIRECT("For_4041!N"&amp;A16)="verificar","6, ","")&amp;
IF(INDIRECT("For_4041!q"&amp;A16)="verificar","7, ","")&amp;
IF(INDIRECT("For_4041!t"&amp;A16)="verificar","8, ","")&amp;
IF(INDIRECT("For_4041!w"&amp;A16)="verificar","16, ","")&amp;
IF(INDIRECT("For_4041!x"&amp;A16)="não","QUESTIONÁRIO, ",""))-2)&amp;".","")</f>
        <v/>
      </c>
      <c r="D16" s="229"/>
      <c r="E16" s="229"/>
      <c r="H16" s="115"/>
      <c r="I16" s="115">
        <f>_xlfn.XLOOKUP(J16,'4041'!$D:$D,'4041'!$C:$C,0,0)</f>
        <v>0</v>
      </c>
      <c r="J16" s="134"/>
      <c r="K16" s="135" cm="1">
        <f t="array" ref="K16">MAX(IF(J16='4041'!$D:$D,'4041'!$I:$I))</f>
        <v>0</v>
      </c>
      <c r="L16" s="136">
        <f>IF(COUNTIFS('4041'!$D:$D,'A4041'!J16,'4041'!$I:$I,'A4041'!K16,'4041'!$F:$F,'A4041'!$L$7)&gt;=1,1,0)</f>
        <v>0</v>
      </c>
      <c r="M16" s="136">
        <f>IF(COUNTIFS('4041'!$D:$D,'A4041'!J16,'4041'!$I:$I,'A4041'!K16,'4041'!$F:$F,'A4041'!$M$7)&gt;=1,1,0)</f>
        <v>0</v>
      </c>
      <c r="N16" s="136">
        <f>IF(COUNTIFS('4041'!$D:$D,'A4041'!J16,'4041'!$I:$I,'A4041'!K16,'4041'!$F:$F,'A4041'!$N$7)&gt;=1,1,0)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IFERROR(IF(ROW(_xlfn.XLOOKUP(B17,For_4041!D:D,For_4041!D:D))=1,"",ROW(_xlfn.XLOOKUP(B17,For_4041!D:D,For_4041!D:D))),"")</f>
        <v/>
      </c>
      <c r="B17" s="229"/>
      <c r="C17" s="230" t="str" cm="1">
        <f t="array" aca="1" ref="C17" ca="1">IFERROR(LEFT(
IF(INDIRECT("For_4041!N"&amp;A17)="verificar","6, ","")&amp;
IF(INDIRECT("For_4041!q"&amp;A17)="verificar","7, ","")&amp;
IF(INDIRECT("For_4041!t"&amp;A17)="verificar","8, ","")&amp;
IF(INDIRECT("For_4041!w"&amp;A17)="verificar","16, ","")&amp;
IF(INDIRECT("For_4041!x"&amp;A17)="não","QUESTIONÁRIO, ",""),
LEN(
IF(INDIRECT("For_4041!N"&amp;A17)="verificar","6, ","")&amp;
IF(INDIRECT("For_4041!q"&amp;A17)="verificar","7, ","")&amp;
IF(INDIRECT("For_4041!t"&amp;A17)="verificar","8, ","")&amp;
IF(INDIRECT("For_4041!w"&amp;A17)="verificar","16, ","")&amp;
IF(INDIRECT("For_4041!x"&amp;A17)="não","QUESTIONÁRIO, ",""))-2)&amp;".","")</f>
        <v/>
      </c>
      <c r="D17" s="229"/>
      <c r="E17" s="229"/>
      <c r="H17" s="115"/>
      <c r="I17" s="115">
        <f>_xlfn.XLOOKUP(J17,'4041'!$D:$D,'4041'!$C:$C,0,0)</f>
        <v>0</v>
      </c>
      <c r="J17" s="134"/>
      <c r="K17" s="135" cm="1">
        <f t="array" ref="K17">MAX(IF(J17='4041'!$D:$D,'4041'!$I:$I))</f>
        <v>0</v>
      </c>
      <c r="L17" s="136">
        <f>IF(COUNTIFS('4041'!$D:$D,'A4041'!J17,'4041'!$I:$I,'A4041'!K17,'4041'!$F:$F,'A4041'!$L$7)&gt;=1,1,0)</f>
        <v>0</v>
      </c>
      <c r="M17" s="136">
        <f>IF(COUNTIFS('4041'!$D:$D,'A4041'!J17,'4041'!$I:$I,'A4041'!K17,'4041'!$F:$F,'A4041'!$M$7)&gt;=1,1,0)</f>
        <v>0</v>
      </c>
      <c r="N17" s="136">
        <f>IF(COUNTIFS('4041'!$D:$D,'A4041'!J17,'4041'!$I:$I,'A4041'!K17,'4041'!$F:$F,'A4041'!$N$7)&gt;=1,1,0)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IFERROR(IF(ROW(_xlfn.XLOOKUP(B18,For_4041!D:D,For_4041!D:D))=1,"",ROW(_xlfn.XLOOKUP(B18,For_4041!D:D,For_4041!D:D))),"")</f>
        <v/>
      </c>
      <c r="B18" s="229"/>
      <c r="C18" s="230" t="str" cm="1">
        <f t="array" aca="1" ref="C18" ca="1">IFERROR(LEFT(
IF(INDIRECT("For_4041!N"&amp;A18)="verificar","6, ","")&amp;
IF(INDIRECT("For_4041!q"&amp;A18)="verificar","7, ","")&amp;
IF(INDIRECT("For_4041!t"&amp;A18)="verificar","8, ","")&amp;
IF(INDIRECT("For_4041!w"&amp;A18)="verificar","16, ","")&amp;
IF(INDIRECT("For_4041!x"&amp;A18)="não","QUESTIONÁRIO, ",""),
LEN(
IF(INDIRECT("For_4041!N"&amp;A18)="verificar","6, ","")&amp;
IF(INDIRECT("For_4041!q"&amp;A18)="verificar","7, ","")&amp;
IF(INDIRECT("For_4041!t"&amp;A18)="verificar","8, ","")&amp;
IF(INDIRECT("For_4041!w"&amp;A18)="verificar","16, ","")&amp;
IF(INDIRECT("For_4041!x"&amp;A18)="não","QUESTIONÁRIO, ",""))-2)&amp;".","")</f>
        <v/>
      </c>
      <c r="D18" s="229"/>
      <c r="E18" s="229"/>
      <c r="H18" s="115"/>
      <c r="I18" s="115">
        <f>_xlfn.XLOOKUP(J18,'4041'!$D:$D,'4041'!$C:$C,0,0)</f>
        <v>0</v>
      </c>
      <c r="J18" s="134"/>
      <c r="K18" s="135" cm="1">
        <f t="array" ref="K18">MAX(IF(J18='4041'!$D:$D,'4041'!$I:$I))</f>
        <v>0</v>
      </c>
      <c r="L18" s="136">
        <f>IF(COUNTIFS('4041'!$D:$D,'A4041'!J18,'4041'!$I:$I,'A4041'!K18,'4041'!$F:$F,'A4041'!$L$7)&gt;=1,1,0)</f>
        <v>0</v>
      </c>
      <c r="M18" s="136">
        <f>IF(COUNTIFS('4041'!$D:$D,'A4041'!J18,'4041'!$I:$I,'A4041'!K18,'4041'!$F:$F,'A4041'!$M$7)&gt;=1,1,0)</f>
        <v>0</v>
      </c>
      <c r="N18" s="136">
        <f>IF(COUNTIFS('4041'!$D:$D,'A4041'!J18,'4041'!$I:$I,'A4041'!K18,'4041'!$F:$F,'A4041'!$N$7)&gt;=1,1,0)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IFERROR(IF(ROW(_xlfn.XLOOKUP(B19,For_4041!D:D,For_4041!D:D))=1,"",ROW(_xlfn.XLOOKUP(B19,For_4041!D:D,For_4041!D:D))),"")</f>
        <v/>
      </c>
      <c r="B19" s="229"/>
      <c r="C19" s="230" t="str" cm="1">
        <f t="array" aca="1" ref="C19" ca="1">IFERROR(LEFT(
IF(INDIRECT("For_4041!N"&amp;A19)="verificar","6, ","")&amp;
IF(INDIRECT("For_4041!q"&amp;A19)="verificar","7, ","")&amp;
IF(INDIRECT("For_4041!t"&amp;A19)="verificar","8, ","")&amp;
IF(INDIRECT("For_4041!w"&amp;A19)="verificar","16, ","")&amp;
IF(INDIRECT("For_4041!x"&amp;A19)="não","QUESTIONÁRIO, ",""),
LEN(
IF(INDIRECT("For_4041!N"&amp;A19)="verificar","6, ","")&amp;
IF(INDIRECT("For_4041!q"&amp;A19)="verificar","7, ","")&amp;
IF(INDIRECT("For_4041!t"&amp;A19)="verificar","8, ","")&amp;
IF(INDIRECT("For_4041!w"&amp;A19)="verificar","16, ","")&amp;
IF(INDIRECT("For_4041!x"&amp;A19)="não","QUESTIONÁRIO, ",""))-2)&amp;".","")</f>
        <v/>
      </c>
      <c r="D19" s="229"/>
      <c r="E19" s="229"/>
      <c r="H19" s="115"/>
      <c r="I19" s="115">
        <f>_xlfn.XLOOKUP(J19,'4041'!$D:$D,'4041'!$C:$C,0,0)</f>
        <v>0</v>
      </c>
      <c r="J19" s="134"/>
      <c r="K19" s="135" cm="1">
        <f t="array" ref="K19">MAX(IF(J19='4041'!$D:$D,'4041'!$I:$I))</f>
        <v>0</v>
      </c>
      <c r="L19" s="136">
        <f>IF(COUNTIFS('4041'!$D:$D,'A4041'!J19,'4041'!$I:$I,'A4041'!K19,'4041'!$F:$F,'A4041'!$L$7)&gt;=1,1,0)</f>
        <v>0</v>
      </c>
      <c r="M19" s="136">
        <f>IF(COUNTIFS('4041'!$D:$D,'A4041'!J19,'4041'!$I:$I,'A4041'!K19,'4041'!$F:$F,'A4041'!$M$7)&gt;=1,1,0)</f>
        <v>0</v>
      </c>
      <c r="N19" s="136">
        <f>IF(COUNTIFS('4041'!$D:$D,'A4041'!J19,'4041'!$I:$I,'A4041'!K19,'4041'!$F:$F,'A4041'!$N$7)&gt;=1,1,0)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IFERROR(IF(ROW(_xlfn.XLOOKUP(B20,For_4041!D:D,For_4041!D:D))=1,"",ROW(_xlfn.XLOOKUP(B20,For_4041!D:D,For_4041!D:D))),"")</f>
        <v/>
      </c>
      <c r="B20" s="229"/>
      <c r="C20" s="230" t="str" cm="1">
        <f t="array" aca="1" ref="C20" ca="1">IFERROR(LEFT(
IF(INDIRECT("For_4041!N"&amp;A20)="verificar","6, ","")&amp;
IF(INDIRECT("For_4041!q"&amp;A20)="verificar","7, ","")&amp;
IF(INDIRECT("For_4041!t"&amp;A20)="verificar","8, ","")&amp;
IF(INDIRECT("For_4041!w"&amp;A20)="verificar","16, ","")&amp;
IF(INDIRECT("For_4041!x"&amp;A20)="não","QUESTIONÁRIO, ",""),
LEN(
IF(INDIRECT("For_4041!N"&amp;A20)="verificar","6, ","")&amp;
IF(INDIRECT("For_4041!q"&amp;A20)="verificar","7, ","")&amp;
IF(INDIRECT("For_4041!t"&amp;A20)="verificar","8, ","")&amp;
IF(INDIRECT("For_4041!w"&amp;A20)="verificar","16, ","")&amp;
IF(INDIRECT("For_4041!x"&amp;A20)="não","QUESTIONÁRIO, ",""))-2)&amp;".","")</f>
        <v/>
      </c>
      <c r="D20" s="229"/>
      <c r="E20" s="229"/>
      <c r="H20" s="115"/>
      <c r="I20" s="115">
        <f>_xlfn.XLOOKUP(J20,'4041'!$D:$D,'4041'!$C:$C,0,0)</f>
        <v>0</v>
      </c>
      <c r="J20" s="134"/>
      <c r="K20" s="135" cm="1">
        <f t="array" ref="K20">MAX(IF(J20='4041'!$D:$D,'4041'!$I:$I))</f>
        <v>0</v>
      </c>
      <c r="L20" s="136">
        <f>IF(COUNTIFS('4041'!$D:$D,'A4041'!J20,'4041'!$I:$I,'A4041'!K20,'4041'!$F:$F,'A4041'!$L$7)&gt;=1,1,0)</f>
        <v>0</v>
      </c>
      <c r="M20" s="136">
        <f>IF(COUNTIFS('4041'!$D:$D,'A4041'!J20,'4041'!$I:$I,'A4041'!K20,'4041'!$F:$F,'A4041'!$M$7)&gt;=1,1,0)</f>
        <v>0</v>
      </c>
      <c r="N20" s="136">
        <f>IF(COUNTIFS('4041'!$D:$D,'A4041'!J20,'4041'!$I:$I,'A4041'!K20,'4041'!$F:$F,'A4041'!$N$7)&gt;=1,1,0)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IFERROR(IF(ROW(_xlfn.XLOOKUP(B21,For_4041!D:D,For_4041!D:D))=1,"",ROW(_xlfn.XLOOKUP(B21,For_4041!D:D,For_4041!D:D))),"")</f>
        <v/>
      </c>
      <c r="B21" s="229"/>
      <c r="C21" s="230" t="str" cm="1">
        <f t="array" aca="1" ref="C21" ca="1">IFERROR(LEFT(
IF(INDIRECT("For_4041!N"&amp;A21)="verificar","6, ","")&amp;
IF(INDIRECT("For_4041!q"&amp;A21)="verificar","7, ","")&amp;
IF(INDIRECT("For_4041!t"&amp;A21)="verificar","8, ","")&amp;
IF(INDIRECT("For_4041!w"&amp;A21)="verificar","16, ","")&amp;
IF(INDIRECT("For_4041!x"&amp;A21)="não","QUESTIONÁRIO, ",""),
LEN(
IF(INDIRECT("For_4041!N"&amp;A21)="verificar","6, ","")&amp;
IF(INDIRECT("For_4041!q"&amp;A21)="verificar","7, ","")&amp;
IF(INDIRECT("For_4041!t"&amp;A21)="verificar","8, ","")&amp;
IF(INDIRECT("For_4041!w"&amp;A21)="verificar","16, ","")&amp;
IF(INDIRECT("For_4041!x"&amp;A21)="não","QUESTIONÁRIO, ",""))-2)&amp;".","")</f>
        <v/>
      </c>
      <c r="D21" s="229"/>
      <c r="E21" s="229"/>
      <c r="H21" s="115"/>
      <c r="I21" s="115">
        <f>_xlfn.XLOOKUP(J21,'4041'!$D:$D,'4041'!$C:$C,0,0)</f>
        <v>0</v>
      </c>
      <c r="J21" s="134"/>
      <c r="K21" s="135" cm="1">
        <f t="array" ref="K21">MAX(IF(J21='4041'!$D:$D,'4041'!$I:$I))</f>
        <v>0</v>
      </c>
      <c r="L21" s="136">
        <f>IF(COUNTIFS('4041'!$D:$D,'A4041'!J21,'4041'!$I:$I,'A4041'!K21,'4041'!$F:$F,'A4041'!$L$7)&gt;=1,1,0)</f>
        <v>0</v>
      </c>
      <c r="M21" s="136">
        <f>IF(COUNTIFS('4041'!$D:$D,'A4041'!J21,'4041'!$I:$I,'A4041'!K21,'4041'!$F:$F,'A4041'!$M$7)&gt;=1,1,0)</f>
        <v>0</v>
      </c>
      <c r="N21" s="136">
        <f>IF(COUNTIFS('4041'!$D:$D,'A4041'!J21,'4041'!$I:$I,'A4041'!K21,'4041'!$F:$F,'A4041'!$N$7)&gt;=1,1,0)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IFERROR(IF(ROW(_xlfn.XLOOKUP(B22,For_4041!D:D,For_4041!D:D))=1,"",ROW(_xlfn.XLOOKUP(B22,For_4041!D:D,For_4041!D:D))),"")</f>
        <v/>
      </c>
      <c r="B22" s="229"/>
      <c r="C22" s="230" t="str" cm="1">
        <f t="array" aca="1" ref="C22" ca="1">IFERROR(LEFT(
IF(INDIRECT("For_4041!N"&amp;A22)="verificar","6, ","")&amp;
IF(INDIRECT("For_4041!q"&amp;A22)="verificar","7, ","")&amp;
IF(INDIRECT("For_4041!t"&amp;A22)="verificar","8, ","")&amp;
IF(INDIRECT("For_4041!w"&amp;A22)="verificar","16, ","")&amp;
IF(INDIRECT("For_4041!x"&amp;A22)="não","QUESTIONÁRIO, ",""),
LEN(
IF(INDIRECT("For_4041!N"&amp;A22)="verificar","6, ","")&amp;
IF(INDIRECT("For_4041!q"&amp;A22)="verificar","7, ","")&amp;
IF(INDIRECT("For_4041!t"&amp;A22)="verificar","8, ","")&amp;
IF(INDIRECT("For_4041!w"&amp;A22)="verificar","16, ","")&amp;
IF(INDIRECT("For_4041!x"&amp;A22)="não","QUESTIONÁRIO, ",""))-2)&amp;".","")</f>
        <v/>
      </c>
      <c r="D22" s="229"/>
      <c r="E22" s="229"/>
      <c r="H22" s="115"/>
      <c r="I22" s="115">
        <f>_xlfn.XLOOKUP(J22,'4041'!$D:$D,'4041'!$C:$C,0,0)</f>
        <v>0</v>
      </c>
      <c r="J22" s="134"/>
      <c r="K22" s="135" cm="1">
        <f t="array" ref="K22">MAX(IF(J22='4041'!$D:$D,'4041'!$I:$I))</f>
        <v>0</v>
      </c>
      <c r="L22" s="136">
        <f>IF(COUNTIFS('4041'!$D:$D,'A4041'!J22,'4041'!$I:$I,'A4041'!K22,'4041'!$F:$F,'A4041'!$L$7)&gt;=1,1,0)</f>
        <v>0</v>
      </c>
      <c r="M22" s="136">
        <f>IF(COUNTIFS('4041'!$D:$D,'A4041'!J22,'4041'!$I:$I,'A4041'!K22,'4041'!$F:$F,'A4041'!$M$7)&gt;=1,1,0)</f>
        <v>0</v>
      </c>
      <c r="N22" s="136">
        <f>IF(COUNTIFS('4041'!$D:$D,'A4041'!J22,'4041'!$I:$I,'A4041'!K22,'4041'!$F:$F,'A4041'!$N$7)&gt;=1,1,0)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IFERROR(IF(ROW(_xlfn.XLOOKUP(B23,For_4041!D:D,For_4041!D:D))=1,"",ROW(_xlfn.XLOOKUP(B23,For_4041!D:D,For_4041!D:D))),"")</f>
        <v/>
      </c>
      <c r="B23" s="229"/>
      <c r="C23" s="230" t="str" cm="1">
        <f t="array" aca="1" ref="C23" ca="1">IFERROR(LEFT(
IF(INDIRECT("For_4041!N"&amp;A23)="verificar","6, ","")&amp;
IF(INDIRECT("For_4041!q"&amp;A23)="verificar","7, ","")&amp;
IF(INDIRECT("For_4041!t"&amp;A23)="verificar","8, ","")&amp;
IF(INDIRECT("For_4041!w"&amp;A23)="verificar","16, ","")&amp;
IF(INDIRECT("For_4041!x"&amp;A23)="não","QUESTIONÁRIO, ",""),
LEN(
IF(INDIRECT("For_4041!N"&amp;A23)="verificar","6, ","")&amp;
IF(INDIRECT("For_4041!q"&amp;A23)="verificar","7, ","")&amp;
IF(INDIRECT("For_4041!t"&amp;A23)="verificar","8, ","")&amp;
IF(INDIRECT("For_4041!w"&amp;A23)="verificar","16, ","")&amp;
IF(INDIRECT("For_4041!x"&amp;A23)="não","QUESTIONÁRIO, ",""))-2)&amp;".","")</f>
        <v/>
      </c>
      <c r="D23" s="229"/>
      <c r="E23" s="229"/>
      <c r="H23" s="115"/>
      <c r="I23" s="115">
        <f>_xlfn.XLOOKUP(J23,'4041'!$D:$D,'4041'!$C:$C,0,0)</f>
        <v>0</v>
      </c>
      <c r="J23" s="134"/>
      <c r="K23" s="135" cm="1">
        <f t="array" ref="K23">MAX(IF(J23='4041'!$D:$D,'4041'!$I:$I))</f>
        <v>0</v>
      </c>
      <c r="L23" s="136">
        <f>IF(COUNTIFS('4041'!$D:$D,'A4041'!J23,'4041'!$I:$I,'A4041'!K23,'4041'!$F:$F,'A4041'!$L$7)&gt;=1,1,0)</f>
        <v>0</v>
      </c>
      <c r="M23" s="136">
        <f>IF(COUNTIFS('4041'!$D:$D,'A4041'!J23,'4041'!$I:$I,'A4041'!K23,'4041'!$F:$F,'A4041'!$M$7)&gt;=1,1,0)</f>
        <v>0</v>
      </c>
      <c r="N23" s="136">
        <f>IF(COUNTIFS('4041'!$D:$D,'A4041'!J23,'4041'!$I:$I,'A4041'!K23,'4041'!$F:$F,'A4041'!$N$7)&gt;=1,1,0)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IFERROR(IF(ROW(_xlfn.XLOOKUP(B24,For_4041!D:D,For_4041!D:D))=1,"",ROW(_xlfn.XLOOKUP(B24,For_4041!D:D,For_4041!D:D))),"")</f>
        <v/>
      </c>
      <c r="B24" s="229"/>
      <c r="C24" s="230" t="str" cm="1">
        <f t="array" aca="1" ref="C24" ca="1">IFERROR(LEFT(
IF(INDIRECT("For_4041!N"&amp;A24)="verificar","6, ","")&amp;
IF(INDIRECT("For_4041!q"&amp;A24)="verificar","7, ","")&amp;
IF(INDIRECT("For_4041!t"&amp;A24)="verificar","8, ","")&amp;
IF(INDIRECT("For_4041!w"&amp;A24)="verificar","16, ","")&amp;
IF(INDIRECT("For_4041!x"&amp;A24)="não","QUESTIONÁRIO, ",""),
LEN(
IF(INDIRECT("For_4041!N"&amp;A24)="verificar","6, ","")&amp;
IF(INDIRECT("For_4041!q"&amp;A24)="verificar","7, ","")&amp;
IF(INDIRECT("For_4041!t"&amp;A24)="verificar","8, ","")&amp;
IF(INDIRECT("For_4041!w"&amp;A24)="verificar","16, ","")&amp;
IF(INDIRECT("For_4041!x"&amp;A24)="não","QUESTIONÁRIO, ",""))-2)&amp;".","")</f>
        <v/>
      </c>
      <c r="D24" s="229"/>
      <c r="E24" s="229"/>
      <c r="H24" s="115"/>
      <c r="I24" s="115">
        <f>_xlfn.XLOOKUP(J24,'4041'!$D:$D,'4041'!$C:$C,0,0)</f>
        <v>0</v>
      </c>
      <c r="J24" s="134"/>
      <c r="K24" s="135" cm="1">
        <f t="array" ref="K24">MAX(IF(J24='4041'!$D:$D,'4041'!$I:$I))</f>
        <v>0</v>
      </c>
      <c r="L24" s="136">
        <f>IF(COUNTIFS('4041'!$D:$D,'A4041'!J24,'4041'!$I:$I,'A4041'!K24,'4041'!$F:$F,'A4041'!$L$7)&gt;=1,1,0)</f>
        <v>0</v>
      </c>
      <c r="M24" s="136">
        <f>IF(COUNTIFS('4041'!$D:$D,'A4041'!J24,'4041'!$I:$I,'A4041'!K24,'4041'!$F:$F,'A4041'!$M$7)&gt;=1,1,0)</f>
        <v>0</v>
      </c>
      <c r="N24" s="136">
        <f>IF(COUNTIFS('4041'!$D:$D,'A4041'!J24,'4041'!$I:$I,'A4041'!K24,'4041'!$F:$F,'A4041'!$N$7)&gt;=1,1,0)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_xlfn.XLOOKUP(J25,'4041'!$D:$D,'4041'!$C:$C,0,0)</f>
        <v>0</v>
      </c>
      <c r="J25" s="134"/>
      <c r="K25" s="135" cm="1">
        <f t="array" ref="K25">MAX(IF(J25='4041'!$D:$D,'4041'!$I:$I))</f>
        <v>0</v>
      </c>
      <c r="L25" s="136">
        <f>IF(COUNTIFS('4041'!$D:$D,'A4041'!J25,'4041'!$I:$I,'A4041'!K25,'4041'!$F:$F,'A4041'!$L$7)&gt;=1,1,0)</f>
        <v>0</v>
      </c>
      <c r="M25" s="136">
        <f>IF(COUNTIFS('4041'!$D:$D,'A4041'!J25,'4041'!$I:$I,'A4041'!K25,'4041'!$F:$F,'A4041'!$M$7)&gt;=1,1,0)</f>
        <v>0</v>
      </c>
      <c r="N25" s="136">
        <f>IF(COUNTIFS('4041'!$D:$D,'A4041'!J25,'4041'!$I:$I,'A4041'!K25,'4041'!$F:$F,'A4041'!$N$7)&gt;=1,1,0)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_xlfn.XLOOKUP(J26,'4041'!$D:$D,'4041'!$C:$C,0,0)</f>
        <v>0</v>
      </c>
      <c r="J26" s="134"/>
      <c r="K26" s="135" cm="1">
        <f t="array" ref="K26">MAX(IF(J26='4041'!$D:$D,'4041'!$I:$I))</f>
        <v>0</v>
      </c>
      <c r="L26" s="136">
        <f>IF(COUNTIFS('4041'!$D:$D,'A4041'!J26,'4041'!$I:$I,'A4041'!K26,'4041'!$F:$F,'A4041'!$L$7)&gt;=1,1,0)</f>
        <v>0</v>
      </c>
      <c r="M26" s="136">
        <f>IF(COUNTIFS('4041'!$D:$D,'A4041'!J26,'4041'!$I:$I,'A4041'!K26,'4041'!$F:$F,'A4041'!$M$7)&gt;=1,1,0)</f>
        <v>0</v>
      </c>
      <c r="N26" s="136">
        <f>IF(COUNTIFS('4041'!$D:$D,'A4041'!J26,'4041'!$I:$I,'A4041'!K26,'4041'!$F:$F,'A4041'!$N$7)&gt;=1,1,0)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_xlfn.XLOOKUP(J27,'4041'!$D:$D,'4041'!$C:$C,0,0)</f>
        <v>0</v>
      </c>
      <c r="J27" s="134"/>
      <c r="K27" s="135" cm="1">
        <f t="array" ref="K27">MAX(IF(J27='4041'!$D:$D,'4041'!$I:$I))</f>
        <v>0</v>
      </c>
      <c r="L27" s="136">
        <f>IF(COUNTIFS('4041'!$D:$D,'A4041'!J27,'4041'!$I:$I,'A4041'!K27,'4041'!$F:$F,'A4041'!$L$7)&gt;=1,1,0)</f>
        <v>0</v>
      </c>
      <c r="M27" s="136">
        <f>IF(COUNTIFS('4041'!$D:$D,'A4041'!J27,'4041'!$I:$I,'A4041'!K27,'4041'!$F:$F,'A4041'!$M$7)&gt;=1,1,0)</f>
        <v>0</v>
      </c>
      <c r="N27" s="136">
        <f>IF(COUNTIFS('4041'!$D:$D,'A4041'!J27,'4041'!$I:$I,'A4041'!K27,'4041'!$F:$F,'A4041'!$N$7)&gt;=1,1,0)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_xlfn._xlws.FILTER(For_4041!D:E,For_4041!J:J="SIM","")</f>
        <v/>
      </c>
      <c r="C28" s="230"/>
      <c r="D28" s="229"/>
      <c r="E28" s="229"/>
      <c r="H28" s="115"/>
      <c r="I28" s="115">
        <f>_xlfn.XLOOKUP(J28,'4041'!$D:$D,'4041'!$C:$C,0,0)</f>
        <v>0</v>
      </c>
      <c r="J28" s="134"/>
      <c r="K28" s="135" cm="1">
        <f t="array" ref="K28">MAX(IF(J28='4041'!$D:$D,'4041'!$I:$I))</f>
        <v>0</v>
      </c>
      <c r="L28" s="136">
        <f>IF(COUNTIFS('4041'!$D:$D,'A4041'!J28,'4041'!$I:$I,'A4041'!K28,'4041'!$F:$F,'A4041'!$L$7)&gt;=1,1,0)</f>
        <v>0</v>
      </c>
      <c r="M28" s="136">
        <f>IF(COUNTIFS('4041'!$D:$D,'A4041'!J28,'4041'!$I:$I,'A4041'!K28,'4041'!$F:$F,'A4041'!$M$7)&gt;=1,1,0)</f>
        <v>0</v>
      </c>
      <c r="N28" s="136">
        <f>IF(COUNTIFS('4041'!$D:$D,'A4041'!J28,'4041'!$I:$I,'A4041'!K28,'4041'!$F:$F,'A4041'!$N$7)&gt;=1,1,0)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_xlfn.XLOOKUP(J29,'4041'!$D:$D,'4041'!$C:$C,0,0)</f>
        <v>0</v>
      </c>
      <c r="J29" s="134"/>
      <c r="K29" s="135" cm="1">
        <f t="array" ref="K29">MAX(IF(J29='4041'!$D:$D,'4041'!$I:$I))</f>
        <v>0</v>
      </c>
      <c r="L29" s="136">
        <f>IF(COUNTIFS('4041'!$D:$D,'A4041'!J29,'4041'!$I:$I,'A4041'!K29,'4041'!$F:$F,'A4041'!$L$7)&gt;=1,1,0)</f>
        <v>0</v>
      </c>
      <c r="M29" s="136">
        <f>IF(COUNTIFS('4041'!$D:$D,'A4041'!J29,'4041'!$I:$I,'A4041'!K29,'4041'!$F:$F,'A4041'!$M$7)&gt;=1,1,0)</f>
        <v>0</v>
      </c>
      <c r="N29" s="136">
        <f>IF(COUNTIFS('4041'!$D:$D,'A4041'!J29,'4041'!$I:$I,'A4041'!K29,'4041'!$F:$F,'A4041'!$N$7)&gt;=1,1,0)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5">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24" priority="4" operator="equal">
      <formula>1</formula>
    </cfRule>
  </conditionalFormatting>
  <conditionalFormatting sqref="L1:N29 L58:N1048576">
    <cfRule type="cellIs" dxfId="23" priority="1" operator="equal">
      <formula>0</formula>
    </cfRule>
  </conditionalFormatting>
  <conditionalFormatting sqref="M3:M6 M8:M29 M58:M1048576">
    <cfRule type="cellIs" dxfId="22" priority="3" operator="equal">
      <formula>1</formula>
    </cfRule>
  </conditionalFormatting>
  <conditionalFormatting sqref="N3:N6 N8:N29 N58:N1048576">
    <cfRule type="cellIs" dxfId="21" priority="2" operator="equal">
      <formula>1</formula>
    </cfRule>
  </conditionalFormatting>
  <dataValidations count="3">
    <dataValidation type="list" allowBlank="1" showInputMessage="1" showErrorMessage="1" sqref="AD10" xr:uid="{3546FE59-D6EA-49C4-A944-DD2BBC1DBFC4}">
      <formula1>"Foi firmado um TAC, Não foi firmado um TAC, Não se aplica"</formula1>
    </dataValidation>
    <dataValidation type="list" allowBlank="1" showInputMessage="1" showErrorMessage="1" sqref="V10:V29 Z10:Z29 R10:R29" xr:uid="{55925C9E-F0D3-4538-A008-CC5EAB4FC515}">
      <formula1>"Sim, Não, Não se aplica"</formula1>
    </dataValidation>
    <dataValidation type="list" allowBlank="1" showInputMessage="1" showErrorMessage="1" sqref="S10:T29 W10:X29 AA10:AB29 AH10:AH29 AE10:AF10 O10:P29 AL10:AL29" xr:uid="{3A59423F-B636-4578-9CBB-CF3EA02CAF27}">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7A22ED3-F47B-44B6-A09E-CED6592EA807}">
          <x14:formula1>
            <xm:f>'Cooperados Alto Risco'!$N$20:$N$27</xm:f>
          </x14:formula1>
          <xm:sqref>AK10:AK29</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EE251-057A-4B6A-BB46-DFF6CB77EBBE}">
  <sheetPr codeName="Planilha70">
    <tabColor theme="5" tint="-0.249977111117893"/>
  </sheetPr>
  <dimension ref="A1:K7"/>
  <sheetViews>
    <sheetView workbookViewId="0">
      <selection sqref="A1:XFD1048576"/>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c r="B1" s="350"/>
      <c r="C1" s="350"/>
      <c r="D1" s="350"/>
      <c r="E1" s="350"/>
      <c r="F1" s="350"/>
      <c r="G1" s="350"/>
      <c r="H1" s="350"/>
      <c r="I1" s="350"/>
      <c r="J1" s="350"/>
      <c r="K1" s="350"/>
    </row>
    <row r="2" spans="1:11" ht="15.95" customHeight="1">
      <c r="A2" s="349"/>
      <c r="B2" s="350"/>
      <c r="C2" s="350"/>
      <c r="D2" s="350"/>
      <c r="E2" s="350"/>
      <c r="F2" s="350"/>
      <c r="G2" s="350"/>
      <c r="H2" s="350"/>
      <c r="I2" s="350"/>
      <c r="J2" s="350"/>
      <c r="K2" s="350"/>
    </row>
    <row r="3" spans="1:11" ht="15.95" customHeight="1">
      <c r="A3" s="349"/>
      <c r="B3" s="350"/>
      <c r="C3" s="350"/>
      <c r="D3" s="350"/>
      <c r="E3" s="350"/>
      <c r="F3" s="350"/>
      <c r="G3" s="350"/>
      <c r="H3" s="350"/>
      <c r="I3" s="350"/>
      <c r="J3" s="350"/>
      <c r="K3" s="350"/>
    </row>
    <row r="4" spans="1:11">
      <c r="A4" s="1"/>
      <c r="B4" s="351"/>
      <c r="C4" s="352"/>
      <c r="D4" s="352"/>
      <c r="E4" s="352"/>
      <c r="F4" s="352"/>
      <c r="G4" s="352"/>
      <c r="H4" s="352"/>
      <c r="I4" s="352"/>
      <c r="J4" s="352"/>
      <c r="K4" s="352"/>
    </row>
    <row r="5" spans="1:11">
      <c r="A5" s="1"/>
      <c r="B5" s="351"/>
      <c r="C5" s="352"/>
      <c r="D5" s="352"/>
      <c r="E5" s="352"/>
      <c r="F5" s="352"/>
      <c r="G5" s="352"/>
      <c r="H5" s="352"/>
      <c r="I5" s="352"/>
      <c r="J5" s="352"/>
      <c r="K5" s="352"/>
    </row>
    <row r="6" spans="1:11">
      <c r="A6" s="2"/>
      <c r="B6" s="2"/>
      <c r="C6" s="2"/>
      <c r="D6" s="2"/>
      <c r="E6" s="3"/>
      <c r="F6" s="3"/>
      <c r="G6" s="3"/>
      <c r="H6" s="3"/>
      <c r="I6" s="3"/>
      <c r="J6" s="3"/>
      <c r="K6" s="2"/>
    </row>
    <row r="7" spans="1:11">
      <c r="A7" s="4"/>
      <c r="B7" s="4"/>
      <c r="C7" s="4"/>
      <c r="D7" s="4"/>
      <c r="E7" s="5"/>
      <c r="F7" s="5"/>
      <c r="G7" s="5"/>
      <c r="H7" s="5"/>
      <c r="I7" s="9"/>
      <c r="J7" s="5"/>
      <c r="K7" s="4"/>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01F7-6C86-4A8E-9D4E-2A912136B8DC}">
  <sheetPr codeName="Planilha72">
    <tabColor theme="5" tint="-0.249977111117893"/>
  </sheetPr>
  <dimension ref="A1:O11"/>
  <sheetViews>
    <sheetView workbookViewId="0">
      <selection sqref="A1:XFD1048576"/>
    </sheetView>
  </sheetViews>
  <sheetFormatPr defaultRowHeight="12.75" customHeight="1"/>
  <cols>
    <col min="1" max="1" width="25.140625" bestFit="1" customWidth="1"/>
    <col min="2" max="2" width="34" bestFit="1" customWidth="1"/>
    <col min="3" max="3" width="32.7109375" bestFit="1" customWidth="1"/>
    <col min="4" max="4" width="36.57031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818</v>
      </c>
      <c r="D2" s="72" t="s">
        <v>2556</v>
      </c>
      <c r="E2" s="72" t="s">
        <v>1833</v>
      </c>
      <c r="F2" s="73" t="s">
        <v>2557</v>
      </c>
      <c r="G2" s="73" t="s">
        <v>1854</v>
      </c>
      <c r="H2" s="73" t="s">
        <v>1866</v>
      </c>
      <c r="I2" s="73" t="s">
        <v>2558</v>
      </c>
      <c r="J2" s="279">
        <v>136.69</v>
      </c>
      <c r="K2" s="279">
        <v>284247015.35000002</v>
      </c>
      <c r="L2" s="280">
        <v>4.8088455680595398E-7</v>
      </c>
      <c r="M2" s="74">
        <v>0</v>
      </c>
      <c r="N2" s="74">
        <v>4927615.7</v>
      </c>
      <c r="O2" s="281">
        <v>0</v>
      </c>
    </row>
    <row r="3" spans="1:15" ht="15.75" thickBot="1">
      <c r="A3" s="71" t="s">
        <v>1831</v>
      </c>
      <c r="B3" s="72" t="s">
        <v>766</v>
      </c>
      <c r="C3" s="72" t="s">
        <v>818</v>
      </c>
      <c r="D3" s="72" t="s">
        <v>2556</v>
      </c>
      <c r="E3" s="72" t="s">
        <v>1833</v>
      </c>
      <c r="F3" s="73" t="s">
        <v>2557</v>
      </c>
      <c r="G3" s="73" t="s">
        <v>1835</v>
      </c>
      <c r="H3" s="73" t="s">
        <v>1836</v>
      </c>
      <c r="I3" s="73" t="s">
        <v>2559</v>
      </c>
      <c r="J3" s="279">
        <v>765.66</v>
      </c>
      <c r="K3" s="279">
        <v>284247015.35000002</v>
      </c>
      <c r="L3" s="280">
        <v>2.6936430592146199E-6</v>
      </c>
      <c r="M3" s="74">
        <v>0</v>
      </c>
      <c r="N3" s="74">
        <v>4927615.7</v>
      </c>
      <c r="O3" s="281">
        <v>0</v>
      </c>
    </row>
    <row r="4" spans="1:15" ht="15.75" thickBot="1">
      <c r="A4" s="71" t="s">
        <v>1831</v>
      </c>
      <c r="B4" s="72" t="s">
        <v>766</v>
      </c>
      <c r="C4" s="72" t="s">
        <v>818</v>
      </c>
      <c r="D4" s="72" t="s">
        <v>2560</v>
      </c>
      <c r="E4" s="72" t="s">
        <v>1833</v>
      </c>
      <c r="F4" s="73" t="s">
        <v>2561</v>
      </c>
      <c r="G4" s="73" t="s">
        <v>1835</v>
      </c>
      <c r="H4" s="73" t="s">
        <v>1836</v>
      </c>
      <c r="I4" s="73" t="s">
        <v>2562</v>
      </c>
      <c r="J4" s="283">
        <v>20</v>
      </c>
      <c r="K4" s="279">
        <v>284247015.35000002</v>
      </c>
      <c r="L4" s="280">
        <v>7.0361336865308998E-8</v>
      </c>
      <c r="M4" s="74">
        <v>0</v>
      </c>
      <c r="N4" s="74">
        <v>4927615.7</v>
      </c>
      <c r="O4" s="281">
        <v>0</v>
      </c>
    </row>
    <row r="5" spans="1:15" ht="15.75" thickBot="1">
      <c r="A5" s="71" t="s">
        <v>1831</v>
      </c>
      <c r="B5" s="72" t="s">
        <v>766</v>
      </c>
      <c r="C5" s="72" t="s">
        <v>818</v>
      </c>
      <c r="D5" s="72" t="s">
        <v>2556</v>
      </c>
      <c r="E5" s="72" t="s">
        <v>1833</v>
      </c>
      <c r="F5" s="73" t="s">
        <v>2563</v>
      </c>
      <c r="G5" s="73" t="s">
        <v>1835</v>
      </c>
      <c r="H5" s="73" t="s">
        <v>1836</v>
      </c>
      <c r="I5" s="73" t="s">
        <v>2564</v>
      </c>
      <c r="J5" s="283">
        <v>970</v>
      </c>
      <c r="K5" s="279">
        <v>284247015.35000002</v>
      </c>
      <c r="L5" s="280">
        <v>3.4125248379674799E-6</v>
      </c>
      <c r="M5" s="74">
        <v>0</v>
      </c>
      <c r="N5" s="74">
        <v>4927615.7</v>
      </c>
      <c r="O5" s="281">
        <v>0</v>
      </c>
    </row>
    <row r="6" spans="1:15" ht="15.75" thickBot="1">
      <c r="A6" s="71" t="s">
        <v>1831</v>
      </c>
      <c r="B6" s="72" t="s">
        <v>766</v>
      </c>
      <c r="C6" s="72" t="s">
        <v>818</v>
      </c>
      <c r="D6" s="72" t="s">
        <v>2565</v>
      </c>
      <c r="E6" s="72" t="s">
        <v>1833</v>
      </c>
      <c r="F6" s="73" t="s">
        <v>2566</v>
      </c>
      <c r="G6" s="73" t="s">
        <v>1840</v>
      </c>
      <c r="H6" s="73" t="s">
        <v>1841</v>
      </c>
      <c r="I6" s="73" t="s">
        <v>2567</v>
      </c>
      <c r="J6" s="279">
        <v>26269.31</v>
      </c>
      <c r="K6" s="279">
        <v>284247015.35000002</v>
      </c>
      <c r="L6" s="280">
        <v>9.2417188506461505E-5</v>
      </c>
      <c r="M6" s="74">
        <v>0</v>
      </c>
      <c r="N6" s="74">
        <v>4927615.7</v>
      </c>
      <c r="O6" s="281">
        <v>0</v>
      </c>
    </row>
    <row r="7" spans="1:15" ht="15.75" thickBot="1">
      <c r="A7" s="71" t="s">
        <v>1831</v>
      </c>
      <c r="B7" s="72" t="s">
        <v>766</v>
      </c>
      <c r="C7" s="72" t="s">
        <v>818</v>
      </c>
      <c r="D7" s="72" t="s">
        <v>2556</v>
      </c>
      <c r="E7" s="72" t="s">
        <v>1833</v>
      </c>
      <c r="F7" s="73" t="s">
        <v>2568</v>
      </c>
      <c r="G7" s="73" t="s">
        <v>1835</v>
      </c>
      <c r="H7" s="73" t="s">
        <v>1836</v>
      </c>
      <c r="I7" s="73" t="s">
        <v>2569</v>
      </c>
      <c r="J7" s="283">
        <v>10</v>
      </c>
      <c r="K7" s="279">
        <v>284247015.35000002</v>
      </c>
      <c r="L7" s="280">
        <v>3.5180668432654499E-8</v>
      </c>
      <c r="M7" s="74">
        <v>0</v>
      </c>
      <c r="N7" s="74">
        <v>4927615.7</v>
      </c>
      <c r="O7" s="281">
        <v>0</v>
      </c>
    </row>
    <row r="8" spans="1:15" ht="15.75" thickBot="1">
      <c r="A8" s="71" t="s">
        <v>1831</v>
      </c>
      <c r="B8" s="72" t="s">
        <v>766</v>
      </c>
      <c r="C8" s="72" t="s">
        <v>818</v>
      </c>
      <c r="D8" s="72" t="s">
        <v>2570</v>
      </c>
      <c r="E8" s="72" t="s">
        <v>1833</v>
      </c>
      <c r="F8" s="73" t="s">
        <v>2571</v>
      </c>
      <c r="G8" s="73" t="s">
        <v>1835</v>
      </c>
      <c r="H8" s="73" t="s">
        <v>1836</v>
      </c>
      <c r="I8" s="73" t="s">
        <v>2572</v>
      </c>
      <c r="J8" s="279">
        <v>532.86</v>
      </c>
      <c r="K8" s="279">
        <v>284247015.35000002</v>
      </c>
      <c r="L8" s="280">
        <v>1.8746370981024299E-6</v>
      </c>
      <c r="M8" s="74">
        <v>0</v>
      </c>
      <c r="N8" s="74">
        <v>4927615.7</v>
      </c>
      <c r="O8" s="281">
        <v>0</v>
      </c>
    </row>
    <row r="9" spans="1:15" ht="15.75" thickBot="1">
      <c r="A9" s="71" t="s">
        <v>1831</v>
      </c>
      <c r="B9" s="72" t="s">
        <v>766</v>
      </c>
      <c r="C9" s="72" t="s">
        <v>818</v>
      </c>
      <c r="D9" s="72" t="s">
        <v>2556</v>
      </c>
      <c r="E9" s="72" t="s">
        <v>1833</v>
      </c>
      <c r="F9" s="73" t="s">
        <v>2568</v>
      </c>
      <c r="G9" s="73" t="s">
        <v>1854</v>
      </c>
      <c r="H9" s="73" t="s">
        <v>1866</v>
      </c>
      <c r="I9" s="73" t="s">
        <v>2573</v>
      </c>
      <c r="J9" s="279">
        <v>1253.6099999999999</v>
      </c>
      <c r="K9" s="279">
        <v>284247015.35000002</v>
      </c>
      <c r="L9" s="280">
        <v>4.4102837753859997E-6</v>
      </c>
      <c r="M9" s="74">
        <v>0</v>
      </c>
      <c r="N9" s="74">
        <v>4927615.7</v>
      </c>
      <c r="O9" s="281">
        <v>0</v>
      </c>
    </row>
    <row r="10" spans="1:15" ht="15.75" thickBot="1">
      <c r="A10" s="71" t="s">
        <v>1831</v>
      </c>
      <c r="B10" s="72" t="s">
        <v>766</v>
      </c>
      <c r="C10" s="72" t="s">
        <v>818</v>
      </c>
      <c r="D10" s="72" t="s">
        <v>2560</v>
      </c>
      <c r="E10" s="72" t="s">
        <v>1833</v>
      </c>
      <c r="F10" s="73" t="s">
        <v>2574</v>
      </c>
      <c r="G10" s="73" t="s">
        <v>1835</v>
      </c>
      <c r="H10" s="73" t="s">
        <v>1836</v>
      </c>
      <c r="I10" s="73" t="s">
        <v>2575</v>
      </c>
      <c r="J10" s="279">
        <v>506.73</v>
      </c>
      <c r="K10" s="279">
        <v>284247015.35000002</v>
      </c>
      <c r="L10" s="280">
        <v>1.7827100114879E-6</v>
      </c>
      <c r="M10" s="74">
        <v>0</v>
      </c>
      <c r="N10" s="74">
        <v>4927615.7</v>
      </c>
      <c r="O10" s="281">
        <v>0</v>
      </c>
    </row>
    <row r="11" spans="1:15" ht="12.75" customHeight="1" thickBot="1">
      <c r="A11" s="77" t="s">
        <v>1831</v>
      </c>
      <c r="B11" s="78" t="s">
        <v>766</v>
      </c>
      <c r="C11" s="78" t="s">
        <v>818</v>
      </c>
      <c r="D11" s="78" t="s">
        <v>2576</v>
      </c>
      <c r="E11" s="78" t="s">
        <v>1833</v>
      </c>
      <c r="F11" s="79" t="s">
        <v>2577</v>
      </c>
      <c r="G11" s="79" t="s">
        <v>1840</v>
      </c>
      <c r="H11" s="79" t="s">
        <v>1841</v>
      </c>
      <c r="I11" s="79" t="s">
        <v>2578</v>
      </c>
      <c r="J11" s="282">
        <v>148595.19</v>
      </c>
      <c r="K11" s="282">
        <v>284247015.35000002</v>
      </c>
      <c r="L11" s="259">
        <v>5.2276781099999995E-4</v>
      </c>
      <c r="M11" s="80">
        <v>0</v>
      </c>
      <c r="N11" s="80">
        <v>4927615.7</v>
      </c>
      <c r="O11" s="260">
        <v>0</v>
      </c>
    </row>
  </sheetData>
  <pageMargins left="0.511811024" right="0.511811024" top="0.78740157499999996" bottom="0.78740157499999996" header="0.31496062000000002" footer="0.3149606200000000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1421-1662-43C6-82CE-EA6A8724E709}">
  <sheetPr codeName="Planilha73">
    <tabColor theme="5" tint="-0.249977111117893"/>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818</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fornecedores'!E:E=For_4041!F2)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20" priority="3"/>
  </conditionalFormatting>
  <conditionalFormatting sqref="I3">
    <cfRule type="cellIs" dxfId="19" priority="1" operator="equal">
      <formula>0</formula>
    </cfRule>
    <cfRule type="cellIs" dxfId="18" priority="2" operator="equal">
      <formula>1</formula>
    </cfRule>
  </conditionalFormatting>
  <dataValidations count="1">
    <dataValidation type="list" allowBlank="1" showInputMessage="1" showErrorMessage="1" sqref="J4:K33 O4:P24 L4:M24 U4:V24 R4:S24 X4:X24" xr:uid="{62D66581-AD72-4E06-B9BF-32D79C6CA6D1}">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38FD2-39F1-44D8-B57D-69AE9CA5D8DF}">
  <sheetPr>
    <tabColor rgb="FFFFFF00"/>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6.28515625" style="65" customWidth="1"/>
    <col min="8" max="8" width="46.42578125" style="65" bestFit="1"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819</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11 Cooperados avaliados ao RSAC</v>
      </c>
      <c r="C4" s="154">
        <f>SUM(L:L)</f>
        <v>6</v>
      </c>
      <c r="D4" s="154">
        <f>SUM(M:M)</f>
        <v>5</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4155'!L:L)</f>
        <v>9.5332976176032696E-5</v>
      </c>
      <c r="C7" s="122">
        <v>0.15</v>
      </c>
      <c r="D7" s="340" t="str">
        <f>IF(B7&lt;C7,"ENQUADRADO","DESENQUADRADO")</f>
        <v>ENQUADRADO</v>
      </c>
      <c r="E7" s="340"/>
      <c r="H7" s="341" t="s">
        <v>820</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0">_xlfn.XLOOKUP(_xlfn.UNIQUE('4155'!$C:$C),'4155'!C:C,'4155'!D:D,"")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Fornecedores'!G47</f>
        <v>0</v>
      </c>
      <c r="D10" s="118">
        <f>'Análise Fornecedores'!H47</f>
        <v>0</v>
      </c>
      <c r="E10" s="118">
        <f>'Análise Fornecedores'!I47</f>
        <v>0</v>
      </c>
      <c r="H10" s="250" t="s">
        <v>1734</v>
      </c>
      <c r="I10" s="142" t="str">
        <f>_xlfn.XLOOKUP(J10,'4155'!$D:$D,'4155'!$C:$C,0,0)</f>
        <v>000.743.561-43</v>
      </c>
      <c r="J10" s="143" t="str">
        <v>LEANDRO HENRIQUE MARQUES PAULINO</v>
      </c>
      <c r="K10" s="144" cm="1">
        <f t="array" ref="K10">MAX(IF(J10='4155'!$D:$D,'4155'!$I:$I))</f>
        <v>46037</v>
      </c>
      <c r="L10" s="145">
        <f>IF(COUNTIFS('4155'!$D:$D,'A4155'!J10,'4155'!$I:$I,'A4155'!K10,'4155'!$F:$F,'A4155'!$L$7)&gt;=1,1,0)</f>
        <v>1</v>
      </c>
      <c r="M10" s="145">
        <f>IF(COUNTIFS('4155'!$D:$D,'A4155'!J10,'4155'!$I:$I,'A4155'!K10,'4155'!$F:$F,'A4155'!$M$7)&gt;=1,1,0)</f>
        <v>0</v>
      </c>
      <c r="N10" s="146">
        <f>IF(COUNTIFS('4155'!$D:$D,'A4155'!J10,'4155'!$I:$I,'A4155'!K10,'4155'!$F:$F,'A4155'!$N$7)&gt;=1,1,0)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0" t="s">
        <v>1734</v>
      </c>
      <c r="I11" s="115" t="str">
        <f>_xlfn.XLOOKUP(J11,'4155'!$D:$D,'4155'!$C:$C,0,0)</f>
        <v>011.772.911-69</v>
      </c>
      <c r="J11" s="134" t="str">
        <v>DJONAS KOGLER</v>
      </c>
      <c r="K11" s="135" cm="1">
        <f t="array" ref="K11">MAX(IF(J11='4155'!$D:$D,'4155'!$I:$I))</f>
        <v>46034</v>
      </c>
      <c r="L11" s="136">
        <f>IF(COUNTIFS('4155'!$D:$D,'A4155'!J11,'4155'!$I:$I,'A4155'!K11,'4155'!$F:$F,'A4155'!$L$7)&gt;=1,1,0)</f>
        <v>0</v>
      </c>
      <c r="M11" s="136">
        <f>IF(COUNTIFS('4155'!$D:$D,'A4155'!J11,'4155'!$I:$I,'A4155'!K11,'4155'!$F:$F,'A4155'!$M$7)&gt;=1,1,0)</f>
        <v>1</v>
      </c>
      <c r="N11" s="136">
        <f>IF(COUNTIFS('4155'!$D:$D,'A4155'!J11,'4155'!$I:$I,'A4155'!K11,'4155'!$F:$F,'A4155'!$N$7)&gt;=1,1,0)</f>
        <v>0</v>
      </c>
      <c r="O11" s="117"/>
      <c r="P11" s="118"/>
      <c r="Q11" s="133" t="str">
        <f t="shared" ref="Q11:Q61"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62" si="4">IF(AND(Z11="Sim",AB11="Siim"),"Ok",IF(AND(AA11="Sim")*OR(AB11="Não",AB11="Não se aplica",AB11=""),"Verificar","Ok"))</f>
        <v>Ok</v>
      </c>
      <c r="AD11" s="115"/>
      <c r="AE11" s="115"/>
      <c r="AF11" s="66"/>
      <c r="AG11" s="133" t="str">
        <f t="shared" ref="AG11:AG62" si="5">IF(AND(AE11="sim",AF11="Não"),"Verificar","Ok")</f>
        <v>Ok</v>
      </c>
      <c r="AH11" s="115"/>
      <c r="AI11" s="133" t="str">
        <f t="shared" ref="AI11:AI62"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0" t="s">
        <v>1810</v>
      </c>
      <c r="I12" s="115" t="str">
        <f>_xlfn.XLOOKUP(J12,'4155'!$D:$D,'4155'!$C:$C,0,0)</f>
        <v>035.226.491-84</v>
      </c>
      <c r="J12" s="134" t="str">
        <v>RAFAEL ALVARENGA MELLER</v>
      </c>
      <c r="K12" s="135" cm="1">
        <f t="array" ref="K12">MAX(IF(J12='4155'!$D:$D,'4155'!$I:$I))</f>
        <v>46030</v>
      </c>
      <c r="L12" s="136">
        <f>IF(COUNTIFS('4155'!$D:$D,'A4155'!J12,'4155'!$I:$I,'A4155'!K12,'4155'!$F:$F,'A4155'!$L$7)&gt;=1,1,0)</f>
        <v>0</v>
      </c>
      <c r="M12" s="136">
        <f>IF(COUNTIFS('4155'!$D:$D,'A4155'!J12,'4155'!$I:$I,'A4155'!K12,'4155'!$F:$F,'A4155'!$M$7)&gt;=1,1,0)</f>
        <v>1</v>
      </c>
      <c r="N12" s="136">
        <f>IF(COUNTIFS('4155'!$D:$D,'A4155'!J12,'4155'!$I:$I,'A4155'!K12,'4155'!$F:$F,'A4155'!$N$7)&gt;=1,1,0)</f>
        <v>0</v>
      </c>
      <c r="O12" s="117"/>
      <c r="P12" s="118"/>
      <c r="Q12" s="133" t="str">
        <f t="shared" si="2"/>
        <v>Ok</v>
      </c>
      <c r="R12" s="115"/>
      <c r="S12" s="115"/>
      <c r="T12" s="66"/>
      <c r="U12" s="133" t="str">
        <f t="shared" si="3"/>
        <v>Ok</v>
      </c>
      <c r="V12" s="115"/>
      <c r="W12" s="115"/>
      <c r="X12" s="66"/>
      <c r="Y12" s="133" t="str">
        <f t="shared" ref="Y12:Y62"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IFERROR(IF(ROW(_xlfn.XLOOKUP(B13,For_4155!D:D,For_4155!D:D))=1,"",ROW(_xlfn.XLOOKUP(B13,For_4155!D:D,For_4155!D:D))),"")</f>
        <v/>
      </c>
      <c r="B13" s="229" t="str" cm="1">
        <f t="array" ref="B13">_xlfn.UNIQUE(IF(_xlfn._xlws.FILTER(For_4155!D:D,For_4155!Z:Z="Fornecedor COM perguntas a serem evidenciadas","")="","",_xlfn._xlws.FILTER(For_4155!D:D,For_4155!Z:Z:'For_4155'!Z:Z="Fornecedor COM perguntas a serem evidenciadas","")))</f>
        <v/>
      </c>
      <c r="C13" s="230" t="str" cm="1">
        <f t="array" aca="1" ref="C13" ca="1">IFERROR(LEFT(
IF(INDIRECT("For_4155!N"&amp;A13)="verificar","6, ","")&amp;
IF(INDIRECT("For_4155!q"&amp;A13)="verificar","7, ","")&amp;
IF(INDIRECT("For_4155!t"&amp;A13)="verificar","8, ","")&amp;
IF(INDIRECT("For_4155!w"&amp;A13)="verificar","16, ","")&amp;
IF(INDIRECT("For_4155!x"&amp;A13)="não","QUESTIONÁRIO, ",""),
LEN(
IF(INDIRECT("For_4155!N"&amp;A13)="verificar","6, ","")&amp;
IF(INDIRECT("For_4155!q"&amp;A13)="verificar","7, ","")&amp;
IF(INDIRECT("For_4155!t"&amp;A13)="verificar","8, ","")&amp;
IF(INDIRECT("For_4155!w"&amp;A13)="verificar","16, ","")&amp;
IF(INDIRECT("For_4155!x"&amp;A13)="não","QUESTIONÁRIO, ",""))-2)&amp;".","")</f>
        <v/>
      </c>
      <c r="D13" s="229"/>
      <c r="E13" s="229"/>
      <c r="H13" s="250" t="s">
        <v>1736</v>
      </c>
      <c r="I13" s="115" t="str">
        <f>_xlfn.XLOOKUP(J13,'4155'!$D:$D,'4155'!$C:$C,0,0)</f>
        <v>041.372.611-80</v>
      </c>
      <c r="J13" s="134" t="str">
        <v>JOVIANO TARLETON CORDEIRO HONORATO</v>
      </c>
      <c r="K13" s="135" cm="1">
        <f t="array" ref="K13">MAX(IF(J13='4155'!$D:$D,'4155'!$I:$I))</f>
        <v>46049</v>
      </c>
      <c r="L13" s="136">
        <f>IF(COUNTIFS('4155'!$D:$D,'A4155'!J13,'4155'!$I:$I,'A4155'!K13,'4155'!$F:$F,'A4155'!$L$7)&gt;=1,1,0)</f>
        <v>1</v>
      </c>
      <c r="M13" s="136">
        <f>IF(COUNTIFS('4155'!$D:$D,'A4155'!J13,'4155'!$I:$I,'A4155'!K13,'4155'!$F:$F,'A4155'!$M$7)&gt;=1,1,0)</f>
        <v>0</v>
      </c>
      <c r="N13" s="136">
        <f>IF(COUNTIFS('4155'!$D:$D,'A4155'!J13,'4155'!$I:$I,'A4155'!K13,'4155'!$F:$F,'A4155'!$N$7)&gt;=1,1,0)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IFERROR(IF(ROW(_xlfn.XLOOKUP(B14,For_4155!D:D,For_4155!D:D))=1,"",ROW(_xlfn.XLOOKUP(B14,For_4155!D:D,For_4155!D:D))),"")</f>
        <v/>
      </c>
      <c r="B14" s="229"/>
      <c r="C14" s="230" t="str" cm="1">
        <f t="array" aca="1" ref="C14" ca="1">IFERROR(LEFT(
IF(INDIRECT("For_4155!N"&amp;A14)="verificar","6, ","")&amp;
IF(INDIRECT("For_4155!q"&amp;A14)="verificar","7, ","")&amp;
IF(INDIRECT("For_4155!t"&amp;A14)="verificar","8, ","")&amp;
IF(INDIRECT("For_4155!w"&amp;A14)="verificar","16, ","")&amp;
IF(INDIRECT("For_4155!x"&amp;A14)="não","QUESTIONÁRIO, ",""),
LEN(
IF(INDIRECT("For_4155!N"&amp;A14)="verificar","6, ","")&amp;
IF(INDIRECT("For_4155!q"&amp;A14)="verificar","7, ","")&amp;
IF(INDIRECT("For_4155!t"&amp;A14)="verificar","8, ","")&amp;
IF(INDIRECT("For_4155!w"&amp;A14)="verificar","16, ","")&amp;
IF(INDIRECT("For_4155!x"&amp;A14)="não","QUESTIONÁRIO, ",""))-2)&amp;".","")</f>
        <v/>
      </c>
      <c r="D14" s="229"/>
      <c r="E14" s="229"/>
      <c r="H14" s="250" t="s">
        <v>1734</v>
      </c>
      <c r="I14" s="115" t="str">
        <f>_xlfn.XLOOKUP(J14,'4155'!$D:$D,'4155'!$C:$C,0,0)</f>
        <v>043.176.819-60</v>
      </c>
      <c r="J14" s="134" t="str">
        <v>GLAUBER ZANINI</v>
      </c>
      <c r="K14" s="135" cm="1">
        <f t="array" ref="K14">MAX(IF(J14='4155'!$D:$D,'4155'!$I:$I))</f>
        <v>46037</v>
      </c>
      <c r="L14" s="136">
        <f>IF(COUNTIFS('4155'!$D:$D,'A4155'!J14,'4155'!$I:$I,'A4155'!K14,'4155'!$F:$F,'A4155'!$L$7)&gt;=1,1,0)</f>
        <v>0</v>
      </c>
      <c r="M14" s="136">
        <f>IF(COUNTIFS('4155'!$D:$D,'A4155'!J14,'4155'!$I:$I,'A4155'!K14,'4155'!$F:$F,'A4155'!$M$7)&gt;=1,1,0)</f>
        <v>1</v>
      </c>
      <c r="N14" s="136">
        <f>IF(COUNTIFS('4155'!$D:$D,'A4155'!J14,'4155'!$I:$I,'A4155'!K14,'4155'!$F:$F,'A4155'!$N$7)&gt;=1,1,0)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t="s">
        <v>1735</v>
      </c>
      <c r="AI14" s="133" t="str">
        <f t="shared" si="6"/>
        <v>Verificar</v>
      </c>
      <c r="AJ14" s="117" t="str">
        <f t="shared" si="7"/>
        <v>Não</v>
      </c>
      <c r="AK14" s="118"/>
      <c r="AL14" s="115"/>
      <c r="AM14" s="133" t="str">
        <f t="shared" si="0"/>
        <v>Ok</v>
      </c>
      <c r="AO14" s="65" t="str">
        <f t="shared" si="1"/>
        <v>Cooperado COM perguntas a serem evidenciadas</v>
      </c>
      <c r="AP14"/>
      <c r="AQ14"/>
      <c r="AR14"/>
      <c r="AT14"/>
    </row>
    <row r="15" spans="1:46" ht="20.100000000000001" customHeight="1">
      <c r="A15" s="65" t="str">
        <f>IFERROR(IF(ROW(_xlfn.XLOOKUP(B15,For_4155!D:D,For_4155!D:D))=1,"",ROW(_xlfn.XLOOKUP(B15,For_4155!D:D,For_4155!D:D))),"")</f>
        <v/>
      </c>
      <c r="B15" s="229"/>
      <c r="C15" s="230" t="str" cm="1">
        <f t="array" aca="1" ref="C15" ca="1">IFERROR(LEFT(
IF(INDIRECT("For_4155!N"&amp;A15)="verificar","6, ","")&amp;
IF(INDIRECT("For_4155!q"&amp;A15)="verificar","7, ","")&amp;
IF(INDIRECT("For_4155!t"&amp;A15)="verificar","8, ","")&amp;
IF(INDIRECT("For_4155!w"&amp;A15)="verificar","16, ","")&amp;
IF(INDIRECT("For_4155!x"&amp;A15)="não","QUESTIONÁRIO, ",""),
LEN(
IF(INDIRECT("For_4155!N"&amp;A15)="verificar","6, ","")&amp;
IF(INDIRECT("For_4155!q"&amp;A15)="verificar","7, ","")&amp;
IF(INDIRECT("For_4155!t"&amp;A15)="verificar","8, ","")&amp;
IF(INDIRECT("For_4155!w"&amp;A15)="verificar","16, ","")&amp;
IF(INDIRECT("For_4155!x"&amp;A15)="não","QUESTIONÁRIO, ",""))-2)&amp;".","")</f>
        <v/>
      </c>
      <c r="D15" s="229"/>
      <c r="E15" s="229"/>
      <c r="H15" s="250" t="s">
        <v>1789</v>
      </c>
      <c r="I15" s="115" t="str">
        <f>_xlfn.XLOOKUP(J15,'4155'!$D:$D,'4155'!$C:$C,0,0)</f>
        <v>046.893.521-51</v>
      </c>
      <c r="J15" s="134" t="str">
        <v>FANNY RAMOS DUTRA ETCHEVERRIA</v>
      </c>
      <c r="K15" s="135" cm="1">
        <f t="array" ref="K15">MAX(IF(J15='4155'!$D:$D,'4155'!$I:$I))</f>
        <v>46051</v>
      </c>
      <c r="L15" s="136">
        <f>IF(COUNTIFS('4155'!$D:$D,'A4155'!J15,'4155'!$I:$I,'A4155'!K15,'4155'!$F:$F,'A4155'!$L$7)&gt;=1,1,0)</f>
        <v>1</v>
      </c>
      <c r="M15" s="136">
        <f>IF(COUNTIFS('4155'!$D:$D,'A4155'!J15,'4155'!$I:$I,'A4155'!K15,'4155'!$F:$F,'A4155'!$M$7)&gt;=1,1,0)</f>
        <v>0</v>
      </c>
      <c r="N15" s="136">
        <f>IF(COUNTIFS('4155'!$D:$D,'A4155'!J15,'4155'!$I:$I,'A4155'!K15,'4155'!$F:$F,'A4155'!$N$7)&gt;=1,1,0)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IFERROR(IF(ROW(_xlfn.XLOOKUP(B16,For_4155!D:D,For_4155!D:D))=1,"",ROW(_xlfn.XLOOKUP(B16,For_4155!D:D,For_4155!D:D))),"")</f>
        <v/>
      </c>
      <c r="B16" s="229"/>
      <c r="C16" s="230" t="str" cm="1">
        <f t="array" aca="1" ref="C16" ca="1">IFERROR(LEFT(
IF(INDIRECT("For_4155!N"&amp;A16)="verificar","6, ","")&amp;
IF(INDIRECT("For_4155!q"&amp;A16)="verificar","7, ","")&amp;
IF(INDIRECT("For_4155!t"&amp;A16)="verificar","8, ","")&amp;
IF(INDIRECT("For_4155!w"&amp;A16)="verificar","16, ","")&amp;
IF(INDIRECT("For_4155!x"&amp;A16)="não","QUESTIONÁRIO, ",""),
LEN(
IF(INDIRECT("For_4155!N"&amp;A16)="verificar","6, ","")&amp;
IF(INDIRECT("For_4155!q"&amp;A16)="verificar","7, ","")&amp;
IF(INDIRECT("For_4155!t"&amp;A16)="verificar","8, ","")&amp;
IF(INDIRECT("For_4155!w"&amp;A16)="verificar","16, ","")&amp;
IF(INDIRECT("For_4155!x"&amp;A16)="não","QUESTIONÁRIO, ",""))-2)&amp;".","")</f>
        <v/>
      </c>
      <c r="D16" s="229"/>
      <c r="E16" s="229"/>
      <c r="H16" s="250" t="s">
        <v>1742</v>
      </c>
      <c r="I16" s="115" t="str">
        <f>_xlfn.XLOOKUP(J16,'4155'!$D:$D,'4155'!$C:$C,0,0)</f>
        <v>261.039.661-91</v>
      </c>
      <c r="J16" s="134" t="str">
        <v>LEONIDAS ALVES TEIXEIRA FILHO</v>
      </c>
      <c r="K16" s="135" cm="1">
        <f t="array" ref="K16">MAX(IF(J16='4155'!$D:$D,'4155'!$I:$I))</f>
        <v>46049</v>
      </c>
      <c r="L16" s="136">
        <f>IF(COUNTIFS('4155'!$D:$D,'A4155'!J16,'4155'!$I:$I,'A4155'!K16,'4155'!$F:$F,'A4155'!$L$7)&gt;=1,1,0)</f>
        <v>0</v>
      </c>
      <c r="M16" s="136">
        <f>IF(COUNTIFS('4155'!$D:$D,'A4155'!J16,'4155'!$I:$I,'A4155'!K16,'4155'!$F:$F,'A4155'!$M$7)&gt;=1,1,0)</f>
        <v>1</v>
      </c>
      <c r="N16" s="136">
        <f>IF(COUNTIFS('4155'!$D:$D,'A4155'!J16,'4155'!$I:$I,'A4155'!K16,'4155'!$F:$F,'A4155'!$N$7)&gt;=1,1,0)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IFERROR(IF(ROW(_xlfn.XLOOKUP(B17,For_4155!D:D,For_4155!D:D))=1,"",ROW(_xlfn.XLOOKUP(B17,For_4155!D:D,For_4155!D:D))),"")</f>
        <v/>
      </c>
      <c r="B17" s="229"/>
      <c r="C17" s="230" t="str" cm="1">
        <f t="array" aca="1" ref="C17" ca="1">IFERROR(LEFT(
IF(INDIRECT("For_4155!N"&amp;A17)="verificar","6, ","")&amp;
IF(INDIRECT("For_4155!q"&amp;A17)="verificar","7, ","")&amp;
IF(INDIRECT("For_4155!t"&amp;A17)="verificar","8, ","")&amp;
IF(INDIRECT("For_4155!w"&amp;A17)="verificar","16, ","")&amp;
IF(INDIRECT("For_4155!x"&amp;A17)="não","QUESTIONÁRIO, ",""),
LEN(
IF(INDIRECT("For_4155!N"&amp;A17)="verificar","6, ","")&amp;
IF(INDIRECT("For_4155!q"&amp;A17)="verificar","7, ","")&amp;
IF(INDIRECT("For_4155!t"&amp;A17)="verificar","8, ","")&amp;
IF(INDIRECT("For_4155!w"&amp;A17)="verificar","16, ","")&amp;
IF(INDIRECT("For_4155!x"&amp;A17)="não","QUESTIONÁRIO, ",""))-2)&amp;".","")</f>
        <v/>
      </c>
      <c r="D17" s="229"/>
      <c r="E17" s="229"/>
      <c r="H17" s="250" t="s">
        <v>1736</v>
      </c>
      <c r="I17" s="115" t="str">
        <f>_xlfn.XLOOKUP(J17,'4155'!$D:$D,'4155'!$C:$C,0,0)</f>
        <v>288.978.890-34</v>
      </c>
      <c r="J17" s="134" t="str">
        <v>SYLVIO GOMES RIBAS</v>
      </c>
      <c r="K17" s="135" cm="1">
        <f t="array" ref="K17">MAX(IF(J17='4155'!$D:$D,'4155'!$I:$I))</f>
        <v>46048</v>
      </c>
      <c r="L17" s="136">
        <f>IF(COUNTIFS('4155'!$D:$D,'A4155'!J17,'4155'!$I:$I,'A4155'!K17,'4155'!$F:$F,'A4155'!$L$7)&gt;=1,1,0)</f>
        <v>1</v>
      </c>
      <c r="M17" s="136">
        <f>IF(COUNTIFS('4155'!$D:$D,'A4155'!J17,'4155'!$I:$I,'A4155'!K17,'4155'!$F:$F,'A4155'!$M$7)&gt;=1,1,0)</f>
        <v>0</v>
      </c>
      <c r="N17" s="136">
        <f>IF(COUNTIFS('4155'!$D:$D,'A4155'!J17,'4155'!$I:$I,'A4155'!K17,'4155'!$F:$F,'A4155'!$N$7)&gt;=1,1,0)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IFERROR(IF(ROW(_xlfn.XLOOKUP(B18,For_4155!D:D,For_4155!D:D))=1,"",ROW(_xlfn.XLOOKUP(B18,For_4155!D:D,For_4155!D:D))),"")</f>
        <v/>
      </c>
      <c r="B18" s="229"/>
      <c r="C18" s="230" t="str" cm="1">
        <f t="array" aca="1" ref="C18" ca="1">IFERROR(LEFT(
IF(INDIRECT("For_4155!N"&amp;A18)="verificar","6, ","")&amp;
IF(INDIRECT("For_4155!q"&amp;A18)="verificar","7, ","")&amp;
IF(INDIRECT("For_4155!t"&amp;A18)="verificar","8, ","")&amp;
IF(INDIRECT("For_4155!w"&amp;A18)="verificar","16, ","")&amp;
IF(INDIRECT("For_4155!x"&amp;A18)="não","QUESTIONÁRIO, ",""),
LEN(
IF(INDIRECT("For_4155!N"&amp;A18)="verificar","6, ","")&amp;
IF(INDIRECT("For_4155!q"&amp;A18)="verificar","7, ","")&amp;
IF(INDIRECT("For_4155!t"&amp;A18)="verificar","8, ","")&amp;
IF(INDIRECT("For_4155!w"&amp;A18)="verificar","16, ","")&amp;
IF(INDIRECT("For_4155!x"&amp;A18)="não","QUESTIONÁRIO, ",""))-2)&amp;".","")</f>
        <v/>
      </c>
      <c r="D18" s="229"/>
      <c r="E18" s="229"/>
      <c r="H18" s="250" t="s">
        <v>1734</v>
      </c>
      <c r="I18" s="115" t="str">
        <f>_xlfn.XLOOKUP(J18,'4155'!$D:$D,'4155'!$C:$C,0,0)</f>
        <v>395.273.600-72</v>
      </c>
      <c r="J18" s="134" t="str">
        <v>EDELMIRO MOTTA DA SILVA</v>
      </c>
      <c r="K18" s="135" cm="1">
        <f t="array" ref="K18">MAX(IF(J18='4155'!$D:$D,'4155'!$I:$I))</f>
        <v>46045</v>
      </c>
      <c r="L18" s="136">
        <f>IF(COUNTIFS('4155'!$D:$D,'A4155'!J18,'4155'!$I:$I,'A4155'!K18,'4155'!$F:$F,'A4155'!$L$7)&gt;=1,1,0)</f>
        <v>0</v>
      </c>
      <c r="M18" s="136">
        <f>IF(COUNTIFS('4155'!$D:$D,'A4155'!J18,'4155'!$I:$I,'A4155'!K18,'4155'!$F:$F,'A4155'!$M$7)&gt;=1,1,0)</f>
        <v>1</v>
      </c>
      <c r="N18" s="136">
        <f>IF(COUNTIFS('4155'!$D:$D,'A4155'!J18,'4155'!$I:$I,'A4155'!K18,'4155'!$F:$F,'A4155'!$N$7)&gt;=1,1,0)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IFERROR(IF(ROW(_xlfn.XLOOKUP(B19,For_4155!D:D,For_4155!D:D))=1,"",ROW(_xlfn.XLOOKUP(B19,For_4155!D:D,For_4155!D:D))),"")</f>
        <v/>
      </c>
      <c r="B19" s="229"/>
      <c r="C19" s="230" t="str" cm="1">
        <f t="array" aca="1" ref="C19" ca="1">IFERROR(LEFT(
IF(INDIRECT("For_4155!N"&amp;A19)="verificar","6, ","")&amp;
IF(INDIRECT("For_4155!q"&amp;A19)="verificar","7, ","")&amp;
IF(INDIRECT("For_4155!t"&amp;A19)="verificar","8, ","")&amp;
IF(INDIRECT("For_4155!w"&amp;A19)="verificar","16, ","")&amp;
IF(INDIRECT("For_4155!x"&amp;A19)="não","QUESTIONÁRIO, ",""),
LEN(
IF(INDIRECT("For_4155!N"&amp;A19)="verificar","6, ","")&amp;
IF(INDIRECT("For_4155!q"&amp;A19)="verificar","7, ","")&amp;
IF(INDIRECT("For_4155!t"&amp;A19)="verificar","8, ","")&amp;
IF(INDIRECT("For_4155!w"&amp;A19)="verificar","16, ","")&amp;
IF(INDIRECT("For_4155!x"&amp;A19)="não","QUESTIONÁRIO, ",""))-2)&amp;".","")</f>
        <v/>
      </c>
      <c r="D19" s="229"/>
      <c r="E19" s="229"/>
      <c r="H19" s="250" t="s">
        <v>1736</v>
      </c>
      <c r="I19" s="115" t="str">
        <f>_xlfn.XLOOKUP(J19,'4155'!$D:$D,'4155'!$C:$C,0,0)</f>
        <v>803.364.421-49</v>
      </c>
      <c r="J19" s="134" t="str">
        <v>CLAYTON BERNARDI RODRIGUES BORGES</v>
      </c>
      <c r="K19" s="135" cm="1">
        <f t="array" ref="K19">MAX(IF(J19='4155'!$D:$D,'4155'!$I:$I))</f>
        <v>46035</v>
      </c>
      <c r="L19" s="136">
        <f>IF(COUNTIFS('4155'!$D:$D,'A4155'!J19,'4155'!$I:$I,'A4155'!K19,'4155'!$F:$F,'A4155'!$L$7)&gt;=1,1,0)</f>
        <v>1</v>
      </c>
      <c r="M19" s="136">
        <f>IF(COUNTIFS('4155'!$D:$D,'A4155'!J19,'4155'!$I:$I,'A4155'!K19,'4155'!$F:$F,'A4155'!$M$7)&gt;=1,1,0)</f>
        <v>0</v>
      </c>
      <c r="N19" s="136">
        <f>IF(COUNTIFS('4155'!$D:$D,'A4155'!J19,'4155'!$I:$I,'A4155'!K19,'4155'!$F:$F,'A4155'!$N$7)&gt;=1,1,0)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IFERROR(IF(ROW(_xlfn.XLOOKUP(B20,For_4155!D:D,For_4155!D:D))=1,"",ROW(_xlfn.XLOOKUP(B20,For_4155!D:D,For_4155!D:D))),"")</f>
        <v/>
      </c>
      <c r="B20" s="229"/>
      <c r="C20" s="230" t="str" cm="1">
        <f t="array" aca="1" ref="C20" ca="1">IFERROR(LEFT(
IF(INDIRECT("For_4155!N"&amp;A20)="verificar","6, ","")&amp;
IF(INDIRECT("For_4155!q"&amp;A20)="verificar","7, ","")&amp;
IF(INDIRECT("For_4155!t"&amp;A20)="verificar","8, ","")&amp;
IF(INDIRECT("For_4155!w"&amp;A20)="verificar","16, ","")&amp;
IF(INDIRECT("For_4155!x"&amp;A20)="não","QUESTIONÁRIO, ",""),
LEN(
IF(INDIRECT("For_4155!N"&amp;A20)="verificar","6, ","")&amp;
IF(INDIRECT("For_4155!q"&amp;A20)="verificar","7, ","")&amp;
IF(INDIRECT("For_4155!t"&amp;A20)="verificar","8, ","")&amp;
IF(INDIRECT("For_4155!w"&amp;A20)="verificar","16, ","")&amp;
IF(INDIRECT("For_4155!x"&amp;A20)="não","QUESTIONÁRIO, ",""))-2)&amp;".","")</f>
        <v/>
      </c>
      <c r="D20" s="229"/>
      <c r="E20" s="229"/>
      <c r="H20" s="250" t="s">
        <v>1736</v>
      </c>
      <c r="I20" s="115" t="str">
        <f>_xlfn.XLOOKUP(J20,'4155'!$D:$D,'4155'!$C:$C,0,0)</f>
        <v>943.982.406-91</v>
      </c>
      <c r="J20" s="134" t="str">
        <v>LUCIANO MARTINS DE SOUZA</v>
      </c>
      <c r="K20" s="135" cm="1">
        <f t="array" ref="K20">MAX(IF(J20='4155'!$D:$D,'4155'!$I:$I))</f>
        <v>46035</v>
      </c>
      <c r="L20" s="136">
        <f>IF(COUNTIFS('4155'!$D:$D,'A4155'!J20,'4155'!$I:$I,'A4155'!K20,'4155'!$F:$F,'A4155'!$L$7)&gt;=1,1,0)</f>
        <v>1</v>
      </c>
      <c r="M20" s="136">
        <f>IF(COUNTIFS('4155'!$D:$D,'A4155'!J20,'4155'!$I:$I,'A4155'!K20,'4155'!$F:$F,'A4155'!$M$7)&gt;=1,1,0)</f>
        <v>0</v>
      </c>
      <c r="N20" s="136">
        <f>IF(COUNTIFS('4155'!$D:$D,'A4155'!J20,'4155'!$I:$I,'A4155'!K20,'4155'!$F:$F,'A4155'!$N$7)&gt;=1,1,0)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IFERROR(IF(ROW(_xlfn.XLOOKUP(B21,For_4155!D:D,For_4155!D:D))=1,"",ROW(_xlfn.XLOOKUP(B21,For_4155!D:D,For_4155!D:D))),"")</f>
        <v/>
      </c>
      <c r="B21" s="229"/>
      <c r="C21" s="230" t="str" cm="1">
        <f t="array" aca="1" ref="C21" ca="1">IFERROR(LEFT(
IF(INDIRECT("For_4155!N"&amp;A21)="verificar","6, ","")&amp;
IF(INDIRECT("For_4155!q"&amp;A21)="verificar","7, ","")&amp;
IF(INDIRECT("For_4155!t"&amp;A21)="verificar","8, ","")&amp;
IF(INDIRECT("For_4155!w"&amp;A21)="verificar","16, ","")&amp;
IF(INDIRECT("For_4155!x"&amp;A21)="não","QUESTIONÁRIO, ",""),
LEN(
IF(INDIRECT("For_4155!N"&amp;A21)="verificar","6, ","")&amp;
IF(INDIRECT("For_4155!q"&amp;A21)="verificar","7, ","")&amp;
IF(INDIRECT("For_4155!t"&amp;A21)="verificar","8, ","")&amp;
IF(INDIRECT("For_4155!w"&amp;A21)="verificar","16, ","")&amp;
IF(INDIRECT("For_4155!x"&amp;A21)="não","QUESTIONÁRIO, ",""))-2)&amp;".","")</f>
        <v/>
      </c>
      <c r="D21" s="229"/>
      <c r="E21" s="229"/>
      <c r="H21" s="250"/>
      <c r="I21" s="115">
        <f>_xlfn.XLOOKUP(J21,'4155'!$D:$D,'4155'!$C:$C,0,0)</f>
        <v>0</v>
      </c>
      <c r="J21" s="134"/>
      <c r="K21" s="135" cm="1">
        <f t="array" ref="K21">MAX(IF(J21='4155'!$D:$D,'4155'!$I:$I))</f>
        <v>0</v>
      </c>
      <c r="L21" s="136">
        <f>IF(COUNTIFS('4155'!$D:$D,'A4155'!J21,'4155'!$I:$I,'A4155'!K21,'4155'!$F:$F,'A4155'!$L$7)&gt;=1,1,0)</f>
        <v>0</v>
      </c>
      <c r="M21" s="136">
        <f>IF(COUNTIFS('4155'!$D:$D,'A4155'!J21,'4155'!$I:$I,'A4155'!K21,'4155'!$F:$F,'A4155'!$M$7)&gt;=1,1,0)</f>
        <v>0</v>
      </c>
      <c r="N21" s="136">
        <f>IF(COUNTIFS('4155'!$D:$D,'A4155'!J21,'4155'!$I:$I,'A4155'!K21,'4155'!$F:$F,'A4155'!$N$7)&gt;=1,1,0)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IFERROR(IF(ROW(_xlfn.XLOOKUP(B22,For_4155!D:D,For_4155!D:D))=1,"",ROW(_xlfn.XLOOKUP(B22,For_4155!D:D,For_4155!D:D))),"")</f>
        <v/>
      </c>
      <c r="B22" s="229"/>
      <c r="C22" s="230" t="str" cm="1">
        <f t="array" aca="1" ref="C22" ca="1">IFERROR(LEFT(
IF(INDIRECT("For_4155!N"&amp;A22)="verificar","6, ","")&amp;
IF(INDIRECT("For_4155!q"&amp;A22)="verificar","7, ","")&amp;
IF(INDIRECT("For_4155!t"&amp;A22)="verificar","8, ","")&amp;
IF(INDIRECT("For_4155!w"&amp;A22)="verificar","16, ","")&amp;
IF(INDIRECT("For_4155!x"&amp;A22)="não","QUESTIONÁRIO, ",""),
LEN(
IF(INDIRECT("For_4155!N"&amp;A22)="verificar","6, ","")&amp;
IF(INDIRECT("For_4155!q"&amp;A22)="verificar","7, ","")&amp;
IF(INDIRECT("For_4155!t"&amp;A22)="verificar","8, ","")&amp;
IF(INDIRECT("For_4155!w"&amp;A22)="verificar","16, ","")&amp;
IF(INDIRECT("For_4155!x"&amp;A22)="não","QUESTIONÁRIO, ",""))-2)&amp;".","")</f>
        <v/>
      </c>
      <c r="D22" s="229"/>
      <c r="E22" s="229"/>
      <c r="H22" s="250"/>
      <c r="I22" s="115">
        <f>_xlfn.XLOOKUP(J22,'4155'!$D:$D,'4155'!$C:$C,0,0)</f>
        <v>0</v>
      </c>
      <c r="J22" s="134"/>
      <c r="K22" s="135" cm="1">
        <f t="array" ref="K22">MAX(IF(J22='4155'!$D:$D,'4155'!$I:$I))</f>
        <v>0</v>
      </c>
      <c r="L22" s="136">
        <f>IF(COUNTIFS('4155'!$D:$D,'A4155'!J22,'4155'!$I:$I,'A4155'!K22,'4155'!$F:$F,'A4155'!$L$7)&gt;=1,1,0)</f>
        <v>0</v>
      </c>
      <c r="M22" s="136">
        <f>IF(COUNTIFS('4155'!$D:$D,'A4155'!J22,'4155'!$I:$I,'A4155'!K22,'4155'!$F:$F,'A4155'!$M$7)&gt;=1,1,0)</f>
        <v>0</v>
      </c>
      <c r="N22" s="136">
        <f>IF(COUNTIFS('4155'!$D:$D,'A4155'!J22,'4155'!$I:$I,'A4155'!K22,'4155'!$F:$F,'A4155'!$N$7)&gt;=1,1,0)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IFERROR(IF(ROW(_xlfn.XLOOKUP(B23,For_4155!D:D,For_4155!D:D))=1,"",ROW(_xlfn.XLOOKUP(B23,For_4155!D:D,For_4155!D:D))),"")</f>
        <v/>
      </c>
      <c r="B23" s="229"/>
      <c r="C23" s="230" t="str" cm="1">
        <f t="array" aca="1" ref="C23" ca="1">IFERROR(LEFT(
IF(INDIRECT("For_4155!N"&amp;A23)="verificar","6, ","")&amp;
IF(INDIRECT("For_4155!q"&amp;A23)="verificar","7, ","")&amp;
IF(INDIRECT("For_4155!t"&amp;A23)="verificar","8, ","")&amp;
IF(INDIRECT("For_4155!w"&amp;A23)="verificar","16, ","")&amp;
IF(INDIRECT("For_4155!x"&amp;A23)="não","QUESTIONÁRIO, ",""),
LEN(
IF(INDIRECT("For_4155!N"&amp;A23)="verificar","6, ","")&amp;
IF(INDIRECT("For_4155!q"&amp;A23)="verificar","7, ","")&amp;
IF(INDIRECT("For_4155!t"&amp;A23)="verificar","8, ","")&amp;
IF(INDIRECT("For_4155!w"&amp;A23)="verificar","16, ","")&amp;
IF(INDIRECT("For_4155!x"&amp;A23)="não","QUESTIONÁRIO, ",""))-2)&amp;".","")</f>
        <v/>
      </c>
      <c r="D23" s="229"/>
      <c r="E23" s="229"/>
      <c r="H23" s="250"/>
      <c r="I23" s="115">
        <f>_xlfn.XLOOKUP(J23,'4155'!$D:$D,'4155'!$C:$C,0,0)</f>
        <v>0</v>
      </c>
      <c r="J23" s="134"/>
      <c r="K23" s="135" cm="1">
        <f t="array" ref="K23">MAX(IF(J23='4155'!$D:$D,'4155'!$I:$I))</f>
        <v>0</v>
      </c>
      <c r="L23" s="136">
        <f>IF(COUNTIFS('4155'!$D:$D,'A4155'!J23,'4155'!$I:$I,'A4155'!K23,'4155'!$F:$F,'A4155'!$L$7)&gt;=1,1,0)</f>
        <v>0</v>
      </c>
      <c r="M23" s="136">
        <f>IF(COUNTIFS('4155'!$D:$D,'A4155'!J23,'4155'!$I:$I,'A4155'!K23,'4155'!$F:$F,'A4155'!$M$7)&gt;=1,1,0)</f>
        <v>0</v>
      </c>
      <c r="N23" s="136">
        <f>IF(COUNTIFS('4155'!$D:$D,'A4155'!J23,'4155'!$I:$I,'A4155'!K23,'4155'!$F:$F,'A4155'!$N$7)&gt;=1,1,0)</f>
        <v>0</v>
      </c>
      <c r="O23" s="117"/>
      <c r="P23" s="118"/>
      <c r="Q23" s="133" t="str">
        <f t="shared" si="2"/>
        <v>Ok</v>
      </c>
      <c r="R23" s="115"/>
      <c r="S23" s="115"/>
      <c r="T23" s="66"/>
      <c r="U23" s="133" t="str">
        <f t="shared" ref="U23:U62"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IFERROR(IF(ROW(_xlfn.XLOOKUP(B24,For_4155!D:D,For_4155!D:D))=1,"",ROW(_xlfn.XLOOKUP(B24,For_4155!D:D,For_4155!D:D))),"")</f>
        <v/>
      </c>
      <c r="B24" s="229"/>
      <c r="C24" s="230" t="str" cm="1">
        <f t="array" aca="1" ref="C24" ca="1">IFERROR(LEFT(
IF(INDIRECT("For_4155!N"&amp;A24)="verificar","6, ","")&amp;
IF(INDIRECT("For_4155!q"&amp;A24)="verificar","7, ","")&amp;
IF(INDIRECT("For_4155!t"&amp;A24)="verificar","8, ","")&amp;
IF(INDIRECT("For_4155!w"&amp;A24)="verificar","16, ","")&amp;
IF(INDIRECT("For_4155!x"&amp;A24)="não","QUESTIONÁRIO, ",""),
LEN(
IF(INDIRECT("For_4155!N"&amp;A24)="verificar","6, ","")&amp;
IF(INDIRECT("For_4155!q"&amp;A24)="verificar","7, ","")&amp;
IF(INDIRECT("For_4155!t"&amp;A24)="verificar","8, ","")&amp;
IF(INDIRECT("For_4155!w"&amp;A24)="verificar","16, ","")&amp;
IF(INDIRECT("For_4155!x"&amp;A24)="não","QUESTIONÁRIO, ",""))-2)&amp;".","")</f>
        <v/>
      </c>
      <c r="D24" s="229"/>
      <c r="E24" s="229"/>
      <c r="H24" s="250"/>
      <c r="I24" s="115">
        <f>_xlfn.XLOOKUP(J24,'4155'!$D:$D,'4155'!$C:$C,0,0)</f>
        <v>0</v>
      </c>
      <c r="J24" s="134"/>
      <c r="K24" s="135" cm="1">
        <f t="array" ref="K24">MAX(IF(J24='4155'!$D:$D,'4155'!$I:$I))</f>
        <v>0</v>
      </c>
      <c r="L24" s="136">
        <f>IF(COUNTIFS('4155'!$D:$D,'A4155'!J24,'4155'!$I:$I,'A4155'!K24,'4155'!$F:$F,'A4155'!$L$7)&gt;=1,1,0)</f>
        <v>0</v>
      </c>
      <c r="M24" s="136">
        <f>IF(COUNTIFS('4155'!$D:$D,'A4155'!J24,'4155'!$I:$I,'A4155'!K24,'4155'!$F:$F,'A4155'!$M$7)&gt;=1,1,0)</f>
        <v>0</v>
      </c>
      <c r="N24" s="136">
        <f>IF(COUNTIFS('4155'!$D:$D,'A4155'!J24,'4155'!$I:$I,'A4155'!K24,'4155'!$F:$F,'A4155'!$N$7)&gt;=1,1,0)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250"/>
      <c r="I25" s="115">
        <f>_xlfn.XLOOKUP(J25,'4155'!$D:$D,'4155'!$C:$C,0,0)</f>
        <v>0</v>
      </c>
      <c r="J25" s="134"/>
      <c r="K25" s="135" cm="1">
        <f t="array" ref="K25">MAX(IF(J25='4155'!$D:$D,'4155'!$I:$I))</f>
        <v>0</v>
      </c>
      <c r="L25" s="136">
        <f>IF(COUNTIFS('4155'!$D:$D,'A4155'!J25,'4155'!$I:$I,'A4155'!K25,'4155'!$F:$F,'A4155'!$L$7)&gt;=1,1,0)</f>
        <v>0</v>
      </c>
      <c r="M25" s="136">
        <f>IF(COUNTIFS('4155'!$D:$D,'A4155'!J25,'4155'!$I:$I,'A4155'!K25,'4155'!$F:$F,'A4155'!$M$7)&gt;=1,1,0)</f>
        <v>0</v>
      </c>
      <c r="N25" s="136">
        <f>IF(COUNTIFS('4155'!$D:$D,'A4155'!J25,'4155'!$I:$I,'A4155'!K25,'4155'!$F:$F,'A4155'!$N$7)&gt;=1,1,0)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42"/>
      <c r="I26" s="115">
        <f>_xlfn.XLOOKUP(J26,'4155'!$D:$D,'4155'!$C:$C,0,0)</f>
        <v>0</v>
      </c>
      <c r="J26" s="134"/>
      <c r="K26" s="135" cm="1">
        <f t="array" ref="K26">MAX(IF(J26='4155'!$D:$D,'4155'!$I:$I))</f>
        <v>0</v>
      </c>
      <c r="L26" s="136">
        <f>IF(COUNTIFS('4155'!$D:$D,'A4155'!J26,'4155'!$I:$I,'A4155'!K26,'4155'!$F:$F,'A4155'!$L$7)&gt;=1,1,0)</f>
        <v>0</v>
      </c>
      <c r="M26" s="136">
        <f>IF(COUNTIFS('4155'!$D:$D,'A4155'!J26,'4155'!$I:$I,'A4155'!K26,'4155'!$F:$F,'A4155'!$M$7)&gt;=1,1,0)</f>
        <v>0</v>
      </c>
      <c r="N26" s="136">
        <f>IF(COUNTIFS('4155'!$D:$D,'A4155'!J26,'4155'!$I:$I,'A4155'!K26,'4155'!$F:$F,'A4155'!$N$7)&gt;=1,1,0)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_xlfn.XLOOKUP(J27,'4155'!$D:$D,'4155'!$C:$C,0,0)</f>
        <v>0</v>
      </c>
      <c r="J27" s="134"/>
      <c r="K27" s="135" cm="1">
        <f t="array" ref="K27">MAX(IF(J27='4155'!$D:$D,'4155'!$I:$I))</f>
        <v>0</v>
      </c>
      <c r="L27" s="136">
        <f>IF(COUNTIFS('4155'!$D:$D,'A4155'!J27,'4155'!$I:$I,'A4155'!K27,'4155'!$F:$F,'A4155'!$L$7)&gt;=1,1,0)</f>
        <v>0</v>
      </c>
      <c r="M27" s="136">
        <f>IF(COUNTIFS('4155'!$D:$D,'A4155'!J27,'4155'!$I:$I,'A4155'!K27,'4155'!$F:$F,'A4155'!$M$7)&gt;=1,1,0)</f>
        <v>0</v>
      </c>
      <c r="N27" s="136">
        <f>IF(COUNTIFS('4155'!$D:$D,'A4155'!J27,'4155'!$I:$I,'A4155'!K27,'4155'!$F:$F,'A4155'!$N$7)&gt;=1,1,0)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_xlfn._xlws.FILTER(For_4155!D:E,For_4155!J:J="SIM","")</f>
        <v/>
      </c>
      <c r="C28" s="230"/>
      <c r="D28" s="229"/>
      <c r="E28" s="229"/>
      <c r="H28" s="142"/>
      <c r="I28" s="115">
        <f>_xlfn.XLOOKUP(J28,'4155'!$D:$D,'4155'!$C:$C,0,0)</f>
        <v>0</v>
      </c>
      <c r="J28" s="134"/>
      <c r="K28" s="135" cm="1">
        <f t="array" ref="K28">MAX(IF(J28='4155'!$D:$D,'4155'!$I:$I))</f>
        <v>0</v>
      </c>
      <c r="L28" s="136">
        <f>IF(COUNTIFS('4155'!$D:$D,'A4155'!J28,'4155'!$I:$I,'A4155'!K28,'4155'!$F:$F,'A4155'!$L$7)&gt;=1,1,0)</f>
        <v>0</v>
      </c>
      <c r="M28" s="136">
        <f>IF(COUNTIFS('4155'!$D:$D,'A4155'!J28,'4155'!$I:$I,'A4155'!K28,'4155'!$F:$F,'A4155'!$M$7)&gt;=1,1,0)</f>
        <v>0</v>
      </c>
      <c r="N28" s="136">
        <f>IF(COUNTIFS('4155'!$D:$D,'A4155'!J28,'4155'!$I:$I,'A4155'!K28,'4155'!$F:$F,'A4155'!$N$7)&gt;=1,1,0)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_xlfn.XLOOKUP(J29,'4155'!$D:$D,'4155'!$C:$C,0,0)</f>
        <v>0</v>
      </c>
      <c r="J29" s="134"/>
      <c r="K29" s="135" cm="1">
        <f t="array" ref="K29">MAX(IF(J29='4155'!$D:$D,'4155'!$I:$I))</f>
        <v>0</v>
      </c>
      <c r="L29" s="136">
        <f>IF(COUNTIFS('4155'!$D:$D,'A4155'!J29,'4155'!$I:$I,'A4155'!K29,'4155'!$F:$F,'A4155'!$L$7)&gt;=1,1,0)</f>
        <v>0</v>
      </c>
      <c r="M29" s="136">
        <f>IF(COUNTIFS('4155'!$D:$D,'A4155'!J29,'4155'!$I:$I,'A4155'!K29,'4155'!$F:$F,'A4155'!$M$7)&gt;=1,1,0)</f>
        <v>0</v>
      </c>
      <c r="N29" s="136">
        <f>IF(COUNTIFS('4155'!$D:$D,'A4155'!J29,'4155'!$I:$I,'A4155'!K29,'4155'!$F:$F,'A4155'!$N$7)&gt;=1,1,0)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AJ62" si="12">IF(N29=1,"Sim, precisa de plano cadastrado na PGPC", "Não")</f>
        <v>Não</v>
      </c>
      <c r="AK29" s="118"/>
      <c r="AL29" s="115"/>
      <c r="AM29" s="133" t="str">
        <f t="shared" ref="AM29:AM62" si="13">IF(OR(AL29=" ",AL29="Sim"),"Ok",IF(AJ29="Não","Ok","Verificar"))</f>
        <v>Ok</v>
      </c>
      <c r="AO29" s="65" t="str">
        <f t="shared" ref="AO29:AO63"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s="115"/>
      <c r="I30" s="115">
        <f>_xlfn.XLOOKUP(J30,'4155'!$D:$D,'4155'!$C:$C,0,0)</f>
        <v>0</v>
      </c>
      <c r="J30" s="134"/>
      <c r="K30" s="135" cm="1">
        <f t="array" ref="K30">MAX(IF(J30='4155'!$D:$D,'4155'!$I:$I))</f>
        <v>0</v>
      </c>
      <c r="L30" s="136">
        <f>IF(COUNTIFS('4155'!$D:$D,'A4155'!J30,'4155'!$I:$I,'A4155'!K30,'4155'!$F:$F,'A4155'!$L$7)&gt;=1,1,0)</f>
        <v>0</v>
      </c>
      <c r="M30" s="136">
        <f>IF(COUNTIFS('4155'!$D:$D,'A4155'!J30,'4155'!$I:$I,'A4155'!K30,'4155'!$F:$F,'A4155'!$M$7)&gt;=1,1,0)</f>
        <v>0</v>
      </c>
      <c r="N30" s="136">
        <f>IF(COUNTIFS('4155'!$D:$D,'A4155'!J30,'4155'!$I:$I,'A4155'!K30,'4155'!$F:$F,'A4155'!$N$7)&gt;=1,1,0)</f>
        <v>0</v>
      </c>
      <c r="O30" s="117"/>
      <c r="P30" s="118"/>
      <c r="Q30" s="133" t="str">
        <f t="shared" si="2"/>
        <v>Ok</v>
      </c>
      <c r="R30" s="115"/>
      <c r="S30" s="115"/>
      <c r="T30" s="66"/>
      <c r="U30" s="133" t="str">
        <f t="shared" si="11"/>
        <v>Ok</v>
      </c>
      <c r="V30" s="115"/>
      <c r="W30" s="115"/>
      <c r="X30" s="66"/>
      <c r="Y30" s="133" t="str">
        <f t="shared" si="8"/>
        <v>Ok</v>
      </c>
      <c r="Z30" s="115"/>
      <c r="AA30" s="115"/>
      <c r="AB30" s="66"/>
      <c r="AC30" s="133" t="str">
        <f t="shared" si="4"/>
        <v>Ok</v>
      </c>
      <c r="AD30" s="115"/>
      <c r="AE30" s="115"/>
      <c r="AF30" s="66"/>
      <c r="AG30" s="133" t="str">
        <f t="shared" si="5"/>
        <v>Ok</v>
      </c>
      <c r="AH30" s="115"/>
      <c r="AI30" s="133" t="str">
        <f t="shared" si="6"/>
        <v>Ok</v>
      </c>
      <c r="AJ30" s="117" t="str">
        <f t="shared" si="12"/>
        <v>Não</v>
      </c>
      <c r="AK30" s="118"/>
      <c r="AL30" s="115"/>
      <c r="AM30" s="133" t="str">
        <f t="shared" si="13"/>
        <v>Ok</v>
      </c>
      <c r="AO30" s="65" t="str">
        <f t="shared" si="14"/>
        <v>Cooperado SEM perguntas a serem evidenciadas</v>
      </c>
    </row>
    <row r="31" spans="1:41" ht="20.100000000000001" customHeight="1">
      <c r="A31" s="120">
        <v>4</v>
      </c>
      <c r="B31" s="229"/>
      <c r="C31" s="229"/>
      <c r="D31" s="229"/>
      <c r="E31" s="229"/>
      <c r="H31" s="115"/>
      <c r="I31" s="115">
        <f>_xlfn.XLOOKUP(J31,'4155'!$D:$D,'4155'!$C:$C,0,0)</f>
        <v>0</v>
      </c>
      <c r="J31" s="134"/>
      <c r="K31" s="135" cm="1">
        <f t="array" ref="K31">MAX(IF(J31='4155'!$D:$D,'4155'!$I:$I))</f>
        <v>0</v>
      </c>
      <c r="L31" s="136">
        <f>IF(COUNTIFS('4155'!$D:$D,'A4155'!J31,'4155'!$I:$I,'A4155'!K31,'4155'!$F:$F,'A4155'!$L$7)&gt;=1,1,0)</f>
        <v>0</v>
      </c>
      <c r="M31" s="136">
        <f>IF(COUNTIFS('4155'!$D:$D,'A4155'!J31,'4155'!$I:$I,'A4155'!K31,'4155'!$F:$F,'A4155'!$M$7)&gt;=1,1,0)</f>
        <v>0</v>
      </c>
      <c r="N31" s="136">
        <f>IF(COUNTIFS('4155'!$D:$D,'A4155'!J31,'4155'!$I:$I,'A4155'!K31,'4155'!$F:$F,'A4155'!$N$7)&gt;=1,1,0)</f>
        <v>0</v>
      </c>
      <c r="O31" s="117"/>
      <c r="P31" s="118"/>
      <c r="Q31" s="133" t="str">
        <f t="shared" si="2"/>
        <v>Ok</v>
      </c>
      <c r="R31" s="115"/>
      <c r="S31" s="115"/>
      <c r="T31" s="66"/>
      <c r="U31" s="133" t="str">
        <f t="shared" si="11"/>
        <v>Ok</v>
      </c>
      <c r="V31" s="115"/>
      <c r="W31" s="115"/>
      <c r="X31" s="66"/>
      <c r="Y31" s="133" t="str">
        <f t="shared" si="8"/>
        <v>Ok</v>
      </c>
      <c r="Z31" s="115"/>
      <c r="AA31" s="115"/>
      <c r="AB31" s="66"/>
      <c r="AC31" s="133" t="str">
        <f t="shared" si="4"/>
        <v>Ok</v>
      </c>
      <c r="AD31" s="115"/>
      <c r="AE31" s="115"/>
      <c r="AF31" s="66"/>
      <c r="AG31" s="133" t="str">
        <f t="shared" si="5"/>
        <v>Ok</v>
      </c>
      <c r="AH31" s="115"/>
      <c r="AI31" s="133" t="str">
        <f t="shared" si="6"/>
        <v>Ok</v>
      </c>
      <c r="AJ31" s="117" t="str">
        <f t="shared" si="12"/>
        <v>Não</v>
      </c>
      <c r="AK31" s="118"/>
      <c r="AL31" s="115"/>
      <c r="AM31" s="133" t="str">
        <f t="shared" si="13"/>
        <v>Ok</v>
      </c>
      <c r="AO31" s="65" t="str">
        <f t="shared" si="14"/>
        <v>Cooperado SEM perguntas a serem evidenciadas</v>
      </c>
    </row>
    <row r="32" spans="1:41" ht="15.75" customHeight="1">
      <c r="A32" s="120">
        <v>5</v>
      </c>
      <c r="B32" s="229"/>
      <c r="C32" s="229"/>
      <c r="D32" s="229"/>
      <c r="E32" s="229"/>
      <c r="G32" s="152"/>
      <c r="H32" s="115"/>
      <c r="I32" s="115">
        <f>_xlfn.XLOOKUP(J32,'4155'!$D:$D,'4155'!$C:$C,0,0)</f>
        <v>0</v>
      </c>
      <c r="J32" s="134"/>
      <c r="K32" s="135" cm="1">
        <f t="array" ref="K32">MAX(IF(J32='4155'!$D:$D,'4155'!$I:$I))</f>
        <v>0</v>
      </c>
      <c r="L32" s="136">
        <f>IF(COUNTIFS('4155'!$D:$D,'A4155'!J32,'4155'!$I:$I,'A4155'!K32,'4155'!$F:$F,'A4155'!$L$7)&gt;=1,1,0)</f>
        <v>0</v>
      </c>
      <c r="M32" s="136">
        <f>IF(COUNTIFS('4155'!$D:$D,'A4155'!J32,'4155'!$I:$I,'A4155'!K32,'4155'!$F:$F,'A4155'!$M$7)&gt;=1,1,0)</f>
        <v>0</v>
      </c>
      <c r="N32" s="136">
        <f>IF(COUNTIFS('4155'!$D:$D,'A4155'!J32,'4155'!$I:$I,'A4155'!K32,'4155'!$F:$F,'A4155'!$N$7)&gt;=1,1,0)</f>
        <v>0</v>
      </c>
      <c r="O32" s="117"/>
      <c r="P32" s="118"/>
      <c r="Q32" s="133" t="str">
        <f t="shared" si="2"/>
        <v>Ok</v>
      </c>
      <c r="R32" s="115"/>
      <c r="S32" s="115"/>
      <c r="T32" s="66"/>
      <c r="U32" s="133" t="str">
        <f t="shared" si="11"/>
        <v>Ok</v>
      </c>
      <c r="V32" s="115"/>
      <c r="W32" s="115"/>
      <c r="X32" s="66"/>
      <c r="Y32" s="133" t="str">
        <f t="shared" si="8"/>
        <v>Ok</v>
      </c>
      <c r="Z32" s="115"/>
      <c r="AA32" s="115"/>
      <c r="AB32" s="66"/>
      <c r="AC32" s="133" t="str">
        <f t="shared" si="4"/>
        <v>Ok</v>
      </c>
      <c r="AD32" s="115"/>
      <c r="AE32" s="115"/>
      <c r="AF32" s="66"/>
      <c r="AG32" s="133" t="str">
        <f t="shared" si="5"/>
        <v>Ok</v>
      </c>
      <c r="AH32" s="115"/>
      <c r="AI32" s="133" t="str">
        <f t="shared" si="6"/>
        <v>Ok</v>
      </c>
      <c r="AJ32" s="117" t="str">
        <f t="shared" si="12"/>
        <v>Não</v>
      </c>
      <c r="AK32" s="118"/>
      <c r="AL32" s="115"/>
      <c r="AM32" s="133" t="str">
        <f t="shared" si="13"/>
        <v>Ok</v>
      </c>
      <c r="AO32" s="65" t="str">
        <f t="shared" si="14"/>
        <v>Cooperado SEM perguntas a serem evidenciadas</v>
      </c>
    </row>
    <row r="33" spans="1:41" ht="15.75" customHeight="1">
      <c r="A33" s="120">
        <v>6</v>
      </c>
      <c r="B33" s="229"/>
      <c r="C33" s="229"/>
      <c r="D33" s="229"/>
      <c r="E33" s="229"/>
      <c r="H33" s="115"/>
      <c r="I33" s="115">
        <f>_xlfn.XLOOKUP(J33,'4155'!$D:$D,'4155'!$C:$C,0,0)</f>
        <v>0</v>
      </c>
      <c r="J33" s="134"/>
      <c r="K33" s="135" cm="1">
        <f t="array" ref="K33">MAX(IF(J33='4155'!$D:$D,'4155'!$I:$I))</f>
        <v>0</v>
      </c>
      <c r="L33" s="136">
        <f>IF(COUNTIFS('4155'!$D:$D,'A4155'!J33,'4155'!$I:$I,'A4155'!K33,'4155'!$F:$F,'A4155'!$L$7)&gt;=1,1,0)</f>
        <v>0</v>
      </c>
      <c r="M33" s="136">
        <f>IF(COUNTIFS('4155'!$D:$D,'A4155'!J33,'4155'!$I:$I,'A4155'!K33,'4155'!$F:$F,'A4155'!$M$7)&gt;=1,1,0)</f>
        <v>0</v>
      </c>
      <c r="N33" s="136">
        <f>IF(COUNTIFS('4155'!$D:$D,'A4155'!J33,'4155'!$I:$I,'A4155'!K33,'4155'!$F:$F,'A4155'!$N$7)&gt;=1,1,0)</f>
        <v>0</v>
      </c>
      <c r="O33" s="117"/>
      <c r="P33" s="118"/>
      <c r="Q33" s="133" t="str">
        <f t="shared" si="2"/>
        <v>Ok</v>
      </c>
      <c r="R33" s="115"/>
      <c r="S33" s="115"/>
      <c r="T33" s="66"/>
      <c r="U33" s="133" t="str">
        <f t="shared" si="11"/>
        <v>Ok</v>
      </c>
      <c r="V33" s="115"/>
      <c r="W33" s="115"/>
      <c r="X33" s="66"/>
      <c r="Y33" s="133" t="str">
        <f t="shared" si="8"/>
        <v>Ok</v>
      </c>
      <c r="Z33" s="115"/>
      <c r="AA33" s="115"/>
      <c r="AB33" s="66"/>
      <c r="AC33" s="133" t="str">
        <f t="shared" si="4"/>
        <v>Ok</v>
      </c>
      <c r="AD33" s="115"/>
      <c r="AE33" s="115"/>
      <c r="AF33" s="66"/>
      <c r="AG33" s="133" t="str">
        <f t="shared" si="5"/>
        <v>Ok</v>
      </c>
      <c r="AH33" s="115"/>
      <c r="AI33" s="133" t="str">
        <f t="shared" si="6"/>
        <v>Ok</v>
      </c>
      <c r="AJ33" s="117" t="str">
        <f t="shared" si="12"/>
        <v>Não</v>
      </c>
      <c r="AK33" s="118"/>
      <c r="AL33" s="115"/>
      <c r="AM33" s="133" t="str">
        <f t="shared" si="13"/>
        <v>Ok</v>
      </c>
      <c r="AO33" s="65" t="str">
        <f t="shared" si="14"/>
        <v>Cooperado SEM perguntas a serem evidenciadas</v>
      </c>
    </row>
    <row r="34" spans="1:41" ht="15.75" customHeight="1">
      <c r="A34" s="120">
        <v>7</v>
      </c>
      <c r="B34" s="229"/>
      <c r="C34" s="229"/>
      <c r="D34" s="229"/>
      <c r="E34" s="229"/>
      <c r="H34" s="115"/>
      <c r="I34" s="115">
        <f>_xlfn.XLOOKUP(J34,'4155'!$D:$D,'4155'!$C:$C,0,0)</f>
        <v>0</v>
      </c>
      <c r="J34" s="134"/>
      <c r="K34" s="135" cm="1">
        <f t="array" ref="K34">MAX(IF(J34='4155'!$D:$D,'4155'!$I:$I))</f>
        <v>0</v>
      </c>
      <c r="L34" s="136">
        <f>IF(COUNTIFS('4155'!$D:$D,'A4155'!J34,'4155'!$I:$I,'A4155'!K34,'4155'!$F:$F,'A4155'!$L$7)&gt;=1,1,0)</f>
        <v>0</v>
      </c>
      <c r="M34" s="136">
        <f>IF(COUNTIFS('4155'!$D:$D,'A4155'!J34,'4155'!$I:$I,'A4155'!K34,'4155'!$F:$F,'A4155'!$M$7)&gt;=1,1,0)</f>
        <v>0</v>
      </c>
      <c r="N34" s="136">
        <f>IF(COUNTIFS('4155'!$D:$D,'A4155'!J34,'4155'!$I:$I,'A4155'!K34,'4155'!$F:$F,'A4155'!$N$7)&gt;=1,1,0)</f>
        <v>0</v>
      </c>
      <c r="O34" s="117"/>
      <c r="P34" s="118"/>
      <c r="Q34" s="133" t="str">
        <f t="shared" si="2"/>
        <v>Ok</v>
      </c>
      <c r="R34" s="115"/>
      <c r="S34" s="115"/>
      <c r="T34" s="66"/>
      <c r="U34" s="133" t="str">
        <f t="shared" si="11"/>
        <v>Ok</v>
      </c>
      <c r="V34" s="115"/>
      <c r="W34" s="115"/>
      <c r="X34" s="66"/>
      <c r="Y34" s="133" t="str">
        <f t="shared" si="8"/>
        <v>Ok</v>
      </c>
      <c r="Z34" s="115"/>
      <c r="AA34" s="115"/>
      <c r="AB34" s="66"/>
      <c r="AC34" s="133" t="str">
        <f t="shared" si="4"/>
        <v>Ok</v>
      </c>
      <c r="AD34" s="115"/>
      <c r="AE34" s="115"/>
      <c r="AF34" s="66"/>
      <c r="AG34" s="133" t="str">
        <f t="shared" si="5"/>
        <v>Ok</v>
      </c>
      <c r="AH34" s="115"/>
      <c r="AI34" s="133" t="str">
        <f t="shared" si="6"/>
        <v>Ok</v>
      </c>
      <c r="AJ34" s="117" t="str">
        <f t="shared" si="12"/>
        <v>Não</v>
      </c>
      <c r="AK34" s="118"/>
      <c r="AL34" s="115"/>
      <c r="AM34" s="133" t="str">
        <f t="shared" si="13"/>
        <v>Ok</v>
      </c>
      <c r="AO34" s="65" t="str">
        <f t="shared" si="14"/>
        <v>Cooperado SEM perguntas a serem evidenciadas</v>
      </c>
    </row>
    <row r="35" spans="1:41" ht="15.75" customHeight="1">
      <c r="A35" s="120">
        <v>8</v>
      </c>
      <c r="B35" s="229"/>
      <c r="C35" s="229"/>
      <c r="D35" s="229"/>
      <c r="E35" s="229"/>
      <c r="H35" s="115"/>
      <c r="I35" s="115">
        <f>_xlfn.XLOOKUP(J35,'4155'!$D:$D,'4155'!$C:$C,0,0)</f>
        <v>0</v>
      </c>
      <c r="J35" s="134"/>
      <c r="K35" s="135" cm="1">
        <f t="array" ref="K35">MAX(IF(J35='4155'!$D:$D,'4155'!$I:$I))</f>
        <v>0</v>
      </c>
      <c r="L35" s="136">
        <f>IF(COUNTIFS('4155'!$D:$D,'A4155'!J35,'4155'!$I:$I,'A4155'!K35,'4155'!$F:$F,'A4155'!$L$7)&gt;=1,1,0)</f>
        <v>0</v>
      </c>
      <c r="M35" s="136">
        <f>IF(COUNTIFS('4155'!$D:$D,'A4155'!J35,'4155'!$I:$I,'A4155'!K35,'4155'!$F:$F,'A4155'!$M$7)&gt;=1,1,0)</f>
        <v>0</v>
      </c>
      <c r="N35" s="136">
        <f>IF(COUNTIFS('4155'!$D:$D,'A4155'!J35,'4155'!$I:$I,'A4155'!K35,'4155'!$F:$F,'A4155'!$N$7)&gt;=1,1,0)</f>
        <v>0</v>
      </c>
      <c r="O35" s="117"/>
      <c r="P35" s="118"/>
      <c r="Q35" s="133" t="str">
        <f t="shared" si="2"/>
        <v>Ok</v>
      </c>
      <c r="R35" s="115"/>
      <c r="S35" s="115"/>
      <c r="T35" s="66"/>
      <c r="U35" s="133" t="str">
        <f t="shared" si="11"/>
        <v>Ok</v>
      </c>
      <c r="V35" s="115"/>
      <c r="W35" s="115"/>
      <c r="X35" s="66"/>
      <c r="Y35" s="133" t="str">
        <f t="shared" si="8"/>
        <v>Ok</v>
      </c>
      <c r="Z35" s="115"/>
      <c r="AA35" s="115"/>
      <c r="AB35" s="66"/>
      <c r="AC35" s="133" t="str">
        <f t="shared" si="4"/>
        <v>Ok</v>
      </c>
      <c r="AD35" s="115"/>
      <c r="AE35" s="115"/>
      <c r="AF35" s="66"/>
      <c r="AG35" s="133" t="str">
        <f t="shared" si="5"/>
        <v>Ok</v>
      </c>
      <c r="AH35" s="115"/>
      <c r="AI35" s="133" t="str">
        <f t="shared" si="6"/>
        <v>Ok</v>
      </c>
      <c r="AJ35" s="117" t="str">
        <f t="shared" si="12"/>
        <v>Não</v>
      </c>
      <c r="AK35" s="118"/>
      <c r="AL35" s="115"/>
      <c r="AM35" s="133" t="str">
        <f t="shared" si="13"/>
        <v>Ok</v>
      </c>
      <c r="AO35" s="65" t="str">
        <f t="shared" si="14"/>
        <v>Cooperado SEM perguntas a serem evidenciadas</v>
      </c>
    </row>
    <row r="36" spans="1:41" ht="15.75" customHeight="1">
      <c r="A36" s="120">
        <v>9</v>
      </c>
      <c r="B36" s="229"/>
      <c r="C36" s="229"/>
      <c r="D36" s="229"/>
      <c r="E36" s="229"/>
      <c r="H36" s="115"/>
      <c r="I36" s="115">
        <f>_xlfn.XLOOKUP(J36,'4155'!$D:$D,'4155'!$C:$C,0,0)</f>
        <v>0</v>
      </c>
      <c r="J36" s="134"/>
      <c r="K36" s="135" cm="1">
        <f t="array" ref="K36">MAX(IF(J36='4155'!$D:$D,'4155'!$I:$I))</f>
        <v>0</v>
      </c>
      <c r="L36" s="136">
        <f>IF(COUNTIFS('4155'!$D:$D,'A4155'!J36,'4155'!$I:$I,'A4155'!K36,'4155'!$F:$F,'A4155'!$L$7)&gt;=1,1,0)</f>
        <v>0</v>
      </c>
      <c r="M36" s="136">
        <f>IF(COUNTIFS('4155'!$D:$D,'A4155'!J36,'4155'!$I:$I,'A4155'!K36,'4155'!$F:$F,'A4155'!$M$7)&gt;=1,1,0)</f>
        <v>0</v>
      </c>
      <c r="N36" s="136">
        <f>IF(COUNTIFS('4155'!$D:$D,'A4155'!J36,'4155'!$I:$I,'A4155'!K36,'4155'!$F:$F,'A4155'!$N$7)&gt;=1,1,0)</f>
        <v>0</v>
      </c>
      <c r="O36" s="117"/>
      <c r="P36" s="118"/>
      <c r="Q36" s="133" t="str">
        <f t="shared" si="2"/>
        <v>Ok</v>
      </c>
      <c r="R36" s="115"/>
      <c r="S36" s="115"/>
      <c r="T36" s="66"/>
      <c r="U36" s="133" t="str">
        <f t="shared" si="11"/>
        <v>Ok</v>
      </c>
      <c r="V36" s="115"/>
      <c r="W36" s="115"/>
      <c r="X36" s="66"/>
      <c r="Y36" s="133" t="str">
        <f t="shared" si="8"/>
        <v>Ok</v>
      </c>
      <c r="Z36" s="115"/>
      <c r="AA36" s="115"/>
      <c r="AB36" s="66"/>
      <c r="AC36" s="133" t="str">
        <f t="shared" si="4"/>
        <v>Ok</v>
      </c>
      <c r="AD36" s="115"/>
      <c r="AE36" s="115"/>
      <c r="AF36" s="66"/>
      <c r="AG36" s="133" t="str">
        <f t="shared" si="5"/>
        <v>Ok</v>
      </c>
      <c r="AH36" s="115"/>
      <c r="AI36" s="133" t="str">
        <f t="shared" si="6"/>
        <v>Ok</v>
      </c>
      <c r="AJ36" s="117" t="str">
        <f t="shared" si="12"/>
        <v>Não</v>
      </c>
      <c r="AK36" s="118"/>
      <c r="AL36" s="115"/>
      <c r="AM36" s="133" t="str">
        <f t="shared" si="13"/>
        <v>Ok</v>
      </c>
      <c r="AO36" s="65" t="str">
        <f t="shared" si="14"/>
        <v>Cooperado SEM perguntas a serem evidenciadas</v>
      </c>
    </row>
    <row r="37" spans="1:41" ht="15.75" customHeight="1">
      <c r="A37" s="120">
        <v>10</v>
      </c>
      <c r="B37" s="229"/>
      <c r="C37" s="229"/>
      <c r="D37" s="229"/>
      <c r="E37" s="229"/>
      <c r="H37" s="115"/>
      <c r="I37" s="115">
        <f>_xlfn.XLOOKUP(J37,'4155'!$D:$D,'4155'!$C:$C,0,0)</f>
        <v>0</v>
      </c>
      <c r="J37" s="134"/>
      <c r="K37" s="135" cm="1">
        <f t="array" ref="K37">MAX(IF(J37='4155'!$D:$D,'4155'!$I:$I))</f>
        <v>0</v>
      </c>
      <c r="L37" s="136">
        <f>IF(COUNTIFS('4155'!$D:$D,'A4155'!J37,'4155'!$I:$I,'A4155'!K37,'4155'!$F:$F,'A4155'!$L$7)&gt;=1,1,0)</f>
        <v>0</v>
      </c>
      <c r="M37" s="136">
        <f>IF(COUNTIFS('4155'!$D:$D,'A4155'!J37,'4155'!$I:$I,'A4155'!K37,'4155'!$F:$F,'A4155'!$M$7)&gt;=1,1,0)</f>
        <v>0</v>
      </c>
      <c r="N37" s="136">
        <f>IF(COUNTIFS('4155'!$D:$D,'A4155'!J37,'4155'!$I:$I,'A4155'!K37,'4155'!$F:$F,'A4155'!$N$7)&gt;=1,1,0)</f>
        <v>0</v>
      </c>
      <c r="O37" s="117"/>
      <c r="P37" s="118"/>
      <c r="Q37" s="133" t="str">
        <f t="shared" si="2"/>
        <v>Ok</v>
      </c>
      <c r="R37" s="115"/>
      <c r="S37" s="115"/>
      <c r="T37" s="66"/>
      <c r="U37" s="133" t="str">
        <f t="shared" si="11"/>
        <v>Ok</v>
      </c>
      <c r="V37" s="115"/>
      <c r="W37" s="115"/>
      <c r="X37" s="66"/>
      <c r="Y37" s="133" t="str">
        <f t="shared" si="8"/>
        <v>Ok</v>
      </c>
      <c r="Z37" s="115"/>
      <c r="AA37" s="115"/>
      <c r="AB37" s="66"/>
      <c r="AC37" s="133" t="str">
        <f t="shared" si="4"/>
        <v>Ok</v>
      </c>
      <c r="AD37" s="115"/>
      <c r="AE37" s="115"/>
      <c r="AF37" s="66"/>
      <c r="AG37" s="133" t="str">
        <f t="shared" si="5"/>
        <v>Ok</v>
      </c>
      <c r="AH37" s="115"/>
      <c r="AI37" s="133" t="str">
        <f t="shared" si="6"/>
        <v>Ok</v>
      </c>
      <c r="AJ37" s="117" t="str">
        <f t="shared" si="12"/>
        <v>Não</v>
      </c>
      <c r="AK37" s="118"/>
      <c r="AL37" s="115"/>
      <c r="AM37" s="133" t="str">
        <f t="shared" si="13"/>
        <v>Ok</v>
      </c>
      <c r="AO37" s="65" t="str">
        <f t="shared" si="14"/>
        <v>Cooperado SEM perguntas a serem evidenciadas</v>
      </c>
    </row>
    <row r="38" spans="1:41" ht="15.75" customHeight="1">
      <c r="A38" s="120">
        <v>11</v>
      </c>
      <c r="B38" s="229"/>
      <c r="C38" s="229"/>
      <c r="D38" s="229"/>
      <c r="E38" s="229"/>
      <c r="H38" s="115"/>
      <c r="I38" s="115">
        <f>_xlfn.XLOOKUP(J38,'4155'!$D:$D,'4155'!$C:$C,0,0)</f>
        <v>0</v>
      </c>
      <c r="J38" s="134"/>
      <c r="K38" s="135" cm="1">
        <f t="array" ref="K38">MAX(IF(J38='4155'!$D:$D,'4155'!$I:$I))</f>
        <v>0</v>
      </c>
      <c r="L38" s="136">
        <f>IF(COUNTIFS('4155'!$D:$D,'A4155'!J38,'4155'!$I:$I,'A4155'!K38,'4155'!$F:$F,'A4155'!$L$7)&gt;=1,1,0)</f>
        <v>0</v>
      </c>
      <c r="M38" s="136">
        <f>IF(COUNTIFS('4155'!$D:$D,'A4155'!J38,'4155'!$I:$I,'A4155'!K38,'4155'!$F:$F,'A4155'!$M$7)&gt;=1,1,0)</f>
        <v>0</v>
      </c>
      <c r="N38" s="136">
        <f>IF(COUNTIFS('4155'!$D:$D,'A4155'!J38,'4155'!$I:$I,'A4155'!K38,'4155'!$F:$F,'A4155'!$N$7)&gt;=1,1,0)</f>
        <v>0</v>
      </c>
      <c r="O38" s="117"/>
      <c r="P38" s="118"/>
      <c r="Q38" s="133" t="str">
        <f t="shared" si="2"/>
        <v>Ok</v>
      </c>
      <c r="R38" s="115"/>
      <c r="S38" s="115"/>
      <c r="T38" s="66"/>
      <c r="U38" s="133" t="str">
        <f t="shared" si="11"/>
        <v>Ok</v>
      </c>
      <c r="V38" s="115"/>
      <c r="W38" s="115"/>
      <c r="X38" s="66"/>
      <c r="Y38" s="133" t="str">
        <f t="shared" si="8"/>
        <v>Ok</v>
      </c>
      <c r="Z38" s="115"/>
      <c r="AA38" s="115"/>
      <c r="AB38" s="66"/>
      <c r="AC38" s="133" t="str">
        <f t="shared" si="4"/>
        <v>Ok</v>
      </c>
      <c r="AD38" s="115"/>
      <c r="AE38" s="115"/>
      <c r="AF38" s="66"/>
      <c r="AG38" s="133" t="str">
        <f t="shared" si="5"/>
        <v>Ok</v>
      </c>
      <c r="AH38" s="115"/>
      <c r="AI38" s="133" t="str">
        <f t="shared" si="6"/>
        <v>Ok</v>
      </c>
      <c r="AJ38" s="117" t="str">
        <f t="shared" si="12"/>
        <v>Não</v>
      </c>
      <c r="AK38" s="118"/>
      <c r="AL38" s="115"/>
      <c r="AM38" s="133" t="str">
        <f t="shared" si="13"/>
        <v>Ok</v>
      </c>
      <c r="AO38" s="65" t="str">
        <f t="shared" si="14"/>
        <v>Cooperado SEM perguntas a serem evidenciadas</v>
      </c>
    </row>
    <row r="39" spans="1:41" ht="15.75" customHeight="1">
      <c r="A39" s="120">
        <v>12</v>
      </c>
      <c r="B39" s="229"/>
      <c r="C39" s="229"/>
      <c r="D39" s="229"/>
      <c r="E39" s="229"/>
      <c r="H39" s="115"/>
      <c r="I39" s="115">
        <f>_xlfn.XLOOKUP(J39,'4155'!$D:$D,'4155'!$C:$C,0,0)</f>
        <v>0</v>
      </c>
      <c r="J39" s="134"/>
      <c r="K39" s="135" cm="1">
        <f t="array" ref="K39">MAX(IF(J39='4155'!$D:$D,'4155'!$I:$I))</f>
        <v>0</v>
      </c>
      <c r="L39" s="136">
        <f>IF(COUNTIFS('4155'!$D:$D,'A4155'!J39,'4155'!$I:$I,'A4155'!K39,'4155'!$F:$F,'A4155'!$L$7)&gt;=1,1,0)</f>
        <v>0</v>
      </c>
      <c r="M39" s="136">
        <f>IF(COUNTIFS('4155'!$D:$D,'A4155'!J39,'4155'!$I:$I,'A4155'!K39,'4155'!$F:$F,'A4155'!$M$7)&gt;=1,1,0)</f>
        <v>0</v>
      </c>
      <c r="N39" s="136">
        <f>IF(COUNTIFS('4155'!$D:$D,'A4155'!J39,'4155'!$I:$I,'A4155'!K39,'4155'!$F:$F,'A4155'!$N$7)&gt;=1,1,0)</f>
        <v>0</v>
      </c>
      <c r="O39" s="117"/>
      <c r="P39" s="118"/>
      <c r="Q39" s="133" t="str">
        <f t="shared" si="2"/>
        <v>Ok</v>
      </c>
      <c r="R39" s="115"/>
      <c r="S39" s="115"/>
      <c r="T39" s="66"/>
      <c r="U39" s="133" t="str">
        <f t="shared" si="11"/>
        <v>Ok</v>
      </c>
      <c r="V39" s="115"/>
      <c r="W39" s="115"/>
      <c r="X39" s="66"/>
      <c r="Y39" s="133" t="str">
        <f t="shared" si="8"/>
        <v>Ok</v>
      </c>
      <c r="Z39" s="115"/>
      <c r="AA39" s="115"/>
      <c r="AB39" s="66"/>
      <c r="AC39" s="133" t="str">
        <f t="shared" si="4"/>
        <v>Ok</v>
      </c>
      <c r="AD39" s="115"/>
      <c r="AE39" s="115"/>
      <c r="AF39" s="66"/>
      <c r="AG39" s="133" t="str">
        <f t="shared" si="5"/>
        <v>Ok</v>
      </c>
      <c r="AH39" s="115"/>
      <c r="AI39" s="133" t="str">
        <f t="shared" si="6"/>
        <v>Ok</v>
      </c>
      <c r="AJ39" s="117" t="str">
        <f t="shared" si="12"/>
        <v>Não</v>
      </c>
      <c r="AK39" s="118"/>
      <c r="AL39" s="115"/>
      <c r="AM39" s="133" t="str">
        <f t="shared" si="13"/>
        <v>Ok</v>
      </c>
      <c r="AO39" s="65" t="str">
        <f t="shared" si="14"/>
        <v>Cooperado SEM perguntas a serem evidenciadas</v>
      </c>
    </row>
    <row r="40" spans="1:41" ht="15.75" customHeight="1">
      <c r="A40" s="120">
        <v>13</v>
      </c>
      <c r="B40" s="229"/>
      <c r="C40" s="229"/>
      <c r="D40" s="229"/>
      <c r="E40" s="229"/>
      <c r="H40" s="115"/>
      <c r="I40" s="115">
        <f>_xlfn.XLOOKUP(J40,'4155'!$D:$D,'4155'!$C:$C,0,0)</f>
        <v>0</v>
      </c>
      <c r="J40" s="134"/>
      <c r="K40" s="135" cm="1">
        <f t="array" ref="K40">MAX(IF(J40='4155'!$D:$D,'4155'!$I:$I))</f>
        <v>0</v>
      </c>
      <c r="L40" s="136">
        <f>IF(COUNTIFS('4155'!$D:$D,'A4155'!J40,'4155'!$I:$I,'A4155'!K40,'4155'!$F:$F,'A4155'!$L$7)&gt;=1,1,0)</f>
        <v>0</v>
      </c>
      <c r="M40" s="136">
        <f>IF(COUNTIFS('4155'!$D:$D,'A4155'!J40,'4155'!$I:$I,'A4155'!K40,'4155'!$F:$F,'A4155'!$M$7)&gt;=1,1,0)</f>
        <v>0</v>
      </c>
      <c r="N40" s="136">
        <f>IF(COUNTIFS('4155'!$D:$D,'A4155'!J40,'4155'!$I:$I,'A4155'!K40,'4155'!$F:$F,'A4155'!$N$7)&gt;=1,1,0)</f>
        <v>0</v>
      </c>
      <c r="O40" s="117"/>
      <c r="P40" s="118"/>
      <c r="Q40" s="133" t="str">
        <f t="shared" si="2"/>
        <v>Ok</v>
      </c>
      <c r="R40" s="115"/>
      <c r="S40" s="115"/>
      <c r="T40" s="66"/>
      <c r="U40" s="133" t="str">
        <f t="shared" si="11"/>
        <v>Ok</v>
      </c>
      <c r="V40" s="115"/>
      <c r="W40" s="115"/>
      <c r="X40" s="66"/>
      <c r="Y40" s="133" t="str">
        <f t="shared" si="8"/>
        <v>Ok</v>
      </c>
      <c r="Z40" s="115"/>
      <c r="AA40" s="115"/>
      <c r="AB40" s="66"/>
      <c r="AC40" s="133" t="str">
        <f t="shared" si="4"/>
        <v>Ok</v>
      </c>
      <c r="AD40" s="115"/>
      <c r="AE40" s="115"/>
      <c r="AF40" s="66"/>
      <c r="AG40" s="133" t="str">
        <f t="shared" si="5"/>
        <v>Ok</v>
      </c>
      <c r="AH40" s="115"/>
      <c r="AI40" s="133" t="str">
        <f t="shared" si="6"/>
        <v>Ok</v>
      </c>
      <c r="AJ40" s="117" t="str">
        <f t="shared" si="12"/>
        <v>Não</v>
      </c>
      <c r="AK40" s="118"/>
      <c r="AL40" s="115"/>
      <c r="AM40" s="133" t="str">
        <f t="shared" si="13"/>
        <v>Ok</v>
      </c>
      <c r="AO40" s="65" t="str">
        <f t="shared" si="14"/>
        <v>Cooperado SEM perguntas a serem evidenciadas</v>
      </c>
    </row>
    <row r="41" spans="1:41" ht="15.75" customHeight="1">
      <c r="A41" s="120">
        <v>14</v>
      </c>
      <c r="B41" s="229"/>
      <c r="C41" s="229"/>
      <c r="D41" s="229"/>
      <c r="E41" s="229"/>
      <c r="H41" s="115"/>
      <c r="I41" s="115">
        <f>_xlfn.XLOOKUP(J41,'4155'!$D:$D,'4155'!$C:$C,0,0)</f>
        <v>0</v>
      </c>
      <c r="J41" s="134"/>
      <c r="K41" s="135" cm="1">
        <f t="array" ref="K41">MAX(IF(J41='4155'!$D:$D,'4155'!$I:$I))</f>
        <v>0</v>
      </c>
      <c r="L41" s="136">
        <f>IF(COUNTIFS('4155'!$D:$D,'A4155'!J41,'4155'!$I:$I,'A4155'!K41,'4155'!$F:$F,'A4155'!$L$7)&gt;=1,1,0)</f>
        <v>0</v>
      </c>
      <c r="M41" s="136">
        <f>IF(COUNTIFS('4155'!$D:$D,'A4155'!J41,'4155'!$I:$I,'A4155'!K41,'4155'!$F:$F,'A4155'!$M$7)&gt;=1,1,0)</f>
        <v>0</v>
      </c>
      <c r="N41" s="136">
        <f>IF(COUNTIFS('4155'!$D:$D,'A4155'!J41,'4155'!$I:$I,'A4155'!K41,'4155'!$F:$F,'A4155'!$N$7)&gt;=1,1,0)</f>
        <v>0</v>
      </c>
      <c r="O41" s="117"/>
      <c r="P41" s="118"/>
      <c r="Q41" s="133" t="str">
        <f t="shared" si="2"/>
        <v>Ok</v>
      </c>
      <c r="R41" s="115"/>
      <c r="S41" s="115"/>
      <c r="T41" s="66"/>
      <c r="U41" s="133" t="str">
        <f t="shared" si="11"/>
        <v>Ok</v>
      </c>
      <c r="V41" s="115"/>
      <c r="W41" s="115"/>
      <c r="X41" s="66"/>
      <c r="Y41" s="133" t="str">
        <f t="shared" si="8"/>
        <v>Ok</v>
      </c>
      <c r="Z41" s="115"/>
      <c r="AA41" s="115"/>
      <c r="AB41" s="66"/>
      <c r="AC41" s="133" t="str">
        <f t="shared" si="4"/>
        <v>Ok</v>
      </c>
      <c r="AD41" s="115"/>
      <c r="AE41" s="115"/>
      <c r="AF41" s="66"/>
      <c r="AG41" s="133" t="str">
        <f t="shared" si="5"/>
        <v>Ok</v>
      </c>
      <c r="AH41" s="115"/>
      <c r="AI41" s="133" t="str">
        <f t="shared" si="6"/>
        <v>Ok</v>
      </c>
      <c r="AJ41" s="117" t="str">
        <f t="shared" si="12"/>
        <v>Não</v>
      </c>
      <c r="AK41" s="118"/>
      <c r="AL41" s="115"/>
      <c r="AM41" s="133" t="str">
        <f t="shared" si="13"/>
        <v>Ok</v>
      </c>
      <c r="AO41" s="65" t="str">
        <f t="shared" si="14"/>
        <v>Cooperado SEM perguntas a serem evidenciadas</v>
      </c>
    </row>
    <row r="42" spans="1:41" ht="15.75" customHeight="1">
      <c r="A42" s="120">
        <v>15</v>
      </c>
      <c r="B42" s="229"/>
      <c r="C42" s="229"/>
      <c r="D42" s="229"/>
      <c r="E42" s="229"/>
      <c r="H42" s="115"/>
      <c r="I42" s="115">
        <f>_xlfn.XLOOKUP(J42,'4155'!$D:$D,'4155'!$C:$C,0,0)</f>
        <v>0</v>
      </c>
      <c r="J42" s="134"/>
      <c r="K42" s="135" cm="1">
        <f t="array" ref="K42">MAX(IF(J42='4155'!$D:$D,'4155'!$I:$I))</f>
        <v>0</v>
      </c>
      <c r="L42" s="136">
        <f>IF(COUNTIFS('4155'!$D:$D,'A4155'!J42,'4155'!$I:$I,'A4155'!K42,'4155'!$F:$F,'A4155'!$L$7)&gt;=1,1,0)</f>
        <v>0</v>
      </c>
      <c r="M42" s="136">
        <f>IF(COUNTIFS('4155'!$D:$D,'A4155'!J42,'4155'!$I:$I,'A4155'!K42,'4155'!$F:$F,'A4155'!$M$7)&gt;=1,1,0)</f>
        <v>0</v>
      </c>
      <c r="N42" s="136">
        <f>IF(COUNTIFS('4155'!$D:$D,'A4155'!J42,'4155'!$I:$I,'A4155'!K42,'4155'!$F:$F,'A4155'!$N$7)&gt;=1,1,0)</f>
        <v>0</v>
      </c>
      <c r="O42" s="117"/>
      <c r="P42" s="118"/>
      <c r="Q42" s="133" t="str">
        <f t="shared" si="2"/>
        <v>Ok</v>
      </c>
      <c r="R42" s="115"/>
      <c r="S42" s="115"/>
      <c r="T42" s="66"/>
      <c r="U42" s="133" t="str">
        <f t="shared" si="11"/>
        <v>Ok</v>
      </c>
      <c r="V42" s="115"/>
      <c r="W42" s="115"/>
      <c r="X42" s="66"/>
      <c r="Y42" s="133" t="str">
        <f t="shared" si="8"/>
        <v>Ok</v>
      </c>
      <c r="Z42" s="115"/>
      <c r="AA42" s="115"/>
      <c r="AB42" s="66"/>
      <c r="AC42" s="133" t="str">
        <f t="shared" si="4"/>
        <v>Ok</v>
      </c>
      <c r="AD42" s="115"/>
      <c r="AE42" s="115"/>
      <c r="AF42" s="66"/>
      <c r="AG42" s="133" t="str">
        <f t="shared" si="5"/>
        <v>Ok</v>
      </c>
      <c r="AH42" s="115"/>
      <c r="AI42" s="133" t="str">
        <f t="shared" si="6"/>
        <v>Ok</v>
      </c>
      <c r="AJ42" s="117" t="str">
        <f t="shared" si="12"/>
        <v>Não</v>
      </c>
      <c r="AK42" s="118"/>
      <c r="AL42" s="115"/>
      <c r="AM42" s="133" t="str">
        <f t="shared" si="13"/>
        <v>Ok</v>
      </c>
      <c r="AO42" s="65" t="str">
        <f t="shared" si="14"/>
        <v>Cooperado SEM perguntas a serem evidenciadas</v>
      </c>
    </row>
    <row r="43" spans="1:41" ht="15.75" customHeight="1">
      <c r="A43" s="120">
        <v>16</v>
      </c>
      <c r="B43" s="229"/>
      <c r="C43" s="229"/>
      <c r="D43" s="229"/>
      <c r="E43" s="229"/>
      <c r="H43" s="115"/>
      <c r="I43" s="115">
        <f>_xlfn.XLOOKUP(J43,'4155'!$D:$D,'4155'!$C:$C,0,0)</f>
        <v>0</v>
      </c>
      <c r="J43" s="134"/>
      <c r="K43" s="135" cm="1">
        <f t="array" ref="K43">MAX(IF(J43='4155'!$D:$D,'4155'!$I:$I))</f>
        <v>0</v>
      </c>
      <c r="L43" s="136">
        <f>IF(COUNTIFS('4155'!$D:$D,'A4155'!J43,'4155'!$I:$I,'A4155'!K43,'4155'!$F:$F,'A4155'!$L$7)&gt;=1,1,0)</f>
        <v>0</v>
      </c>
      <c r="M43" s="136">
        <f>IF(COUNTIFS('4155'!$D:$D,'A4155'!J43,'4155'!$I:$I,'A4155'!K43,'4155'!$F:$F,'A4155'!$M$7)&gt;=1,1,0)</f>
        <v>0</v>
      </c>
      <c r="N43" s="136">
        <f>IF(COUNTIFS('4155'!$D:$D,'A4155'!J43,'4155'!$I:$I,'A4155'!K43,'4155'!$F:$F,'A4155'!$N$7)&gt;=1,1,0)</f>
        <v>0</v>
      </c>
      <c r="O43" s="117"/>
      <c r="P43" s="118"/>
      <c r="Q43" s="133" t="str">
        <f t="shared" si="2"/>
        <v>Ok</v>
      </c>
      <c r="R43" s="115"/>
      <c r="S43" s="115"/>
      <c r="T43" s="66"/>
      <c r="U43" s="133" t="str">
        <f t="shared" si="11"/>
        <v>Ok</v>
      </c>
      <c r="V43" s="115"/>
      <c r="W43" s="115"/>
      <c r="X43" s="66"/>
      <c r="Y43" s="133" t="str">
        <f t="shared" si="8"/>
        <v>Ok</v>
      </c>
      <c r="Z43" s="115"/>
      <c r="AA43" s="115"/>
      <c r="AB43" s="66"/>
      <c r="AC43" s="133" t="str">
        <f t="shared" si="4"/>
        <v>Ok</v>
      </c>
      <c r="AD43" s="115"/>
      <c r="AE43" s="115"/>
      <c r="AF43" s="66"/>
      <c r="AG43" s="133" t="str">
        <f t="shared" si="5"/>
        <v>Ok</v>
      </c>
      <c r="AH43" s="115"/>
      <c r="AI43" s="133" t="str">
        <f t="shared" si="6"/>
        <v>Ok</v>
      </c>
      <c r="AJ43" s="117" t="str">
        <f t="shared" si="12"/>
        <v>Não</v>
      </c>
      <c r="AK43" s="118"/>
      <c r="AL43" s="115"/>
      <c r="AM43" s="133" t="str">
        <f t="shared" si="13"/>
        <v>Ok</v>
      </c>
      <c r="AO43" s="65" t="str">
        <f t="shared" si="14"/>
        <v>Cooperado SEM perguntas a serem evidenciadas</v>
      </c>
    </row>
    <row r="44" spans="1:41" ht="15.75" customHeight="1">
      <c r="A44" s="120">
        <v>17</v>
      </c>
      <c r="B44" s="229"/>
      <c r="C44" s="229"/>
      <c r="D44" s="229"/>
      <c r="E44" s="229"/>
      <c r="H44" s="115"/>
      <c r="I44" s="115">
        <f>_xlfn.XLOOKUP(J44,'4155'!$D:$D,'4155'!$C:$C,0,0)</f>
        <v>0</v>
      </c>
      <c r="J44" s="134"/>
      <c r="K44" s="135" cm="1">
        <f t="array" ref="K44">MAX(IF(J44='4155'!$D:$D,'4155'!$I:$I))</f>
        <v>0</v>
      </c>
      <c r="L44" s="136">
        <f>IF(COUNTIFS('4155'!$D:$D,'A4155'!J44,'4155'!$I:$I,'A4155'!K44,'4155'!$F:$F,'A4155'!$L$7)&gt;=1,1,0)</f>
        <v>0</v>
      </c>
      <c r="M44" s="136">
        <f>IF(COUNTIFS('4155'!$D:$D,'A4155'!J44,'4155'!$I:$I,'A4155'!K44,'4155'!$F:$F,'A4155'!$M$7)&gt;=1,1,0)</f>
        <v>0</v>
      </c>
      <c r="N44" s="136">
        <f>IF(COUNTIFS('4155'!$D:$D,'A4155'!J44,'4155'!$I:$I,'A4155'!K44,'4155'!$F:$F,'A4155'!$N$7)&gt;=1,1,0)</f>
        <v>0</v>
      </c>
      <c r="O44" s="117"/>
      <c r="P44" s="118"/>
      <c r="Q44" s="133" t="str">
        <f t="shared" si="2"/>
        <v>Ok</v>
      </c>
      <c r="R44" s="115"/>
      <c r="S44" s="115"/>
      <c r="T44" s="66"/>
      <c r="U44" s="133" t="str">
        <f t="shared" si="11"/>
        <v>Ok</v>
      </c>
      <c r="V44" s="115"/>
      <c r="W44" s="115"/>
      <c r="X44" s="66"/>
      <c r="Y44" s="133" t="str">
        <f t="shared" si="8"/>
        <v>Ok</v>
      </c>
      <c r="Z44" s="115"/>
      <c r="AA44" s="115"/>
      <c r="AB44" s="66"/>
      <c r="AC44" s="133" t="str">
        <f t="shared" si="4"/>
        <v>Ok</v>
      </c>
      <c r="AD44" s="115"/>
      <c r="AE44" s="115"/>
      <c r="AF44" s="66"/>
      <c r="AG44" s="133" t="str">
        <f t="shared" si="5"/>
        <v>Ok</v>
      </c>
      <c r="AH44" s="115"/>
      <c r="AI44" s="133" t="str">
        <f t="shared" si="6"/>
        <v>Ok</v>
      </c>
      <c r="AJ44" s="117" t="str">
        <f t="shared" si="12"/>
        <v>Não</v>
      </c>
      <c r="AK44" s="118"/>
      <c r="AL44" s="115"/>
      <c r="AM44" s="133" t="str">
        <f t="shared" si="13"/>
        <v>Ok</v>
      </c>
      <c r="AO44" s="65" t="str">
        <f t="shared" si="14"/>
        <v>Cooperado SEM perguntas a serem evidenciadas</v>
      </c>
    </row>
    <row r="45" spans="1:41" ht="15.75" customHeight="1">
      <c r="A45" s="120">
        <v>18</v>
      </c>
      <c r="B45" s="229"/>
      <c r="C45" s="229"/>
      <c r="D45" s="229"/>
      <c r="E45" s="229"/>
      <c r="H45" s="115"/>
      <c r="I45" s="115">
        <f>_xlfn.XLOOKUP(J45,'4155'!$D:$D,'4155'!$C:$C,0,0)</f>
        <v>0</v>
      </c>
      <c r="J45" s="134"/>
      <c r="K45" s="135" cm="1">
        <f t="array" ref="K45">MAX(IF(J45='4155'!$D:$D,'4155'!$I:$I))</f>
        <v>0</v>
      </c>
      <c r="L45" s="136">
        <f>IF(COUNTIFS('4155'!$D:$D,'A4155'!J45,'4155'!$I:$I,'A4155'!K45,'4155'!$F:$F,'A4155'!$L$7)&gt;=1,1,0)</f>
        <v>0</v>
      </c>
      <c r="M45" s="136">
        <f>IF(COUNTIFS('4155'!$D:$D,'A4155'!J45,'4155'!$I:$I,'A4155'!K45,'4155'!$F:$F,'A4155'!$M$7)&gt;=1,1,0)</f>
        <v>0</v>
      </c>
      <c r="N45" s="136">
        <f>IF(COUNTIFS('4155'!$D:$D,'A4155'!J45,'4155'!$I:$I,'A4155'!K45,'4155'!$F:$F,'A4155'!$N$7)&gt;=1,1,0)</f>
        <v>0</v>
      </c>
      <c r="O45" s="117"/>
      <c r="P45" s="118"/>
      <c r="Q45" s="133" t="str">
        <f t="shared" si="2"/>
        <v>Ok</v>
      </c>
      <c r="R45" s="115"/>
      <c r="S45" s="115"/>
      <c r="T45" s="66"/>
      <c r="U45" s="133" t="str">
        <f t="shared" si="11"/>
        <v>Ok</v>
      </c>
      <c r="V45" s="115"/>
      <c r="W45" s="115"/>
      <c r="X45" s="66"/>
      <c r="Y45" s="133" t="str">
        <f t="shared" si="8"/>
        <v>Ok</v>
      </c>
      <c r="Z45" s="115"/>
      <c r="AA45" s="115"/>
      <c r="AB45" s="66"/>
      <c r="AC45" s="133" t="str">
        <f t="shared" si="4"/>
        <v>Ok</v>
      </c>
      <c r="AD45" s="115"/>
      <c r="AE45" s="115"/>
      <c r="AF45" s="66"/>
      <c r="AG45" s="133" t="str">
        <f t="shared" si="5"/>
        <v>Ok</v>
      </c>
      <c r="AH45" s="115"/>
      <c r="AI45" s="133" t="str">
        <f t="shared" si="6"/>
        <v>Ok</v>
      </c>
      <c r="AJ45" s="117" t="str">
        <f t="shared" si="12"/>
        <v>Não</v>
      </c>
      <c r="AK45" s="118"/>
      <c r="AL45" s="115"/>
      <c r="AM45" s="133" t="str">
        <f t="shared" si="13"/>
        <v>Ok</v>
      </c>
      <c r="AO45" s="65" t="str">
        <f t="shared" si="14"/>
        <v>Cooperado SEM perguntas a serem evidenciadas</v>
      </c>
    </row>
    <row r="46" spans="1:41" ht="20.100000000000001" customHeight="1">
      <c r="A46" s="120">
        <v>19</v>
      </c>
      <c r="B46" s="229"/>
      <c r="C46" s="229"/>
      <c r="D46" s="229"/>
      <c r="E46" s="229"/>
      <c r="H46" s="115"/>
      <c r="I46" s="115">
        <f>_xlfn.XLOOKUP(J46,'4155'!$D:$D,'4155'!$C:$C,0,0)</f>
        <v>0</v>
      </c>
      <c r="J46" s="134"/>
      <c r="K46" s="135" cm="1">
        <f t="array" ref="K46">MAX(IF(J46='4155'!$D:$D,'4155'!$I:$I))</f>
        <v>0</v>
      </c>
      <c r="L46" s="136">
        <f>IF(COUNTIFS('4155'!$D:$D,'A4155'!J46,'4155'!$I:$I,'A4155'!K46,'4155'!$F:$F,'A4155'!$L$7)&gt;=1,1,0)</f>
        <v>0</v>
      </c>
      <c r="M46" s="136">
        <f>IF(COUNTIFS('4155'!$D:$D,'A4155'!J46,'4155'!$I:$I,'A4155'!K46,'4155'!$F:$F,'A4155'!$M$7)&gt;=1,1,0)</f>
        <v>0</v>
      </c>
      <c r="N46" s="136">
        <f>IF(COUNTIFS('4155'!$D:$D,'A4155'!J46,'4155'!$I:$I,'A4155'!K46,'4155'!$F:$F,'A4155'!$N$7)&gt;=1,1,0)</f>
        <v>0</v>
      </c>
      <c r="O46" s="117"/>
      <c r="P46" s="118"/>
      <c r="Q46" s="133" t="str">
        <f t="shared" si="2"/>
        <v>Ok</v>
      </c>
      <c r="R46" s="115"/>
      <c r="S46" s="115"/>
      <c r="T46" s="66"/>
      <c r="U46" s="133" t="str">
        <f t="shared" si="11"/>
        <v>Ok</v>
      </c>
      <c r="V46" s="115"/>
      <c r="W46" s="115"/>
      <c r="X46" s="66"/>
      <c r="Y46" s="133" t="str">
        <f t="shared" si="8"/>
        <v>Ok</v>
      </c>
      <c r="Z46" s="115"/>
      <c r="AA46" s="115"/>
      <c r="AB46" s="66"/>
      <c r="AC46" s="133" t="str">
        <f t="shared" si="4"/>
        <v>Ok</v>
      </c>
      <c r="AD46" s="115"/>
      <c r="AE46" s="115"/>
      <c r="AF46" s="66"/>
      <c r="AG46" s="133" t="str">
        <f t="shared" si="5"/>
        <v>Ok</v>
      </c>
      <c r="AH46" s="115"/>
      <c r="AI46" s="133" t="str">
        <f t="shared" si="6"/>
        <v>Ok</v>
      </c>
      <c r="AJ46" s="117" t="str">
        <f t="shared" si="12"/>
        <v>Não</v>
      </c>
      <c r="AK46" s="118"/>
      <c r="AL46" s="115"/>
      <c r="AM46" s="133" t="str">
        <f t="shared" si="13"/>
        <v>Ok</v>
      </c>
      <c r="AO46" s="65" t="str">
        <f t="shared" si="14"/>
        <v>Cooperado SEM perguntas a serem evidenciadas</v>
      </c>
    </row>
    <row r="47" spans="1:41" ht="20.100000000000001" customHeight="1">
      <c r="A47" s="120"/>
      <c r="B47" s="118"/>
      <c r="C47" s="118"/>
      <c r="D47" s="118"/>
      <c r="E47" s="118"/>
      <c r="H47" s="115"/>
      <c r="I47" s="115">
        <f>_xlfn.XLOOKUP(J47,'4155'!$D:$D,'4155'!$C:$C,0,0)</f>
        <v>0</v>
      </c>
      <c r="J47" s="134"/>
      <c r="K47" s="135" cm="1">
        <f t="array" ref="K47">MAX(IF(J47='4155'!$D:$D,'4155'!$I:$I))</f>
        <v>0</v>
      </c>
      <c r="L47" s="136">
        <f>IF(COUNTIFS('4155'!$D:$D,'A4155'!J47,'4155'!$I:$I,'A4155'!K47,'4155'!$F:$F,'A4155'!$L$7)&gt;=1,1,0)</f>
        <v>0</v>
      </c>
      <c r="M47" s="136">
        <f>IF(COUNTIFS('4155'!$D:$D,'A4155'!J47,'4155'!$I:$I,'A4155'!K47,'4155'!$F:$F,'A4155'!$M$7)&gt;=1,1,0)</f>
        <v>0</v>
      </c>
      <c r="N47" s="136">
        <f>IF(COUNTIFS('4155'!$D:$D,'A4155'!J47,'4155'!$I:$I,'A4155'!K47,'4155'!$F:$F,'A4155'!$N$7)&gt;=1,1,0)</f>
        <v>0</v>
      </c>
      <c r="O47" s="117"/>
      <c r="P47" s="118"/>
      <c r="Q47" s="133" t="str">
        <f t="shared" si="2"/>
        <v>Ok</v>
      </c>
      <c r="R47" s="115"/>
      <c r="S47" s="115"/>
      <c r="T47" s="66"/>
      <c r="U47" s="133" t="str">
        <f t="shared" si="11"/>
        <v>Ok</v>
      </c>
      <c r="V47" s="115"/>
      <c r="W47" s="115"/>
      <c r="X47" s="66"/>
      <c r="Y47" s="133" t="str">
        <f t="shared" si="8"/>
        <v>Ok</v>
      </c>
      <c r="Z47" s="115"/>
      <c r="AA47" s="115"/>
      <c r="AB47" s="66"/>
      <c r="AC47" s="133" t="str">
        <f t="shared" si="4"/>
        <v>Ok</v>
      </c>
      <c r="AD47" s="115"/>
      <c r="AE47" s="115"/>
      <c r="AF47" s="66"/>
      <c r="AG47" s="133" t="str">
        <f t="shared" si="5"/>
        <v>Ok</v>
      </c>
      <c r="AH47" s="115"/>
      <c r="AI47" s="133" t="str">
        <f t="shared" si="6"/>
        <v>Ok</v>
      </c>
      <c r="AJ47" s="117" t="str">
        <f t="shared" si="12"/>
        <v>Não</v>
      </c>
      <c r="AK47" s="118"/>
      <c r="AL47" s="115"/>
      <c r="AM47" s="133" t="str">
        <f t="shared" si="13"/>
        <v>Ok</v>
      </c>
      <c r="AO47" s="65" t="str">
        <f t="shared" si="14"/>
        <v>Cooperado SEM perguntas a serem evidenciadas</v>
      </c>
    </row>
    <row r="48" spans="1:41" ht="20.100000000000001" customHeight="1" thickBot="1">
      <c r="B48" s="324" t="s">
        <v>719</v>
      </c>
      <c r="C48" s="324"/>
      <c r="D48" s="324"/>
      <c r="E48" s="324"/>
      <c r="H48" s="115"/>
      <c r="I48" s="115">
        <f>_xlfn.XLOOKUP(J48,'4155'!$D:$D,'4155'!$C:$C,0,0)</f>
        <v>0</v>
      </c>
      <c r="J48" s="134"/>
      <c r="K48" s="135" cm="1">
        <f t="array" ref="K48">MAX(IF(J48='4155'!$D:$D,'4155'!$I:$I))</f>
        <v>0</v>
      </c>
      <c r="L48" s="136">
        <f>IF(COUNTIFS('4155'!$D:$D,'A4155'!J48,'4155'!$I:$I,'A4155'!K48,'4155'!$F:$F,'A4155'!$L$7)&gt;=1,1,0)</f>
        <v>0</v>
      </c>
      <c r="M48" s="136">
        <f>IF(COUNTIFS('4155'!$D:$D,'A4155'!J48,'4155'!$I:$I,'A4155'!K48,'4155'!$F:$F,'A4155'!$M$7)&gt;=1,1,0)</f>
        <v>0</v>
      </c>
      <c r="N48" s="136">
        <f>IF(COUNTIFS('4155'!$D:$D,'A4155'!J48,'4155'!$I:$I,'A4155'!K48,'4155'!$F:$F,'A4155'!$N$7)&gt;=1,1,0)</f>
        <v>0</v>
      </c>
      <c r="O48" s="117"/>
      <c r="P48" s="118"/>
      <c r="Q48" s="133" t="str">
        <f t="shared" si="2"/>
        <v>Ok</v>
      </c>
      <c r="R48" s="115"/>
      <c r="S48" s="115"/>
      <c r="T48" s="66"/>
      <c r="U48" s="133" t="str">
        <f t="shared" si="11"/>
        <v>Ok</v>
      </c>
      <c r="V48" s="115"/>
      <c r="W48" s="115"/>
      <c r="X48" s="66"/>
      <c r="Y48" s="133" t="str">
        <f t="shared" si="8"/>
        <v>Ok</v>
      </c>
      <c r="Z48" s="115"/>
      <c r="AA48" s="115"/>
      <c r="AB48" s="66"/>
      <c r="AC48" s="133" t="str">
        <f t="shared" si="4"/>
        <v>Ok</v>
      </c>
      <c r="AD48" s="115"/>
      <c r="AE48" s="115"/>
      <c r="AF48" s="66"/>
      <c r="AG48" s="133" t="str">
        <f t="shared" si="5"/>
        <v>Ok</v>
      </c>
      <c r="AH48" s="115"/>
      <c r="AI48" s="133" t="str">
        <f t="shared" si="6"/>
        <v>Ok</v>
      </c>
      <c r="AJ48" s="117" t="str">
        <f t="shared" si="12"/>
        <v>Não</v>
      </c>
      <c r="AK48" s="118"/>
      <c r="AL48" s="115"/>
      <c r="AM48" s="133" t="str">
        <f t="shared" si="13"/>
        <v>Ok</v>
      </c>
      <c r="AO48" s="65" t="str">
        <f t="shared" si="14"/>
        <v>Cooperado SEM perguntas a serem evidenciadas</v>
      </c>
    </row>
    <row r="49" spans="1:41" ht="20.100000000000001" customHeight="1" thickTop="1">
      <c r="A49" s="119" t="s">
        <v>720</v>
      </c>
      <c r="B49" s="150" t="s">
        <v>721</v>
      </c>
      <c r="C49" s="151" t="s">
        <v>715</v>
      </c>
      <c r="D49" s="328"/>
      <c r="E49" s="329"/>
      <c r="H49" s="115"/>
      <c r="I49" s="115">
        <f>_xlfn.XLOOKUP(J49,'4155'!$D:$D,'4155'!$C:$C,0,0)</f>
        <v>0</v>
      </c>
      <c r="J49" s="134"/>
      <c r="K49" s="135" cm="1">
        <f t="array" ref="K49">MAX(IF(J49='4155'!$D:$D,'4155'!$I:$I))</f>
        <v>0</v>
      </c>
      <c r="L49" s="136">
        <f>IF(COUNTIFS('4155'!$D:$D,'A4155'!J49,'4155'!$I:$I,'A4155'!K49,'4155'!$F:$F,'A4155'!$L$7)&gt;=1,1,0)</f>
        <v>0</v>
      </c>
      <c r="M49" s="136">
        <f>IF(COUNTIFS('4155'!$D:$D,'A4155'!J49,'4155'!$I:$I,'A4155'!K49,'4155'!$F:$F,'A4155'!$M$7)&gt;=1,1,0)</f>
        <v>0</v>
      </c>
      <c r="N49" s="136">
        <f>IF(COUNTIFS('4155'!$D:$D,'A4155'!J49,'4155'!$I:$I,'A4155'!K49,'4155'!$F:$F,'A4155'!$N$7)&gt;=1,1,0)</f>
        <v>0</v>
      </c>
      <c r="O49" s="117"/>
      <c r="P49" s="118"/>
      <c r="Q49" s="133" t="str">
        <f t="shared" si="2"/>
        <v>Ok</v>
      </c>
      <c r="R49" s="115"/>
      <c r="S49" s="115"/>
      <c r="T49" s="66"/>
      <c r="U49" s="133" t="str">
        <f t="shared" si="11"/>
        <v>Ok</v>
      </c>
      <c r="V49" s="115"/>
      <c r="W49" s="115"/>
      <c r="X49" s="66"/>
      <c r="Y49" s="133" t="str">
        <f t="shared" si="8"/>
        <v>Ok</v>
      </c>
      <c r="Z49" s="115"/>
      <c r="AA49" s="115"/>
      <c r="AB49" s="66"/>
      <c r="AC49" s="133" t="str">
        <f t="shared" si="4"/>
        <v>Ok</v>
      </c>
      <c r="AD49" s="115"/>
      <c r="AE49" s="115"/>
      <c r="AF49" s="66"/>
      <c r="AG49" s="133" t="str">
        <f t="shared" si="5"/>
        <v>Ok</v>
      </c>
      <c r="AH49" s="115"/>
      <c r="AI49" s="133" t="str">
        <f t="shared" si="6"/>
        <v>Ok</v>
      </c>
      <c r="AJ49" s="117" t="str">
        <f t="shared" si="12"/>
        <v>Não</v>
      </c>
      <c r="AK49" s="118"/>
      <c r="AL49" s="115"/>
      <c r="AM49" s="133" t="str">
        <f t="shared" si="13"/>
        <v>Ok</v>
      </c>
      <c r="AO49" s="65" t="str">
        <f t="shared" si="14"/>
        <v>Cooperado SEM perguntas a serem evidenciadas</v>
      </c>
    </row>
    <row r="50" spans="1:41" ht="20.100000000000001" customHeight="1">
      <c r="A50" s="119">
        <f>IFERROR(IF(ROW(_xlfn.XLOOKUP(B50,I:I,I:I))=1,"",ROW(_xlfn.XLOOKUP(B50,I:I,I:I))),"")</f>
        <v>14</v>
      </c>
      <c r="B50" s="157" t="str" cm="1">
        <f t="array" ref="B50:B52">IF(_xlfn._xlws.FILTER(I:I,AO:AO="Cooperado COM perguntas a serem evidenciadas","")="","",_xlfn._xlws.FILTER(I:I,AO:AO="Cooperado COM perguntas a serem evidenciadas",""))</f>
        <v>043.176.819-60</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6.</v>
      </c>
      <c r="D50" s="120"/>
      <c r="E50" s="158"/>
      <c r="H50" s="115"/>
      <c r="I50" s="115">
        <f>_xlfn.XLOOKUP(J50,'4155'!$D:$D,'4155'!$C:$C,0,0)</f>
        <v>0</v>
      </c>
      <c r="J50" s="134"/>
      <c r="K50" s="135" cm="1">
        <f t="array" ref="K50">MAX(IF(J50='4155'!$D:$D,'4155'!$I:$I))</f>
        <v>0</v>
      </c>
      <c r="L50" s="136">
        <f>IF(COUNTIFS('4155'!$D:$D,'A4155'!J50,'4155'!$I:$I,'A4155'!K50,'4155'!$F:$F,'A4155'!$L$7)&gt;=1,1,0)</f>
        <v>0</v>
      </c>
      <c r="M50" s="136">
        <f>IF(COUNTIFS('4155'!$D:$D,'A4155'!J50,'4155'!$I:$I,'A4155'!K50,'4155'!$F:$F,'A4155'!$M$7)&gt;=1,1,0)</f>
        <v>0</v>
      </c>
      <c r="N50" s="136">
        <f>IF(COUNTIFS('4155'!$D:$D,'A4155'!J50,'4155'!$I:$I,'A4155'!K50,'4155'!$F:$F,'A4155'!$N$7)&gt;=1,1,0)</f>
        <v>0</v>
      </c>
      <c r="O50" s="117"/>
      <c r="P50" s="118"/>
      <c r="Q50" s="133" t="str">
        <f t="shared" si="2"/>
        <v>Ok</v>
      </c>
      <c r="R50" s="115"/>
      <c r="S50" s="115"/>
      <c r="T50" s="66"/>
      <c r="U50" s="133" t="str">
        <f t="shared" si="11"/>
        <v>Ok</v>
      </c>
      <c r="V50" s="115"/>
      <c r="W50" s="115"/>
      <c r="X50" s="66"/>
      <c r="Y50" s="133" t="str">
        <f t="shared" si="8"/>
        <v>Ok</v>
      </c>
      <c r="Z50" s="115"/>
      <c r="AA50" s="115"/>
      <c r="AB50" s="66"/>
      <c r="AC50" s="133" t="str">
        <f t="shared" si="4"/>
        <v>Ok</v>
      </c>
      <c r="AD50" s="115"/>
      <c r="AE50" s="115"/>
      <c r="AF50" s="66"/>
      <c r="AG50" s="133" t="str">
        <f t="shared" si="5"/>
        <v>Ok</v>
      </c>
      <c r="AH50" s="115"/>
      <c r="AI50" s="133" t="str">
        <f t="shared" si="6"/>
        <v>Ok</v>
      </c>
      <c r="AJ50" s="117" t="str">
        <f t="shared" si="12"/>
        <v>Não</v>
      </c>
      <c r="AK50" s="118"/>
      <c r="AL50" s="115"/>
      <c r="AM50" s="133" t="str">
        <f t="shared" si="13"/>
        <v>Ok</v>
      </c>
      <c r="AO50" s="65" t="str">
        <f t="shared" si="14"/>
        <v>Cooperado SEM perguntas a serem evidenciadas</v>
      </c>
    </row>
    <row r="51" spans="1:41" ht="20.100000000000001" customHeight="1">
      <c r="A51" s="119" t="str">
        <f t="shared" ref="A51:A82" si="15">IFERROR(IF(ROW(_xlfn.XLOOKUP(B51,I:I,I:I))=1,"",ROW(_xlfn.XLOOKUP(B51,I:I,I:I))),"")</f>
        <v/>
      </c>
      <c r="B51" s="159" t="str">
        <v/>
      </c>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s="115"/>
      <c r="I51" s="115">
        <f>_xlfn.XLOOKUP(J51,'4155'!$D:$D,'4155'!$C:$C,0,0)</f>
        <v>0</v>
      </c>
      <c r="J51" s="134"/>
      <c r="K51" s="135" cm="1">
        <f t="array" ref="K51">MAX(IF(J51='4155'!$D:$D,'4155'!$I:$I))</f>
        <v>0</v>
      </c>
      <c r="L51" s="136">
        <f>IF(COUNTIFS('4155'!$D:$D,'A4155'!J51,'4155'!$I:$I,'A4155'!K51,'4155'!$F:$F,'A4155'!$L$7)&gt;=1,1,0)</f>
        <v>0</v>
      </c>
      <c r="M51" s="136">
        <f>IF(COUNTIFS('4155'!$D:$D,'A4155'!J51,'4155'!$I:$I,'A4155'!K51,'4155'!$F:$F,'A4155'!$M$7)&gt;=1,1,0)</f>
        <v>0</v>
      </c>
      <c r="N51" s="136">
        <f>IF(COUNTIFS('4155'!$D:$D,'A4155'!J51,'4155'!$I:$I,'A4155'!K51,'4155'!$F:$F,'A4155'!$N$7)&gt;=1,1,0)</f>
        <v>0</v>
      </c>
      <c r="O51" s="117"/>
      <c r="P51" s="118"/>
      <c r="Q51" s="133" t="str">
        <f t="shared" si="2"/>
        <v>Ok</v>
      </c>
      <c r="R51" s="115"/>
      <c r="S51" s="115"/>
      <c r="T51" s="66"/>
      <c r="U51" s="133" t="str">
        <f t="shared" si="11"/>
        <v>Ok</v>
      </c>
      <c r="V51" s="115"/>
      <c r="W51" s="115"/>
      <c r="X51" s="66"/>
      <c r="Y51" s="133" t="str">
        <f t="shared" si="8"/>
        <v>Ok</v>
      </c>
      <c r="Z51" s="115"/>
      <c r="AA51" s="115"/>
      <c r="AB51" s="66"/>
      <c r="AC51" s="133" t="str">
        <f t="shared" si="4"/>
        <v>Ok</v>
      </c>
      <c r="AD51" s="115"/>
      <c r="AE51" s="115"/>
      <c r="AF51" s="66"/>
      <c r="AG51" s="133" t="str">
        <f t="shared" si="5"/>
        <v>Ok</v>
      </c>
      <c r="AH51" s="115"/>
      <c r="AI51" s="133" t="str">
        <f t="shared" si="6"/>
        <v>Ok</v>
      </c>
      <c r="AJ51" s="117" t="str">
        <f t="shared" si="12"/>
        <v>Não</v>
      </c>
      <c r="AK51" s="118"/>
      <c r="AL51" s="115"/>
      <c r="AM51" s="133" t="str">
        <f t="shared" si="13"/>
        <v>Ok</v>
      </c>
      <c r="AO51" s="65" t="str">
        <f t="shared" si="14"/>
        <v>Cooperado SEM perguntas a serem evidenciadas</v>
      </c>
    </row>
    <row r="52" spans="1:41" ht="20.100000000000001" customHeight="1">
      <c r="A52" s="119" t="str">
        <f t="shared" si="15"/>
        <v/>
      </c>
      <c r="B52" s="159" t="str">
        <v/>
      </c>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s="115"/>
      <c r="I52" s="115">
        <f>_xlfn.XLOOKUP(J52,'4155'!$D:$D,'4155'!$C:$C,0,0)</f>
        <v>0</v>
      </c>
      <c r="J52" s="134"/>
      <c r="K52" s="135" cm="1">
        <f t="array" ref="K52">MAX(IF(J52='4155'!$D:$D,'4155'!$I:$I))</f>
        <v>0</v>
      </c>
      <c r="L52" s="136">
        <f>IF(COUNTIFS('4155'!$D:$D,'A4155'!J52,'4155'!$I:$I,'A4155'!K52,'4155'!$F:$F,'A4155'!$L$7)&gt;=1,1,0)</f>
        <v>0</v>
      </c>
      <c r="M52" s="136">
        <f>IF(COUNTIFS('4155'!$D:$D,'A4155'!J52,'4155'!$I:$I,'A4155'!K52,'4155'!$F:$F,'A4155'!$M$7)&gt;=1,1,0)</f>
        <v>0</v>
      </c>
      <c r="N52" s="136">
        <f>IF(COUNTIFS('4155'!$D:$D,'A4155'!J52,'4155'!$I:$I,'A4155'!K52,'4155'!$F:$F,'A4155'!$N$7)&gt;=1,1,0)</f>
        <v>0</v>
      </c>
      <c r="O52" s="117"/>
      <c r="P52" s="118"/>
      <c r="Q52" s="133" t="str">
        <f t="shared" si="2"/>
        <v>Ok</v>
      </c>
      <c r="R52" s="115"/>
      <c r="S52" s="115"/>
      <c r="T52" s="66"/>
      <c r="U52" s="133" t="str">
        <f t="shared" si="11"/>
        <v>Ok</v>
      </c>
      <c r="V52" s="115"/>
      <c r="W52" s="115"/>
      <c r="X52" s="66"/>
      <c r="Y52" s="133" t="str">
        <f t="shared" si="8"/>
        <v>Ok</v>
      </c>
      <c r="Z52" s="115"/>
      <c r="AA52" s="115"/>
      <c r="AB52" s="66"/>
      <c r="AC52" s="133" t="str">
        <f t="shared" si="4"/>
        <v>Ok</v>
      </c>
      <c r="AD52" s="115"/>
      <c r="AE52" s="115"/>
      <c r="AF52" s="66"/>
      <c r="AG52" s="133" t="str">
        <f t="shared" si="5"/>
        <v>Ok</v>
      </c>
      <c r="AH52" s="115"/>
      <c r="AI52" s="133" t="str">
        <f t="shared" si="6"/>
        <v>Ok</v>
      </c>
      <c r="AJ52" s="117" t="str">
        <f t="shared" si="12"/>
        <v>Não</v>
      </c>
      <c r="AK52" s="118"/>
      <c r="AL52" s="115"/>
      <c r="AM52" s="133" t="str">
        <f t="shared" si="13"/>
        <v>Ok</v>
      </c>
      <c r="AO52" s="65" t="str">
        <f t="shared" si="14"/>
        <v>Cooperado SEM perguntas a serem evidenciadas</v>
      </c>
    </row>
    <row r="53" spans="1:41"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s="115"/>
      <c r="I53" s="115">
        <f>_xlfn.XLOOKUP(J53,'4155'!$D:$D,'4155'!$C:$C,0,0)</f>
        <v>0</v>
      </c>
      <c r="J53" s="134"/>
      <c r="K53" s="135" cm="1">
        <f t="array" ref="K53">MAX(IF(J53='4155'!$D:$D,'4155'!$I:$I))</f>
        <v>0</v>
      </c>
      <c r="L53" s="136">
        <f>IF(COUNTIFS('4155'!$D:$D,'A4155'!J53,'4155'!$I:$I,'A4155'!K53,'4155'!$F:$F,'A4155'!$L$7)&gt;=1,1,0)</f>
        <v>0</v>
      </c>
      <c r="M53" s="136">
        <f>IF(COUNTIFS('4155'!$D:$D,'A4155'!J53,'4155'!$I:$I,'A4155'!K53,'4155'!$F:$F,'A4155'!$M$7)&gt;=1,1,0)</f>
        <v>0</v>
      </c>
      <c r="N53" s="136">
        <f>IF(COUNTIFS('4155'!$D:$D,'A4155'!J53,'4155'!$I:$I,'A4155'!K53,'4155'!$F:$F,'A4155'!$N$7)&gt;=1,1,0)</f>
        <v>0</v>
      </c>
      <c r="O53" s="117"/>
      <c r="P53" s="118"/>
      <c r="Q53" s="133" t="str">
        <f t="shared" si="2"/>
        <v>Ok</v>
      </c>
      <c r="R53" s="115"/>
      <c r="S53" s="115"/>
      <c r="T53" s="66"/>
      <c r="U53" s="133" t="str">
        <f t="shared" si="11"/>
        <v>Ok</v>
      </c>
      <c r="V53" s="115"/>
      <c r="W53" s="115"/>
      <c r="X53" s="66"/>
      <c r="Y53" s="133" t="str">
        <f t="shared" si="8"/>
        <v>Ok</v>
      </c>
      <c r="Z53" s="115"/>
      <c r="AA53" s="115"/>
      <c r="AB53" s="66"/>
      <c r="AC53" s="133" t="str">
        <f t="shared" si="4"/>
        <v>Ok</v>
      </c>
      <c r="AD53" s="115"/>
      <c r="AE53" s="115"/>
      <c r="AF53" s="66"/>
      <c r="AG53" s="133" t="str">
        <f t="shared" si="5"/>
        <v>Ok</v>
      </c>
      <c r="AH53" s="115"/>
      <c r="AI53" s="133" t="str">
        <f t="shared" si="6"/>
        <v>Ok</v>
      </c>
      <c r="AJ53" s="117" t="str">
        <f t="shared" si="12"/>
        <v>Não</v>
      </c>
      <c r="AK53" s="118"/>
      <c r="AL53" s="115"/>
      <c r="AM53" s="133" t="str">
        <f t="shared" si="13"/>
        <v>Ok</v>
      </c>
      <c r="AO53" s="65" t="str">
        <f t="shared" si="14"/>
        <v>Cooperado SEM perguntas a serem evidenciadas</v>
      </c>
    </row>
    <row r="54" spans="1:41"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s="115"/>
      <c r="I54" s="115">
        <f>_xlfn.XLOOKUP(J54,'4155'!$D:$D,'4155'!$C:$C,0,0)</f>
        <v>0</v>
      </c>
      <c r="J54" s="134"/>
      <c r="K54" s="135" cm="1">
        <f t="array" ref="K54">MAX(IF(J54='4155'!$D:$D,'4155'!$I:$I))</f>
        <v>0</v>
      </c>
      <c r="L54" s="136">
        <f>IF(COUNTIFS('4155'!$D:$D,'A4155'!J54,'4155'!$I:$I,'A4155'!K54,'4155'!$F:$F,'A4155'!$L$7)&gt;=1,1,0)</f>
        <v>0</v>
      </c>
      <c r="M54" s="136">
        <f>IF(COUNTIFS('4155'!$D:$D,'A4155'!J54,'4155'!$I:$I,'A4155'!K54,'4155'!$F:$F,'A4155'!$M$7)&gt;=1,1,0)</f>
        <v>0</v>
      </c>
      <c r="N54" s="136">
        <f>IF(COUNTIFS('4155'!$D:$D,'A4155'!J54,'4155'!$I:$I,'A4155'!K54,'4155'!$F:$F,'A4155'!$N$7)&gt;=1,1,0)</f>
        <v>0</v>
      </c>
      <c r="O54" s="117"/>
      <c r="P54" s="118"/>
      <c r="Q54" s="133" t="str">
        <f t="shared" si="2"/>
        <v>Ok</v>
      </c>
      <c r="R54" s="115"/>
      <c r="S54" s="115"/>
      <c r="T54" s="66"/>
      <c r="U54" s="133" t="str">
        <f t="shared" si="11"/>
        <v>Ok</v>
      </c>
      <c r="V54" s="115"/>
      <c r="W54" s="115"/>
      <c r="X54" s="66"/>
      <c r="Y54" s="133" t="str">
        <f t="shared" si="8"/>
        <v>Ok</v>
      </c>
      <c r="Z54" s="115"/>
      <c r="AA54" s="115"/>
      <c r="AB54" s="66"/>
      <c r="AC54" s="133" t="str">
        <f t="shared" si="4"/>
        <v>Ok</v>
      </c>
      <c r="AD54" s="115"/>
      <c r="AE54" s="115"/>
      <c r="AF54" s="66"/>
      <c r="AG54" s="133" t="str">
        <f t="shared" si="5"/>
        <v>Ok</v>
      </c>
      <c r="AH54" s="115"/>
      <c r="AI54" s="133" t="str">
        <f t="shared" si="6"/>
        <v>Ok</v>
      </c>
      <c r="AJ54" s="117" t="str">
        <f t="shared" si="12"/>
        <v>Não</v>
      </c>
      <c r="AK54" s="118"/>
      <c r="AL54" s="115"/>
      <c r="AM54" s="133" t="str">
        <f t="shared" si="13"/>
        <v>Ok</v>
      </c>
      <c r="AO54" s="65" t="str">
        <f t="shared" si="14"/>
        <v>Cooperado SEM perguntas a serem evidenciadas</v>
      </c>
    </row>
    <row r="55" spans="1:41"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s="115"/>
      <c r="I55" s="115">
        <f>_xlfn.XLOOKUP(J55,'4155'!$D:$D,'4155'!$C:$C,0,0)</f>
        <v>0</v>
      </c>
      <c r="J55" s="134"/>
      <c r="K55" s="135" cm="1">
        <f t="array" ref="K55">MAX(IF(J55='4155'!$D:$D,'4155'!$I:$I))</f>
        <v>0</v>
      </c>
      <c r="L55" s="136">
        <f>IF(COUNTIFS('4155'!$D:$D,'A4155'!J55,'4155'!$I:$I,'A4155'!K55,'4155'!$F:$F,'A4155'!$L$7)&gt;=1,1,0)</f>
        <v>0</v>
      </c>
      <c r="M55" s="136">
        <f>IF(COUNTIFS('4155'!$D:$D,'A4155'!J55,'4155'!$I:$I,'A4155'!K55,'4155'!$F:$F,'A4155'!$M$7)&gt;=1,1,0)</f>
        <v>0</v>
      </c>
      <c r="N55" s="136">
        <f>IF(COUNTIFS('4155'!$D:$D,'A4155'!J55,'4155'!$I:$I,'A4155'!K55,'4155'!$F:$F,'A4155'!$N$7)&gt;=1,1,0)</f>
        <v>0</v>
      </c>
      <c r="O55" s="117"/>
      <c r="P55" s="118"/>
      <c r="Q55" s="133" t="str">
        <f t="shared" si="2"/>
        <v>Ok</v>
      </c>
      <c r="R55" s="115"/>
      <c r="S55" s="115"/>
      <c r="T55" s="66"/>
      <c r="U55" s="133" t="str">
        <f t="shared" si="11"/>
        <v>Ok</v>
      </c>
      <c r="V55" s="115"/>
      <c r="W55" s="115"/>
      <c r="X55" s="66"/>
      <c r="Y55" s="133" t="str">
        <f t="shared" si="8"/>
        <v>Ok</v>
      </c>
      <c r="Z55" s="115"/>
      <c r="AA55" s="115"/>
      <c r="AB55" s="66"/>
      <c r="AC55" s="133" t="str">
        <f t="shared" si="4"/>
        <v>Ok</v>
      </c>
      <c r="AD55" s="115"/>
      <c r="AE55" s="115"/>
      <c r="AF55" s="66"/>
      <c r="AG55" s="133" t="str">
        <f t="shared" si="5"/>
        <v>Ok</v>
      </c>
      <c r="AH55" s="115"/>
      <c r="AI55" s="133" t="str">
        <f t="shared" si="6"/>
        <v>Ok</v>
      </c>
      <c r="AJ55" s="117" t="str">
        <f t="shared" si="12"/>
        <v>Não</v>
      </c>
      <c r="AK55" s="118"/>
      <c r="AL55" s="115"/>
      <c r="AM55" s="133" t="str">
        <f t="shared" si="13"/>
        <v>Ok</v>
      </c>
      <c r="AO55" s="65" t="str">
        <f t="shared" si="14"/>
        <v>Cooperado SEM perguntas a serem evidenciadas</v>
      </c>
    </row>
    <row r="56" spans="1:41"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s="115"/>
      <c r="I56" s="115">
        <f>_xlfn.XLOOKUP(J56,'4155'!$D:$D,'4155'!$C:$C,0,0)</f>
        <v>0</v>
      </c>
      <c r="J56" s="134"/>
      <c r="K56" s="135" cm="1">
        <f t="array" ref="K56">MAX(IF(J56='4155'!$D:$D,'4155'!$I:$I))</f>
        <v>0</v>
      </c>
      <c r="L56" s="136">
        <f>IF(COUNTIFS('4155'!$D:$D,'A4155'!J56,'4155'!$I:$I,'A4155'!K56,'4155'!$F:$F,'A4155'!$L$7)&gt;=1,1,0)</f>
        <v>0</v>
      </c>
      <c r="M56" s="136">
        <f>IF(COUNTIFS('4155'!$D:$D,'A4155'!J56,'4155'!$I:$I,'A4155'!K56,'4155'!$F:$F,'A4155'!$M$7)&gt;=1,1,0)</f>
        <v>0</v>
      </c>
      <c r="N56" s="136">
        <f>IF(COUNTIFS('4155'!$D:$D,'A4155'!J56,'4155'!$I:$I,'A4155'!K56,'4155'!$F:$F,'A4155'!$N$7)&gt;=1,1,0)</f>
        <v>0</v>
      </c>
      <c r="O56" s="117"/>
      <c r="P56" s="118"/>
      <c r="Q56" s="133" t="str">
        <f t="shared" si="2"/>
        <v>Ok</v>
      </c>
      <c r="R56" s="115"/>
      <c r="S56" s="115"/>
      <c r="T56" s="66"/>
      <c r="U56" s="133" t="str">
        <f t="shared" si="11"/>
        <v>Ok</v>
      </c>
      <c r="V56" s="115"/>
      <c r="W56" s="115"/>
      <c r="X56" s="66"/>
      <c r="Y56" s="133" t="str">
        <f t="shared" si="8"/>
        <v>Ok</v>
      </c>
      <c r="Z56" s="115"/>
      <c r="AA56" s="115"/>
      <c r="AB56" s="66"/>
      <c r="AC56" s="133" t="str">
        <f t="shared" si="4"/>
        <v>Ok</v>
      </c>
      <c r="AD56" s="115"/>
      <c r="AE56" s="115"/>
      <c r="AF56" s="66"/>
      <c r="AG56" s="133" t="str">
        <f t="shared" si="5"/>
        <v>Ok</v>
      </c>
      <c r="AH56" s="115"/>
      <c r="AI56" s="133" t="str">
        <f t="shared" si="6"/>
        <v>Ok</v>
      </c>
      <c r="AJ56" s="117" t="str">
        <f t="shared" si="12"/>
        <v>Não</v>
      </c>
      <c r="AK56" s="118"/>
      <c r="AL56" s="115"/>
      <c r="AM56" s="133" t="str">
        <f t="shared" si="13"/>
        <v>Ok</v>
      </c>
      <c r="AO56" s="65" t="str">
        <f t="shared" si="14"/>
        <v>Cooperado SEM perguntas a serem evidenciadas</v>
      </c>
    </row>
    <row r="57" spans="1:41"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s="115"/>
      <c r="I57" s="115">
        <f>_xlfn.XLOOKUP(J57,'4155'!$D:$D,'4155'!$C:$C,0,0)</f>
        <v>0</v>
      </c>
      <c r="J57" s="134"/>
      <c r="K57" s="135" cm="1">
        <f t="array" ref="K57">MAX(IF(J57='4155'!$D:$D,'4155'!$I:$I))</f>
        <v>0</v>
      </c>
      <c r="L57" s="136">
        <f>IF(COUNTIFS('4155'!$D:$D,'A4155'!J57,'4155'!$I:$I,'A4155'!K57,'4155'!$F:$F,'A4155'!$L$7)&gt;=1,1,0)</f>
        <v>0</v>
      </c>
      <c r="M57" s="136">
        <f>IF(COUNTIFS('4155'!$D:$D,'A4155'!J57,'4155'!$I:$I,'A4155'!K57,'4155'!$F:$F,'A4155'!$M$7)&gt;=1,1,0)</f>
        <v>0</v>
      </c>
      <c r="N57" s="136">
        <f>IF(COUNTIFS('4155'!$D:$D,'A4155'!J57,'4155'!$I:$I,'A4155'!K57,'4155'!$F:$F,'A4155'!$N$7)&gt;=1,1,0)</f>
        <v>0</v>
      </c>
      <c r="O57" s="117"/>
      <c r="P57" s="118"/>
      <c r="Q57" s="133" t="str">
        <f t="shared" si="2"/>
        <v>Ok</v>
      </c>
      <c r="R57" s="115"/>
      <c r="S57" s="115"/>
      <c r="T57" s="66"/>
      <c r="U57" s="133" t="str">
        <f t="shared" si="11"/>
        <v>Ok</v>
      </c>
      <c r="V57" s="115"/>
      <c r="W57" s="115"/>
      <c r="X57" s="66"/>
      <c r="Y57" s="133" t="str">
        <f t="shared" si="8"/>
        <v>Ok</v>
      </c>
      <c r="Z57" s="115"/>
      <c r="AA57" s="115"/>
      <c r="AB57" s="66"/>
      <c r="AC57" s="133" t="str">
        <f t="shared" si="4"/>
        <v>Ok</v>
      </c>
      <c r="AD57" s="115"/>
      <c r="AE57" s="115"/>
      <c r="AF57" s="66"/>
      <c r="AG57" s="133" t="str">
        <f t="shared" si="5"/>
        <v>Ok</v>
      </c>
      <c r="AH57" s="115"/>
      <c r="AI57" s="133" t="str">
        <f t="shared" si="6"/>
        <v>Ok</v>
      </c>
      <c r="AJ57" s="117" t="str">
        <f t="shared" si="12"/>
        <v>Não</v>
      </c>
      <c r="AK57" s="118"/>
      <c r="AL57" s="115"/>
      <c r="AM57" s="133" t="str">
        <f t="shared" si="13"/>
        <v>Ok</v>
      </c>
      <c r="AO57" s="65" t="str">
        <f t="shared" si="14"/>
        <v>Cooperado SEM perguntas a serem evidenciadas</v>
      </c>
    </row>
    <row r="58" spans="1:41"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H58" s="115"/>
      <c r="I58" s="115">
        <f>_xlfn.XLOOKUP(J58,'4155'!$D:$D,'4155'!$C:$C,0,0)</f>
        <v>0</v>
      </c>
      <c r="J58" s="134"/>
      <c r="K58" s="135" cm="1">
        <f t="array" ref="K58">MAX(IF(J58='4155'!$D:$D,'4155'!$I:$I))</f>
        <v>0</v>
      </c>
      <c r="L58" s="136">
        <f>IF(COUNTIFS('4155'!$D:$D,'A4155'!J58,'4155'!$I:$I,'A4155'!K58,'4155'!$F:$F,'A4155'!$L$7)&gt;=1,1,0)</f>
        <v>0</v>
      </c>
      <c r="M58" s="136">
        <f>IF(COUNTIFS('4155'!$D:$D,'A4155'!J58,'4155'!$I:$I,'A4155'!K58,'4155'!$F:$F,'A4155'!$M$7)&gt;=1,1,0)</f>
        <v>0</v>
      </c>
      <c r="N58" s="136">
        <f>IF(COUNTIFS('4155'!$D:$D,'A4155'!J58,'4155'!$I:$I,'A4155'!K58,'4155'!$F:$F,'A4155'!$N$7)&gt;=1,1,0)</f>
        <v>0</v>
      </c>
      <c r="O58" s="117"/>
      <c r="P58" s="118"/>
      <c r="Q58" s="133" t="str">
        <f t="shared" si="2"/>
        <v>Ok</v>
      </c>
      <c r="R58" s="115"/>
      <c r="S58" s="115"/>
      <c r="T58" s="66"/>
      <c r="U58" s="133" t="str">
        <f t="shared" si="11"/>
        <v>Ok</v>
      </c>
      <c r="V58" s="115"/>
      <c r="W58" s="115"/>
      <c r="X58" s="66"/>
      <c r="Y58" s="133" t="str">
        <f t="shared" si="8"/>
        <v>Ok</v>
      </c>
      <c r="Z58" s="115"/>
      <c r="AA58" s="115"/>
      <c r="AB58" s="66"/>
      <c r="AC58" s="133" t="str">
        <f t="shared" si="4"/>
        <v>Ok</v>
      </c>
      <c r="AD58" s="115"/>
      <c r="AE58" s="115"/>
      <c r="AF58" s="66"/>
      <c r="AG58" s="133" t="str">
        <f t="shared" si="5"/>
        <v>Ok</v>
      </c>
      <c r="AH58" s="115"/>
      <c r="AI58" s="133" t="str">
        <f t="shared" si="6"/>
        <v>Ok</v>
      </c>
      <c r="AJ58" s="117" t="str">
        <f t="shared" si="12"/>
        <v>Não</v>
      </c>
      <c r="AK58" s="118"/>
      <c r="AL58" s="115"/>
      <c r="AM58" s="133" t="str">
        <f t="shared" si="13"/>
        <v>Ok</v>
      </c>
      <c r="AO58" s="65" t="str">
        <f t="shared" si="14"/>
        <v>Cooperado SEM perguntas a serem evidenciadas</v>
      </c>
    </row>
    <row r="59" spans="1:41"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H59" s="115"/>
      <c r="I59" s="115">
        <f>_xlfn.XLOOKUP(J59,'4155'!$D:$D,'4155'!$C:$C,0,0)</f>
        <v>0</v>
      </c>
      <c r="J59" s="134"/>
      <c r="K59" s="135" cm="1">
        <f t="array" ref="K59">MAX(IF(J59='4155'!$D:$D,'4155'!$I:$I))</f>
        <v>0</v>
      </c>
      <c r="L59" s="136">
        <f>IF(COUNTIFS('4155'!$D:$D,'A4155'!J59,'4155'!$I:$I,'A4155'!K59,'4155'!$F:$F,'A4155'!$L$7)&gt;=1,1,0)</f>
        <v>0</v>
      </c>
      <c r="M59" s="136">
        <f>IF(COUNTIFS('4155'!$D:$D,'A4155'!J59,'4155'!$I:$I,'A4155'!K59,'4155'!$F:$F,'A4155'!$M$7)&gt;=1,1,0)</f>
        <v>0</v>
      </c>
      <c r="N59" s="136">
        <f>IF(COUNTIFS('4155'!$D:$D,'A4155'!J59,'4155'!$I:$I,'A4155'!K59,'4155'!$F:$F,'A4155'!$N$7)&gt;=1,1,0)</f>
        <v>0</v>
      </c>
      <c r="O59" s="117"/>
      <c r="P59" s="118"/>
      <c r="Q59" s="133" t="str">
        <f t="shared" si="2"/>
        <v>Ok</v>
      </c>
      <c r="R59" s="115"/>
      <c r="S59" s="115"/>
      <c r="T59" s="66"/>
      <c r="U59" s="133" t="str">
        <f t="shared" si="11"/>
        <v>Ok</v>
      </c>
      <c r="V59" s="115"/>
      <c r="W59" s="115"/>
      <c r="X59" s="66"/>
      <c r="Y59" s="133" t="str">
        <f t="shared" si="8"/>
        <v>Ok</v>
      </c>
      <c r="Z59" s="115"/>
      <c r="AA59" s="115"/>
      <c r="AB59" s="66"/>
      <c r="AC59" s="133" t="str">
        <f t="shared" si="4"/>
        <v>Ok</v>
      </c>
      <c r="AD59" s="115"/>
      <c r="AE59" s="115"/>
      <c r="AF59" s="66"/>
      <c r="AG59" s="133" t="str">
        <f t="shared" si="5"/>
        <v>Ok</v>
      </c>
      <c r="AH59" s="115"/>
      <c r="AI59" s="133" t="str">
        <f t="shared" si="6"/>
        <v>Ok</v>
      </c>
      <c r="AJ59" s="117" t="str">
        <f t="shared" si="12"/>
        <v>Não</v>
      </c>
      <c r="AK59" s="118"/>
      <c r="AL59" s="115"/>
      <c r="AM59" s="133" t="str">
        <f t="shared" si="13"/>
        <v>Ok</v>
      </c>
      <c r="AO59" s="65" t="str">
        <f t="shared" si="14"/>
        <v>Cooperado SEM perguntas a serem evidenciadas</v>
      </c>
    </row>
    <row r="60" spans="1:41"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H60" s="115"/>
      <c r="I60" s="115">
        <f>_xlfn.XLOOKUP(J60,'4155'!$D:$D,'4155'!$C:$C,0,0)</f>
        <v>0</v>
      </c>
      <c r="J60" s="134"/>
      <c r="K60" s="135" cm="1">
        <f t="array" ref="K60">MAX(IF(J60='4155'!$D:$D,'4155'!$I:$I))</f>
        <v>0</v>
      </c>
      <c r="L60" s="136">
        <f>IF(COUNTIFS('4155'!$D:$D,'A4155'!J60,'4155'!$I:$I,'A4155'!K60,'4155'!$F:$F,'A4155'!$L$7)&gt;=1,1,0)</f>
        <v>0</v>
      </c>
      <c r="M60" s="136">
        <f>IF(COUNTIFS('4155'!$D:$D,'A4155'!J60,'4155'!$I:$I,'A4155'!K60,'4155'!$F:$F,'A4155'!$M$7)&gt;=1,1,0)</f>
        <v>0</v>
      </c>
      <c r="N60" s="136">
        <f>IF(COUNTIFS('4155'!$D:$D,'A4155'!J60,'4155'!$I:$I,'A4155'!K60,'4155'!$F:$F,'A4155'!$N$7)&gt;=1,1,0)</f>
        <v>0</v>
      </c>
      <c r="O60" s="117"/>
      <c r="P60" s="118"/>
      <c r="Q60" s="133" t="str">
        <f t="shared" si="2"/>
        <v>Ok</v>
      </c>
      <c r="R60" s="115"/>
      <c r="S60" s="115"/>
      <c r="T60" s="66"/>
      <c r="U60" s="133" t="str">
        <f t="shared" si="11"/>
        <v>Ok</v>
      </c>
      <c r="V60" s="115"/>
      <c r="W60" s="115"/>
      <c r="X60" s="66"/>
      <c r="Y60" s="133" t="str">
        <f t="shared" si="8"/>
        <v>Ok</v>
      </c>
      <c r="Z60" s="115"/>
      <c r="AA60" s="115"/>
      <c r="AB60" s="66"/>
      <c r="AC60" s="133" t="str">
        <f t="shared" si="4"/>
        <v>Ok</v>
      </c>
      <c r="AD60" s="115"/>
      <c r="AE60" s="115"/>
      <c r="AF60" s="66"/>
      <c r="AG60" s="133" t="str">
        <f t="shared" si="5"/>
        <v>Ok</v>
      </c>
      <c r="AH60" s="115"/>
      <c r="AI60" s="133" t="str">
        <f t="shared" si="6"/>
        <v>Ok</v>
      </c>
      <c r="AJ60" s="117" t="str">
        <f t="shared" si="12"/>
        <v>Não</v>
      </c>
      <c r="AK60" s="118"/>
      <c r="AL60" s="115"/>
      <c r="AM60" s="133" t="str">
        <f t="shared" si="13"/>
        <v>Ok</v>
      </c>
      <c r="AO60" s="65" t="str">
        <f t="shared" si="14"/>
        <v>Cooperado SEM perguntas a serem evidenciadas</v>
      </c>
    </row>
    <row r="61" spans="1:41"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H61" s="115"/>
      <c r="I61" s="115">
        <f>_xlfn.XLOOKUP(J61,'4155'!$D:$D,'4155'!$C:$C,0,0)</f>
        <v>0</v>
      </c>
      <c r="J61" s="134"/>
      <c r="K61" s="135" cm="1">
        <f t="array" ref="K61">MAX(IF(J61='4155'!$D:$D,'4155'!$I:$I))</f>
        <v>0</v>
      </c>
      <c r="L61" s="136">
        <f>IF(COUNTIFS('4155'!$D:$D,'A4155'!J61,'4155'!$I:$I,'A4155'!K61,'4155'!$F:$F,'A4155'!$L$7)&gt;=1,1,0)</f>
        <v>0</v>
      </c>
      <c r="M61" s="136">
        <f>IF(COUNTIFS('4155'!$D:$D,'A4155'!J61,'4155'!$I:$I,'A4155'!K61,'4155'!$F:$F,'A4155'!$M$7)&gt;=1,1,0)</f>
        <v>0</v>
      </c>
      <c r="N61" s="136">
        <f>IF(COUNTIFS('4155'!$D:$D,'A4155'!J61,'4155'!$I:$I,'A4155'!K61,'4155'!$F:$F,'A4155'!$N$7)&gt;=1,1,0)</f>
        <v>0</v>
      </c>
      <c r="O61" s="117"/>
      <c r="P61" s="118"/>
      <c r="Q61" s="133" t="str">
        <f t="shared" si="2"/>
        <v>Ok</v>
      </c>
      <c r="R61" s="115"/>
      <c r="S61" s="115"/>
      <c r="T61" s="66"/>
      <c r="U61" s="133" t="str">
        <f t="shared" si="11"/>
        <v>Ok</v>
      </c>
      <c r="V61" s="115"/>
      <c r="W61" s="115"/>
      <c r="X61" s="66"/>
      <c r="Y61" s="133" t="str">
        <f t="shared" si="8"/>
        <v>Ok</v>
      </c>
      <c r="Z61" s="115"/>
      <c r="AA61" s="115"/>
      <c r="AB61" s="66"/>
      <c r="AC61" s="133" t="str">
        <f t="shared" si="4"/>
        <v>Ok</v>
      </c>
      <c r="AD61" s="115"/>
      <c r="AE61" s="115"/>
      <c r="AF61" s="66"/>
      <c r="AG61" s="133" t="str">
        <f t="shared" si="5"/>
        <v>Ok</v>
      </c>
      <c r="AH61" s="115"/>
      <c r="AI61" s="133" t="str">
        <f t="shared" si="6"/>
        <v>Ok</v>
      </c>
      <c r="AJ61" s="117" t="str">
        <f t="shared" si="12"/>
        <v>Não</v>
      </c>
      <c r="AK61" s="118"/>
      <c r="AL61" s="115"/>
      <c r="AM61" s="133" t="str">
        <f t="shared" si="13"/>
        <v>Ok</v>
      </c>
      <c r="AO61" s="65" t="str">
        <f t="shared" si="14"/>
        <v>Cooperado SEM perguntas a serem evidenciadas</v>
      </c>
    </row>
    <row r="62" spans="1:41"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c r="S62" s="115"/>
      <c r="U62" s="133" t="str">
        <f t="shared" si="11"/>
        <v>Ok</v>
      </c>
      <c r="V62" s="115"/>
      <c r="W62" s="115"/>
      <c r="X62" s="66"/>
      <c r="Y62" s="133" t="str">
        <f t="shared" si="8"/>
        <v>Ok</v>
      </c>
      <c r="Z62" s="115"/>
      <c r="AA62" s="115"/>
      <c r="AB62" s="66"/>
      <c r="AC62" s="133" t="str">
        <f t="shared" si="4"/>
        <v>Ok</v>
      </c>
      <c r="AD62" s="115"/>
      <c r="AE62" s="115"/>
      <c r="AF62" s="66"/>
      <c r="AG62" s="133" t="str">
        <f t="shared" si="5"/>
        <v>Ok</v>
      </c>
      <c r="AH62" s="115"/>
      <c r="AI62" s="133" t="str">
        <f t="shared" si="6"/>
        <v>Ok</v>
      </c>
      <c r="AJ62" s="117" t="str">
        <f t="shared" si="12"/>
        <v>Não</v>
      </c>
      <c r="AK62" s="118"/>
      <c r="AL62" s="115"/>
      <c r="AM62" s="133" t="str">
        <f t="shared" si="13"/>
        <v>Ok</v>
      </c>
      <c r="AO62" s="65" t="str">
        <f t="shared" si="14"/>
        <v>Cooperado COM perguntas a serem evidenciadas</v>
      </c>
    </row>
    <row r="63" spans="1:41"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c r="AO63" s="65" t="str">
        <f t="shared" si="14"/>
        <v>Cooperado COM perguntas a serem evidenciadas</v>
      </c>
    </row>
    <row r="64" spans="1:41"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1048576">
    <cfRule type="cellIs" dxfId="17" priority="4" operator="equal">
      <formula>1</formula>
    </cfRule>
  </conditionalFormatting>
  <conditionalFormatting sqref="L1:N1048576">
    <cfRule type="cellIs" dxfId="16" priority="1" operator="equal">
      <formula>0</formula>
    </cfRule>
  </conditionalFormatting>
  <conditionalFormatting sqref="M3:M6 M8:M1048576">
    <cfRule type="cellIs" dxfId="15" priority="3" operator="equal">
      <formula>1</formula>
    </cfRule>
  </conditionalFormatting>
  <conditionalFormatting sqref="N3:N6 N8:N1048576">
    <cfRule type="cellIs" dxfId="14" priority="2" operator="equal">
      <formula>1</formula>
    </cfRule>
  </conditionalFormatting>
  <dataValidations count="3">
    <dataValidation type="list" allowBlank="1" showInputMessage="1" showErrorMessage="1" sqref="AL10:AL62 AE27:AE28 AE10:AF10 AH10:AH62 T35:T61 O10:P61 AE32 AE34 AF11:AF46 S35:S70 W10:X62 S10:T34 AE11:AE24 AA10:AB62" xr:uid="{B5826D34-9486-41FC-A670-223B5953DA6E}">
      <formula1>"Sim, Não"</formula1>
    </dataValidation>
    <dataValidation type="list" allowBlank="1" showInputMessage="1" showErrorMessage="1" sqref="V10:V62 R10:R61 Z10:Z62" xr:uid="{25730177-AC1F-4791-B813-D875FE3677F2}">
      <formula1>"Sim, Não, Não se aplica"</formula1>
    </dataValidation>
    <dataValidation type="list" allowBlank="1" showInputMessage="1" showErrorMessage="1" sqref="AD10:AD24 AD27:AD28 AD32 AD34" xr:uid="{3ACDCDB4-1E65-4BB0-9184-C5EB205245C5}">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3AB1505-6EC5-4F61-A9F8-0B223592D81F}">
          <x14:formula1>
            <xm:f>'Cooperados Alto Risco'!$N$20:$N$27</xm:f>
          </x14:formula1>
          <xm:sqref>AK10:AK62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AA95E-379A-4CE4-B79D-5F5216702752}">
  <sheetPr codeName="Planilha74">
    <tabColor rgb="FFFFFF00"/>
  </sheetPr>
  <dimension ref="A1:K26"/>
  <sheetViews>
    <sheetView workbookViewId="0">
      <selection activeCell="I7" sqref="I7:I20"/>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1597</v>
      </c>
      <c r="C4" s="352"/>
      <c r="D4" s="352"/>
      <c r="E4" s="352"/>
      <c r="F4" s="352"/>
      <c r="G4" s="352"/>
      <c r="H4" s="352"/>
      <c r="I4" s="352"/>
      <c r="J4" s="352"/>
      <c r="K4" s="352"/>
    </row>
    <row r="5" spans="1:11" ht="15.95" customHeight="1">
      <c r="A5" s="1" t="s">
        <v>840</v>
      </c>
      <c r="B5" s="351" t="s">
        <v>1598</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821</v>
      </c>
      <c r="C7" s="4" t="s">
        <v>1599</v>
      </c>
      <c r="D7" s="4" t="s">
        <v>1600</v>
      </c>
      <c r="E7" s="5" t="s">
        <v>854</v>
      </c>
      <c r="F7" s="5" t="s">
        <v>83</v>
      </c>
      <c r="G7" s="5" t="s">
        <v>855</v>
      </c>
      <c r="H7" s="5" t="s">
        <v>861</v>
      </c>
      <c r="I7" s="9">
        <v>46037</v>
      </c>
      <c r="J7" s="5" t="s">
        <v>857</v>
      </c>
      <c r="K7" s="4" t="s">
        <v>1601</v>
      </c>
    </row>
    <row r="8" spans="1:11" ht="26.1" customHeight="1">
      <c r="A8" s="6" t="s">
        <v>766</v>
      </c>
      <c r="B8" s="6" t="s">
        <v>821</v>
      </c>
      <c r="C8" s="6" t="s">
        <v>1599</v>
      </c>
      <c r="D8" s="6" t="s">
        <v>1600</v>
      </c>
      <c r="E8" s="7" t="s">
        <v>854</v>
      </c>
      <c r="F8" s="7" t="s">
        <v>83</v>
      </c>
      <c r="G8" s="7" t="s">
        <v>855</v>
      </c>
      <c r="H8" s="7" t="s">
        <v>856</v>
      </c>
      <c r="I8" s="8">
        <v>46037</v>
      </c>
      <c r="J8" s="7" t="s">
        <v>857</v>
      </c>
      <c r="K8" s="6" t="s">
        <v>858</v>
      </c>
    </row>
    <row r="9" spans="1:11" ht="26.1" customHeight="1">
      <c r="A9" s="4" t="s">
        <v>766</v>
      </c>
      <c r="B9" s="4" t="s">
        <v>821</v>
      </c>
      <c r="C9" s="4" t="s">
        <v>1602</v>
      </c>
      <c r="D9" s="4" t="s">
        <v>1603</v>
      </c>
      <c r="E9" s="5" t="s">
        <v>854</v>
      </c>
      <c r="F9" s="5" t="s">
        <v>84</v>
      </c>
      <c r="G9" s="5" t="s">
        <v>855</v>
      </c>
      <c r="H9" s="5" t="s">
        <v>856</v>
      </c>
      <c r="I9" s="9">
        <v>46034</v>
      </c>
      <c r="J9" s="5" t="s">
        <v>857</v>
      </c>
      <c r="K9" s="4" t="s">
        <v>858</v>
      </c>
    </row>
    <row r="10" spans="1:11" ht="26.1" customHeight="1">
      <c r="A10" s="6" t="s">
        <v>766</v>
      </c>
      <c r="B10" s="6" t="s">
        <v>821</v>
      </c>
      <c r="C10" s="6" t="s">
        <v>1604</v>
      </c>
      <c r="D10" s="6" t="s">
        <v>1605</v>
      </c>
      <c r="E10" s="7" t="s">
        <v>854</v>
      </c>
      <c r="F10" s="7" t="s">
        <v>84</v>
      </c>
      <c r="G10" s="7" t="s">
        <v>930</v>
      </c>
      <c r="H10" s="7" t="s">
        <v>861</v>
      </c>
      <c r="I10" s="8">
        <v>46030</v>
      </c>
      <c r="J10" s="7" t="s">
        <v>857</v>
      </c>
      <c r="K10" s="6" t="s">
        <v>1606</v>
      </c>
    </row>
    <row r="11" spans="1:11" ht="26.1" customHeight="1">
      <c r="A11" s="4" t="s">
        <v>766</v>
      </c>
      <c r="B11" s="4" t="s">
        <v>821</v>
      </c>
      <c r="C11" s="4" t="s">
        <v>1607</v>
      </c>
      <c r="D11" s="4" t="s">
        <v>1608</v>
      </c>
      <c r="E11" s="5" t="s">
        <v>854</v>
      </c>
      <c r="F11" s="5" t="s">
        <v>83</v>
      </c>
      <c r="G11" s="5" t="s">
        <v>855</v>
      </c>
      <c r="H11" s="5" t="s">
        <v>856</v>
      </c>
      <c r="I11" s="9">
        <v>46049</v>
      </c>
      <c r="J11" s="5" t="s">
        <v>857</v>
      </c>
      <c r="K11" s="4" t="s">
        <v>858</v>
      </c>
    </row>
    <row r="12" spans="1:11" ht="26.1" customHeight="1">
      <c r="A12" s="6" t="s">
        <v>766</v>
      </c>
      <c r="B12" s="6" t="s">
        <v>821</v>
      </c>
      <c r="C12" s="6" t="s">
        <v>1609</v>
      </c>
      <c r="D12" s="6" t="s">
        <v>1610</v>
      </c>
      <c r="E12" s="7" t="s">
        <v>854</v>
      </c>
      <c r="F12" s="7" t="s">
        <v>84</v>
      </c>
      <c r="G12" s="7" t="s">
        <v>930</v>
      </c>
      <c r="H12" s="7" t="s">
        <v>861</v>
      </c>
      <c r="I12" s="8">
        <v>46037</v>
      </c>
      <c r="J12" s="7" t="s">
        <v>857</v>
      </c>
      <c r="K12" s="6" t="s">
        <v>1611</v>
      </c>
    </row>
    <row r="13" spans="1:11" ht="26.1" customHeight="1">
      <c r="A13" s="4" t="s">
        <v>766</v>
      </c>
      <c r="B13" s="4" t="s">
        <v>821</v>
      </c>
      <c r="C13" s="4" t="s">
        <v>1609</v>
      </c>
      <c r="D13" s="4" t="s">
        <v>1610</v>
      </c>
      <c r="E13" s="5" t="s">
        <v>854</v>
      </c>
      <c r="F13" s="5" t="s">
        <v>84</v>
      </c>
      <c r="G13" s="5" t="s">
        <v>855</v>
      </c>
      <c r="H13" s="5" t="s">
        <v>856</v>
      </c>
      <c r="I13" s="9">
        <v>46037</v>
      </c>
      <c r="J13" s="5" t="s">
        <v>857</v>
      </c>
      <c r="K13" s="4" t="s">
        <v>858</v>
      </c>
    </row>
    <row r="14" spans="1:11" ht="26.1" customHeight="1">
      <c r="A14" s="6" t="s">
        <v>766</v>
      </c>
      <c r="B14" s="6" t="s">
        <v>821</v>
      </c>
      <c r="C14" s="6" t="s">
        <v>1612</v>
      </c>
      <c r="D14" s="6" t="s">
        <v>1613</v>
      </c>
      <c r="E14" s="7" t="s">
        <v>854</v>
      </c>
      <c r="F14" s="7" t="s">
        <v>83</v>
      </c>
      <c r="G14" s="7" t="s">
        <v>855</v>
      </c>
      <c r="H14" s="7" t="s">
        <v>856</v>
      </c>
      <c r="I14" s="8">
        <v>46051</v>
      </c>
      <c r="J14" s="7" t="s">
        <v>857</v>
      </c>
      <c r="K14" s="6" t="s">
        <v>858</v>
      </c>
    </row>
    <row r="15" spans="1:11" ht="26.1" customHeight="1">
      <c r="A15" s="4" t="s">
        <v>766</v>
      </c>
      <c r="B15" s="4" t="s">
        <v>821</v>
      </c>
      <c r="C15" s="4" t="s">
        <v>1614</v>
      </c>
      <c r="D15" s="4" t="s">
        <v>1615</v>
      </c>
      <c r="E15" s="5" t="s">
        <v>854</v>
      </c>
      <c r="F15" s="5" t="s">
        <v>84</v>
      </c>
      <c r="G15" s="5" t="s">
        <v>855</v>
      </c>
      <c r="H15" s="5" t="s">
        <v>856</v>
      </c>
      <c r="I15" s="9">
        <v>46049</v>
      </c>
      <c r="J15" s="5" t="s">
        <v>857</v>
      </c>
      <c r="K15" s="4" t="s">
        <v>858</v>
      </c>
    </row>
    <row r="16" spans="1:11" ht="26.1" customHeight="1">
      <c r="A16" s="6" t="s">
        <v>766</v>
      </c>
      <c r="B16" s="6" t="s">
        <v>821</v>
      </c>
      <c r="C16" s="6" t="s">
        <v>1616</v>
      </c>
      <c r="D16" s="6" t="s">
        <v>1617</v>
      </c>
      <c r="E16" s="7" t="s">
        <v>854</v>
      </c>
      <c r="F16" s="7" t="s">
        <v>83</v>
      </c>
      <c r="G16" s="7" t="s">
        <v>855</v>
      </c>
      <c r="H16" s="7" t="s">
        <v>856</v>
      </c>
      <c r="I16" s="8">
        <v>46048</v>
      </c>
      <c r="J16" s="7" t="s">
        <v>857</v>
      </c>
      <c r="K16" s="6" t="s">
        <v>858</v>
      </c>
    </row>
    <row r="17" spans="1:11" ht="26.1" customHeight="1">
      <c r="A17" s="4" t="s">
        <v>766</v>
      </c>
      <c r="B17" s="4" t="s">
        <v>821</v>
      </c>
      <c r="C17" s="4" t="s">
        <v>1618</v>
      </c>
      <c r="D17" s="4" t="s">
        <v>1619</v>
      </c>
      <c r="E17" s="5" t="s">
        <v>854</v>
      </c>
      <c r="F17" s="5" t="s">
        <v>84</v>
      </c>
      <c r="G17" s="5" t="s">
        <v>855</v>
      </c>
      <c r="H17" s="5" t="s">
        <v>856</v>
      </c>
      <c r="I17" s="9">
        <v>46045</v>
      </c>
      <c r="J17" s="5" t="s">
        <v>857</v>
      </c>
      <c r="K17" s="4" t="s">
        <v>858</v>
      </c>
    </row>
    <row r="18" spans="1:11" ht="26.1" customHeight="1">
      <c r="A18" s="6" t="s">
        <v>766</v>
      </c>
      <c r="B18" s="6" t="s">
        <v>821</v>
      </c>
      <c r="C18" s="6" t="s">
        <v>1620</v>
      </c>
      <c r="D18" s="6" t="s">
        <v>1621</v>
      </c>
      <c r="E18" s="7" t="s">
        <v>854</v>
      </c>
      <c r="F18" s="7" t="s">
        <v>83</v>
      </c>
      <c r="G18" s="7" t="s">
        <v>855</v>
      </c>
      <c r="H18" s="7" t="s">
        <v>861</v>
      </c>
      <c r="I18" s="8">
        <v>46035</v>
      </c>
      <c r="J18" s="7" t="s">
        <v>857</v>
      </c>
      <c r="K18" s="6" t="s">
        <v>1622</v>
      </c>
    </row>
    <row r="19" spans="1:11" ht="26.1" customHeight="1">
      <c r="A19" s="4" t="s">
        <v>766</v>
      </c>
      <c r="B19" s="4" t="s">
        <v>821</v>
      </c>
      <c r="C19" s="4" t="s">
        <v>1623</v>
      </c>
      <c r="D19" s="4" t="s">
        <v>1624</v>
      </c>
      <c r="E19" s="5" t="s">
        <v>854</v>
      </c>
      <c r="F19" s="5" t="s">
        <v>83</v>
      </c>
      <c r="G19" s="5" t="s">
        <v>855</v>
      </c>
      <c r="H19" s="5" t="s">
        <v>856</v>
      </c>
      <c r="I19" s="9">
        <v>46035</v>
      </c>
      <c r="J19" s="5" t="s">
        <v>857</v>
      </c>
      <c r="K19" s="4" t="s">
        <v>858</v>
      </c>
    </row>
    <row r="20" spans="1:11" ht="26.1" customHeight="1">
      <c r="A20" s="6" t="s">
        <v>766</v>
      </c>
      <c r="B20" s="6" t="s">
        <v>821</v>
      </c>
      <c r="C20" s="6" t="s">
        <v>1623</v>
      </c>
      <c r="D20" s="6" t="s">
        <v>1624</v>
      </c>
      <c r="E20" s="7" t="s">
        <v>854</v>
      </c>
      <c r="F20" s="7" t="s">
        <v>83</v>
      </c>
      <c r="G20" s="7" t="s">
        <v>855</v>
      </c>
      <c r="H20" s="7" t="s">
        <v>861</v>
      </c>
      <c r="I20" s="8">
        <v>46035</v>
      </c>
      <c r="J20" s="7" t="s">
        <v>857</v>
      </c>
      <c r="K20" s="6" t="s">
        <v>1601</v>
      </c>
    </row>
    <row r="21" spans="1:11" ht="26.1" customHeight="1"/>
    <row r="22" spans="1:11" ht="26.1" customHeight="1"/>
    <row r="23" spans="1:11" ht="26.1" customHeight="1"/>
    <row r="24" spans="1:11" ht="26.1" customHeight="1"/>
    <row r="25" spans="1:11" ht="26.1" customHeight="1"/>
    <row r="26" spans="1:11" ht="26.1" customHeight="1"/>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5355-B6A9-4677-9F90-DC34AB547662}">
  <sheetPr codeName="Planilha76">
    <tabColor rgb="FFFFFF00"/>
  </sheetPr>
  <dimension ref="A1:O12"/>
  <sheetViews>
    <sheetView workbookViewId="0">
      <selection sqref="A1:XFD1048576"/>
    </sheetView>
  </sheetViews>
  <sheetFormatPr defaultRowHeight="12.75" customHeight="1"/>
  <cols>
    <col min="1" max="1" width="25.140625" bestFit="1" customWidth="1"/>
    <col min="2" max="3" width="34" bestFit="1" customWidth="1"/>
    <col min="4" max="4" width="41.5703125" bestFit="1" customWidth="1"/>
    <col min="5" max="5" width="51.7109375" bestFit="1" customWidth="1"/>
    <col min="6" max="6" width="20.140625" bestFit="1" customWidth="1"/>
    <col min="7" max="7" width="22.570312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821</v>
      </c>
      <c r="D2" s="72" t="s">
        <v>2579</v>
      </c>
      <c r="E2" s="72" t="s">
        <v>1833</v>
      </c>
      <c r="F2" s="73" t="s">
        <v>2580</v>
      </c>
      <c r="G2" s="73" t="s">
        <v>1835</v>
      </c>
      <c r="H2" s="73" t="s">
        <v>1836</v>
      </c>
      <c r="I2" s="73" t="s">
        <v>2581</v>
      </c>
      <c r="J2" s="279">
        <v>29.09</v>
      </c>
      <c r="K2" s="279">
        <v>493176777.70999998</v>
      </c>
      <c r="L2" s="280">
        <v>5.8984934641642103E-8</v>
      </c>
      <c r="M2" s="74">
        <v>0</v>
      </c>
      <c r="N2" s="74">
        <v>10873107.27</v>
      </c>
      <c r="O2" s="281">
        <v>0</v>
      </c>
    </row>
    <row r="3" spans="1:15" ht="15.75" thickBot="1">
      <c r="A3" s="71" t="s">
        <v>1831</v>
      </c>
      <c r="B3" s="72" t="s">
        <v>766</v>
      </c>
      <c r="C3" s="72" t="s">
        <v>821</v>
      </c>
      <c r="D3" s="72" t="s">
        <v>2582</v>
      </c>
      <c r="E3" s="72" t="s">
        <v>1838</v>
      </c>
      <c r="F3" s="73" t="s">
        <v>2583</v>
      </c>
      <c r="G3" s="73" t="s">
        <v>1835</v>
      </c>
      <c r="H3" s="73" t="s">
        <v>1836</v>
      </c>
      <c r="I3" s="73" t="s">
        <v>2584</v>
      </c>
      <c r="J3" s="279">
        <v>2861.95</v>
      </c>
      <c r="K3" s="279">
        <v>493176777.70999998</v>
      </c>
      <c r="L3" s="280">
        <v>5.8030915674681204E-6</v>
      </c>
      <c r="M3" s="74">
        <v>0</v>
      </c>
      <c r="N3" s="74">
        <v>10873107.27</v>
      </c>
      <c r="O3" s="281">
        <v>0</v>
      </c>
    </row>
    <row r="4" spans="1:15" ht="15.75" thickBot="1">
      <c r="A4" s="71" t="s">
        <v>1831</v>
      </c>
      <c r="B4" s="72" t="s">
        <v>766</v>
      </c>
      <c r="C4" s="72" t="s">
        <v>821</v>
      </c>
      <c r="D4" s="72" t="s">
        <v>2585</v>
      </c>
      <c r="E4" s="72" t="s">
        <v>1833</v>
      </c>
      <c r="F4" s="73" t="s">
        <v>2586</v>
      </c>
      <c r="G4" s="73" t="s">
        <v>1835</v>
      </c>
      <c r="H4" s="73" t="s">
        <v>1836</v>
      </c>
      <c r="I4" s="73" t="s">
        <v>2587</v>
      </c>
      <c r="J4" s="279">
        <v>1661.61</v>
      </c>
      <c r="K4" s="279">
        <v>493176777.70999998</v>
      </c>
      <c r="L4" s="280">
        <v>3.3691975678892699E-6</v>
      </c>
      <c r="M4" s="74">
        <v>0</v>
      </c>
      <c r="N4" s="74">
        <v>10873107.27</v>
      </c>
      <c r="O4" s="281">
        <v>0</v>
      </c>
    </row>
    <row r="5" spans="1:15" ht="15.75" thickBot="1">
      <c r="A5" s="71" t="s">
        <v>1831</v>
      </c>
      <c r="B5" s="72" t="s">
        <v>766</v>
      </c>
      <c r="C5" s="72" t="s">
        <v>821</v>
      </c>
      <c r="D5" s="72" t="s">
        <v>2579</v>
      </c>
      <c r="E5" s="72" t="s">
        <v>1833</v>
      </c>
      <c r="F5" s="73" t="s">
        <v>2588</v>
      </c>
      <c r="G5" s="73" t="s">
        <v>1835</v>
      </c>
      <c r="H5" s="73" t="s">
        <v>1836</v>
      </c>
      <c r="I5" s="73" t="s">
        <v>2589</v>
      </c>
      <c r="J5" s="283">
        <v>4456</v>
      </c>
      <c r="K5" s="279">
        <v>493176777.70999998</v>
      </c>
      <c r="L5" s="280">
        <v>9.0352997168496807E-6</v>
      </c>
      <c r="M5" s="74">
        <v>0</v>
      </c>
      <c r="N5" s="74">
        <v>10873107.27</v>
      </c>
      <c r="O5" s="281">
        <v>0</v>
      </c>
    </row>
    <row r="6" spans="1:15" ht="15.75" thickBot="1">
      <c r="A6" s="71" t="s">
        <v>1831</v>
      </c>
      <c r="B6" s="72" t="s">
        <v>766</v>
      </c>
      <c r="C6" s="72" t="s">
        <v>821</v>
      </c>
      <c r="D6" s="72" t="s">
        <v>2582</v>
      </c>
      <c r="E6" s="72" t="s">
        <v>1833</v>
      </c>
      <c r="F6" s="73" t="s">
        <v>2590</v>
      </c>
      <c r="G6" s="73" t="s">
        <v>1854</v>
      </c>
      <c r="H6" s="73" t="s">
        <v>1862</v>
      </c>
      <c r="I6" s="73" t="s">
        <v>2591</v>
      </c>
      <c r="J6" s="279">
        <v>8193.92</v>
      </c>
      <c r="K6" s="279">
        <v>493176777.70999998</v>
      </c>
      <c r="L6" s="280">
        <v>1.6614569806079199E-5</v>
      </c>
      <c r="M6" s="74">
        <v>0</v>
      </c>
      <c r="N6" s="74">
        <v>10873107.27</v>
      </c>
      <c r="O6" s="281">
        <v>0</v>
      </c>
    </row>
    <row r="7" spans="1:15" ht="15.75" thickBot="1">
      <c r="A7" s="71" t="s">
        <v>1831</v>
      </c>
      <c r="B7" s="72" t="s">
        <v>766</v>
      </c>
      <c r="C7" s="72" t="s">
        <v>821</v>
      </c>
      <c r="D7" s="72" t="s">
        <v>2582</v>
      </c>
      <c r="E7" s="72" t="s">
        <v>1838</v>
      </c>
      <c r="F7" s="73" t="s">
        <v>2583</v>
      </c>
      <c r="G7" s="73" t="s">
        <v>1835</v>
      </c>
      <c r="H7" s="73" t="s">
        <v>1836</v>
      </c>
      <c r="I7" s="73" t="s">
        <v>2592</v>
      </c>
      <c r="J7" s="279">
        <v>7859.03</v>
      </c>
      <c r="K7" s="279">
        <v>493176777.70999998</v>
      </c>
      <c r="L7" s="280">
        <v>1.5935523234675299E-5</v>
      </c>
      <c r="M7" s="74">
        <v>0</v>
      </c>
      <c r="N7" s="74">
        <v>10873107.27</v>
      </c>
      <c r="O7" s="281">
        <v>0</v>
      </c>
    </row>
    <row r="8" spans="1:15" ht="15.75" thickBot="1">
      <c r="A8" s="71" t="s">
        <v>1831</v>
      </c>
      <c r="B8" s="72" t="s">
        <v>766</v>
      </c>
      <c r="C8" s="72" t="s">
        <v>821</v>
      </c>
      <c r="D8" s="72" t="s">
        <v>2585</v>
      </c>
      <c r="E8" s="72" t="s">
        <v>1833</v>
      </c>
      <c r="F8" s="73" t="s">
        <v>2586</v>
      </c>
      <c r="G8" s="73" t="s">
        <v>1840</v>
      </c>
      <c r="H8" s="73" t="s">
        <v>1841</v>
      </c>
      <c r="I8" s="73" t="s">
        <v>2593</v>
      </c>
      <c r="J8" s="279">
        <v>19264.93</v>
      </c>
      <c r="K8" s="279">
        <v>493176777.70999998</v>
      </c>
      <c r="L8" s="280">
        <v>3.9062930110890698E-5</v>
      </c>
      <c r="M8" s="74">
        <v>0</v>
      </c>
      <c r="N8" s="74">
        <v>10873107.27</v>
      </c>
      <c r="O8" s="281">
        <v>0</v>
      </c>
    </row>
    <row r="9" spans="1:15" ht="15.75" thickBot="1">
      <c r="A9" s="71" t="s">
        <v>1831</v>
      </c>
      <c r="B9" s="72" t="s">
        <v>766</v>
      </c>
      <c r="C9" s="72" t="s">
        <v>821</v>
      </c>
      <c r="D9" s="72" t="s">
        <v>2579</v>
      </c>
      <c r="E9" s="72" t="s">
        <v>1833</v>
      </c>
      <c r="F9" s="73" t="s">
        <v>2594</v>
      </c>
      <c r="G9" s="73" t="s">
        <v>1835</v>
      </c>
      <c r="H9" s="73" t="s">
        <v>1836</v>
      </c>
      <c r="I9" s="73" t="s">
        <v>2595</v>
      </c>
      <c r="J9" s="279">
        <v>1433.23</v>
      </c>
      <c r="K9" s="279">
        <v>493176777.70999998</v>
      </c>
      <c r="L9" s="280">
        <v>2.9061181806958002E-6</v>
      </c>
      <c r="M9" s="74">
        <v>0</v>
      </c>
      <c r="N9" s="74">
        <v>10873107.27</v>
      </c>
      <c r="O9" s="281">
        <v>0</v>
      </c>
    </row>
    <row r="10" spans="1:15" ht="15.75" thickBot="1">
      <c r="A10" s="71" t="s">
        <v>1831</v>
      </c>
      <c r="B10" s="72" t="s">
        <v>766</v>
      </c>
      <c r="C10" s="72" t="s">
        <v>821</v>
      </c>
      <c r="D10" s="72" t="s">
        <v>2596</v>
      </c>
      <c r="E10" s="72" t="s">
        <v>1833</v>
      </c>
      <c r="F10" s="73" t="s">
        <v>2597</v>
      </c>
      <c r="G10" s="73" t="s">
        <v>1835</v>
      </c>
      <c r="H10" s="73" t="s">
        <v>1836</v>
      </c>
      <c r="I10" s="73" t="s">
        <v>2598</v>
      </c>
      <c r="J10" s="279">
        <v>977.87</v>
      </c>
      <c r="K10" s="279">
        <v>493176777.70999998</v>
      </c>
      <c r="L10" s="280">
        <v>1.98279814499906E-6</v>
      </c>
      <c r="M10" s="74">
        <v>0</v>
      </c>
      <c r="N10" s="74">
        <v>10873107.27</v>
      </c>
      <c r="O10" s="281">
        <v>0</v>
      </c>
    </row>
    <row r="11" spans="1:15" ht="12.75" customHeight="1" thickBot="1">
      <c r="A11" s="71" t="s">
        <v>1831</v>
      </c>
      <c r="B11" s="72" t="s">
        <v>766</v>
      </c>
      <c r="C11" s="72" t="s">
        <v>821</v>
      </c>
      <c r="D11" s="72" t="s">
        <v>2585</v>
      </c>
      <c r="E11" s="72" t="s">
        <v>1833</v>
      </c>
      <c r="F11" s="73" t="s">
        <v>2586</v>
      </c>
      <c r="G11" s="73" t="s">
        <v>1835</v>
      </c>
      <c r="H11" s="73" t="s">
        <v>1836</v>
      </c>
      <c r="I11" s="73" t="s">
        <v>2599</v>
      </c>
      <c r="J11" s="283">
        <v>1</v>
      </c>
      <c r="K11" s="279">
        <v>493176777.70999998</v>
      </c>
      <c r="L11" s="280">
        <v>2.0276704930093499E-9</v>
      </c>
      <c r="M11" s="74">
        <v>0</v>
      </c>
      <c r="N11" s="74">
        <v>10873107.27</v>
      </c>
      <c r="O11" s="281">
        <v>0</v>
      </c>
    </row>
    <row r="12" spans="1:15" ht="12.75" customHeight="1" thickBot="1">
      <c r="A12" s="77" t="s">
        <v>1831</v>
      </c>
      <c r="B12" s="78" t="s">
        <v>766</v>
      </c>
      <c r="C12" s="78" t="s">
        <v>821</v>
      </c>
      <c r="D12" s="78" t="s">
        <v>2579</v>
      </c>
      <c r="E12" s="78" t="s">
        <v>1833</v>
      </c>
      <c r="F12" s="79" t="s">
        <v>2580</v>
      </c>
      <c r="G12" s="79" t="s">
        <v>1835</v>
      </c>
      <c r="H12" s="79" t="s">
        <v>1836</v>
      </c>
      <c r="I12" s="79" t="s">
        <v>2600</v>
      </c>
      <c r="J12" s="282">
        <v>277.38</v>
      </c>
      <c r="K12" s="282">
        <v>493176777.70999998</v>
      </c>
      <c r="L12" s="259">
        <v>5.6243524135093395E-7</v>
      </c>
      <c r="M12" s="80">
        <v>0</v>
      </c>
      <c r="N12" s="80">
        <v>10873107.27</v>
      </c>
      <c r="O12" s="260">
        <v>0</v>
      </c>
    </row>
  </sheetData>
  <pageMargins left="0.511811024" right="0.511811024" top="0.78740157499999996" bottom="0.78740157499999996" header="0.31496062000000002" footer="0.3149606200000000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A8EA0-18D3-4B54-B03C-B700ADA92E92}">
  <sheetPr codeName="Planilha77">
    <tabColor rgb="FFFFFF00"/>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821</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fornecedores'!E:E=For_4155!F2)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13" priority="3"/>
  </conditionalFormatting>
  <conditionalFormatting sqref="I3">
    <cfRule type="cellIs" dxfId="12" priority="1" operator="equal">
      <formula>0</formula>
    </cfRule>
    <cfRule type="cellIs" dxfId="11" priority="2" operator="equal">
      <formula>1</formula>
    </cfRule>
  </conditionalFormatting>
  <dataValidations count="1">
    <dataValidation type="list" allowBlank="1" showInputMessage="1" showErrorMessage="1" sqref="J4:K33 O4:P24 L4:M24 U4:V24 R4:S24 X4:X24" xr:uid="{984D4298-F444-4EEF-A2AF-31D35CAD7CD2}">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7AF4-12BA-40AB-93A8-F7EDEF69ED47}">
  <sheetPr>
    <tabColor theme="1"/>
  </sheetPr>
  <dimension ref="A1:AT102"/>
  <sheetViews>
    <sheetView showGridLines="0" zoomScaleNormal="100" workbookViewId="0">
      <selection activeCell="B5" sqref="B5:E7"/>
    </sheetView>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14.5703125" style="65" customWidth="1"/>
    <col min="8" max="8" width="48.5703125" style="65" bestFit="1" customWidth="1"/>
    <col min="9" max="9" width="21.5703125" style="65"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822</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11 Cooperados avaliados ao RSAC</v>
      </c>
      <c r="C4" s="154">
        <f>SUM(L:L)</f>
        <v>11</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4198'!L:L)</f>
        <v>9.6319199090020462E-4</v>
      </c>
      <c r="C7" s="122">
        <v>0.15</v>
      </c>
      <c r="D7" s="340" t="str">
        <f>IF(B7&lt;C7,"ENQUADRADO","DESENQUADRADO")</f>
        <v>ENQUADRADO</v>
      </c>
      <c r="E7" s="340"/>
      <c r="H7" s="341" t="s">
        <v>823</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20">_xlfn.XLOOKUP(_xlfn.UNIQUE('4198'!$C:$C),'4198'!C:C,'4198'!D:D,"")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Fornecedores'!G48</f>
        <v>0</v>
      </c>
      <c r="D10" s="118">
        <f>'Análise Fornecedores'!H48</f>
        <v>0</v>
      </c>
      <c r="E10" s="118">
        <f>'Análise Fornecedores'!I48</f>
        <v>0</v>
      </c>
      <c r="H10" s="266" t="s">
        <v>1733</v>
      </c>
      <c r="I10" s="142" t="str">
        <f>_xlfn.XLOOKUP(J10,'4198'!$D:$D,'4198'!$C:$C,0,0)</f>
        <v>019.501.441-35</v>
      </c>
      <c r="J10" s="143" t="str">
        <v>DELMINA ALVES DE SOUSA LIMA</v>
      </c>
      <c r="K10" s="144" cm="1">
        <f t="array" ref="K10">MAX(IF(J10='4198'!$D:$D,'4198'!$I:$I))</f>
        <v>46031</v>
      </c>
      <c r="L10" s="145">
        <f>IF(COUNTIFS('4198'!$D:$D,'A4198'!J10,'4198'!$I:$I,'A4198'!K10,'4198'!$F:$F,'A4198'!$L$7)&gt;=1,1,0)</f>
        <v>1</v>
      </c>
      <c r="M10" s="145">
        <f>IF(COUNTIFS('4198'!$D:$D,'A4198'!J10,'4198'!$I:$I,'A4198'!K10,'4198'!$F:$F,'A4198'!$M$7)&gt;=1,1,0)</f>
        <v>0</v>
      </c>
      <c r="N10" s="146">
        <f>IF(COUNTIFS('4198'!$D:$D,'A4198'!J10,'4198'!$I:$I,'A4198'!K10,'4198'!$F:$F,'A4198'!$N$7)&gt;=1,1,0)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66" t="s">
        <v>1736</v>
      </c>
      <c r="I11" s="115" t="str">
        <f>_xlfn.XLOOKUP(J11,'4198'!$D:$D,'4198'!$C:$C,0,0)</f>
        <v>022.277.571-83</v>
      </c>
      <c r="J11" s="134" t="str">
        <v>WILLIAN MENDES REZENDE</v>
      </c>
      <c r="K11" s="135" cm="1">
        <f t="array" ref="K11">MAX(IF(J11='4198'!$D:$D,'4198'!$I:$I))</f>
        <v>46028</v>
      </c>
      <c r="L11" s="136">
        <f>IF(COUNTIFS('4198'!$D:$D,'A4198'!J11,'4198'!$I:$I,'A4198'!K11,'4198'!$F:$F,'A4198'!$L$7)&gt;=1,1,0)</f>
        <v>1</v>
      </c>
      <c r="M11" s="136">
        <f>IF(COUNTIFS('4198'!$D:$D,'A4198'!J11,'4198'!$I:$I,'A4198'!K11,'4198'!$F:$F,'A4198'!$M$7)&gt;=1,1,0)</f>
        <v>0</v>
      </c>
      <c r="N11" s="136">
        <f>IF(COUNTIFS('4198'!$D:$D,'A4198'!J11,'4198'!$I:$I,'A4198'!K11,'4198'!$F:$F,'A4198'!$N$7)&gt;=1,1,0)</f>
        <v>0</v>
      </c>
      <c r="O11" s="117"/>
      <c r="P11" s="118"/>
      <c r="Q11" s="133" t="str">
        <f t="shared" ref="Q11:Q44"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8" si="4">IF(AND(Z11="Sim",AB11="Siim"),"Ok",IF(AND(AA11="Sim")*OR(AB11="Não",AB11="Não se aplica",AB11=""),"Verificar","Ok"))</f>
        <v>Ok</v>
      </c>
      <c r="AD11" s="115"/>
      <c r="AE11" s="115"/>
      <c r="AF11" s="66"/>
      <c r="AG11" s="133" t="str">
        <f t="shared" ref="AG11:AG44" si="5">IF(AND(AE11="sim",AF11="Não"),"Verificar","Ok")</f>
        <v>Ok</v>
      </c>
      <c r="AH11" s="115"/>
      <c r="AI11" s="133" t="str">
        <f t="shared" ref="AI11:AI44"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66" t="s">
        <v>1741</v>
      </c>
      <c r="I12" s="115" t="str">
        <f>_xlfn.XLOOKUP(J12,'4198'!$D:$D,'4198'!$C:$C,0,0)</f>
        <v>09.248.423/0001-08</v>
      </c>
      <c r="J12" s="134" t="str">
        <v>CLINICA ODONTOLOGICA DENTE MAIS LTDA</v>
      </c>
      <c r="K12" s="135" cm="1">
        <f t="array" ref="K12">MAX(IF(J12='4198'!$D:$D,'4198'!$I:$I))</f>
        <v>46042</v>
      </c>
      <c r="L12" s="136">
        <f>IF(COUNTIFS('4198'!$D:$D,'A4198'!J12,'4198'!$I:$I,'A4198'!K12,'4198'!$F:$F,'A4198'!$L$7)&gt;=1,1,0)</f>
        <v>1</v>
      </c>
      <c r="M12" s="136">
        <f>IF(COUNTIFS('4198'!$D:$D,'A4198'!J12,'4198'!$I:$I,'A4198'!K12,'4198'!$F:$F,'A4198'!$M$7)&gt;=1,1,0)</f>
        <v>0</v>
      </c>
      <c r="N12" s="136">
        <f>IF(COUNTIFS('4198'!$D:$D,'A4198'!J12,'4198'!$I:$I,'A4198'!K12,'4198'!$F:$F,'A4198'!$N$7)&gt;=1,1,0)</f>
        <v>0</v>
      </c>
      <c r="O12" s="117"/>
      <c r="P12" s="118"/>
      <c r="Q12" s="133" t="str">
        <f t="shared" si="2"/>
        <v>Ok</v>
      </c>
      <c r="R12" s="115"/>
      <c r="S12" s="115"/>
      <c r="T12" s="66"/>
      <c r="U12" s="133" t="str">
        <f t="shared" si="3"/>
        <v>Ok</v>
      </c>
      <c r="V12" s="115"/>
      <c r="W12" s="115"/>
      <c r="X12" s="66"/>
      <c r="Y12" s="133" t="str">
        <f t="shared" ref="Y12:Y44"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IFERROR(IF(ROW(_xlfn.XLOOKUP(B13,For_4198!D:D,For_4198!D:D))=1,"",ROW(_xlfn.XLOOKUP(B13,For_4198!D:D,For_4198!D:D))),"")</f>
        <v/>
      </c>
      <c r="B13" s="229" t="str" cm="1">
        <f t="array" ref="B13">_xlfn.UNIQUE(IF(_xlfn._xlws.FILTER(For_4198!D:D,For_4198!Z:Z="Fornecedor COM perguntas a serem evidenciadas","")="","",_xlfn._xlws.FILTER(For_4198!D:D,For_4198!Z:Z:'For_4198'!Z:Z="Fornecedor COM perguntas a serem evidenciadas","")))</f>
        <v/>
      </c>
      <c r="C13" s="230" t="str" cm="1">
        <f t="array" aca="1" ref="C13" ca="1">IFERROR(LEFT(
IF(INDIRECT("For_4198!N"&amp;A13)="verificar","6, ","")&amp;
IF(INDIRECT("For_4198!q"&amp;A13)="verificar","7, ","")&amp;
IF(INDIRECT("For_4198!t"&amp;A13)="verificar","8, ","")&amp;
IF(INDIRECT("For_4198!w"&amp;A13)="verificar","16, ","")&amp;
IF(INDIRECT("For_4198!x"&amp;A13)="não","QUESTIONÁRIO, ",""),
LEN(
IF(INDIRECT("For_4198!N"&amp;A13)="verificar","6, ","")&amp;
IF(INDIRECT("For_4198!q"&amp;A13)="verificar","7, ","")&amp;
IF(INDIRECT("For_4198!t"&amp;A13)="verificar","8, ","")&amp;
IF(INDIRECT("For_4198!w"&amp;A13)="verificar","16, ","")&amp;
IF(INDIRECT("For_4198!x"&amp;A13)="não","QUESTIONÁRIO, ",""))-2)&amp;".","")</f>
        <v/>
      </c>
      <c r="D13" s="229"/>
      <c r="E13" s="229"/>
      <c r="H13" s="250" t="s">
        <v>1811</v>
      </c>
      <c r="I13" s="115" t="str">
        <f>_xlfn.XLOOKUP(J13,'4198'!$D:$D,'4198'!$C:$C,0,0)</f>
        <v>20.944.589/0001-93</v>
      </c>
      <c r="J13" s="134" t="str">
        <v>DANIEL ASSIS AZEVEDO LTDA</v>
      </c>
      <c r="K13" s="135" cm="1">
        <f t="array" ref="K13">MAX(IF(J13='4198'!$D:$D,'4198'!$I:$I))</f>
        <v>46042</v>
      </c>
      <c r="L13" s="136">
        <f>IF(COUNTIFS('4198'!$D:$D,'A4198'!J13,'4198'!$I:$I,'A4198'!K13,'4198'!$F:$F,'A4198'!$L$7)&gt;=1,1,0)</f>
        <v>1</v>
      </c>
      <c r="M13" s="136">
        <f>IF(COUNTIFS('4198'!$D:$D,'A4198'!J13,'4198'!$I:$I,'A4198'!K13,'4198'!$F:$F,'A4198'!$M$7)&gt;=1,1,0)</f>
        <v>0</v>
      </c>
      <c r="N13" s="136">
        <f>IF(COUNTIFS('4198'!$D:$D,'A4198'!J13,'4198'!$I:$I,'A4198'!K13,'4198'!$F:$F,'A4198'!$N$7)&gt;=1,1,0)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D13" s="115"/>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IFERROR(IF(ROW(_xlfn.XLOOKUP(B14,For_4198!D:D,For_4198!D:D))=1,"",ROW(_xlfn.XLOOKUP(B14,For_4198!D:D,For_4198!D:D))),"")</f>
        <v/>
      </c>
      <c r="B14" s="229"/>
      <c r="C14" s="230" t="str" cm="1">
        <f t="array" aca="1" ref="C14" ca="1">IFERROR(LEFT(
IF(INDIRECT("For_4198!N"&amp;A14)="verificar","6, ","")&amp;
IF(INDIRECT("For_4198!q"&amp;A14)="verificar","7, ","")&amp;
IF(INDIRECT("For_4198!t"&amp;A14)="verificar","8, ","")&amp;
IF(INDIRECT("For_4198!w"&amp;A14)="verificar","16, ","")&amp;
IF(INDIRECT("For_4198!x"&amp;A14)="não","QUESTIONÁRIO, ",""),
LEN(
IF(INDIRECT("For_4198!N"&amp;A14)="verificar","6, ","")&amp;
IF(INDIRECT("For_4198!q"&amp;A14)="verificar","7, ","")&amp;
IF(INDIRECT("For_4198!t"&amp;A14)="verificar","8, ","")&amp;
IF(INDIRECT("For_4198!w"&amp;A14)="verificar","16, ","")&amp;
IF(INDIRECT("For_4198!x"&amp;A14)="não","QUESTIONÁRIO, ",""))-2)&amp;".","")</f>
        <v/>
      </c>
      <c r="D14" s="229"/>
      <c r="E14" s="229"/>
      <c r="H14" s="264" t="s">
        <v>1812</v>
      </c>
      <c r="I14" s="115" t="str">
        <f>_xlfn.XLOOKUP(J14,'4198'!$D:$D,'4198'!$C:$C,0,0)</f>
        <v>24.991.009/0001-70</v>
      </c>
      <c r="J14" s="134" t="str">
        <v>BRILLIANCE DERMATOLOGIA LTDA</v>
      </c>
      <c r="K14" s="135" cm="1">
        <f t="array" ref="K14">MAX(IF(J14='4198'!$D:$D,'4198'!$I:$I))</f>
        <v>46044</v>
      </c>
      <c r="L14" s="136">
        <f>IF(COUNTIFS('4198'!$D:$D,'A4198'!J14,'4198'!$I:$I,'A4198'!K14,'4198'!$F:$F,'A4198'!$L$7)&gt;=1,1,0)</f>
        <v>1</v>
      </c>
      <c r="M14" s="136">
        <f>IF(COUNTIFS('4198'!$D:$D,'A4198'!J14,'4198'!$I:$I,'A4198'!K14,'4198'!$F:$F,'A4198'!$M$7)&gt;=1,1,0)</f>
        <v>0</v>
      </c>
      <c r="N14" s="136">
        <f>IF(COUNTIFS('4198'!$D:$D,'A4198'!J14,'4198'!$I:$I,'A4198'!K14,'4198'!$F:$F,'A4198'!$N$7)&gt;=1,1,0)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IFERROR(IF(ROW(_xlfn.XLOOKUP(B15,For_4198!D:D,For_4198!D:D))=1,"",ROW(_xlfn.XLOOKUP(B15,For_4198!D:D,For_4198!D:D))),"")</f>
        <v/>
      </c>
      <c r="B15" s="229"/>
      <c r="C15" s="230" t="str" cm="1">
        <f t="array" aca="1" ref="C15" ca="1">IFERROR(LEFT(
IF(INDIRECT("For_4198!N"&amp;A15)="verificar","6, ","")&amp;
IF(INDIRECT("For_4198!q"&amp;A15)="verificar","7, ","")&amp;
IF(INDIRECT("For_4198!t"&amp;A15)="verificar","8, ","")&amp;
IF(INDIRECT("For_4198!w"&amp;A15)="verificar","16, ","")&amp;
IF(INDIRECT("For_4198!x"&amp;A15)="não","QUESTIONÁRIO, ",""),
LEN(
IF(INDIRECT("For_4198!N"&amp;A15)="verificar","6, ","")&amp;
IF(INDIRECT("For_4198!q"&amp;A15)="verificar","7, ","")&amp;
IF(INDIRECT("For_4198!t"&amp;A15)="verificar","8, ","")&amp;
IF(INDIRECT("For_4198!w"&amp;A15)="verificar","16, ","")&amp;
IF(INDIRECT("For_4198!x"&amp;A15)="não","QUESTIONÁRIO, ",""))-2)&amp;".","")</f>
        <v/>
      </c>
      <c r="D15" s="229"/>
      <c r="E15" s="229"/>
      <c r="H15" s="266" t="s">
        <v>1739</v>
      </c>
      <c r="I15" s="115" t="str">
        <f>_xlfn.XLOOKUP(J15,'4198'!$D:$D,'4198'!$C:$C,0,0)</f>
        <v>25.499.655/0001-87</v>
      </c>
      <c r="J15" s="134" t="str">
        <v>CLARICE VALENTE ARAGAO LTDA</v>
      </c>
      <c r="K15" s="135" cm="1">
        <f t="array" ref="K15">MAX(IF(J15='4198'!$D:$D,'4198'!$I:$I))</f>
        <v>46041</v>
      </c>
      <c r="L15" s="136">
        <f>IF(COUNTIFS('4198'!$D:$D,'A4198'!J15,'4198'!$I:$I,'A4198'!K15,'4198'!$F:$F,'A4198'!$L$7)&gt;=1,1,0)</f>
        <v>1</v>
      </c>
      <c r="M15" s="136">
        <f>IF(COUNTIFS('4198'!$D:$D,'A4198'!J15,'4198'!$I:$I,'A4198'!K15,'4198'!$F:$F,'A4198'!$M$7)&gt;=1,1,0)</f>
        <v>0</v>
      </c>
      <c r="N15" s="136">
        <f>IF(COUNTIFS('4198'!$D:$D,'A4198'!J15,'4198'!$I:$I,'A4198'!K15,'4198'!$F:$F,'A4198'!$N$7)&gt;=1,1,0)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IFERROR(IF(ROW(_xlfn.XLOOKUP(B16,For_4198!D:D,For_4198!D:D))=1,"",ROW(_xlfn.XLOOKUP(B16,For_4198!D:D,For_4198!D:D))),"")</f>
        <v/>
      </c>
      <c r="B16" s="229"/>
      <c r="C16" s="230" t="str" cm="1">
        <f t="array" aca="1" ref="C16" ca="1">IFERROR(LEFT(
IF(INDIRECT("For_4198!N"&amp;A16)="verificar","6, ","")&amp;
IF(INDIRECT("For_4198!q"&amp;A16)="verificar","7, ","")&amp;
IF(INDIRECT("For_4198!t"&amp;A16)="verificar","8, ","")&amp;
IF(INDIRECT("For_4198!w"&amp;A16)="verificar","16, ","")&amp;
IF(INDIRECT("For_4198!x"&amp;A16)="não","QUESTIONÁRIO, ",""),
LEN(
IF(INDIRECT("For_4198!N"&amp;A16)="verificar","6, ","")&amp;
IF(INDIRECT("For_4198!q"&amp;A16)="verificar","7, ","")&amp;
IF(INDIRECT("For_4198!t"&amp;A16)="verificar","8, ","")&amp;
IF(INDIRECT("For_4198!w"&amp;A16)="verificar","16, ","")&amp;
IF(INDIRECT("For_4198!x"&amp;A16)="não","QUESTIONÁRIO, ",""))-2)&amp;".","")</f>
        <v/>
      </c>
      <c r="D16" s="229"/>
      <c r="E16" s="229"/>
      <c r="H16" s="266" t="s">
        <v>1813</v>
      </c>
      <c r="I16" s="115" t="str">
        <f>_xlfn.XLOOKUP(J16,'4198'!$D:$D,'4198'!$C:$C,0,0)</f>
        <v>33.570.120/0001-83</v>
      </c>
      <c r="J16" s="134" t="str">
        <v>RAYANE CARVALHO DA SILVA 71438165153</v>
      </c>
      <c r="K16" s="135" cm="1">
        <f t="array" ref="K16">MAX(IF(J16='4198'!$D:$D,'4198'!$I:$I))</f>
        <v>46045</v>
      </c>
      <c r="L16" s="136">
        <f>IF(COUNTIFS('4198'!$D:$D,'A4198'!J16,'4198'!$I:$I,'A4198'!K16,'4198'!$F:$F,'A4198'!$L$7)&gt;=1,1,0)</f>
        <v>1</v>
      </c>
      <c r="M16" s="136">
        <f>IF(COUNTIFS('4198'!$D:$D,'A4198'!J16,'4198'!$I:$I,'A4198'!K16,'4198'!$F:$F,'A4198'!$M$7)&gt;=1,1,0)</f>
        <v>0</v>
      </c>
      <c r="N16" s="136">
        <f>IF(COUNTIFS('4198'!$D:$D,'A4198'!J16,'4198'!$I:$I,'A4198'!K16,'4198'!$F:$F,'A4198'!$N$7)&gt;=1,1,0)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IFERROR(IF(ROW(_xlfn.XLOOKUP(B17,For_4198!D:D,For_4198!D:D))=1,"",ROW(_xlfn.XLOOKUP(B17,For_4198!D:D,For_4198!D:D))),"")</f>
        <v/>
      </c>
      <c r="B17" s="229"/>
      <c r="C17" s="230" t="str" cm="1">
        <f t="array" aca="1" ref="C17" ca="1">IFERROR(LEFT(
IF(INDIRECT("For_4198!N"&amp;A17)="verificar","6, ","")&amp;
IF(INDIRECT("For_4198!q"&amp;A17)="verificar","7, ","")&amp;
IF(INDIRECT("For_4198!t"&amp;A17)="verificar","8, ","")&amp;
IF(INDIRECT("For_4198!w"&amp;A17)="verificar","16, ","")&amp;
IF(INDIRECT("For_4198!x"&amp;A17)="não","QUESTIONÁRIO, ",""),
LEN(
IF(INDIRECT("For_4198!N"&amp;A17)="verificar","6, ","")&amp;
IF(INDIRECT("For_4198!q"&amp;A17)="verificar","7, ","")&amp;
IF(INDIRECT("For_4198!t"&amp;A17)="verificar","8, ","")&amp;
IF(INDIRECT("For_4198!w"&amp;A17)="verificar","16, ","")&amp;
IF(INDIRECT("For_4198!x"&amp;A17)="não","QUESTIONÁRIO, ",""))-2)&amp;".","")</f>
        <v/>
      </c>
      <c r="D17" s="229"/>
      <c r="E17" s="229"/>
      <c r="H17" s="252" t="s">
        <v>1814</v>
      </c>
      <c r="I17" s="115" t="str">
        <f>_xlfn.XLOOKUP(J17,'4198'!$D:$D,'4198'!$C:$C,0,0)</f>
        <v>40.938.930/0001-05</v>
      </c>
      <c r="J17" s="134" t="str">
        <v>COMARCA AUTO PECAS LTDA</v>
      </c>
      <c r="K17" s="135" cm="1">
        <f t="array" ref="K17">MAX(IF(J17='4198'!$D:$D,'4198'!$I:$I))</f>
        <v>46042</v>
      </c>
      <c r="L17" s="136">
        <f>IF(COUNTIFS('4198'!$D:$D,'A4198'!J17,'4198'!$I:$I,'A4198'!K17,'4198'!$F:$F,'A4198'!$L$7)&gt;=1,1,0)</f>
        <v>1</v>
      </c>
      <c r="M17" s="136">
        <f>IF(COUNTIFS('4198'!$D:$D,'A4198'!J17,'4198'!$I:$I,'A4198'!K17,'4198'!$F:$F,'A4198'!$M$7)&gt;=1,1,0)</f>
        <v>0</v>
      </c>
      <c r="N17" s="136">
        <f>IF(COUNTIFS('4198'!$D:$D,'A4198'!J17,'4198'!$I:$I,'A4198'!K17,'4198'!$F:$F,'A4198'!$N$7)&gt;=1,1,0)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IFERROR(IF(ROW(_xlfn.XLOOKUP(B18,For_4198!D:D,For_4198!D:D))=1,"",ROW(_xlfn.XLOOKUP(B18,For_4198!D:D,For_4198!D:D))),"")</f>
        <v/>
      </c>
      <c r="B18" s="229"/>
      <c r="C18" s="230" t="str" cm="1">
        <f t="array" aca="1" ref="C18" ca="1">IFERROR(LEFT(
IF(INDIRECT("For_4198!N"&amp;A18)="verificar","6, ","")&amp;
IF(INDIRECT("For_4198!q"&amp;A18)="verificar","7, ","")&amp;
IF(INDIRECT("For_4198!t"&amp;A18)="verificar","8, ","")&amp;
IF(INDIRECT("For_4198!w"&amp;A18)="verificar","16, ","")&amp;
IF(INDIRECT("For_4198!x"&amp;A18)="não","QUESTIONÁRIO, ",""),
LEN(
IF(INDIRECT("For_4198!N"&amp;A18)="verificar","6, ","")&amp;
IF(INDIRECT("For_4198!q"&amp;A18)="verificar","7, ","")&amp;
IF(INDIRECT("For_4198!t"&amp;A18)="verificar","8, ","")&amp;
IF(INDIRECT("For_4198!w"&amp;A18)="verificar","16, ","")&amp;
IF(INDIRECT("For_4198!x"&amp;A18)="não","QUESTIONÁRIO, ",""))-2)&amp;".","")</f>
        <v/>
      </c>
      <c r="D18" s="229"/>
      <c r="E18" s="229"/>
      <c r="H18" s="266" t="s">
        <v>1733</v>
      </c>
      <c r="I18" s="115" t="str">
        <f>_xlfn.XLOOKUP(J18,'4198'!$D:$D,'4198'!$C:$C,0,0)</f>
        <v>461.196.391-87</v>
      </c>
      <c r="J18" s="134" t="str">
        <v>MARIA ANITA DA SILVA GITIRANA DOURADO</v>
      </c>
      <c r="K18" s="135" cm="1">
        <f t="array" ref="K18">MAX(IF(J18='4198'!$D:$D,'4198'!$I:$I))</f>
        <v>46031</v>
      </c>
      <c r="L18" s="136">
        <f>IF(COUNTIFS('4198'!$D:$D,'A4198'!J18,'4198'!$I:$I,'A4198'!K18,'4198'!$F:$F,'A4198'!$L$7)&gt;=1,1,0)</f>
        <v>1</v>
      </c>
      <c r="M18" s="136">
        <f>IF(COUNTIFS('4198'!$D:$D,'A4198'!J18,'4198'!$I:$I,'A4198'!K18,'4198'!$F:$F,'A4198'!$M$7)&gt;=1,1,0)</f>
        <v>0</v>
      </c>
      <c r="N18" s="136">
        <f>IF(COUNTIFS('4198'!$D:$D,'A4198'!J18,'4198'!$I:$I,'A4198'!K18,'4198'!$F:$F,'A4198'!$N$7)&gt;=1,1,0)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IFERROR(IF(ROW(_xlfn.XLOOKUP(B19,For_4198!D:D,For_4198!D:D))=1,"",ROW(_xlfn.XLOOKUP(B19,For_4198!D:D,For_4198!D:D))),"")</f>
        <v/>
      </c>
      <c r="B19" s="229"/>
      <c r="C19" s="230" t="str" cm="1">
        <f t="array" aca="1" ref="C19" ca="1">IFERROR(LEFT(
IF(INDIRECT("For_4198!N"&amp;A19)="verificar","6, ","")&amp;
IF(INDIRECT("For_4198!q"&amp;A19)="verificar","7, ","")&amp;
IF(INDIRECT("For_4198!t"&amp;A19)="verificar","8, ","")&amp;
IF(INDIRECT("For_4198!w"&amp;A19)="verificar","16, ","")&amp;
IF(INDIRECT("For_4198!x"&amp;A19)="não","QUESTIONÁRIO, ",""),
LEN(
IF(INDIRECT("For_4198!N"&amp;A19)="verificar","6, ","")&amp;
IF(INDIRECT("For_4198!q"&amp;A19)="verificar","7, ","")&amp;
IF(INDIRECT("For_4198!t"&amp;A19)="verificar","8, ","")&amp;
IF(INDIRECT("For_4198!w"&amp;A19)="verificar","16, ","")&amp;
IF(INDIRECT("For_4198!x"&amp;A19)="não","QUESTIONÁRIO, ",""))-2)&amp;".","")</f>
        <v/>
      </c>
      <c r="D19" s="229"/>
      <c r="E19" s="229"/>
      <c r="H19" s="266" t="s">
        <v>1733</v>
      </c>
      <c r="I19" s="115" t="str">
        <f>_xlfn.XLOOKUP(J19,'4198'!$D:$D,'4198'!$C:$C,0,0)</f>
        <v>640.575.776-53</v>
      </c>
      <c r="J19" s="134" t="str">
        <v>FERNANDO JOSE DA SILVA JUNIOR</v>
      </c>
      <c r="K19" s="135" cm="1">
        <f t="array" ref="K19">MAX(IF(J19='4198'!$D:$D,'4198'!$I:$I))</f>
        <v>46044</v>
      </c>
      <c r="L19" s="136">
        <f>IF(COUNTIFS('4198'!$D:$D,'A4198'!J19,'4198'!$I:$I,'A4198'!K19,'4198'!$F:$F,'A4198'!$L$7)&gt;=1,1,0)</f>
        <v>1</v>
      </c>
      <c r="M19" s="136">
        <f>IF(COUNTIFS('4198'!$D:$D,'A4198'!J19,'4198'!$I:$I,'A4198'!K19,'4198'!$F:$F,'A4198'!$M$7)&gt;=1,1,0)</f>
        <v>0</v>
      </c>
      <c r="N19" s="136">
        <f>IF(COUNTIFS('4198'!$D:$D,'A4198'!J19,'4198'!$I:$I,'A4198'!K19,'4198'!$F:$F,'A4198'!$N$7)&gt;=1,1,0)</f>
        <v>0</v>
      </c>
      <c r="O19" s="117" t="s">
        <v>1731</v>
      </c>
      <c r="P19" s="118" t="s">
        <v>1735</v>
      </c>
      <c r="Q19" s="133" t="str">
        <f t="shared" si="2"/>
        <v>Verificar</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t="s">
        <v>1735</v>
      </c>
      <c r="AI19" s="133" t="str">
        <f t="shared" si="6"/>
        <v>Verificar</v>
      </c>
      <c r="AJ19" s="117" t="str">
        <f t="shared" si="7"/>
        <v>Não</v>
      </c>
      <c r="AK19" s="118"/>
      <c r="AL19" s="115"/>
      <c r="AM19" s="133" t="str">
        <f t="shared" si="10"/>
        <v>Ok</v>
      </c>
      <c r="AO19" s="65" t="str">
        <f t="shared" si="1"/>
        <v>Cooperado COM perguntas a serem evidenciadas</v>
      </c>
    </row>
    <row r="20" spans="1:41" ht="20.100000000000001" customHeight="1">
      <c r="A20" s="65" t="str">
        <f>IFERROR(IF(ROW(_xlfn.XLOOKUP(B20,For_4198!D:D,For_4198!D:D))=1,"",ROW(_xlfn.XLOOKUP(B20,For_4198!D:D,For_4198!D:D))),"")</f>
        <v/>
      </c>
      <c r="B20" s="229"/>
      <c r="C20" s="230" t="str" cm="1">
        <f t="array" aca="1" ref="C20" ca="1">IFERROR(LEFT(
IF(INDIRECT("For_4198!N"&amp;A20)="verificar","6, ","")&amp;
IF(INDIRECT("For_4198!q"&amp;A20)="verificar","7, ","")&amp;
IF(INDIRECT("For_4198!t"&amp;A20)="verificar","8, ","")&amp;
IF(INDIRECT("For_4198!w"&amp;A20)="verificar","16, ","")&amp;
IF(INDIRECT("For_4198!x"&amp;A20)="não","QUESTIONÁRIO, ",""),
LEN(
IF(INDIRECT("For_4198!N"&amp;A20)="verificar","6, ","")&amp;
IF(INDIRECT("For_4198!q"&amp;A20)="verificar","7, ","")&amp;
IF(INDIRECT("For_4198!t"&amp;A20)="verificar","8, ","")&amp;
IF(INDIRECT("For_4198!w"&amp;A20)="verificar","16, ","")&amp;
IF(INDIRECT("For_4198!x"&amp;A20)="não","QUESTIONÁRIO, ",""))-2)&amp;".","")</f>
        <v/>
      </c>
      <c r="D20" s="229"/>
      <c r="E20" s="229"/>
      <c r="H20" s="266" t="s">
        <v>1733</v>
      </c>
      <c r="I20" s="115" t="str">
        <f>_xlfn.XLOOKUP(J20,'4198'!$D:$D,'4198'!$C:$C,0,0)</f>
        <v>784.266.346-72</v>
      </c>
      <c r="J20" s="134" t="str">
        <v>ADEMILSON SANTANA DA ROCHA</v>
      </c>
      <c r="K20" s="135" cm="1">
        <f t="array" ref="K20">MAX(IF(J20='4198'!$D:$D,'4198'!$I:$I))</f>
        <v>46049</v>
      </c>
      <c r="L20" s="136">
        <f>IF(COUNTIFS('4198'!$D:$D,'A4198'!J20,'4198'!$I:$I,'A4198'!K20,'4198'!$F:$F,'A4198'!$L$7)&gt;=1,1,0)</f>
        <v>1</v>
      </c>
      <c r="M20" s="136">
        <f>IF(COUNTIFS('4198'!$D:$D,'A4198'!J20,'4198'!$I:$I,'A4198'!K20,'4198'!$F:$F,'A4198'!$M$7)&gt;=1,1,0)</f>
        <v>0</v>
      </c>
      <c r="N20" s="136">
        <f>IF(COUNTIFS('4198'!$D:$D,'A4198'!J20,'4198'!$I:$I,'A4198'!K20,'4198'!$F:$F,'A4198'!$N$7)&gt;=1,1,0)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IFERROR(IF(ROW(_xlfn.XLOOKUP(B21,For_4198!D:D,For_4198!D:D))=1,"",ROW(_xlfn.XLOOKUP(B21,For_4198!D:D,For_4198!D:D))),"")</f>
        <v/>
      </c>
      <c r="B21" s="229"/>
      <c r="C21" s="230" t="str" cm="1">
        <f t="array" aca="1" ref="C21" ca="1">IFERROR(LEFT(
IF(INDIRECT("For_4198!N"&amp;A21)="verificar","6, ","")&amp;
IF(INDIRECT("For_4198!q"&amp;A21)="verificar","7, ","")&amp;
IF(INDIRECT("For_4198!t"&amp;A21)="verificar","8, ","")&amp;
IF(INDIRECT("For_4198!w"&amp;A21)="verificar","16, ","")&amp;
IF(INDIRECT("For_4198!x"&amp;A21)="não","QUESTIONÁRIO, ",""),
LEN(
IF(INDIRECT("For_4198!N"&amp;A21)="verificar","6, ","")&amp;
IF(INDIRECT("For_4198!q"&amp;A21)="verificar","7, ","")&amp;
IF(INDIRECT("For_4198!t"&amp;A21)="verificar","8, ","")&amp;
IF(INDIRECT("For_4198!w"&amp;A21)="verificar","16, ","")&amp;
IF(INDIRECT("For_4198!x"&amp;A21)="não","QUESTIONÁRIO, ",""))-2)&amp;".","")</f>
        <v/>
      </c>
      <c r="D21" s="229"/>
      <c r="E21" s="229"/>
      <c r="H21" s="251"/>
      <c r="I21" s="115">
        <f>_xlfn.XLOOKUP(J21,'4198'!$D:$D,'4198'!$C:$C,0,0)</f>
        <v>0</v>
      </c>
      <c r="J21" s="134"/>
      <c r="K21" s="135" cm="1">
        <f t="array" ref="K21">MAX(IF(J21='4198'!$D:$D,'4198'!$I:$I))</f>
        <v>0</v>
      </c>
      <c r="L21" s="136">
        <f>IF(COUNTIFS('4198'!$D:$D,'A4198'!J21,'4198'!$I:$I,'A4198'!K21,'4198'!$F:$F,'A4198'!$L$7)&gt;=1,1,0)</f>
        <v>0</v>
      </c>
      <c r="M21" s="136">
        <f>IF(COUNTIFS('4198'!$D:$D,'A4198'!J21,'4198'!$I:$I,'A4198'!K21,'4198'!$F:$F,'A4198'!$M$7)&gt;=1,1,0)</f>
        <v>0</v>
      </c>
      <c r="N21" s="136">
        <f>IF(COUNTIFS('4198'!$D:$D,'A4198'!J21,'4198'!$I:$I,'A4198'!K21,'4198'!$F:$F,'A4198'!$N$7)&gt;=1,1,0)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IFERROR(IF(ROW(_xlfn.XLOOKUP(B22,For_4198!D:D,For_4198!D:D))=1,"",ROW(_xlfn.XLOOKUP(B22,For_4198!D:D,For_4198!D:D))),"")</f>
        <v/>
      </c>
      <c r="B22" s="229"/>
      <c r="C22" s="230" t="str" cm="1">
        <f t="array" aca="1" ref="C22" ca="1">IFERROR(LEFT(
IF(INDIRECT("For_4198!N"&amp;A22)="verificar","6, ","")&amp;
IF(INDIRECT("For_4198!q"&amp;A22)="verificar","7, ","")&amp;
IF(INDIRECT("For_4198!t"&amp;A22)="verificar","8, ","")&amp;
IF(INDIRECT("For_4198!w"&amp;A22)="verificar","16, ","")&amp;
IF(INDIRECT("For_4198!x"&amp;A22)="não","QUESTIONÁRIO, ",""),
LEN(
IF(INDIRECT("For_4198!N"&amp;A22)="verificar","6, ","")&amp;
IF(INDIRECT("For_4198!q"&amp;A22)="verificar","7, ","")&amp;
IF(INDIRECT("For_4198!t"&amp;A22)="verificar","8, ","")&amp;
IF(INDIRECT("For_4198!w"&amp;A22)="verificar","16, ","")&amp;
IF(INDIRECT("For_4198!x"&amp;A22)="não","QUESTIONÁRIO, ",""))-2)&amp;".","")</f>
        <v/>
      </c>
      <c r="D22" s="229"/>
      <c r="E22" s="229"/>
      <c r="H22" s="115"/>
      <c r="I22" s="115">
        <f>_xlfn.XLOOKUP(J22,'4198'!$D:$D,'4198'!$C:$C,0,0)</f>
        <v>0</v>
      </c>
      <c r="J22" s="134"/>
      <c r="K22" s="135" cm="1">
        <f t="array" ref="K22">MAX(IF(J22='4198'!$D:$D,'4198'!$I:$I))</f>
        <v>0</v>
      </c>
      <c r="L22" s="136">
        <f>IF(COUNTIFS('4198'!$D:$D,'A4198'!J22,'4198'!$I:$I,'A4198'!K22,'4198'!$F:$F,'A4198'!$L$7)&gt;=1,1,0)</f>
        <v>0</v>
      </c>
      <c r="M22" s="136">
        <f>IF(COUNTIFS('4198'!$D:$D,'A4198'!J22,'4198'!$I:$I,'A4198'!K22,'4198'!$F:$F,'A4198'!$M$7)&gt;=1,1,0)</f>
        <v>0</v>
      </c>
      <c r="N22" s="136">
        <f>IF(COUNTIFS('4198'!$D:$D,'A4198'!J22,'4198'!$I:$I,'A4198'!K22,'4198'!$F:$F,'A4198'!$N$7)&gt;=1,1,0)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IFERROR(IF(ROW(_xlfn.XLOOKUP(B23,For_4198!D:D,For_4198!D:D))=1,"",ROW(_xlfn.XLOOKUP(B23,For_4198!D:D,For_4198!D:D))),"")</f>
        <v/>
      </c>
      <c r="B23" s="229"/>
      <c r="C23" s="230" t="str" cm="1">
        <f t="array" aca="1" ref="C23" ca="1">IFERROR(LEFT(
IF(INDIRECT("For_4198!N"&amp;A23)="verificar","6, ","")&amp;
IF(INDIRECT("For_4198!q"&amp;A23)="verificar","7, ","")&amp;
IF(INDIRECT("For_4198!t"&amp;A23)="verificar","8, ","")&amp;
IF(INDIRECT("For_4198!w"&amp;A23)="verificar","16, ","")&amp;
IF(INDIRECT("For_4198!x"&amp;A23)="não","QUESTIONÁRIO, ",""),
LEN(
IF(INDIRECT("For_4198!N"&amp;A23)="verificar","6, ","")&amp;
IF(INDIRECT("For_4198!q"&amp;A23)="verificar","7, ","")&amp;
IF(INDIRECT("For_4198!t"&amp;A23)="verificar","8, ","")&amp;
IF(INDIRECT("For_4198!w"&amp;A23)="verificar","16, ","")&amp;
IF(INDIRECT("For_4198!x"&amp;A23)="não","QUESTIONÁRIO, ",""))-2)&amp;".","")</f>
        <v/>
      </c>
      <c r="D23" s="229"/>
      <c r="E23" s="229"/>
      <c r="H23" s="251"/>
      <c r="I23" s="115">
        <f>_xlfn.XLOOKUP(J23,'4198'!$D:$D,'4198'!$C:$C,0,0)</f>
        <v>0</v>
      </c>
      <c r="J23" s="134"/>
      <c r="K23" s="135" cm="1">
        <f t="array" ref="K23">MAX(IF(J23='4198'!$D:$D,'4198'!$I:$I))</f>
        <v>0</v>
      </c>
      <c r="L23" s="136">
        <f>IF(COUNTIFS('4198'!$D:$D,'A4198'!J23,'4198'!$I:$I,'A4198'!K23,'4198'!$F:$F,'A4198'!$L$7)&gt;=1,1,0)</f>
        <v>0</v>
      </c>
      <c r="M23" s="136">
        <f>IF(COUNTIFS('4198'!$D:$D,'A4198'!J23,'4198'!$I:$I,'A4198'!K23,'4198'!$F:$F,'A4198'!$M$7)&gt;=1,1,0)</f>
        <v>0</v>
      </c>
      <c r="N23" s="136">
        <f>IF(COUNTIFS('4198'!$D:$D,'A4198'!J23,'4198'!$I:$I,'A4198'!K23,'4198'!$F:$F,'A4198'!$N$7)&gt;=1,1,0)</f>
        <v>0</v>
      </c>
      <c r="O23" s="117"/>
      <c r="P23" s="118"/>
      <c r="Q23" s="133" t="str">
        <f t="shared" si="2"/>
        <v>Ok</v>
      </c>
      <c r="R23" s="115"/>
      <c r="S23" s="115"/>
      <c r="T23" s="66"/>
      <c r="U23" s="133" t="str">
        <f t="shared" ref="U23:U44"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IFERROR(IF(ROW(_xlfn.XLOOKUP(B24,For_4198!D:D,For_4198!D:D))=1,"",ROW(_xlfn.XLOOKUP(B24,For_4198!D:D,For_4198!D:D))),"")</f>
        <v/>
      </c>
      <c r="B24" s="229"/>
      <c r="C24" s="230" t="str" cm="1">
        <f t="array" aca="1" ref="C24" ca="1">IFERROR(LEFT(
IF(INDIRECT("For_4198!N"&amp;A24)="verificar","6, ","")&amp;
IF(INDIRECT("For_4198!q"&amp;A24)="verificar","7, ","")&amp;
IF(INDIRECT("For_4198!t"&amp;A24)="verificar","8, ","")&amp;
IF(INDIRECT("For_4198!w"&amp;A24)="verificar","16, ","")&amp;
IF(INDIRECT("For_4198!x"&amp;A24)="não","QUESTIONÁRIO, ",""),
LEN(
IF(INDIRECT("For_4198!N"&amp;A24)="verificar","6, ","")&amp;
IF(INDIRECT("For_4198!q"&amp;A24)="verificar","7, ","")&amp;
IF(INDIRECT("For_4198!t"&amp;A24)="verificar","8, ","")&amp;
IF(INDIRECT("For_4198!w"&amp;A24)="verificar","16, ","")&amp;
IF(INDIRECT("For_4198!x"&amp;A24)="não","QUESTIONÁRIO, ",""))-2)&amp;".","")</f>
        <v/>
      </c>
      <c r="D24" s="229"/>
      <c r="E24" s="229"/>
      <c r="H24" s="251"/>
      <c r="I24" s="115">
        <f>_xlfn.XLOOKUP(J24,'4198'!$D:$D,'4198'!$C:$C,0,0)</f>
        <v>0</v>
      </c>
      <c r="J24" s="134"/>
      <c r="K24" s="135" cm="1">
        <f t="array" ref="K24">MAX(IF(J24='4198'!$D:$D,'4198'!$I:$I))</f>
        <v>0</v>
      </c>
      <c r="L24" s="136">
        <f>IF(COUNTIFS('4198'!$D:$D,'A4198'!J24,'4198'!$I:$I,'A4198'!K24,'4198'!$F:$F,'A4198'!$L$7)&gt;=1,1,0)</f>
        <v>0</v>
      </c>
      <c r="M24" s="136">
        <f>IF(COUNTIFS('4198'!$D:$D,'A4198'!J24,'4198'!$I:$I,'A4198'!K24,'4198'!$F:$F,'A4198'!$M$7)&gt;=1,1,0)</f>
        <v>0</v>
      </c>
      <c r="N24" s="136">
        <f>IF(COUNTIFS('4198'!$D:$D,'A4198'!J24,'4198'!$I:$I,'A4198'!K24,'4198'!$F:$F,'A4198'!$N$7)&gt;=1,1,0)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251"/>
      <c r="I25" s="115">
        <f>_xlfn.XLOOKUP(J25,'4198'!$D:$D,'4198'!$C:$C,0,0)</f>
        <v>0</v>
      </c>
      <c r="J25" s="134"/>
      <c r="K25" s="135" cm="1">
        <f t="array" ref="K25">MAX(IF(J25='4198'!$D:$D,'4198'!$I:$I))</f>
        <v>0</v>
      </c>
      <c r="L25" s="136">
        <f>IF(COUNTIFS('4198'!$D:$D,'A4198'!J25,'4198'!$I:$I,'A4198'!K25,'4198'!$F:$F,'A4198'!$L$7)&gt;=1,1,0)</f>
        <v>0</v>
      </c>
      <c r="M25" s="136">
        <f>IF(COUNTIFS('4198'!$D:$D,'A4198'!J25,'4198'!$I:$I,'A4198'!K25,'4198'!$F:$F,'A4198'!$M$7)&gt;=1,1,0)</f>
        <v>0</v>
      </c>
      <c r="N25" s="136">
        <f>IF(COUNTIFS('4198'!$D:$D,'A4198'!J25,'4198'!$I:$I,'A4198'!K25,'4198'!$F:$F,'A4198'!$N$7)&gt;=1,1,0)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251"/>
      <c r="I26" s="115">
        <f>_xlfn.XLOOKUP(J26,'4198'!$D:$D,'4198'!$C:$C,0,0)</f>
        <v>0</v>
      </c>
      <c r="J26" s="134"/>
      <c r="K26" s="135" cm="1">
        <f t="array" ref="K26">MAX(IF(J26='4198'!$D:$D,'4198'!$I:$I))</f>
        <v>0</v>
      </c>
      <c r="L26" s="136">
        <f>IF(COUNTIFS('4198'!$D:$D,'A4198'!J26,'4198'!$I:$I,'A4198'!K26,'4198'!$F:$F,'A4198'!$L$7)&gt;=1,1,0)</f>
        <v>0</v>
      </c>
      <c r="M26" s="136">
        <f>IF(COUNTIFS('4198'!$D:$D,'A4198'!J26,'4198'!$I:$I,'A4198'!K26,'4198'!$F:$F,'A4198'!$M$7)&gt;=1,1,0)</f>
        <v>0</v>
      </c>
      <c r="N26" s="136">
        <f>IF(COUNTIFS('4198'!$D:$D,'A4198'!J26,'4198'!$I:$I,'A4198'!K26,'4198'!$F:$F,'A4198'!$N$7)&gt;=1,1,0)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251"/>
      <c r="I27" s="115">
        <f>_xlfn.XLOOKUP(J27,'4198'!$D:$D,'4198'!$C:$C,0,0)</f>
        <v>0</v>
      </c>
      <c r="J27" s="134"/>
      <c r="K27" s="135" cm="1">
        <f t="array" ref="K27">MAX(IF(J27='4198'!$D:$D,'4198'!$I:$I))</f>
        <v>0</v>
      </c>
      <c r="L27" s="136">
        <f>IF(COUNTIFS('4198'!$D:$D,'A4198'!J27,'4198'!$I:$I,'A4198'!K27,'4198'!$F:$F,'A4198'!$L$7)&gt;=1,1,0)</f>
        <v>0</v>
      </c>
      <c r="M27" s="136">
        <f>IF(COUNTIFS('4198'!$D:$D,'A4198'!J27,'4198'!$I:$I,'A4198'!K27,'4198'!$F:$F,'A4198'!$M$7)&gt;=1,1,0)</f>
        <v>0</v>
      </c>
      <c r="N27" s="136">
        <f>IF(COUNTIFS('4198'!$D:$D,'A4198'!J27,'4198'!$I:$I,'A4198'!K27,'4198'!$F:$F,'A4198'!$N$7)&gt;=1,1,0)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_xlfn._xlws.FILTER(For_4198!D:E,For_4198!J:J="SIM","")</f>
        <v/>
      </c>
      <c r="C28" s="230"/>
      <c r="D28" s="229"/>
      <c r="E28" s="229"/>
      <c r="H28" s="251"/>
      <c r="I28" s="115">
        <f>_xlfn.XLOOKUP(J28,'4198'!$D:$D,'4198'!$C:$C,0,0)</f>
        <v>0</v>
      </c>
      <c r="J28" s="134"/>
      <c r="K28" s="135" cm="1">
        <f t="array" ref="K28">MAX(IF(J28='4198'!$D:$D,'4198'!$I:$I))</f>
        <v>0</v>
      </c>
      <c r="L28" s="136">
        <f>IF(COUNTIFS('4198'!$D:$D,'A4198'!J28,'4198'!$I:$I,'A4198'!K28,'4198'!$F:$F,'A4198'!$L$7)&gt;=1,1,0)</f>
        <v>0</v>
      </c>
      <c r="M28" s="136">
        <f>IF(COUNTIFS('4198'!$D:$D,'A4198'!J28,'4198'!$I:$I,'A4198'!K28,'4198'!$F:$F,'A4198'!$M$7)&gt;=1,1,0)</f>
        <v>0</v>
      </c>
      <c r="N28" s="136">
        <f>IF(COUNTIFS('4198'!$D:$D,'A4198'!J28,'4198'!$I:$I,'A4198'!K28,'4198'!$F:$F,'A4198'!$N$7)&gt;=1,1,0)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_xlfn.XLOOKUP(J29,'4198'!$D:$D,'4198'!$C:$C,0,0)</f>
        <v>0</v>
      </c>
      <c r="J29" s="134"/>
      <c r="K29" s="135" cm="1">
        <f t="array" ref="K29">MAX(IF(J29='4198'!$D:$D,'4198'!$I:$I))</f>
        <v>0</v>
      </c>
      <c r="L29" s="136">
        <f>IF(COUNTIFS('4198'!$D:$D,'A4198'!J29,'4198'!$I:$I,'A4198'!K29,'4198'!$F:$F,'A4198'!$L$7)&gt;=1,1,0)</f>
        <v>0</v>
      </c>
      <c r="M29" s="136">
        <f>IF(COUNTIFS('4198'!$D:$D,'A4198'!J29,'4198'!$I:$I,'A4198'!K29,'4198'!$F:$F,'A4198'!$M$7)&gt;=1,1,0)</f>
        <v>0</v>
      </c>
      <c r="N29" s="136">
        <f>IF(COUNTIFS('4198'!$D:$D,'A4198'!J29,'4198'!$I:$I,'A4198'!K29,'4198'!$F:$F,'A4198'!$N$7)&gt;=1,1,0)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IF(AND(Z30="Sim",AB29="Siim"),"Ok",IF(AND(AA29="Sim")*OR(AB29="Não",AB29="Não se aplica",AB29=""),"Verificar","Ok"))</f>
        <v>Ok</v>
      </c>
      <c r="AD29" s="115"/>
      <c r="AE29" s="115"/>
      <c r="AF29" s="66"/>
      <c r="AG29" s="133" t="str">
        <f t="shared" si="5"/>
        <v>Ok</v>
      </c>
      <c r="AH29" s="115"/>
      <c r="AI29" s="133" t="str">
        <f t="shared" si="6"/>
        <v>Ok</v>
      </c>
      <c r="AJ29" s="117" t="str">
        <f t="shared" ref="AJ29:AJ44" si="12">IF(N29=1,"Sim, precisa de plano cadastrado na PGPC", "Não")</f>
        <v>Não</v>
      </c>
      <c r="AK29" s="118"/>
      <c r="AL29" s="115"/>
      <c r="AM29" s="133" t="str">
        <f t="shared" ref="AM29:AM44" si="13">IF(OR(AL29=" ",AL29="Sim"),"Ok",IF(AJ29="Não","Ok","Verificar"))</f>
        <v>Ok</v>
      </c>
      <c r="AO29" s="65" t="str">
        <f t="shared" ref="AO29:AO44"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s="115"/>
      <c r="I30" s="115">
        <f>_xlfn.XLOOKUP(J30,'4198'!$D:$D,'4198'!$C:$C,0,0)</f>
        <v>0</v>
      </c>
      <c r="J30" s="134"/>
      <c r="K30" s="135" cm="1">
        <f t="array" ref="K30">MAX(IF(J30='4198'!$D:$D,'4198'!$I:$I))</f>
        <v>0</v>
      </c>
      <c r="L30" s="136">
        <f>IF(COUNTIFS('4198'!$D:$D,'A4198'!J30,'4198'!$I:$I,'A4198'!K30,'4198'!$F:$F,'A4198'!$L$7)&gt;=1,1,0)</f>
        <v>0</v>
      </c>
      <c r="M30" s="136">
        <f>IF(COUNTIFS('4198'!$D:$D,'A4198'!J30,'4198'!$I:$I,'A4198'!K30,'4198'!$F:$F,'A4198'!$M$7)&gt;=1,1,0)</f>
        <v>0</v>
      </c>
      <c r="N30" s="136">
        <f>IF(COUNTIFS('4198'!$D:$D,'A4198'!J30,'4198'!$I:$I,'A4198'!K30,'4198'!$F:$F,'A4198'!$N$7)&gt;=1,1,0)</f>
        <v>0</v>
      </c>
      <c r="O30" s="117"/>
      <c r="P30" s="118"/>
      <c r="Q30" s="133" t="str">
        <f t="shared" si="2"/>
        <v>Ok</v>
      </c>
      <c r="R30" s="115"/>
      <c r="S30" s="115"/>
      <c r="T30" s="66"/>
      <c r="U30" s="133" t="str">
        <f t="shared" si="11"/>
        <v>Ok</v>
      </c>
      <c r="V30" s="115"/>
      <c r="W30" s="115"/>
      <c r="X30" s="66"/>
      <c r="Y30" s="133" t="str">
        <f t="shared" si="8"/>
        <v>Ok</v>
      </c>
      <c r="Z30" s="115"/>
      <c r="AA30" s="115"/>
      <c r="AB30" s="66"/>
      <c r="AC30" s="133" t="str">
        <f t="shared" ref="AC30:AC44" si="15">IF(AND(Z31="Sim",AB30="Siim"),"Ok",IF(AND(AA30="Sim")*OR(AB30="Não",AB30="Não se aplica",AB30=""),"Verificar","Ok"))</f>
        <v>Ok</v>
      </c>
      <c r="AD30" s="115"/>
      <c r="AE30" s="115"/>
      <c r="AF30" s="66"/>
      <c r="AG30" s="133" t="str">
        <f t="shared" si="5"/>
        <v>Ok</v>
      </c>
      <c r="AH30" s="115"/>
      <c r="AI30" s="133" t="str">
        <f t="shared" si="6"/>
        <v>Ok</v>
      </c>
      <c r="AJ30" s="117" t="str">
        <f t="shared" si="12"/>
        <v>Não</v>
      </c>
      <c r="AK30" s="118"/>
      <c r="AL30" s="115"/>
      <c r="AM30" s="133" t="str">
        <f t="shared" si="13"/>
        <v>Ok</v>
      </c>
      <c r="AO30" s="65" t="str">
        <f t="shared" si="14"/>
        <v>Cooperado SEM perguntas a serem evidenciadas</v>
      </c>
    </row>
    <row r="31" spans="1:41" ht="20.100000000000001" customHeight="1">
      <c r="A31" s="120">
        <v>4</v>
      </c>
      <c r="B31" s="229"/>
      <c r="C31" s="229"/>
      <c r="D31" s="229"/>
      <c r="E31" s="229"/>
      <c r="H31" s="115"/>
      <c r="I31" s="115">
        <f>_xlfn.XLOOKUP(J31,'4198'!$D:$D,'4198'!$C:$C,0,0)</f>
        <v>0</v>
      </c>
      <c r="J31" s="134"/>
      <c r="K31" s="135" cm="1">
        <f t="array" ref="K31">MAX(IF(J31='4198'!$D:$D,'4198'!$I:$I))</f>
        <v>0</v>
      </c>
      <c r="L31" s="136">
        <f>IF(COUNTIFS('4198'!$D:$D,'A4198'!J31,'4198'!$I:$I,'A4198'!K31,'4198'!$F:$F,'A4198'!$L$7)&gt;=1,1,0)</f>
        <v>0</v>
      </c>
      <c r="M31" s="136">
        <f>IF(COUNTIFS('4198'!$D:$D,'A4198'!J31,'4198'!$I:$I,'A4198'!K31,'4198'!$F:$F,'A4198'!$M$7)&gt;=1,1,0)</f>
        <v>0</v>
      </c>
      <c r="N31" s="136">
        <f>IF(COUNTIFS('4198'!$D:$D,'A4198'!J31,'4198'!$I:$I,'A4198'!K31,'4198'!$F:$F,'A4198'!$N$7)&gt;=1,1,0)</f>
        <v>0</v>
      </c>
      <c r="O31" s="117"/>
      <c r="P31" s="118"/>
      <c r="Q31" s="133" t="str">
        <f t="shared" si="2"/>
        <v>Ok</v>
      </c>
      <c r="R31" s="115"/>
      <c r="S31" s="115"/>
      <c r="T31" s="66"/>
      <c r="U31" s="133" t="str">
        <f t="shared" si="11"/>
        <v>Ok</v>
      </c>
      <c r="V31" s="115"/>
      <c r="W31" s="115"/>
      <c r="X31" s="66"/>
      <c r="Y31" s="133" t="str">
        <f t="shared" si="8"/>
        <v>Ok</v>
      </c>
      <c r="Z31" s="115"/>
      <c r="AA31" s="115"/>
      <c r="AB31" s="66"/>
      <c r="AC31" s="133" t="str">
        <f t="shared" si="15"/>
        <v>Ok</v>
      </c>
      <c r="AD31" s="115"/>
      <c r="AE31" s="115"/>
      <c r="AF31" s="66"/>
      <c r="AG31" s="133" t="str">
        <f t="shared" si="5"/>
        <v>Ok</v>
      </c>
      <c r="AH31" s="115"/>
      <c r="AI31" s="133" t="str">
        <f t="shared" si="6"/>
        <v>Ok</v>
      </c>
      <c r="AJ31" s="117" t="str">
        <f t="shared" si="12"/>
        <v>Não</v>
      </c>
      <c r="AK31" s="118"/>
      <c r="AL31" s="115"/>
      <c r="AM31" s="133" t="str">
        <f t="shared" si="13"/>
        <v>Ok</v>
      </c>
      <c r="AO31" s="65" t="str">
        <f t="shared" si="14"/>
        <v>Cooperado SEM perguntas a serem evidenciadas</v>
      </c>
    </row>
    <row r="32" spans="1:41" ht="15.75" customHeight="1">
      <c r="A32" s="120">
        <v>5</v>
      </c>
      <c r="B32" s="229"/>
      <c r="C32" s="229"/>
      <c r="D32" s="229"/>
      <c r="E32" s="229"/>
      <c r="G32" s="152"/>
      <c r="H32" s="115"/>
      <c r="I32" s="115">
        <f>_xlfn.XLOOKUP(J32,'4198'!$D:$D,'4198'!$C:$C,0,0)</f>
        <v>0</v>
      </c>
      <c r="J32" s="134"/>
      <c r="K32" s="135" cm="1">
        <f t="array" ref="K32">MAX(IF(J32='4198'!$D:$D,'4198'!$I:$I))</f>
        <v>0</v>
      </c>
      <c r="L32" s="136">
        <f>IF(COUNTIFS('4198'!$D:$D,'A4198'!J32,'4198'!$I:$I,'A4198'!K32,'4198'!$F:$F,'A4198'!$L$7)&gt;=1,1,0)</f>
        <v>0</v>
      </c>
      <c r="M32" s="136">
        <f>IF(COUNTIFS('4198'!$D:$D,'A4198'!J32,'4198'!$I:$I,'A4198'!K32,'4198'!$F:$F,'A4198'!$M$7)&gt;=1,1,0)</f>
        <v>0</v>
      </c>
      <c r="N32" s="136">
        <f>IF(COUNTIFS('4198'!$D:$D,'A4198'!J32,'4198'!$I:$I,'A4198'!K32,'4198'!$F:$F,'A4198'!$N$7)&gt;=1,1,0)</f>
        <v>0</v>
      </c>
      <c r="O32" s="117"/>
      <c r="P32" s="118"/>
      <c r="Q32" s="133" t="str">
        <f t="shared" si="2"/>
        <v>Ok</v>
      </c>
      <c r="R32" s="115"/>
      <c r="S32" s="115"/>
      <c r="T32" s="66"/>
      <c r="U32" s="133" t="str">
        <f t="shared" si="11"/>
        <v>Ok</v>
      </c>
      <c r="V32" s="115"/>
      <c r="W32" s="115"/>
      <c r="X32" s="66"/>
      <c r="Y32" s="133" t="str">
        <f t="shared" si="8"/>
        <v>Ok</v>
      </c>
      <c r="Z32" s="115"/>
      <c r="AA32" s="115"/>
      <c r="AB32" s="66"/>
      <c r="AC32" s="133" t="str">
        <f t="shared" si="15"/>
        <v>Ok</v>
      </c>
      <c r="AD32" s="115"/>
      <c r="AE32" s="115"/>
      <c r="AF32" s="66"/>
      <c r="AG32" s="133" t="str">
        <f t="shared" si="5"/>
        <v>Ok</v>
      </c>
      <c r="AH32" s="115"/>
      <c r="AI32" s="133" t="str">
        <f t="shared" si="6"/>
        <v>Ok</v>
      </c>
      <c r="AJ32" s="117" t="str">
        <f t="shared" si="12"/>
        <v>Não</v>
      </c>
      <c r="AK32" s="118"/>
      <c r="AL32" s="115"/>
      <c r="AM32" s="133" t="str">
        <f t="shared" si="13"/>
        <v>Ok</v>
      </c>
      <c r="AO32" s="65" t="str">
        <f t="shared" si="14"/>
        <v>Cooperado SEM perguntas a serem evidenciadas</v>
      </c>
    </row>
    <row r="33" spans="1:41" ht="15.75" customHeight="1">
      <c r="A33" s="120">
        <v>6</v>
      </c>
      <c r="B33" s="229"/>
      <c r="C33" s="229"/>
      <c r="D33" s="229"/>
      <c r="E33" s="229"/>
      <c r="H33" s="115"/>
      <c r="I33" s="115">
        <f>_xlfn.XLOOKUP(J33,'4198'!$D:$D,'4198'!$C:$C,0,0)</f>
        <v>0</v>
      </c>
      <c r="J33" s="134"/>
      <c r="K33" s="135" cm="1">
        <f t="array" ref="K33">MAX(IF(J33='4198'!$D:$D,'4198'!$I:$I))</f>
        <v>0</v>
      </c>
      <c r="L33" s="136">
        <f>IF(COUNTIFS('4198'!$D:$D,'A4198'!J33,'4198'!$I:$I,'A4198'!K33,'4198'!$F:$F,'A4198'!$L$7)&gt;=1,1,0)</f>
        <v>0</v>
      </c>
      <c r="M33" s="136">
        <f>IF(COUNTIFS('4198'!$D:$D,'A4198'!J33,'4198'!$I:$I,'A4198'!K33,'4198'!$F:$F,'A4198'!$M$7)&gt;=1,1,0)</f>
        <v>0</v>
      </c>
      <c r="N33" s="136">
        <f>IF(COUNTIFS('4198'!$D:$D,'A4198'!J33,'4198'!$I:$I,'A4198'!K33,'4198'!$F:$F,'A4198'!$N$7)&gt;=1,1,0)</f>
        <v>0</v>
      </c>
      <c r="O33" s="117"/>
      <c r="P33" s="118"/>
      <c r="Q33" s="133" t="str">
        <f t="shared" si="2"/>
        <v>Ok</v>
      </c>
      <c r="R33" s="115"/>
      <c r="S33" s="115"/>
      <c r="T33" s="66"/>
      <c r="U33" s="133" t="str">
        <f t="shared" si="11"/>
        <v>Ok</v>
      </c>
      <c r="V33" s="115"/>
      <c r="W33" s="115"/>
      <c r="X33" s="66"/>
      <c r="Y33" s="133" t="str">
        <f t="shared" si="8"/>
        <v>Ok</v>
      </c>
      <c r="Z33" s="115"/>
      <c r="AA33" s="115"/>
      <c r="AB33" s="66"/>
      <c r="AC33" s="133" t="str">
        <f t="shared" si="15"/>
        <v>Ok</v>
      </c>
      <c r="AD33" s="115"/>
      <c r="AE33" s="115"/>
      <c r="AF33" s="66"/>
      <c r="AG33" s="133" t="str">
        <f t="shared" si="5"/>
        <v>Ok</v>
      </c>
      <c r="AH33" s="115"/>
      <c r="AI33" s="133" t="str">
        <f t="shared" si="6"/>
        <v>Ok</v>
      </c>
      <c r="AJ33" s="117" t="str">
        <f t="shared" si="12"/>
        <v>Não</v>
      </c>
      <c r="AK33" s="118"/>
      <c r="AL33" s="115"/>
      <c r="AM33" s="133" t="str">
        <f t="shared" si="13"/>
        <v>Ok</v>
      </c>
      <c r="AO33" s="65" t="str">
        <f t="shared" si="14"/>
        <v>Cooperado SEM perguntas a serem evidenciadas</v>
      </c>
    </row>
    <row r="34" spans="1:41" ht="15.75" customHeight="1">
      <c r="A34" s="120">
        <v>7</v>
      </c>
      <c r="B34" s="229"/>
      <c r="C34" s="229"/>
      <c r="D34" s="229"/>
      <c r="E34" s="229"/>
      <c r="H34" s="115"/>
      <c r="I34" s="115">
        <f>_xlfn.XLOOKUP(J34,'4198'!$D:$D,'4198'!$C:$C,0,0)</f>
        <v>0</v>
      </c>
      <c r="J34" s="134"/>
      <c r="K34" s="135" cm="1">
        <f t="array" ref="K34">MAX(IF(J34='4198'!$D:$D,'4198'!$I:$I))</f>
        <v>0</v>
      </c>
      <c r="L34" s="136">
        <f>IF(COUNTIFS('4198'!$D:$D,'A4198'!J34,'4198'!$I:$I,'A4198'!K34,'4198'!$F:$F,'A4198'!$L$7)&gt;=1,1,0)</f>
        <v>0</v>
      </c>
      <c r="M34" s="136">
        <f>IF(COUNTIFS('4198'!$D:$D,'A4198'!J34,'4198'!$I:$I,'A4198'!K34,'4198'!$F:$F,'A4198'!$M$7)&gt;=1,1,0)</f>
        <v>0</v>
      </c>
      <c r="N34" s="136">
        <f>IF(COUNTIFS('4198'!$D:$D,'A4198'!J34,'4198'!$I:$I,'A4198'!K34,'4198'!$F:$F,'A4198'!$N$7)&gt;=1,1,0)</f>
        <v>0</v>
      </c>
      <c r="O34" s="117"/>
      <c r="P34" s="118"/>
      <c r="Q34" s="133" t="str">
        <f t="shared" si="2"/>
        <v>Ok</v>
      </c>
      <c r="R34" s="115"/>
      <c r="S34" s="115"/>
      <c r="T34" s="66"/>
      <c r="U34" s="133" t="str">
        <f t="shared" si="11"/>
        <v>Ok</v>
      </c>
      <c r="V34" s="115"/>
      <c r="W34" s="115"/>
      <c r="X34" s="66"/>
      <c r="Y34" s="133" t="str">
        <f t="shared" si="8"/>
        <v>Ok</v>
      </c>
      <c r="Z34" s="115"/>
      <c r="AA34" s="115"/>
      <c r="AB34" s="66"/>
      <c r="AC34" s="133" t="str">
        <f t="shared" si="15"/>
        <v>Ok</v>
      </c>
      <c r="AD34" s="115"/>
      <c r="AE34" s="115"/>
      <c r="AF34" s="66"/>
      <c r="AG34" s="133" t="str">
        <f t="shared" si="5"/>
        <v>Ok</v>
      </c>
      <c r="AH34" s="115"/>
      <c r="AI34" s="133" t="str">
        <f t="shared" si="6"/>
        <v>Ok</v>
      </c>
      <c r="AJ34" s="117" t="str">
        <f t="shared" si="12"/>
        <v>Não</v>
      </c>
      <c r="AK34" s="118"/>
      <c r="AL34" s="115"/>
      <c r="AM34" s="133" t="str">
        <f t="shared" si="13"/>
        <v>Ok</v>
      </c>
      <c r="AO34" s="65" t="str">
        <f t="shared" si="14"/>
        <v>Cooperado SEM perguntas a serem evidenciadas</v>
      </c>
    </row>
    <row r="35" spans="1:41" ht="15.75" customHeight="1">
      <c r="A35" s="120">
        <v>8</v>
      </c>
      <c r="B35" s="229"/>
      <c r="C35" s="229"/>
      <c r="D35" s="229"/>
      <c r="E35" s="229"/>
      <c r="H35" s="115"/>
      <c r="I35" s="115">
        <f>_xlfn.XLOOKUP(J35,'4198'!$D:$D,'4198'!$C:$C,0,0)</f>
        <v>0</v>
      </c>
      <c r="J35" s="134"/>
      <c r="K35" s="135" cm="1">
        <f t="array" ref="K35">MAX(IF(J35='4198'!$D:$D,'4198'!$I:$I))</f>
        <v>0</v>
      </c>
      <c r="L35" s="136">
        <f>IF(COUNTIFS('4198'!$D:$D,'A4198'!J35,'4198'!$I:$I,'A4198'!K35,'4198'!$F:$F,'A4198'!$L$7)&gt;=1,1,0)</f>
        <v>0</v>
      </c>
      <c r="M35" s="136">
        <f>IF(COUNTIFS('4198'!$D:$D,'A4198'!J35,'4198'!$I:$I,'A4198'!K35,'4198'!$F:$F,'A4198'!$M$7)&gt;=1,1,0)</f>
        <v>0</v>
      </c>
      <c r="N35" s="136">
        <f>IF(COUNTIFS('4198'!$D:$D,'A4198'!J35,'4198'!$I:$I,'A4198'!K35,'4198'!$F:$F,'A4198'!$N$7)&gt;=1,1,0)</f>
        <v>0</v>
      </c>
      <c r="O35" s="117"/>
      <c r="P35" s="118"/>
      <c r="Q35" s="133" t="str">
        <f t="shared" si="2"/>
        <v>Ok</v>
      </c>
      <c r="R35" s="115"/>
      <c r="S35" s="115"/>
      <c r="T35" s="66"/>
      <c r="U35" s="133" t="str">
        <f t="shared" si="11"/>
        <v>Ok</v>
      </c>
      <c r="V35" s="115"/>
      <c r="W35" s="115"/>
      <c r="X35" s="66"/>
      <c r="Y35" s="133" t="str">
        <f t="shared" si="8"/>
        <v>Ok</v>
      </c>
      <c r="Z35" s="115"/>
      <c r="AA35" s="115"/>
      <c r="AB35" s="66"/>
      <c r="AC35" s="133" t="str">
        <f t="shared" si="15"/>
        <v>Ok</v>
      </c>
      <c r="AD35" s="115"/>
      <c r="AE35" s="115"/>
      <c r="AF35" s="66"/>
      <c r="AG35" s="133" t="str">
        <f t="shared" si="5"/>
        <v>Ok</v>
      </c>
      <c r="AH35" s="115"/>
      <c r="AI35" s="133" t="str">
        <f t="shared" si="6"/>
        <v>Ok</v>
      </c>
      <c r="AJ35" s="117" t="str">
        <f t="shared" si="12"/>
        <v>Não</v>
      </c>
      <c r="AK35" s="118"/>
      <c r="AL35" s="115"/>
      <c r="AM35" s="133" t="str">
        <f t="shared" si="13"/>
        <v>Ok</v>
      </c>
      <c r="AO35" s="65" t="str">
        <f t="shared" si="14"/>
        <v>Cooperado SEM perguntas a serem evidenciadas</v>
      </c>
    </row>
    <row r="36" spans="1:41" ht="15.75" customHeight="1">
      <c r="A36" s="120">
        <v>9</v>
      </c>
      <c r="B36" s="229"/>
      <c r="C36" s="229"/>
      <c r="D36" s="229"/>
      <c r="E36" s="229"/>
      <c r="H36" s="115"/>
      <c r="I36" s="115">
        <f>_xlfn.XLOOKUP(J36,'4198'!$D:$D,'4198'!$C:$C,0,0)</f>
        <v>0</v>
      </c>
      <c r="J36" s="134"/>
      <c r="K36" s="135" cm="1">
        <f t="array" ref="K36">MAX(IF(J36='4198'!$D:$D,'4198'!$I:$I))</f>
        <v>0</v>
      </c>
      <c r="L36" s="136">
        <f>IF(COUNTIFS('4198'!$D:$D,'A4198'!J36,'4198'!$I:$I,'A4198'!K36,'4198'!$F:$F,'A4198'!$L$7)&gt;=1,1,0)</f>
        <v>0</v>
      </c>
      <c r="M36" s="136">
        <f>IF(COUNTIFS('4198'!$D:$D,'A4198'!J36,'4198'!$I:$I,'A4198'!K36,'4198'!$F:$F,'A4198'!$M$7)&gt;=1,1,0)</f>
        <v>0</v>
      </c>
      <c r="N36" s="136">
        <f>IF(COUNTIFS('4198'!$D:$D,'A4198'!J36,'4198'!$I:$I,'A4198'!K36,'4198'!$F:$F,'A4198'!$N$7)&gt;=1,1,0)</f>
        <v>0</v>
      </c>
      <c r="O36" s="117"/>
      <c r="P36" s="118"/>
      <c r="Q36" s="133" t="str">
        <f t="shared" si="2"/>
        <v>Ok</v>
      </c>
      <c r="R36" s="115"/>
      <c r="S36" s="115"/>
      <c r="T36" s="66"/>
      <c r="U36" s="133" t="str">
        <f t="shared" si="11"/>
        <v>Ok</v>
      </c>
      <c r="V36" s="115"/>
      <c r="W36" s="115"/>
      <c r="X36" s="66"/>
      <c r="Y36" s="133" t="str">
        <f t="shared" si="8"/>
        <v>Ok</v>
      </c>
      <c r="Z36" s="115"/>
      <c r="AA36" s="115"/>
      <c r="AB36" s="66"/>
      <c r="AC36" s="133" t="str">
        <f t="shared" si="15"/>
        <v>Ok</v>
      </c>
      <c r="AD36" s="115"/>
      <c r="AE36" s="115"/>
      <c r="AF36" s="66"/>
      <c r="AG36" s="133" t="str">
        <f t="shared" si="5"/>
        <v>Ok</v>
      </c>
      <c r="AH36" s="115"/>
      <c r="AI36" s="133" t="str">
        <f t="shared" si="6"/>
        <v>Ok</v>
      </c>
      <c r="AJ36" s="117" t="str">
        <f t="shared" si="12"/>
        <v>Não</v>
      </c>
      <c r="AK36" s="118"/>
      <c r="AL36" s="115"/>
      <c r="AM36" s="133" t="str">
        <f t="shared" si="13"/>
        <v>Ok</v>
      </c>
      <c r="AO36" s="65" t="str">
        <f t="shared" si="14"/>
        <v>Cooperado SEM perguntas a serem evidenciadas</v>
      </c>
    </row>
    <row r="37" spans="1:41" ht="15.75" customHeight="1">
      <c r="A37" s="120">
        <v>10</v>
      </c>
      <c r="B37" s="229"/>
      <c r="C37" s="229"/>
      <c r="D37" s="229"/>
      <c r="E37" s="229"/>
      <c r="H37" s="115"/>
      <c r="I37" s="115">
        <f>_xlfn.XLOOKUP(J37,'4198'!$D:$D,'4198'!$C:$C,0,0)</f>
        <v>0</v>
      </c>
      <c r="J37" s="134"/>
      <c r="K37" s="135" cm="1">
        <f t="array" ref="K37">MAX(IF(J37='4198'!$D:$D,'4198'!$I:$I))</f>
        <v>0</v>
      </c>
      <c r="L37" s="136">
        <f>IF(COUNTIFS('4198'!$D:$D,'A4198'!J37,'4198'!$I:$I,'A4198'!K37,'4198'!$F:$F,'A4198'!$L$7)&gt;=1,1,0)</f>
        <v>0</v>
      </c>
      <c r="M37" s="136">
        <f>IF(COUNTIFS('4198'!$D:$D,'A4198'!J37,'4198'!$I:$I,'A4198'!K37,'4198'!$F:$F,'A4198'!$M$7)&gt;=1,1,0)</f>
        <v>0</v>
      </c>
      <c r="N37" s="136">
        <f>IF(COUNTIFS('4198'!$D:$D,'A4198'!J37,'4198'!$I:$I,'A4198'!K37,'4198'!$F:$F,'A4198'!$N$7)&gt;=1,1,0)</f>
        <v>0</v>
      </c>
      <c r="O37" s="117"/>
      <c r="P37" s="118"/>
      <c r="Q37" s="133" t="str">
        <f t="shared" si="2"/>
        <v>Ok</v>
      </c>
      <c r="R37" s="115"/>
      <c r="S37" s="115"/>
      <c r="T37" s="66"/>
      <c r="U37" s="133" t="str">
        <f t="shared" si="11"/>
        <v>Ok</v>
      </c>
      <c r="V37" s="115"/>
      <c r="W37" s="115"/>
      <c r="X37" s="66"/>
      <c r="Y37" s="133" t="str">
        <f t="shared" si="8"/>
        <v>Ok</v>
      </c>
      <c r="Z37" s="115"/>
      <c r="AA37" s="115"/>
      <c r="AB37" s="66"/>
      <c r="AC37" s="133" t="str">
        <f t="shared" si="15"/>
        <v>Ok</v>
      </c>
      <c r="AD37" s="115"/>
      <c r="AE37" s="115"/>
      <c r="AF37" s="66"/>
      <c r="AG37" s="133" t="str">
        <f t="shared" si="5"/>
        <v>Ok</v>
      </c>
      <c r="AH37" s="115"/>
      <c r="AI37" s="133" t="str">
        <f t="shared" si="6"/>
        <v>Ok</v>
      </c>
      <c r="AJ37" s="117" t="str">
        <f t="shared" si="12"/>
        <v>Não</v>
      </c>
      <c r="AK37" s="118"/>
      <c r="AL37" s="115"/>
      <c r="AM37" s="133" t="str">
        <f t="shared" si="13"/>
        <v>Ok</v>
      </c>
      <c r="AO37" s="65" t="str">
        <f t="shared" si="14"/>
        <v>Cooperado SEM perguntas a serem evidenciadas</v>
      </c>
    </row>
    <row r="38" spans="1:41" ht="15.75" customHeight="1">
      <c r="A38" s="120">
        <v>11</v>
      </c>
      <c r="B38" s="229"/>
      <c r="C38" s="229"/>
      <c r="D38" s="229"/>
      <c r="E38" s="229"/>
      <c r="H38" s="115"/>
      <c r="I38" s="115">
        <f>_xlfn.XLOOKUP(J38,'4198'!$D:$D,'4198'!$C:$C,0,0)</f>
        <v>0</v>
      </c>
      <c r="J38" s="134"/>
      <c r="K38" s="135" cm="1">
        <f t="array" ref="K38">MAX(IF(J38='4198'!$D:$D,'4198'!$I:$I))</f>
        <v>0</v>
      </c>
      <c r="L38" s="136">
        <f>IF(COUNTIFS('4198'!$D:$D,'A4198'!J38,'4198'!$I:$I,'A4198'!K38,'4198'!$F:$F,'A4198'!$L$7)&gt;=1,1,0)</f>
        <v>0</v>
      </c>
      <c r="M38" s="136">
        <f>IF(COUNTIFS('4198'!$D:$D,'A4198'!J38,'4198'!$I:$I,'A4198'!K38,'4198'!$F:$F,'A4198'!$M$7)&gt;=1,1,0)</f>
        <v>0</v>
      </c>
      <c r="N38" s="136">
        <f>IF(COUNTIFS('4198'!$D:$D,'A4198'!J38,'4198'!$I:$I,'A4198'!K38,'4198'!$F:$F,'A4198'!$N$7)&gt;=1,1,0)</f>
        <v>0</v>
      </c>
      <c r="O38" s="117"/>
      <c r="P38" s="118"/>
      <c r="Q38" s="133" t="str">
        <f t="shared" si="2"/>
        <v>Ok</v>
      </c>
      <c r="R38" s="115"/>
      <c r="S38" s="115"/>
      <c r="T38" s="66"/>
      <c r="U38" s="133" t="str">
        <f t="shared" si="11"/>
        <v>Ok</v>
      </c>
      <c r="V38" s="115"/>
      <c r="W38" s="115"/>
      <c r="X38" s="66"/>
      <c r="Y38" s="133" t="str">
        <f t="shared" si="8"/>
        <v>Ok</v>
      </c>
      <c r="Z38" s="115"/>
      <c r="AA38" s="115"/>
      <c r="AB38" s="66"/>
      <c r="AC38" s="133" t="str">
        <f t="shared" si="15"/>
        <v>Ok</v>
      </c>
      <c r="AD38" s="115"/>
      <c r="AE38" s="115"/>
      <c r="AF38" s="66"/>
      <c r="AG38" s="133" t="str">
        <f t="shared" si="5"/>
        <v>Ok</v>
      </c>
      <c r="AH38" s="115"/>
      <c r="AI38" s="133" t="str">
        <f t="shared" si="6"/>
        <v>Ok</v>
      </c>
      <c r="AJ38" s="117" t="str">
        <f t="shared" si="12"/>
        <v>Não</v>
      </c>
      <c r="AK38" s="118"/>
      <c r="AL38" s="115"/>
      <c r="AM38" s="133" t="str">
        <f t="shared" si="13"/>
        <v>Ok</v>
      </c>
      <c r="AO38" s="65" t="str">
        <f t="shared" si="14"/>
        <v>Cooperado SEM perguntas a serem evidenciadas</v>
      </c>
    </row>
    <row r="39" spans="1:41" ht="15.75" customHeight="1">
      <c r="A39" s="120">
        <v>12</v>
      </c>
      <c r="B39" s="229"/>
      <c r="C39" s="229"/>
      <c r="D39" s="229"/>
      <c r="E39" s="229"/>
      <c r="H39" s="115"/>
      <c r="I39" s="115">
        <f>_xlfn.XLOOKUP(J39,'4198'!$D:$D,'4198'!$C:$C,0,0)</f>
        <v>0</v>
      </c>
      <c r="J39" s="134"/>
      <c r="K39" s="135" cm="1">
        <f t="array" ref="K39">MAX(IF(J39='4198'!$D:$D,'4198'!$I:$I))</f>
        <v>0</v>
      </c>
      <c r="L39" s="136">
        <f>IF(COUNTIFS('4198'!$D:$D,'A4198'!J39,'4198'!$I:$I,'A4198'!K39,'4198'!$F:$F,'A4198'!$L$7)&gt;=1,1,0)</f>
        <v>0</v>
      </c>
      <c r="M39" s="136">
        <f>IF(COUNTIFS('4198'!$D:$D,'A4198'!J39,'4198'!$I:$I,'A4198'!K39,'4198'!$F:$F,'A4198'!$M$7)&gt;=1,1,0)</f>
        <v>0</v>
      </c>
      <c r="N39" s="136">
        <f>IF(COUNTIFS('4198'!$D:$D,'A4198'!J39,'4198'!$I:$I,'A4198'!K39,'4198'!$F:$F,'A4198'!$N$7)&gt;=1,1,0)</f>
        <v>0</v>
      </c>
      <c r="O39" s="117"/>
      <c r="P39" s="118"/>
      <c r="Q39" s="133" t="str">
        <f t="shared" si="2"/>
        <v>Ok</v>
      </c>
      <c r="R39" s="115"/>
      <c r="S39" s="115"/>
      <c r="T39" s="66"/>
      <c r="U39" s="133" t="str">
        <f t="shared" si="11"/>
        <v>Ok</v>
      </c>
      <c r="V39" s="115"/>
      <c r="W39" s="115"/>
      <c r="X39" s="66"/>
      <c r="Y39" s="133" t="str">
        <f t="shared" si="8"/>
        <v>Ok</v>
      </c>
      <c r="Z39" s="115"/>
      <c r="AA39" s="115"/>
      <c r="AB39" s="66"/>
      <c r="AC39" s="133" t="str">
        <f t="shared" si="15"/>
        <v>Ok</v>
      </c>
      <c r="AD39" s="115"/>
      <c r="AE39" s="115"/>
      <c r="AF39" s="66"/>
      <c r="AG39" s="133" t="str">
        <f t="shared" si="5"/>
        <v>Ok</v>
      </c>
      <c r="AH39" s="115"/>
      <c r="AI39" s="133" t="str">
        <f t="shared" si="6"/>
        <v>Ok</v>
      </c>
      <c r="AJ39" s="117" t="str">
        <f t="shared" si="12"/>
        <v>Não</v>
      </c>
      <c r="AK39" s="118"/>
      <c r="AL39" s="115"/>
      <c r="AM39" s="133" t="str">
        <f t="shared" si="13"/>
        <v>Ok</v>
      </c>
      <c r="AO39" s="65" t="str">
        <f t="shared" si="14"/>
        <v>Cooperado SEM perguntas a serem evidenciadas</v>
      </c>
    </row>
    <row r="40" spans="1:41" ht="15.75" customHeight="1">
      <c r="A40" s="120">
        <v>13</v>
      </c>
      <c r="B40" s="229"/>
      <c r="C40" s="229"/>
      <c r="D40" s="229"/>
      <c r="E40" s="229"/>
      <c r="H40" s="115"/>
      <c r="I40" s="115">
        <f>_xlfn.XLOOKUP(J40,'4198'!$D:$D,'4198'!$C:$C,0,0)</f>
        <v>0</v>
      </c>
      <c r="J40" s="134"/>
      <c r="K40" s="135" cm="1">
        <f t="array" ref="K40">MAX(IF(J40='4198'!$D:$D,'4198'!$I:$I))</f>
        <v>0</v>
      </c>
      <c r="L40" s="136">
        <f>IF(COUNTIFS('4198'!$D:$D,'A4198'!J40,'4198'!$I:$I,'A4198'!K40,'4198'!$F:$F,'A4198'!$L$7)&gt;=1,1,0)</f>
        <v>0</v>
      </c>
      <c r="M40" s="136">
        <f>IF(COUNTIFS('4198'!$D:$D,'A4198'!J40,'4198'!$I:$I,'A4198'!K40,'4198'!$F:$F,'A4198'!$M$7)&gt;=1,1,0)</f>
        <v>0</v>
      </c>
      <c r="N40" s="136">
        <f>IF(COUNTIFS('4198'!$D:$D,'A4198'!J40,'4198'!$I:$I,'A4198'!K40,'4198'!$F:$F,'A4198'!$N$7)&gt;=1,1,0)</f>
        <v>0</v>
      </c>
      <c r="O40" s="117"/>
      <c r="P40" s="118"/>
      <c r="Q40" s="133" t="str">
        <f t="shared" si="2"/>
        <v>Ok</v>
      </c>
      <c r="R40" s="115"/>
      <c r="S40" s="115"/>
      <c r="T40" s="66"/>
      <c r="U40" s="133" t="str">
        <f t="shared" si="11"/>
        <v>Ok</v>
      </c>
      <c r="V40" s="115"/>
      <c r="W40" s="115"/>
      <c r="X40" s="66"/>
      <c r="Y40" s="133" t="str">
        <f t="shared" si="8"/>
        <v>Ok</v>
      </c>
      <c r="Z40" s="115"/>
      <c r="AA40" s="115"/>
      <c r="AB40" s="66"/>
      <c r="AC40" s="133" t="str">
        <f t="shared" si="15"/>
        <v>Ok</v>
      </c>
      <c r="AD40" s="115"/>
      <c r="AE40" s="115"/>
      <c r="AF40" s="66"/>
      <c r="AG40" s="133" t="str">
        <f t="shared" si="5"/>
        <v>Ok</v>
      </c>
      <c r="AH40" s="115"/>
      <c r="AI40" s="133" t="str">
        <f t="shared" si="6"/>
        <v>Ok</v>
      </c>
      <c r="AJ40" s="117" t="str">
        <f t="shared" si="12"/>
        <v>Não</v>
      </c>
      <c r="AK40" s="118"/>
      <c r="AL40" s="115"/>
      <c r="AM40" s="133" t="str">
        <f t="shared" si="13"/>
        <v>Ok</v>
      </c>
      <c r="AO40" s="65" t="str">
        <f t="shared" si="14"/>
        <v>Cooperado SEM perguntas a serem evidenciadas</v>
      </c>
    </row>
    <row r="41" spans="1:41" ht="15.75" customHeight="1">
      <c r="A41" s="120">
        <v>14</v>
      </c>
      <c r="B41" s="229"/>
      <c r="C41" s="229"/>
      <c r="D41" s="229"/>
      <c r="E41" s="229"/>
      <c r="H41" s="115"/>
      <c r="I41" s="115">
        <f>_xlfn.XLOOKUP(J41,'4198'!$D:$D,'4198'!$C:$C,0,0)</f>
        <v>0</v>
      </c>
      <c r="J41" s="134"/>
      <c r="K41" s="135" cm="1">
        <f t="array" ref="K41">MAX(IF(J41='4198'!$D:$D,'4198'!$I:$I))</f>
        <v>0</v>
      </c>
      <c r="L41" s="136">
        <f>IF(COUNTIFS('4198'!$D:$D,'A4198'!J41,'4198'!$I:$I,'A4198'!K41,'4198'!$F:$F,'A4198'!$L$7)&gt;=1,1,0)</f>
        <v>0</v>
      </c>
      <c r="M41" s="136">
        <f>IF(COUNTIFS('4198'!$D:$D,'A4198'!J41,'4198'!$I:$I,'A4198'!K41,'4198'!$F:$F,'A4198'!$M$7)&gt;=1,1,0)</f>
        <v>0</v>
      </c>
      <c r="N41" s="136">
        <f>IF(COUNTIFS('4198'!$D:$D,'A4198'!J41,'4198'!$I:$I,'A4198'!K41,'4198'!$F:$F,'A4198'!$N$7)&gt;=1,1,0)</f>
        <v>0</v>
      </c>
      <c r="O41" s="117"/>
      <c r="P41" s="118"/>
      <c r="Q41" s="133" t="str">
        <f t="shared" si="2"/>
        <v>Ok</v>
      </c>
      <c r="R41" s="115"/>
      <c r="S41" s="115"/>
      <c r="T41" s="66"/>
      <c r="U41" s="133" t="str">
        <f t="shared" si="11"/>
        <v>Ok</v>
      </c>
      <c r="V41" s="115"/>
      <c r="W41" s="115"/>
      <c r="X41" s="66"/>
      <c r="Y41" s="133" t="str">
        <f t="shared" si="8"/>
        <v>Ok</v>
      </c>
      <c r="Z41" s="115"/>
      <c r="AA41" s="115"/>
      <c r="AB41" s="66"/>
      <c r="AC41" s="133" t="str">
        <f t="shared" si="15"/>
        <v>Ok</v>
      </c>
      <c r="AD41" s="115"/>
      <c r="AE41" s="115"/>
      <c r="AF41" s="66"/>
      <c r="AG41" s="133" t="str">
        <f t="shared" si="5"/>
        <v>Ok</v>
      </c>
      <c r="AH41" s="115"/>
      <c r="AI41" s="133" t="str">
        <f t="shared" si="6"/>
        <v>Ok</v>
      </c>
      <c r="AJ41" s="117" t="str">
        <f t="shared" si="12"/>
        <v>Não</v>
      </c>
      <c r="AK41" s="118"/>
      <c r="AL41" s="115"/>
      <c r="AM41" s="133" t="str">
        <f t="shared" si="13"/>
        <v>Ok</v>
      </c>
      <c r="AO41" s="65" t="str">
        <f t="shared" si="14"/>
        <v>Cooperado SEM perguntas a serem evidenciadas</v>
      </c>
    </row>
    <row r="42" spans="1:41" ht="15.75" customHeight="1">
      <c r="A42" s="120">
        <v>15</v>
      </c>
      <c r="B42" s="229"/>
      <c r="C42" s="229"/>
      <c r="D42" s="229"/>
      <c r="E42" s="229"/>
      <c r="H42" s="115"/>
      <c r="I42" s="115">
        <f>_xlfn.XLOOKUP(J42,'4198'!$D:$D,'4198'!$C:$C,0,0)</f>
        <v>0</v>
      </c>
      <c r="J42" s="134"/>
      <c r="K42" s="135" cm="1">
        <f t="array" ref="K42">MAX(IF(J42='4198'!$D:$D,'4198'!$I:$I))</f>
        <v>0</v>
      </c>
      <c r="L42" s="136">
        <f>IF(COUNTIFS('4198'!$D:$D,'A4198'!J42,'4198'!$I:$I,'A4198'!K42,'4198'!$F:$F,'A4198'!$L$7)&gt;=1,1,0)</f>
        <v>0</v>
      </c>
      <c r="M42" s="136">
        <f>IF(COUNTIFS('4198'!$D:$D,'A4198'!J42,'4198'!$I:$I,'A4198'!K42,'4198'!$F:$F,'A4198'!$M$7)&gt;=1,1,0)</f>
        <v>0</v>
      </c>
      <c r="N42" s="136">
        <f>IF(COUNTIFS('4198'!$D:$D,'A4198'!J42,'4198'!$I:$I,'A4198'!K42,'4198'!$F:$F,'A4198'!$N$7)&gt;=1,1,0)</f>
        <v>0</v>
      </c>
      <c r="O42" s="117"/>
      <c r="P42" s="118"/>
      <c r="Q42" s="133" t="str">
        <f t="shared" si="2"/>
        <v>Ok</v>
      </c>
      <c r="R42" s="115"/>
      <c r="S42" s="115"/>
      <c r="T42" s="66"/>
      <c r="U42" s="133" t="str">
        <f t="shared" si="11"/>
        <v>Ok</v>
      </c>
      <c r="V42" s="115"/>
      <c r="W42" s="115"/>
      <c r="X42" s="66"/>
      <c r="Y42" s="133" t="str">
        <f t="shared" si="8"/>
        <v>Ok</v>
      </c>
      <c r="Z42" s="115"/>
      <c r="AA42" s="115"/>
      <c r="AB42" s="66"/>
      <c r="AC42" s="133" t="str">
        <f t="shared" si="15"/>
        <v>Ok</v>
      </c>
      <c r="AD42" s="115"/>
      <c r="AE42" s="115"/>
      <c r="AF42" s="66"/>
      <c r="AG42" s="133" t="str">
        <f t="shared" si="5"/>
        <v>Ok</v>
      </c>
      <c r="AH42" s="115"/>
      <c r="AI42" s="133" t="str">
        <f t="shared" si="6"/>
        <v>Ok</v>
      </c>
      <c r="AJ42" s="117" t="str">
        <f t="shared" si="12"/>
        <v>Não</v>
      </c>
      <c r="AK42" s="118"/>
      <c r="AL42" s="115"/>
      <c r="AM42" s="133" t="str">
        <f t="shared" si="13"/>
        <v>Ok</v>
      </c>
      <c r="AO42" s="65" t="str">
        <f t="shared" si="14"/>
        <v>Cooperado SEM perguntas a serem evidenciadas</v>
      </c>
    </row>
    <row r="43" spans="1:41" ht="15.75" customHeight="1">
      <c r="A43" s="120">
        <v>16</v>
      </c>
      <c r="B43" s="229"/>
      <c r="C43" s="229"/>
      <c r="D43" s="229"/>
      <c r="E43" s="229"/>
      <c r="H43" s="115"/>
      <c r="I43" s="115">
        <f>_xlfn.XLOOKUP(J43,'4198'!$D:$D,'4198'!$C:$C,0,0)</f>
        <v>0</v>
      </c>
      <c r="J43" s="134"/>
      <c r="K43" s="135" cm="1">
        <f t="array" ref="K43">MAX(IF(J43='4198'!$D:$D,'4198'!$I:$I))</f>
        <v>0</v>
      </c>
      <c r="L43" s="136">
        <f>IF(COUNTIFS('4198'!$D:$D,'A4198'!J43,'4198'!$I:$I,'A4198'!K43,'4198'!$F:$F,'A4198'!$L$7)&gt;=1,1,0)</f>
        <v>0</v>
      </c>
      <c r="M43" s="136">
        <f>IF(COUNTIFS('4198'!$D:$D,'A4198'!J43,'4198'!$I:$I,'A4198'!K43,'4198'!$F:$F,'A4198'!$M$7)&gt;=1,1,0)</f>
        <v>0</v>
      </c>
      <c r="N43" s="136">
        <f>IF(COUNTIFS('4198'!$D:$D,'A4198'!J43,'4198'!$I:$I,'A4198'!K43,'4198'!$F:$F,'A4198'!$N$7)&gt;=1,1,0)</f>
        <v>0</v>
      </c>
      <c r="O43" s="117"/>
      <c r="P43" s="118"/>
      <c r="Q43" s="133" t="str">
        <f t="shared" si="2"/>
        <v>Ok</v>
      </c>
      <c r="R43" s="115"/>
      <c r="S43" s="115"/>
      <c r="T43" s="66"/>
      <c r="U43" s="133" t="str">
        <f t="shared" si="11"/>
        <v>Ok</v>
      </c>
      <c r="V43" s="115"/>
      <c r="W43" s="115"/>
      <c r="X43" s="66"/>
      <c r="Y43" s="133" t="str">
        <f t="shared" si="8"/>
        <v>Ok</v>
      </c>
      <c r="Z43" s="115"/>
      <c r="AA43" s="115"/>
      <c r="AB43" s="66"/>
      <c r="AC43" s="133" t="str">
        <f t="shared" si="15"/>
        <v>Ok</v>
      </c>
      <c r="AD43" s="115"/>
      <c r="AE43" s="115"/>
      <c r="AF43" s="66"/>
      <c r="AG43" s="133" t="str">
        <f t="shared" si="5"/>
        <v>Ok</v>
      </c>
      <c r="AH43" s="115"/>
      <c r="AI43" s="133" t="str">
        <f t="shared" si="6"/>
        <v>Ok</v>
      </c>
      <c r="AJ43" s="117" t="str">
        <f t="shared" si="12"/>
        <v>Não</v>
      </c>
      <c r="AK43" s="118"/>
      <c r="AL43" s="115"/>
      <c r="AM43" s="133" t="str">
        <f t="shared" si="13"/>
        <v>Ok</v>
      </c>
      <c r="AO43" s="65" t="str">
        <f t="shared" si="14"/>
        <v>Cooperado SEM perguntas a serem evidenciadas</v>
      </c>
    </row>
    <row r="44" spans="1:41" ht="15.75" customHeight="1">
      <c r="A44" s="120">
        <v>17</v>
      </c>
      <c r="B44" s="229"/>
      <c r="C44" s="229"/>
      <c r="D44" s="229"/>
      <c r="E44" s="229"/>
      <c r="H44" s="115"/>
      <c r="I44" s="115">
        <f>_xlfn.XLOOKUP(J44,'4198'!$D:$D,'4198'!$C:$C,0,0)</f>
        <v>0</v>
      </c>
      <c r="J44" s="134"/>
      <c r="K44" s="135" cm="1">
        <f t="array" ref="K44">MAX(IF(J44='4198'!$D:$D,'4198'!$I:$I))</f>
        <v>0</v>
      </c>
      <c r="L44" s="136">
        <f>IF(COUNTIFS('4198'!$D:$D,'A4198'!J44,'4198'!$I:$I,'A4198'!K44,'4198'!$F:$F,'A4198'!$L$7)&gt;=1,1,0)</f>
        <v>0</v>
      </c>
      <c r="M44" s="136">
        <f>IF(COUNTIFS('4198'!$D:$D,'A4198'!J44,'4198'!$I:$I,'A4198'!K44,'4198'!$F:$F,'A4198'!$M$7)&gt;=1,1,0)</f>
        <v>0</v>
      </c>
      <c r="N44" s="136">
        <f>IF(COUNTIFS('4198'!$D:$D,'A4198'!J44,'4198'!$I:$I,'A4198'!K44,'4198'!$F:$F,'A4198'!$N$7)&gt;=1,1,0)</f>
        <v>0</v>
      </c>
      <c r="O44" s="117"/>
      <c r="P44" s="118"/>
      <c r="Q44" s="133" t="str">
        <f t="shared" si="2"/>
        <v>Ok</v>
      </c>
      <c r="R44" s="115"/>
      <c r="S44" s="115"/>
      <c r="T44" s="66"/>
      <c r="U44" s="133" t="str">
        <f t="shared" si="11"/>
        <v>Ok</v>
      </c>
      <c r="V44" s="115"/>
      <c r="W44" s="115"/>
      <c r="X44" s="66"/>
      <c r="Y44" s="133" t="str">
        <f t="shared" si="8"/>
        <v>Ok</v>
      </c>
      <c r="Z44" s="115"/>
      <c r="AA44" s="115"/>
      <c r="AB44" s="66"/>
      <c r="AC44" s="133" t="str">
        <f t="shared" si="15"/>
        <v>Ok</v>
      </c>
      <c r="AD44" s="115"/>
      <c r="AE44" s="115"/>
      <c r="AF44" s="66"/>
      <c r="AG44" s="133" t="str">
        <f t="shared" si="5"/>
        <v>Ok</v>
      </c>
      <c r="AH44" s="115"/>
      <c r="AI44" s="133" t="str">
        <f t="shared" si="6"/>
        <v>Ok</v>
      </c>
      <c r="AJ44" s="117" t="str">
        <f t="shared" si="12"/>
        <v>Não</v>
      </c>
      <c r="AK44" s="118"/>
      <c r="AL44" s="115"/>
      <c r="AM44" s="133" t="str">
        <f t="shared" si="13"/>
        <v>Ok</v>
      </c>
      <c r="AO44" s="65" t="str">
        <f t="shared" si="14"/>
        <v>Cooperado SEM perguntas a serem evidenciadas</v>
      </c>
    </row>
    <row r="45" spans="1:41"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41"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41"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41"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f>IFERROR(IF(ROW(_xlfn.XLOOKUP(B50,I:I,I:I))=1,"",ROW(_xlfn.XLOOKUP(B50,I:I,I:I))),"")</f>
        <v>19</v>
      </c>
      <c r="B50" s="157" t="str" cm="1">
        <f t="array" ref="B50">IF(_xlfn._xlws.FILTER(I:I,AO:AO="Cooperado COM perguntas a serem evidenciadas","")="","",_xlfn._xlws.FILTER(I:I,AO:AO="Cooperado COM perguntas a serem evidenciadas",""))</f>
        <v>640.575.776-53</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1, 6.</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6">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6"/>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6"/>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6"/>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6"/>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6"/>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6"/>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6"/>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6"/>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6"/>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6"/>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6"/>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6"/>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6"/>
        <v/>
      </c>
      <c r="B64" s="159"/>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6"/>
        <v/>
      </c>
      <c r="B65" s="159"/>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6"/>
        <v/>
      </c>
      <c r="B66" s="159"/>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6"/>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6"/>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6"/>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6"/>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6"/>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6"/>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6"/>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6"/>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6"/>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6"/>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6"/>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6"/>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6"/>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6"/>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6"/>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6"/>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44 L58:L1048576">
    <cfRule type="cellIs" dxfId="10" priority="4" operator="equal">
      <formula>1</formula>
    </cfRule>
  </conditionalFormatting>
  <conditionalFormatting sqref="L1:N44 L58:N1048576">
    <cfRule type="cellIs" dxfId="9" priority="1" operator="equal">
      <formula>0</formula>
    </cfRule>
  </conditionalFormatting>
  <conditionalFormatting sqref="M3:M6 M8:M44 M58:M1048576">
    <cfRule type="cellIs" dxfId="8" priority="3" operator="equal">
      <formula>1</formula>
    </cfRule>
  </conditionalFormatting>
  <conditionalFormatting sqref="N3:N6 N8:N44 N58:N1048576">
    <cfRule type="cellIs" dxfId="7" priority="2" operator="equal">
      <formula>1</formula>
    </cfRule>
  </conditionalFormatting>
  <dataValidations count="3">
    <dataValidation type="list" allowBlank="1" showInputMessage="1" showErrorMessage="1" sqref="AD10:AD44" xr:uid="{FCAAF1B1-CD82-4142-AD11-BEFE633F170E}">
      <formula1>"Foi firmado um TAC, Não foi firmado um TAC, Não se aplica"</formula1>
    </dataValidation>
    <dataValidation type="list" allowBlank="1" showInputMessage="1" showErrorMessage="1" sqref="R10:R44 Z10:Z44 V10:V44" xr:uid="{01076A9B-E6BB-495D-92B0-30F685EFDBA0}">
      <formula1>"Sim, Não, Não se aplica"</formula1>
    </dataValidation>
    <dataValidation type="list" allowBlank="1" showInputMessage="1" showErrorMessage="1" sqref="AL10:AL44 AH10:AH44 S10:T44 AA10:AB44 AE10:AF44 O10:P44 W10:X44" xr:uid="{62A5F598-7F0D-44D9-80F4-02B35F82499E}">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D3731002-9826-4F70-BDA6-70B0CC37912A}">
          <x14:formula1>
            <xm:f>'Cooperados Alto Risco'!$N$20:$N$27</xm:f>
          </x14:formula1>
          <xm:sqref>AK10:AK44</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7415A-6ECD-4B77-9DC1-773687BEDE51}">
  <sheetPr codeName="Planilha78">
    <tabColor theme="1"/>
  </sheetPr>
  <dimension ref="A1:K19"/>
  <sheetViews>
    <sheetView workbookViewId="0">
      <selection activeCell="I7" sqref="I7:I18"/>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ht="15.95" customHeight="1">
      <c r="A4" s="1" t="s">
        <v>838</v>
      </c>
      <c r="B4" s="351" t="s">
        <v>1625</v>
      </c>
      <c r="C4" s="352"/>
      <c r="D4" s="352"/>
      <c r="E4" s="352"/>
      <c r="F4" s="352"/>
      <c r="G4" s="352"/>
      <c r="H4" s="352"/>
      <c r="I4" s="352"/>
      <c r="J4" s="352"/>
      <c r="K4" s="352"/>
    </row>
    <row r="5" spans="1:11" ht="15.95" customHeight="1">
      <c r="A5" s="1" t="s">
        <v>840</v>
      </c>
      <c r="B5" s="351" t="s">
        <v>1626</v>
      </c>
      <c r="C5" s="352"/>
      <c r="D5" s="352"/>
      <c r="E5" s="352"/>
      <c r="F5" s="352"/>
      <c r="G5" s="352"/>
      <c r="H5" s="352"/>
      <c r="I5" s="352"/>
      <c r="J5" s="352"/>
      <c r="K5" s="352"/>
    </row>
    <row r="6" spans="1:11" ht="30" customHeight="1">
      <c r="A6" s="2" t="s">
        <v>842</v>
      </c>
      <c r="B6" s="2" t="s">
        <v>843</v>
      </c>
      <c r="C6" s="2" t="s">
        <v>844</v>
      </c>
      <c r="D6" s="2" t="s">
        <v>845</v>
      </c>
      <c r="E6" s="3" t="s">
        <v>846</v>
      </c>
      <c r="F6" s="3" t="s">
        <v>847</v>
      </c>
      <c r="G6" s="3" t="s">
        <v>848</v>
      </c>
      <c r="H6" s="3" t="s">
        <v>849</v>
      </c>
      <c r="I6" s="3" t="s">
        <v>693</v>
      </c>
      <c r="J6" s="3" t="s">
        <v>850</v>
      </c>
      <c r="K6" s="2" t="s">
        <v>851</v>
      </c>
    </row>
    <row r="7" spans="1:11" ht="26.1" customHeight="1">
      <c r="A7" s="4" t="s">
        <v>766</v>
      </c>
      <c r="B7" s="4" t="s">
        <v>824</v>
      </c>
      <c r="C7" s="4" t="s">
        <v>1627</v>
      </c>
      <c r="D7" s="4" t="s">
        <v>1628</v>
      </c>
      <c r="E7" s="5" t="s">
        <v>854</v>
      </c>
      <c r="F7" s="5" t="s">
        <v>83</v>
      </c>
      <c r="G7" s="5" t="s">
        <v>855</v>
      </c>
      <c r="H7" s="5" t="s">
        <v>856</v>
      </c>
      <c r="I7" s="9">
        <v>46031</v>
      </c>
      <c r="J7" s="5" t="s">
        <v>857</v>
      </c>
      <c r="K7" s="4" t="s">
        <v>858</v>
      </c>
    </row>
    <row r="8" spans="1:11" ht="26.1" customHeight="1">
      <c r="A8" s="6" t="s">
        <v>766</v>
      </c>
      <c r="B8" s="6" t="s">
        <v>824</v>
      </c>
      <c r="C8" s="6" t="s">
        <v>1629</v>
      </c>
      <c r="D8" s="6" t="s">
        <v>1630</v>
      </c>
      <c r="E8" s="7" t="s">
        <v>854</v>
      </c>
      <c r="F8" s="7" t="s">
        <v>83</v>
      </c>
      <c r="G8" s="7" t="s">
        <v>855</v>
      </c>
      <c r="H8" s="7" t="s">
        <v>856</v>
      </c>
      <c r="I8" s="8">
        <v>46028</v>
      </c>
      <c r="J8" s="7" t="s">
        <v>857</v>
      </c>
      <c r="K8" s="6" t="s">
        <v>858</v>
      </c>
    </row>
    <row r="9" spans="1:11" ht="26.1" customHeight="1">
      <c r="A9" s="4" t="s">
        <v>766</v>
      </c>
      <c r="B9" s="4" t="s">
        <v>824</v>
      </c>
      <c r="C9" s="4" t="s">
        <v>1631</v>
      </c>
      <c r="D9" s="4" t="s">
        <v>1632</v>
      </c>
      <c r="E9" s="5" t="s">
        <v>854</v>
      </c>
      <c r="F9" s="5" t="s">
        <v>83</v>
      </c>
      <c r="G9" s="5" t="s">
        <v>855</v>
      </c>
      <c r="H9" s="5" t="s">
        <v>856</v>
      </c>
      <c r="I9" s="9">
        <v>46042</v>
      </c>
      <c r="J9" s="5" t="s">
        <v>857</v>
      </c>
      <c r="K9" s="4" t="s">
        <v>858</v>
      </c>
    </row>
    <row r="10" spans="1:11" ht="26.1" customHeight="1">
      <c r="A10" s="6" t="s">
        <v>766</v>
      </c>
      <c r="B10" s="6" t="s">
        <v>824</v>
      </c>
      <c r="C10" s="6" t="s">
        <v>1633</v>
      </c>
      <c r="D10" s="6" t="s">
        <v>1634</v>
      </c>
      <c r="E10" s="7" t="s">
        <v>854</v>
      </c>
      <c r="F10" s="7" t="s">
        <v>83</v>
      </c>
      <c r="G10" s="7" t="s">
        <v>855</v>
      </c>
      <c r="H10" s="7" t="s">
        <v>856</v>
      </c>
      <c r="I10" s="8">
        <v>46042</v>
      </c>
      <c r="J10" s="7" t="s">
        <v>857</v>
      </c>
      <c r="K10" s="6" t="s">
        <v>858</v>
      </c>
    </row>
    <row r="11" spans="1:11" ht="26.1" customHeight="1">
      <c r="A11" s="4" t="s">
        <v>766</v>
      </c>
      <c r="B11" s="4" t="s">
        <v>824</v>
      </c>
      <c r="C11" s="4" t="s">
        <v>1635</v>
      </c>
      <c r="D11" s="4" t="s">
        <v>1636</v>
      </c>
      <c r="E11" s="5" t="s">
        <v>854</v>
      </c>
      <c r="F11" s="5" t="s">
        <v>83</v>
      </c>
      <c r="G11" s="5" t="s">
        <v>855</v>
      </c>
      <c r="H11" s="5" t="s">
        <v>856</v>
      </c>
      <c r="I11" s="9">
        <v>46044</v>
      </c>
      <c r="J11" s="5" t="s">
        <v>857</v>
      </c>
      <c r="K11" s="4" t="s">
        <v>858</v>
      </c>
    </row>
    <row r="12" spans="1:11" ht="26.1" customHeight="1">
      <c r="A12" s="6" t="s">
        <v>766</v>
      </c>
      <c r="B12" s="6" t="s">
        <v>824</v>
      </c>
      <c r="C12" s="6" t="s">
        <v>1637</v>
      </c>
      <c r="D12" s="6" t="s">
        <v>1638</v>
      </c>
      <c r="E12" s="7" t="s">
        <v>854</v>
      </c>
      <c r="F12" s="7" t="s">
        <v>83</v>
      </c>
      <c r="G12" s="7" t="s">
        <v>855</v>
      </c>
      <c r="H12" s="7" t="s">
        <v>856</v>
      </c>
      <c r="I12" s="8">
        <v>46041</v>
      </c>
      <c r="J12" s="7" t="s">
        <v>857</v>
      </c>
      <c r="K12" s="6" t="s">
        <v>858</v>
      </c>
    </row>
    <row r="13" spans="1:11" ht="26.1" customHeight="1">
      <c r="A13" s="4" t="s">
        <v>766</v>
      </c>
      <c r="B13" s="4" t="s">
        <v>824</v>
      </c>
      <c r="C13" s="4" t="s">
        <v>1639</v>
      </c>
      <c r="D13" s="4" t="s">
        <v>1640</v>
      </c>
      <c r="E13" s="5" t="s">
        <v>854</v>
      </c>
      <c r="F13" s="5" t="s">
        <v>83</v>
      </c>
      <c r="G13" s="5" t="s">
        <v>855</v>
      </c>
      <c r="H13" s="5" t="s">
        <v>856</v>
      </c>
      <c r="I13" s="9">
        <v>46045</v>
      </c>
      <c r="J13" s="5" t="s">
        <v>857</v>
      </c>
      <c r="K13" s="4" t="s">
        <v>858</v>
      </c>
    </row>
    <row r="14" spans="1:11" ht="26.1" customHeight="1">
      <c r="A14" s="6" t="s">
        <v>766</v>
      </c>
      <c r="B14" s="6" t="s">
        <v>824</v>
      </c>
      <c r="C14" s="6" t="s">
        <v>1641</v>
      </c>
      <c r="D14" s="6" t="s">
        <v>1642</v>
      </c>
      <c r="E14" s="7" t="s">
        <v>854</v>
      </c>
      <c r="F14" s="7" t="s">
        <v>83</v>
      </c>
      <c r="G14" s="7" t="s">
        <v>855</v>
      </c>
      <c r="H14" s="7" t="s">
        <v>856</v>
      </c>
      <c r="I14" s="8">
        <v>46042</v>
      </c>
      <c r="J14" s="7" t="s">
        <v>857</v>
      </c>
      <c r="K14" s="6" t="s">
        <v>858</v>
      </c>
    </row>
    <row r="15" spans="1:11" ht="26.1" customHeight="1">
      <c r="A15" s="4" t="s">
        <v>766</v>
      </c>
      <c r="B15" s="4" t="s">
        <v>824</v>
      </c>
      <c r="C15" s="4" t="s">
        <v>1643</v>
      </c>
      <c r="D15" s="4" t="s">
        <v>1644</v>
      </c>
      <c r="E15" s="5" t="s">
        <v>854</v>
      </c>
      <c r="F15" s="5" t="s">
        <v>83</v>
      </c>
      <c r="G15" s="5" t="s">
        <v>855</v>
      </c>
      <c r="H15" s="5" t="s">
        <v>856</v>
      </c>
      <c r="I15" s="9">
        <v>46031</v>
      </c>
      <c r="J15" s="5" t="s">
        <v>857</v>
      </c>
      <c r="K15" s="4" t="s">
        <v>858</v>
      </c>
    </row>
    <row r="16" spans="1:11" ht="26.1" customHeight="1">
      <c r="A16" s="6" t="s">
        <v>766</v>
      </c>
      <c r="B16" s="6" t="s">
        <v>824</v>
      </c>
      <c r="C16" s="6" t="s">
        <v>1645</v>
      </c>
      <c r="D16" s="6" t="s">
        <v>1646</v>
      </c>
      <c r="E16" s="7" t="s">
        <v>854</v>
      </c>
      <c r="F16" s="7" t="s">
        <v>83</v>
      </c>
      <c r="G16" s="7" t="s">
        <v>930</v>
      </c>
      <c r="H16" s="7" t="s">
        <v>861</v>
      </c>
      <c r="I16" s="8">
        <v>46044</v>
      </c>
      <c r="J16" s="7" t="s">
        <v>857</v>
      </c>
      <c r="K16" s="6" t="s">
        <v>1647</v>
      </c>
    </row>
    <row r="17" spans="1:11" ht="26.1" customHeight="1">
      <c r="A17" s="4" t="s">
        <v>766</v>
      </c>
      <c r="B17" s="4" t="s">
        <v>824</v>
      </c>
      <c r="C17" s="4" t="s">
        <v>1645</v>
      </c>
      <c r="D17" s="4" t="s">
        <v>1646</v>
      </c>
      <c r="E17" s="5" t="s">
        <v>854</v>
      </c>
      <c r="F17" s="5" t="s">
        <v>83</v>
      </c>
      <c r="G17" s="5" t="s">
        <v>855</v>
      </c>
      <c r="H17" s="5" t="s">
        <v>861</v>
      </c>
      <c r="I17" s="9">
        <v>46044</v>
      </c>
      <c r="J17" s="5" t="s">
        <v>857</v>
      </c>
      <c r="K17" s="4" t="s">
        <v>1647</v>
      </c>
    </row>
    <row r="18" spans="1:11" ht="26.1" customHeight="1">
      <c r="A18" s="6" t="s">
        <v>766</v>
      </c>
      <c r="B18" s="6" t="s">
        <v>824</v>
      </c>
      <c r="C18" s="6" t="s">
        <v>1648</v>
      </c>
      <c r="D18" s="6" t="s">
        <v>1649</v>
      </c>
      <c r="E18" s="7" t="s">
        <v>854</v>
      </c>
      <c r="F18" s="7" t="s">
        <v>83</v>
      </c>
      <c r="G18" s="7" t="s">
        <v>855</v>
      </c>
      <c r="H18" s="7" t="s">
        <v>856</v>
      </c>
      <c r="I18" s="8">
        <v>46049</v>
      </c>
      <c r="J18" s="7" t="s">
        <v>857</v>
      </c>
      <c r="K18" s="6" t="s">
        <v>858</v>
      </c>
    </row>
    <row r="19" spans="1:11" ht="26.1" customHeight="1"/>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8EC1-B5E8-4C1A-8048-DD31E21519EE}">
  <sheetPr codeName="Planilha80">
    <tabColor theme="1"/>
  </sheetPr>
  <dimension ref="A1:O13"/>
  <sheetViews>
    <sheetView workbookViewId="0">
      <selection sqref="A1:XFD1048576"/>
    </sheetView>
  </sheetViews>
  <sheetFormatPr defaultRowHeight="12.75" customHeight="1"/>
  <cols>
    <col min="1" max="1" width="25.140625" bestFit="1" customWidth="1"/>
    <col min="2" max="2" width="34" bestFit="1" customWidth="1"/>
    <col min="3" max="3" width="18.85546875" bestFit="1" customWidth="1"/>
    <col min="4" max="4" width="42.85546875" bestFit="1" customWidth="1"/>
    <col min="5" max="5" width="51.7109375" bestFit="1" customWidth="1"/>
    <col min="6" max="6" width="20.140625" bestFit="1" customWidth="1"/>
    <col min="7" max="7" width="37.85546875" bestFit="1" customWidth="1"/>
    <col min="8" max="8" width="68.140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824</v>
      </c>
      <c r="D2" s="72" t="s">
        <v>2601</v>
      </c>
      <c r="E2" s="72" t="s">
        <v>1838</v>
      </c>
      <c r="F2" s="73" t="s">
        <v>2602</v>
      </c>
      <c r="G2" s="73" t="s">
        <v>1962</v>
      </c>
      <c r="H2" s="73" t="s">
        <v>1962</v>
      </c>
      <c r="I2" s="73" t="s">
        <v>2603</v>
      </c>
      <c r="J2" s="279">
        <v>61.38</v>
      </c>
      <c r="K2" s="279">
        <v>142373743.93000001</v>
      </c>
      <c r="L2" s="280">
        <v>4.3111881661395601E-7</v>
      </c>
      <c r="M2" s="74">
        <v>61.38</v>
      </c>
      <c r="N2" s="74">
        <v>5432936.5</v>
      </c>
      <c r="O2" s="281">
        <v>1.12977576675155E-5</v>
      </c>
    </row>
    <row r="3" spans="1:15" ht="15.75" thickBot="1">
      <c r="A3" s="71" t="s">
        <v>1831</v>
      </c>
      <c r="B3" s="72" t="s">
        <v>766</v>
      </c>
      <c r="C3" s="72" t="s">
        <v>824</v>
      </c>
      <c r="D3" s="72" t="s">
        <v>2601</v>
      </c>
      <c r="E3" s="72" t="s">
        <v>1838</v>
      </c>
      <c r="F3" s="73" t="s">
        <v>2602</v>
      </c>
      <c r="G3" s="73" t="s">
        <v>1854</v>
      </c>
      <c r="H3" s="73" t="s">
        <v>1862</v>
      </c>
      <c r="I3" s="73" t="s">
        <v>2604</v>
      </c>
      <c r="J3" s="279">
        <v>17037.02</v>
      </c>
      <c r="K3" s="279">
        <v>142373743.93000001</v>
      </c>
      <c r="L3" s="280">
        <v>1.19664058E-4</v>
      </c>
      <c r="M3" s="74">
        <v>17037.02</v>
      </c>
      <c r="N3" s="74">
        <v>5432936.5</v>
      </c>
      <c r="O3" s="281">
        <v>3.135876887E-3</v>
      </c>
    </row>
    <row r="4" spans="1:15" ht="15.75" thickBot="1">
      <c r="A4" s="71" t="s">
        <v>1831</v>
      </c>
      <c r="B4" s="72" t="s">
        <v>766</v>
      </c>
      <c r="C4" s="72" t="s">
        <v>824</v>
      </c>
      <c r="D4" s="72" t="s">
        <v>2605</v>
      </c>
      <c r="E4" s="72" t="s">
        <v>1833</v>
      </c>
      <c r="F4" s="73" t="s">
        <v>2606</v>
      </c>
      <c r="G4" s="73" t="s">
        <v>1835</v>
      </c>
      <c r="H4" s="73" t="s">
        <v>1836</v>
      </c>
      <c r="I4" s="73" t="s">
        <v>2607</v>
      </c>
      <c r="J4" s="279">
        <v>204.28</v>
      </c>
      <c r="K4" s="279">
        <v>142373743.93000001</v>
      </c>
      <c r="L4" s="280">
        <v>1.43481511661614E-6</v>
      </c>
      <c r="M4" s="74">
        <v>0</v>
      </c>
      <c r="N4" s="74">
        <v>5432936.5</v>
      </c>
      <c r="O4" s="281">
        <v>0</v>
      </c>
    </row>
    <row r="5" spans="1:15" ht="15.75" thickBot="1">
      <c r="A5" s="71" t="s">
        <v>1831</v>
      </c>
      <c r="B5" s="72" t="s">
        <v>766</v>
      </c>
      <c r="C5" s="72" t="s">
        <v>824</v>
      </c>
      <c r="D5" s="72" t="s">
        <v>2605</v>
      </c>
      <c r="E5" s="72" t="s">
        <v>1833</v>
      </c>
      <c r="F5" s="73" t="s">
        <v>2608</v>
      </c>
      <c r="G5" s="73" t="s">
        <v>1835</v>
      </c>
      <c r="H5" s="73" t="s">
        <v>1836</v>
      </c>
      <c r="I5" s="73" t="s">
        <v>2609</v>
      </c>
      <c r="J5" s="279">
        <v>47145.43</v>
      </c>
      <c r="K5" s="279">
        <v>142373743.93000001</v>
      </c>
      <c r="L5" s="280">
        <v>3.3113851399999998E-4</v>
      </c>
      <c r="M5" s="74">
        <v>0</v>
      </c>
      <c r="N5" s="74">
        <v>5432936.5</v>
      </c>
      <c r="O5" s="281">
        <v>0</v>
      </c>
    </row>
    <row r="6" spans="1:15" ht="15.75" thickBot="1">
      <c r="A6" s="71" t="s">
        <v>1831</v>
      </c>
      <c r="B6" s="72" t="s">
        <v>766</v>
      </c>
      <c r="C6" s="72" t="s">
        <v>824</v>
      </c>
      <c r="D6" s="72" t="s">
        <v>2605</v>
      </c>
      <c r="E6" s="72" t="s">
        <v>1833</v>
      </c>
      <c r="F6" s="73" t="s">
        <v>2606</v>
      </c>
      <c r="G6" s="73" t="s">
        <v>1835</v>
      </c>
      <c r="H6" s="73" t="s">
        <v>1836</v>
      </c>
      <c r="I6" s="73" t="s">
        <v>2610</v>
      </c>
      <c r="J6" s="283">
        <v>113</v>
      </c>
      <c r="K6" s="279">
        <v>142373743.93000001</v>
      </c>
      <c r="L6" s="280">
        <v>7.9368566760145005E-7</v>
      </c>
      <c r="M6" s="74">
        <v>0</v>
      </c>
      <c r="N6" s="74">
        <v>5432936.5</v>
      </c>
      <c r="O6" s="281">
        <v>0</v>
      </c>
    </row>
    <row r="7" spans="1:15" ht="15.75" thickBot="1">
      <c r="A7" s="71" t="s">
        <v>1831</v>
      </c>
      <c r="B7" s="72" t="s">
        <v>766</v>
      </c>
      <c r="C7" s="72" t="s">
        <v>824</v>
      </c>
      <c r="D7" s="72" t="s">
        <v>2601</v>
      </c>
      <c r="E7" s="72" t="s">
        <v>1838</v>
      </c>
      <c r="F7" s="73" t="s">
        <v>2602</v>
      </c>
      <c r="G7" s="73" t="s">
        <v>1854</v>
      </c>
      <c r="H7" s="73" t="s">
        <v>1866</v>
      </c>
      <c r="I7" s="73" t="s">
        <v>2611</v>
      </c>
      <c r="J7" s="283">
        <v>3000</v>
      </c>
      <c r="K7" s="279">
        <v>142373743.93000001</v>
      </c>
      <c r="L7" s="280">
        <v>2.1071300909772999E-5</v>
      </c>
      <c r="M7" s="74">
        <v>3000</v>
      </c>
      <c r="N7" s="74">
        <v>5432936.5</v>
      </c>
      <c r="O7" s="281">
        <v>5.5218756899999999E-4</v>
      </c>
    </row>
    <row r="8" spans="1:15" ht="15.75" thickBot="1">
      <c r="A8" s="71" t="s">
        <v>1831</v>
      </c>
      <c r="B8" s="72" t="s">
        <v>766</v>
      </c>
      <c r="C8" s="72" t="s">
        <v>824</v>
      </c>
      <c r="D8" s="72" t="s">
        <v>2601</v>
      </c>
      <c r="E8" s="72" t="s">
        <v>1833</v>
      </c>
      <c r="F8" s="73" t="s">
        <v>2612</v>
      </c>
      <c r="G8" s="73" t="s">
        <v>1835</v>
      </c>
      <c r="H8" s="73" t="s">
        <v>1836</v>
      </c>
      <c r="I8" s="73" t="s">
        <v>2613</v>
      </c>
      <c r="J8" s="279">
        <v>15152.31</v>
      </c>
      <c r="K8" s="279">
        <v>142373743.93000001</v>
      </c>
      <c r="L8" s="280">
        <v>1.06426294E-4</v>
      </c>
      <c r="M8" s="74">
        <v>0</v>
      </c>
      <c r="N8" s="74">
        <v>5432936.5</v>
      </c>
      <c r="O8" s="281">
        <v>0</v>
      </c>
    </row>
    <row r="9" spans="1:15" ht="15.75" thickBot="1">
      <c r="A9" s="71" t="s">
        <v>1831</v>
      </c>
      <c r="B9" s="72" t="s">
        <v>766</v>
      </c>
      <c r="C9" s="72" t="s">
        <v>824</v>
      </c>
      <c r="D9" s="72" t="s">
        <v>2601</v>
      </c>
      <c r="E9" s="72" t="s">
        <v>1838</v>
      </c>
      <c r="F9" s="73" t="s">
        <v>2602</v>
      </c>
      <c r="G9" s="73" t="s">
        <v>2485</v>
      </c>
      <c r="H9" s="73" t="s">
        <v>2486</v>
      </c>
      <c r="I9" s="73" t="s">
        <v>2614</v>
      </c>
      <c r="J9" s="279">
        <v>8007.29</v>
      </c>
      <c r="K9" s="279">
        <v>142373743.93000001</v>
      </c>
      <c r="L9" s="280">
        <v>5.6241339020605499E-5</v>
      </c>
      <c r="M9" s="74">
        <v>8007.29</v>
      </c>
      <c r="N9" s="74">
        <v>5432936.5</v>
      </c>
      <c r="O9" s="281">
        <v>1.4738419999999999E-3</v>
      </c>
    </row>
    <row r="10" spans="1:15" ht="15.75" thickBot="1">
      <c r="A10" s="71" t="s">
        <v>1831</v>
      </c>
      <c r="B10" s="72" t="s">
        <v>766</v>
      </c>
      <c r="C10" s="72" t="s">
        <v>824</v>
      </c>
      <c r="D10" s="72" t="s">
        <v>2605</v>
      </c>
      <c r="E10" s="72" t="s">
        <v>1833</v>
      </c>
      <c r="F10" s="73" t="s">
        <v>2615</v>
      </c>
      <c r="G10" s="73" t="s">
        <v>1835</v>
      </c>
      <c r="H10" s="73" t="s">
        <v>1836</v>
      </c>
      <c r="I10" s="73" t="s">
        <v>2616</v>
      </c>
      <c r="J10" s="279">
        <v>577.71</v>
      </c>
      <c r="K10" s="279">
        <v>142373743.93000001</v>
      </c>
      <c r="L10" s="280">
        <v>4.0577004161949903E-6</v>
      </c>
      <c r="M10" s="74">
        <v>0</v>
      </c>
      <c r="N10" s="74">
        <v>5432936.5</v>
      </c>
      <c r="O10" s="281">
        <v>0</v>
      </c>
    </row>
    <row r="11" spans="1:15" ht="12.75" customHeight="1" thickBot="1">
      <c r="A11" s="71" t="s">
        <v>1831</v>
      </c>
      <c r="B11" s="72" t="s">
        <v>766</v>
      </c>
      <c r="C11" s="72" t="s">
        <v>824</v>
      </c>
      <c r="D11" s="72" t="s">
        <v>2617</v>
      </c>
      <c r="E11" s="72" t="s">
        <v>1838</v>
      </c>
      <c r="F11" s="73" t="s">
        <v>2618</v>
      </c>
      <c r="G11" s="73" t="s">
        <v>1854</v>
      </c>
      <c r="H11" s="73" t="s">
        <v>1862</v>
      </c>
      <c r="I11" s="73" t="s">
        <v>2619</v>
      </c>
      <c r="J11" s="279">
        <v>9580.01</v>
      </c>
      <c r="K11" s="279">
        <v>142373743.93000001</v>
      </c>
      <c r="L11" s="280">
        <v>6.7287757809544901E-5</v>
      </c>
      <c r="M11" s="74">
        <v>0</v>
      </c>
      <c r="N11" s="74">
        <v>5432936.5</v>
      </c>
      <c r="O11" s="281">
        <v>0</v>
      </c>
    </row>
    <row r="12" spans="1:15" ht="12.75" customHeight="1" thickBot="1">
      <c r="A12" s="71" t="s">
        <v>1831</v>
      </c>
      <c r="B12" s="72" t="s">
        <v>766</v>
      </c>
      <c r="C12" s="72" t="s">
        <v>824</v>
      </c>
      <c r="D12" s="72" t="s">
        <v>2605</v>
      </c>
      <c r="E12" s="72" t="s">
        <v>1833</v>
      </c>
      <c r="F12" s="73" t="s">
        <v>2620</v>
      </c>
      <c r="G12" s="73" t="s">
        <v>1835</v>
      </c>
      <c r="H12" s="73" t="s">
        <v>1836</v>
      </c>
      <c r="I12" s="73" t="s">
        <v>2621</v>
      </c>
      <c r="J12" s="279">
        <v>9650.5</v>
      </c>
      <c r="K12" s="279">
        <v>142373743.93000001</v>
      </c>
      <c r="L12" s="280">
        <v>6.7782863143254796E-5</v>
      </c>
      <c r="M12" s="74">
        <v>0</v>
      </c>
      <c r="N12" s="74">
        <v>5432936.5</v>
      </c>
      <c r="O12" s="281">
        <v>0</v>
      </c>
    </row>
    <row r="13" spans="1:15" ht="12.75" customHeight="1" thickBot="1">
      <c r="A13" s="77" t="s">
        <v>1831</v>
      </c>
      <c r="B13" s="78" t="s">
        <v>766</v>
      </c>
      <c r="C13" s="78" t="s">
        <v>824</v>
      </c>
      <c r="D13" s="78" t="s">
        <v>2605</v>
      </c>
      <c r="E13" s="78" t="s">
        <v>1833</v>
      </c>
      <c r="F13" s="79" t="s">
        <v>2622</v>
      </c>
      <c r="G13" s="79" t="s">
        <v>1835</v>
      </c>
      <c r="H13" s="79" t="s">
        <v>1836</v>
      </c>
      <c r="I13" s="79" t="s">
        <v>2623</v>
      </c>
      <c r="J13" s="282">
        <v>26604.32</v>
      </c>
      <c r="K13" s="282">
        <v>142373743.93000001</v>
      </c>
      <c r="L13" s="259">
        <v>1.8686254400000001E-4</v>
      </c>
      <c r="M13" s="80">
        <v>0</v>
      </c>
      <c r="N13" s="80">
        <v>5432936.5</v>
      </c>
      <c r="O13" s="260">
        <v>0</v>
      </c>
    </row>
  </sheetData>
  <pageMargins left="0.511811024" right="0.511811024" top="0.78740157499999996" bottom="0.78740157499999996" header="0.31496062000000002" footer="0.3149606200000000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617E-0C2D-47CF-B813-D8C99F60361F}">
  <sheetPr codeName="Planilha81">
    <tabColor theme="1"/>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824</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fornecedores'!E:E=For_4198!F2)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6" priority="3"/>
  </conditionalFormatting>
  <conditionalFormatting sqref="I3">
    <cfRule type="cellIs" dxfId="5" priority="1" operator="equal">
      <formula>0</formula>
    </cfRule>
    <cfRule type="cellIs" dxfId="4" priority="2" operator="equal">
      <formula>1</formula>
    </cfRule>
  </conditionalFormatting>
  <dataValidations count="1">
    <dataValidation type="list" allowBlank="1" showInputMessage="1" showErrorMessage="1" sqref="J4:K33 O4:P24 L4:M24 U4:V24 R4:S24 X4:X24" xr:uid="{AB0E75FB-7446-48C4-B025-7FA977D48468}">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C351-111A-4545-9927-EFDA76D69D17}">
  <sheetPr>
    <tabColor rgb="FF66FFFF"/>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825</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2 Cooperados avaliados ao RSAC</v>
      </c>
      <c r="C4" s="154">
        <f>SUM(L:L)</f>
        <v>2</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4221'!L:L)</f>
        <v>4.2772302310205274E-5</v>
      </c>
      <c r="C7" s="122">
        <v>0.15</v>
      </c>
      <c r="D7" s="340" t="str">
        <f>IF(B7&lt;C7,"ENQUADRADO","DESENQUADRADO")</f>
        <v>ENQUADRADO</v>
      </c>
      <c r="E7" s="340"/>
      <c r="H7" s="341" t="s">
        <v>826</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1">_xlfn.XLOOKUP(_xlfn.UNIQUE('4221'!$C:$C),'4221'!C:C,'4221'!D:D,"")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Fornecedores'!G49</f>
        <v>0</v>
      </c>
      <c r="D10" s="118">
        <f>'Análise Fornecedores'!H49</f>
        <v>0</v>
      </c>
      <c r="E10" s="118">
        <f>'Análise Fornecedores'!I49</f>
        <v>0</v>
      </c>
      <c r="H10" s="252" t="s">
        <v>1815</v>
      </c>
      <c r="I10" s="142" t="str">
        <f>_xlfn.XLOOKUP(J10,'4221'!$D:$D,'4221'!$C:$C,0,0)</f>
        <v>10.733.941/0001-98</v>
      </c>
      <c r="J10" s="143" t="str">
        <v>GLOBAL LOGISTICA COMERCIO E EQUIPAMENTOS LTDA</v>
      </c>
      <c r="K10" s="144" cm="1">
        <f t="array" ref="K10">MAX(IF(J10='4221'!$D:$D,'4221'!$I:$I))</f>
        <v>46048</v>
      </c>
      <c r="L10" s="145">
        <f>IF(COUNTIFS('4221'!$D:$D,'A4221'!J10,'4221'!$I:$I,'A4221'!K10,'4221'!$F:$F,'A4221'!$L$7)&gt;=1,1,0)</f>
        <v>1</v>
      </c>
      <c r="M10" s="145">
        <f>IF(COUNTIFS('4221'!$D:$D,'A4221'!J10,'4221'!$I:$I,'A4221'!K10,'4221'!$F:$F,'A4221'!$M$7)&gt;=1,1,0)</f>
        <v>0</v>
      </c>
      <c r="N10" s="146">
        <f>IF(COUNTIFS('4221'!$D:$D,'A4221'!J10,'4221'!$I:$I,'A4221'!K10,'4221'!$F:$F,'A4221'!$N$7)&gt;=1,1,0)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115" t="s">
        <v>1816</v>
      </c>
      <c r="I11" s="115" t="str">
        <f>_xlfn.XLOOKUP(J11,'4221'!$D:$D,'4221'!$C:$C,0,0)</f>
        <v>22.702.770/0001-19</v>
      </c>
      <c r="J11" s="134" t="str">
        <v>LHP IMOVEIS ASSESSORIA IMOBILIARIA LTDA</v>
      </c>
      <c r="K11" s="135" cm="1">
        <f t="array" ref="K11">MAX(IF(J11='4221'!$D:$D,'4221'!$I:$I))</f>
        <v>46041</v>
      </c>
      <c r="L11" s="136">
        <f>IF(COUNTIFS('4221'!$D:$D,'A4221'!J11,'4221'!$I:$I,'A4221'!K11,'4221'!$F:$F,'A4221'!$L$7)&gt;=1,1,0)</f>
        <v>1</v>
      </c>
      <c r="M11" s="136">
        <f>IF(COUNTIFS('4221'!$D:$D,'A4221'!J11,'4221'!$I:$I,'A4221'!K11,'4221'!$F:$F,'A4221'!$M$7)&gt;=1,1,0)</f>
        <v>0</v>
      </c>
      <c r="N11" s="136">
        <f>IF(COUNTIFS('4221'!$D:$D,'A4221'!J11,'4221'!$I:$I,'A4221'!K11,'4221'!$F:$F,'A4221'!$N$7)&gt;=1,1,0)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_xlfn.XLOOKUP(J12,'4221'!$D:$D,'4221'!$C:$C,0,0)</f>
        <v>0</v>
      </c>
      <c r="J12" s="134"/>
      <c r="K12" s="135" cm="1">
        <f t="array" ref="K12">MAX(IF(J12='4221'!$D:$D,'4221'!$I:$I))</f>
        <v>0</v>
      </c>
      <c r="L12" s="136">
        <f>IF(COUNTIFS('4221'!$D:$D,'A4221'!J12,'4221'!$I:$I,'A4221'!K12,'4221'!$F:$F,'A4221'!$L$7)&gt;=1,1,0)</f>
        <v>0</v>
      </c>
      <c r="M12" s="136">
        <f>IF(COUNTIFS('4221'!$D:$D,'A4221'!J12,'4221'!$I:$I,'A4221'!K12,'4221'!$F:$F,'A4221'!$M$7)&gt;=1,1,0)</f>
        <v>0</v>
      </c>
      <c r="N12" s="136">
        <f>IF(COUNTIFS('4221'!$D:$D,'A4221'!J12,'4221'!$I:$I,'A4221'!K12,'4221'!$F:$F,'A4221'!$N$7)&gt;=1,1,0)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IFERROR(IF(ROW(_xlfn.XLOOKUP(B13,For_4221!D:D,For_4221!D:D))=1,"",ROW(_xlfn.XLOOKUP(B13,For_4221!D:D,For_4221!D:D))),"")</f>
        <v/>
      </c>
      <c r="B13" s="229" t="str" cm="1">
        <f t="array" ref="B13">_xlfn.UNIQUE(IF(_xlfn._xlws.FILTER(For_4221!D:D,For_4221!Z:Z="Fornecedor COM perguntas a serem evidenciadas","")="","",_xlfn._xlws.FILTER(For_4221!D:D,For_4221!Z:Z:'For_4221'!Z:Z="Fornecedor COM perguntas a serem evidenciadas","")))</f>
        <v/>
      </c>
      <c r="C13" s="230" t="str" cm="1">
        <f t="array" aca="1" ref="C13" ca="1">IFERROR(LEFT(
IF(INDIRECT("For_4221!N"&amp;A13)="verificar","6, ","")&amp;
IF(INDIRECT("For_4221!q"&amp;A13)="verificar","7, ","")&amp;
IF(INDIRECT("For_4221!t"&amp;A13)="verificar","8, ","")&amp;
IF(INDIRECT("For_4221!w"&amp;A13)="verificar","16, ","")&amp;
IF(INDIRECT("For_4221!x"&amp;A13)="não","QUESTIONÁRIO, ",""),
LEN(
IF(INDIRECT("For_4221!N"&amp;A13)="verificar","6, ","")&amp;
IF(INDIRECT("For_4221!q"&amp;A13)="verificar","7, ","")&amp;
IF(INDIRECT("For_4221!t"&amp;A13)="verificar","8, ","")&amp;
IF(INDIRECT("For_4221!w"&amp;A13)="verificar","16, ","")&amp;
IF(INDIRECT("For_4221!x"&amp;A13)="não","QUESTIONÁRIO, ",""))-2)&amp;".","")</f>
        <v/>
      </c>
      <c r="D13" s="229"/>
      <c r="E13" s="229"/>
      <c r="H13" s="115"/>
      <c r="I13" s="115">
        <f>_xlfn.XLOOKUP(J13,'4221'!$D:$D,'4221'!$C:$C,0,0)</f>
        <v>0</v>
      </c>
      <c r="J13" s="134"/>
      <c r="K13" s="135" cm="1">
        <f t="array" ref="K13">MAX(IF(J13='4221'!$D:$D,'4221'!$I:$I))</f>
        <v>0</v>
      </c>
      <c r="L13" s="136">
        <f>IF(COUNTIFS('4221'!$D:$D,'A4221'!J13,'4221'!$I:$I,'A4221'!K13,'4221'!$F:$F,'A4221'!$L$7)&gt;=1,1,0)</f>
        <v>0</v>
      </c>
      <c r="M13" s="136">
        <f>IF(COUNTIFS('4221'!$D:$D,'A4221'!J13,'4221'!$I:$I,'A4221'!K13,'4221'!$F:$F,'A4221'!$M$7)&gt;=1,1,0)</f>
        <v>0</v>
      </c>
      <c r="N13" s="136">
        <f>IF(COUNTIFS('4221'!$D:$D,'A4221'!J13,'4221'!$I:$I,'A4221'!K13,'4221'!$F:$F,'A4221'!$N$7)&gt;=1,1,0)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IFERROR(IF(ROW(_xlfn.XLOOKUP(B14,For_4221!D:D,For_4221!D:D))=1,"",ROW(_xlfn.XLOOKUP(B14,For_4221!D:D,For_4221!D:D))),"")</f>
        <v/>
      </c>
      <c r="B14" s="229"/>
      <c r="C14" s="230" t="str" cm="1">
        <f t="array" aca="1" ref="C14" ca="1">IFERROR(LEFT(
IF(INDIRECT("For_4221!N"&amp;A14)="verificar","6, ","")&amp;
IF(INDIRECT("For_4221!q"&amp;A14)="verificar","7, ","")&amp;
IF(INDIRECT("For_4221!t"&amp;A14)="verificar","8, ","")&amp;
IF(INDIRECT("For_4221!w"&amp;A14)="verificar","16, ","")&amp;
IF(INDIRECT("For_4221!x"&amp;A14)="não","QUESTIONÁRIO, ",""),
LEN(
IF(INDIRECT("For_4221!N"&amp;A14)="verificar","6, ","")&amp;
IF(INDIRECT("For_4221!q"&amp;A14)="verificar","7, ","")&amp;
IF(INDIRECT("For_4221!t"&amp;A14)="verificar","8, ","")&amp;
IF(INDIRECT("For_4221!w"&amp;A14)="verificar","16, ","")&amp;
IF(INDIRECT("For_4221!x"&amp;A14)="não","QUESTIONÁRIO, ",""))-2)&amp;".","")</f>
        <v/>
      </c>
      <c r="D14" s="229"/>
      <c r="E14" s="229"/>
      <c r="H14" s="115"/>
      <c r="I14" s="115">
        <f>_xlfn.XLOOKUP(J14,'4221'!$D:$D,'4221'!$C:$C,0,0)</f>
        <v>0</v>
      </c>
      <c r="J14" s="134"/>
      <c r="K14" s="135" cm="1">
        <f t="array" ref="K14">MAX(IF(J14='4221'!$D:$D,'4221'!$I:$I))</f>
        <v>0</v>
      </c>
      <c r="L14" s="136">
        <f>IF(COUNTIFS('4221'!$D:$D,'A4221'!J14,'4221'!$I:$I,'A4221'!K14,'4221'!$F:$F,'A4221'!$L$7)&gt;=1,1,0)</f>
        <v>0</v>
      </c>
      <c r="M14" s="136">
        <f>IF(COUNTIFS('4221'!$D:$D,'A4221'!J14,'4221'!$I:$I,'A4221'!K14,'4221'!$F:$F,'A4221'!$M$7)&gt;=1,1,0)</f>
        <v>0</v>
      </c>
      <c r="N14" s="136">
        <f>IF(COUNTIFS('4221'!$D:$D,'A4221'!J14,'4221'!$I:$I,'A4221'!K14,'4221'!$F:$F,'A4221'!$N$7)&gt;=1,1,0)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IFERROR(IF(ROW(_xlfn.XLOOKUP(B15,For_4221!D:D,For_4221!D:D))=1,"",ROW(_xlfn.XLOOKUP(B15,For_4221!D:D,For_4221!D:D))),"")</f>
        <v/>
      </c>
      <c r="B15" s="229"/>
      <c r="C15" s="230" t="str" cm="1">
        <f t="array" aca="1" ref="C15" ca="1">IFERROR(LEFT(
IF(INDIRECT("For_4221!N"&amp;A15)="verificar","6, ","")&amp;
IF(INDIRECT("For_4221!q"&amp;A15)="verificar","7, ","")&amp;
IF(INDIRECT("For_4221!t"&amp;A15)="verificar","8, ","")&amp;
IF(INDIRECT("For_4221!w"&amp;A15)="verificar","16, ","")&amp;
IF(INDIRECT("For_4221!x"&amp;A15)="não","QUESTIONÁRIO, ",""),
LEN(
IF(INDIRECT("For_4221!N"&amp;A15)="verificar","6, ","")&amp;
IF(INDIRECT("For_4221!q"&amp;A15)="verificar","7, ","")&amp;
IF(INDIRECT("For_4221!t"&amp;A15)="verificar","8, ","")&amp;
IF(INDIRECT("For_4221!w"&amp;A15)="verificar","16, ","")&amp;
IF(INDIRECT("For_4221!x"&amp;A15)="não","QUESTIONÁRIO, ",""))-2)&amp;".","")</f>
        <v/>
      </c>
      <c r="D15" s="229"/>
      <c r="E15" s="229"/>
      <c r="H15" s="115"/>
      <c r="I15" s="115">
        <f>_xlfn.XLOOKUP(J15,'4221'!$D:$D,'4221'!$C:$C,0,0)</f>
        <v>0</v>
      </c>
      <c r="J15" s="134"/>
      <c r="K15" s="135" cm="1">
        <f t="array" ref="K15">MAX(IF(J15='4221'!$D:$D,'4221'!$I:$I))</f>
        <v>0</v>
      </c>
      <c r="L15" s="136">
        <f>IF(COUNTIFS('4221'!$D:$D,'A4221'!J15,'4221'!$I:$I,'A4221'!K15,'4221'!$F:$F,'A4221'!$L$7)&gt;=1,1,0)</f>
        <v>0</v>
      </c>
      <c r="M15" s="136">
        <f>IF(COUNTIFS('4221'!$D:$D,'A4221'!J15,'4221'!$I:$I,'A4221'!K15,'4221'!$F:$F,'A4221'!$M$7)&gt;=1,1,0)</f>
        <v>0</v>
      </c>
      <c r="N15" s="136">
        <f>IF(COUNTIFS('4221'!$D:$D,'A4221'!J15,'4221'!$I:$I,'A4221'!K15,'4221'!$F:$F,'A4221'!$N$7)&gt;=1,1,0)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IFERROR(IF(ROW(_xlfn.XLOOKUP(B16,For_4221!D:D,For_4221!D:D))=1,"",ROW(_xlfn.XLOOKUP(B16,For_4221!D:D,For_4221!D:D))),"")</f>
        <v/>
      </c>
      <c r="B16" s="229"/>
      <c r="C16" s="230" t="str" cm="1">
        <f t="array" aca="1" ref="C16" ca="1">IFERROR(LEFT(
IF(INDIRECT("For_4221!N"&amp;A16)="verificar","6, ","")&amp;
IF(INDIRECT("For_4221!q"&amp;A16)="verificar","7, ","")&amp;
IF(INDIRECT("For_4221!t"&amp;A16)="verificar","8, ","")&amp;
IF(INDIRECT("For_4221!w"&amp;A16)="verificar","16, ","")&amp;
IF(INDIRECT("For_4221!x"&amp;A16)="não","QUESTIONÁRIO, ",""),
LEN(
IF(INDIRECT("For_4221!N"&amp;A16)="verificar","6, ","")&amp;
IF(INDIRECT("For_4221!q"&amp;A16)="verificar","7, ","")&amp;
IF(INDIRECT("For_4221!t"&amp;A16)="verificar","8, ","")&amp;
IF(INDIRECT("For_4221!w"&amp;A16)="verificar","16, ","")&amp;
IF(INDIRECT("For_4221!x"&amp;A16)="não","QUESTIONÁRIO, ",""))-2)&amp;".","")</f>
        <v/>
      </c>
      <c r="D16" s="229"/>
      <c r="E16" s="229"/>
      <c r="H16" s="115"/>
      <c r="I16" s="115">
        <f>_xlfn.XLOOKUP(J16,'4221'!$D:$D,'4221'!$C:$C,0,0)</f>
        <v>0</v>
      </c>
      <c r="J16" s="134"/>
      <c r="K16" s="135" cm="1">
        <f t="array" ref="K16">MAX(IF(J16='4221'!$D:$D,'4221'!$I:$I))</f>
        <v>0</v>
      </c>
      <c r="L16" s="136">
        <f>IF(COUNTIFS('4221'!$D:$D,'A4221'!J16,'4221'!$I:$I,'A4221'!K16,'4221'!$F:$F,'A4221'!$L$7)&gt;=1,1,0)</f>
        <v>0</v>
      </c>
      <c r="M16" s="136">
        <f>IF(COUNTIFS('4221'!$D:$D,'A4221'!J16,'4221'!$I:$I,'A4221'!K16,'4221'!$F:$F,'A4221'!$M$7)&gt;=1,1,0)</f>
        <v>0</v>
      </c>
      <c r="N16" s="136">
        <f>IF(COUNTIFS('4221'!$D:$D,'A4221'!J16,'4221'!$I:$I,'A4221'!K16,'4221'!$F:$F,'A4221'!$N$7)&gt;=1,1,0)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IFERROR(IF(ROW(_xlfn.XLOOKUP(B17,For_4221!D:D,For_4221!D:D))=1,"",ROW(_xlfn.XLOOKUP(B17,For_4221!D:D,For_4221!D:D))),"")</f>
        <v/>
      </c>
      <c r="B17" s="229"/>
      <c r="C17" s="230" t="str" cm="1">
        <f t="array" aca="1" ref="C17" ca="1">IFERROR(LEFT(
IF(INDIRECT("For_4221!N"&amp;A17)="verificar","6, ","")&amp;
IF(INDIRECT("For_4221!q"&amp;A17)="verificar","7, ","")&amp;
IF(INDIRECT("For_4221!t"&amp;A17)="verificar","8, ","")&amp;
IF(INDIRECT("For_4221!w"&amp;A17)="verificar","16, ","")&amp;
IF(INDIRECT("For_4221!x"&amp;A17)="não","QUESTIONÁRIO, ",""),
LEN(
IF(INDIRECT("For_4221!N"&amp;A17)="verificar","6, ","")&amp;
IF(INDIRECT("For_4221!q"&amp;A17)="verificar","7, ","")&amp;
IF(INDIRECT("For_4221!t"&amp;A17)="verificar","8, ","")&amp;
IF(INDIRECT("For_4221!w"&amp;A17)="verificar","16, ","")&amp;
IF(INDIRECT("For_4221!x"&amp;A17)="não","QUESTIONÁRIO, ",""))-2)&amp;".","")</f>
        <v/>
      </c>
      <c r="D17" s="229"/>
      <c r="E17" s="229"/>
      <c r="H17" s="115"/>
      <c r="I17" s="115">
        <f>_xlfn.XLOOKUP(J17,'4221'!$D:$D,'4221'!$C:$C,0,0)</f>
        <v>0</v>
      </c>
      <c r="J17" s="134"/>
      <c r="K17" s="135" cm="1">
        <f t="array" ref="K17">MAX(IF(J17='4221'!$D:$D,'4221'!$I:$I))</f>
        <v>0</v>
      </c>
      <c r="L17" s="136">
        <f>IF(COUNTIFS('4221'!$D:$D,'A4221'!J17,'4221'!$I:$I,'A4221'!K17,'4221'!$F:$F,'A4221'!$L$7)&gt;=1,1,0)</f>
        <v>0</v>
      </c>
      <c r="M17" s="136">
        <f>IF(COUNTIFS('4221'!$D:$D,'A4221'!J17,'4221'!$I:$I,'A4221'!K17,'4221'!$F:$F,'A4221'!$M$7)&gt;=1,1,0)</f>
        <v>0</v>
      </c>
      <c r="N17" s="136">
        <f>IF(COUNTIFS('4221'!$D:$D,'A4221'!J17,'4221'!$I:$I,'A4221'!K17,'4221'!$F:$F,'A4221'!$N$7)&gt;=1,1,0)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IFERROR(IF(ROW(_xlfn.XLOOKUP(B18,For_4221!D:D,For_4221!D:D))=1,"",ROW(_xlfn.XLOOKUP(B18,For_4221!D:D,For_4221!D:D))),"")</f>
        <v/>
      </c>
      <c r="B18" s="229"/>
      <c r="C18" s="230" t="str" cm="1">
        <f t="array" aca="1" ref="C18" ca="1">IFERROR(LEFT(
IF(INDIRECT("For_4221!N"&amp;A18)="verificar","6, ","")&amp;
IF(INDIRECT("For_4221!q"&amp;A18)="verificar","7, ","")&amp;
IF(INDIRECT("For_4221!t"&amp;A18)="verificar","8, ","")&amp;
IF(INDIRECT("For_4221!w"&amp;A18)="verificar","16, ","")&amp;
IF(INDIRECT("For_4221!x"&amp;A18)="não","QUESTIONÁRIO, ",""),
LEN(
IF(INDIRECT("For_4221!N"&amp;A18)="verificar","6, ","")&amp;
IF(INDIRECT("For_4221!q"&amp;A18)="verificar","7, ","")&amp;
IF(INDIRECT("For_4221!t"&amp;A18)="verificar","8, ","")&amp;
IF(INDIRECT("For_4221!w"&amp;A18)="verificar","16, ","")&amp;
IF(INDIRECT("For_4221!x"&amp;A18)="não","QUESTIONÁRIO, ",""))-2)&amp;".","")</f>
        <v/>
      </c>
      <c r="D18" s="229"/>
      <c r="E18" s="229"/>
      <c r="H18" s="115"/>
      <c r="I18" s="115">
        <f>_xlfn.XLOOKUP(J18,'4221'!$D:$D,'4221'!$C:$C,0,0)</f>
        <v>0</v>
      </c>
      <c r="J18" s="134"/>
      <c r="K18" s="135" cm="1">
        <f t="array" ref="K18">MAX(IF(J18='4221'!$D:$D,'4221'!$I:$I))</f>
        <v>0</v>
      </c>
      <c r="L18" s="136">
        <f>IF(COUNTIFS('4221'!$D:$D,'A4221'!J18,'4221'!$I:$I,'A4221'!K18,'4221'!$F:$F,'A4221'!$L$7)&gt;=1,1,0)</f>
        <v>0</v>
      </c>
      <c r="M18" s="136">
        <f>IF(COUNTIFS('4221'!$D:$D,'A4221'!J18,'4221'!$I:$I,'A4221'!K18,'4221'!$F:$F,'A4221'!$M$7)&gt;=1,1,0)</f>
        <v>0</v>
      </c>
      <c r="N18" s="136">
        <f>IF(COUNTIFS('4221'!$D:$D,'A4221'!J18,'4221'!$I:$I,'A4221'!K18,'4221'!$F:$F,'A4221'!$N$7)&gt;=1,1,0)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IFERROR(IF(ROW(_xlfn.XLOOKUP(B19,For_4221!D:D,For_4221!D:D))=1,"",ROW(_xlfn.XLOOKUP(B19,For_4221!D:D,For_4221!D:D))),"")</f>
        <v/>
      </c>
      <c r="B19" s="229"/>
      <c r="C19" s="230" t="str" cm="1">
        <f t="array" aca="1" ref="C19" ca="1">IFERROR(LEFT(
IF(INDIRECT("For_4221!N"&amp;A19)="verificar","6, ","")&amp;
IF(INDIRECT("For_4221!q"&amp;A19)="verificar","7, ","")&amp;
IF(INDIRECT("For_4221!t"&amp;A19)="verificar","8, ","")&amp;
IF(INDIRECT("For_4221!w"&amp;A19)="verificar","16, ","")&amp;
IF(INDIRECT("For_4221!x"&amp;A19)="não","QUESTIONÁRIO, ",""),
LEN(
IF(INDIRECT("For_4221!N"&amp;A19)="verificar","6, ","")&amp;
IF(INDIRECT("For_4221!q"&amp;A19)="verificar","7, ","")&amp;
IF(INDIRECT("For_4221!t"&amp;A19)="verificar","8, ","")&amp;
IF(INDIRECT("For_4221!w"&amp;A19)="verificar","16, ","")&amp;
IF(INDIRECT("For_4221!x"&amp;A19)="não","QUESTIONÁRIO, ",""))-2)&amp;".","")</f>
        <v/>
      </c>
      <c r="D19" s="229"/>
      <c r="E19" s="229"/>
      <c r="H19" s="115"/>
      <c r="I19" s="115">
        <f>_xlfn.XLOOKUP(J19,'4221'!$D:$D,'4221'!$C:$C,0,0)</f>
        <v>0</v>
      </c>
      <c r="J19" s="134"/>
      <c r="K19" s="135" cm="1">
        <f t="array" ref="K19">MAX(IF(J19='4221'!$D:$D,'4221'!$I:$I))</f>
        <v>0</v>
      </c>
      <c r="L19" s="136">
        <f>IF(COUNTIFS('4221'!$D:$D,'A4221'!J19,'4221'!$I:$I,'A4221'!K19,'4221'!$F:$F,'A4221'!$L$7)&gt;=1,1,0)</f>
        <v>0</v>
      </c>
      <c r="M19" s="136">
        <f>IF(COUNTIFS('4221'!$D:$D,'A4221'!J19,'4221'!$I:$I,'A4221'!K19,'4221'!$F:$F,'A4221'!$M$7)&gt;=1,1,0)</f>
        <v>0</v>
      </c>
      <c r="N19" s="136">
        <f>IF(COUNTIFS('4221'!$D:$D,'A4221'!J19,'4221'!$I:$I,'A4221'!K19,'4221'!$F:$F,'A4221'!$N$7)&gt;=1,1,0)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IFERROR(IF(ROW(_xlfn.XLOOKUP(B20,For_4221!D:D,For_4221!D:D))=1,"",ROW(_xlfn.XLOOKUP(B20,For_4221!D:D,For_4221!D:D))),"")</f>
        <v/>
      </c>
      <c r="B20" s="229"/>
      <c r="C20" s="230" t="str" cm="1">
        <f t="array" aca="1" ref="C20" ca="1">IFERROR(LEFT(
IF(INDIRECT("For_4221!N"&amp;A20)="verificar","6, ","")&amp;
IF(INDIRECT("For_4221!q"&amp;A20)="verificar","7, ","")&amp;
IF(INDIRECT("For_4221!t"&amp;A20)="verificar","8, ","")&amp;
IF(INDIRECT("For_4221!w"&amp;A20)="verificar","16, ","")&amp;
IF(INDIRECT("For_4221!x"&amp;A20)="não","QUESTIONÁRIO, ",""),
LEN(
IF(INDIRECT("For_4221!N"&amp;A20)="verificar","6, ","")&amp;
IF(INDIRECT("For_4221!q"&amp;A20)="verificar","7, ","")&amp;
IF(INDIRECT("For_4221!t"&amp;A20)="verificar","8, ","")&amp;
IF(INDIRECT("For_4221!w"&amp;A20)="verificar","16, ","")&amp;
IF(INDIRECT("For_4221!x"&amp;A20)="não","QUESTIONÁRIO, ",""))-2)&amp;".","")</f>
        <v/>
      </c>
      <c r="D20" s="229"/>
      <c r="E20" s="229"/>
      <c r="H20" s="115"/>
      <c r="I20" s="115">
        <f>_xlfn.XLOOKUP(J20,'4221'!$D:$D,'4221'!$C:$C,0,0)</f>
        <v>0</v>
      </c>
      <c r="J20" s="134"/>
      <c r="K20" s="135" cm="1">
        <f t="array" ref="K20">MAX(IF(J20='4221'!$D:$D,'4221'!$I:$I))</f>
        <v>0</v>
      </c>
      <c r="L20" s="136">
        <f>IF(COUNTIFS('4221'!$D:$D,'A4221'!J20,'4221'!$I:$I,'A4221'!K20,'4221'!$F:$F,'A4221'!$L$7)&gt;=1,1,0)</f>
        <v>0</v>
      </c>
      <c r="M20" s="136">
        <f>IF(COUNTIFS('4221'!$D:$D,'A4221'!J20,'4221'!$I:$I,'A4221'!K20,'4221'!$F:$F,'A4221'!$M$7)&gt;=1,1,0)</f>
        <v>0</v>
      </c>
      <c r="N20" s="136">
        <f>IF(COUNTIFS('4221'!$D:$D,'A4221'!J20,'4221'!$I:$I,'A4221'!K20,'4221'!$F:$F,'A4221'!$N$7)&gt;=1,1,0)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IFERROR(IF(ROW(_xlfn.XLOOKUP(B21,For_4221!D:D,For_4221!D:D))=1,"",ROW(_xlfn.XLOOKUP(B21,For_4221!D:D,For_4221!D:D))),"")</f>
        <v/>
      </c>
      <c r="B21" s="229"/>
      <c r="C21" s="230" t="str" cm="1">
        <f t="array" aca="1" ref="C21" ca="1">IFERROR(LEFT(
IF(INDIRECT("For_4221!N"&amp;A21)="verificar","6, ","")&amp;
IF(INDIRECT("For_4221!q"&amp;A21)="verificar","7, ","")&amp;
IF(INDIRECT("For_4221!t"&amp;A21)="verificar","8, ","")&amp;
IF(INDIRECT("For_4221!w"&amp;A21)="verificar","16, ","")&amp;
IF(INDIRECT("For_4221!x"&amp;A21)="não","QUESTIONÁRIO, ",""),
LEN(
IF(INDIRECT("For_4221!N"&amp;A21)="verificar","6, ","")&amp;
IF(INDIRECT("For_4221!q"&amp;A21)="verificar","7, ","")&amp;
IF(INDIRECT("For_4221!t"&amp;A21)="verificar","8, ","")&amp;
IF(INDIRECT("For_4221!w"&amp;A21)="verificar","16, ","")&amp;
IF(INDIRECT("For_4221!x"&amp;A21)="não","QUESTIONÁRIO, ",""))-2)&amp;".","")</f>
        <v/>
      </c>
      <c r="D21" s="229"/>
      <c r="E21" s="229"/>
      <c r="H21" s="115"/>
      <c r="I21" s="115">
        <f>_xlfn.XLOOKUP(J21,'4221'!$D:$D,'4221'!$C:$C,0,0)</f>
        <v>0</v>
      </c>
      <c r="J21" s="134"/>
      <c r="K21" s="135" cm="1">
        <f t="array" ref="K21">MAX(IF(J21='4221'!$D:$D,'4221'!$I:$I))</f>
        <v>0</v>
      </c>
      <c r="L21" s="136">
        <f>IF(COUNTIFS('4221'!$D:$D,'A4221'!J21,'4221'!$I:$I,'A4221'!K21,'4221'!$F:$F,'A4221'!$L$7)&gt;=1,1,0)</f>
        <v>0</v>
      </c>
      <c r="M21" s="136">
        <f>IF(COUNTIFS('4221'!$D:$D,'A4221'!J21,'4221'!$I:$I,'A4221'!K21,'4221'!$F:$F,'A4221'!$M$7)&gt;=1,1,0)</f>
        <v>0</v>
      </c>
      <c r="N21" s="136">
        <f>IF(COUNTIFS('4221'!$D:$D,'A4221'!J21,'4221'!$I:$I,'A4221'!K21,'4221'!$F:$F,'A4221'!$N$7)&gt;=1,1,0)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IFERROR(IF(ROW(_xlfn.XLOOKUP(B22,For_4221!D:D,For_4221!D:D))=1,"",ROW(_xlfn.XLOOKUP(B22,For_4221!D:D,For_4221!D:D))),"")</f>
        <v/>
      </c>
      <c r="B22" s="229"/>
      <c r="C22" s="230" t="str" cm="1">
        <f t="array" aca="1" ref="C22" ca="1">IFERROR(LEFT(
IF(INDIRECT("For_4221!N"&amp;A22)="verificar","6, ","")&amp;
IF(INDIRECT("For_4221!q"&amp;A22)="verificar","7, ","")&amp;
IF(INDIRECT("For_4221!t"&amp;A22)="verificar","8, ","")&amp;
IF(INDIRECT("For_4221!w"&amp;A22)="verificar","16, ","")&amp;
IF(INDIRECT("For_4221!x"&amp;A22)="não","QUESTIONÁRIO, ",""),
LEN(
IF(INDIRECT("For_4221!N"&amp;A22)="verificar","6, ","")&amp;
IF(INDIRECT("For_4221!q"&amp;A22)="verificar","7, ","")&amp;
IF(INDIRECT("For_4221!t"&amp;A22)="verificar","8, ","")&amp;
IF(INDIRECT("For_4221!w"&amp;A22)="verificar","16, ","")&amp;
IF(INDIRECT("For_4221!x"&amp;A22)="não","QUESTIONÁRIO, ",""))-2)&amp;".","")</f>
        <v/>
      </c>
      <c r="D22" s="229"/>
      <c r="E22" s="229"/>
      <c r="H22" s="115"/>
      <c r="I22" s="115">
        <f>_xlfn.XLOOKUP(J22,'4221'!$D:$D,'4221'!$C:$C,0,0)</f>
        <v>0</v>
      </c>
      <c r="J22" s="134"/>
      <c r="K22" s="135" cm="1">
        <f t="array" ref="K22">MAX(IF(J22='4221'!$D:$D,'4221'!$I:$I))</f>
        <v>0</v>
      </c>
      <c r="L22" s="136">
        <f>IF(COUNTIFS('4221'!$D:$D,'A4221'!J22,'4221'!$I:$I,'A4221'!K22,'4221'!$F:$F,'A4221'!$L$7)&gt;=1,1,0)</f>
        <v>0</v>
      </c>
      <c r="M22" s="136">
        <f>IF(COUNTIFS('4221'!$D:$D,'A4221'!J22,'4221'!$I:$I,'A4221'!K22,'4221'!$F:$F,'A4221'!$M$7)&gt;=1,1,0)</f>
        <v>0</v>
      </c>
      <c r="N22" s="136">
        <f>IF(COUNTIFS('4221'!$D:$D,'A4221'!J22,'4221'!$I:$I,'A4221'!K22,'4221'!$F:$F,'A4221'!$N$7)&gt;=1,1,0)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IFERROR(IF(ROW(_xlfn.XLOOKUP(B23,For_4221!D:D,For_4221!D:D))=1,"",ROW(_xlfn.XLOOKUP(B23,For_4221!D:D,For_4221!D:D))),"")</f>
        <v/>
      </c>
      <c r="B23" s="229"/>
      <c r="C23" s="230" t="str" cm="1">
        <f t="array" aca="1" ref="C23" ca="1">IFERROR(LEFT(
IF(INDIRECT("For_4221!N"&amp;A23)="verificar","6, ","")&amp;
IF(INDIRECT("For_4221!q"&amp;A23)="verificar","7, ","")&amp;
IF(INDIRECT("For_4221!t"&amp;A23)="verificar","8, ","")&amp;
IF(INDIRECT("For_4221!w"&amp;A23)="verificar","16, ","")&amp;
IF(INDIRECT("For_4221!x"&amp;A23)="não","QUESTIONÁRIO, ",""),
LEN(
IF(INDIRECT("For_4221!N"&amp;A23)="verificar","6, ","")&amp;
IF(INDIRECT("For_4221!q"&amp;A23)="verificar","7, ","")&amp;
IF(INDIRECT("For_4221!t"&amp;A23)="verificar","8, ","")&amp;
IF(INDIRECT("For_4221!w"&amp;A23)="verificar","16, ","")&amp;
IF(INDIRECT("For_4221!x"&amp;A23)="não","QUESTIONÁRIO, ",""))-2)&amp;".","")</f>
        <v/>
      </c>
      <c r="D23" s="229"/>
      <c r="E23" s="229"/>
      <c r="H23" s="115"/>
      <c r="I23" s="115">
        <f>_xlfn.XLOOKUP(J23,'4221'!$D:$D,'4221'!$C:$C,0,0)</f>
        <v>0</v>
      </c>
      <c r="J23" s="134"/>
      <c r="K23" s="135" cm="1">
        <f t="array" ref="K23">MAX(IF(J23='4221'!$D:$D,'4221'!$I:$I))</f>
        <v>0</v>
      </c>
      <c r="L23" s="136">
        <f>IF(COUNTIFS('4221'!$D:$D,'A4221'!J23,'4221'!$I:$I,'A4221'!K23,'4221'!$F:$F,'A4221'!$L$7)&gt;=1,1,0)</f>
        <v>0</v>
      </c>
      <c r="M23" s="136">
        <f>IF(COUNTIFS('4221'!$D:$D,'A4221'!J23,'4221'!$I:$I,'A4221'!K23,'4221'!$F:$F,'A4221'!$M$7)&gt;=1,1,0)</f>
        <v>0</v>
      </c>
      <c r="N23" s="136">
        <f>IF(COUNTIFS('4221'!$D:$D,'A4221'!J23,'4221'!$I:$I,'A4221'!K23,'4221'!$F:$F,'A4221'!$N$7)&gt;=1,1,0)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IFERROR(IF(ROW(_xlfn.XLOOKUP(B24,For_4221!D:D,For_4221!D:D))=1,"",ROW(_xlfn.XLOOKUP(B24,For_4221!D:D,For_4221!D:D))),"")</f>
        <v/>
      </c>
      <c r="B24" s="229"/>
      <c r="C24" s="230" t="str" cm="1">
        <f t="array" aca="1" ref="C24" ca="1">IFERROR(LEFT(
IF(INDIRECT("For_4221!N"&amp;A24)="verificar","6, ","")&amp;
IF(INDIRECT("For_4221!q"&amp;A24)="verificar","7, ","")&amp;
IF(INDIRECT("For_4221!t"&amp;A24)="verificar","8, ","")&amp;
IF(INDIRECT("For_4221!w"&amp;A24)="verificar","16, ","")&amp;
IF(INDIRECT("For_4221!x"&amp;A24)="não","QUESTIONÁRIO, ",""),
LEN(
IF(INDIRECT("For_4221!N"&amp;A24)="verificar","6, ","")&amp;
IF(INDIRECT("For_4221!q"&amp;A24)="verificar","7, ","")&amp;
IF(INDIRECT("For_4221!t"&amp;A24)="verificar","8, ","")&amp;
IF(INDIRECT("For_4221!w"&amp;A24)="verificar","16, ","")&amp;
IF(INDIRECT("For_4221!x"&amp;A24)="não","QUESTIONÁRIO, ",""))-2)&amp;".","")</f>
        <v/>
      </c>
      <c r="D24" s="229"/>
      <c r="E24" s="229"/>
      <c r="H24" s="115"/>
      <c r="I24" s="115">
        <f>_xlfn.XLOOKUP(J24,'4221'!$D:$D,'4221'!$C:$C,0,0)</f>
        <v>0</v>
      </c>
      <c r="J24" s="134"/>
      <c r="K24" s="135" cm="1">
        <f t="array" ref="K24">MAX(IF(J24='4221'!$D:$D,'4221'!$I:$I))</f>
        <v>0</v>
      </c>
      <c r="L24" s="136">
        <f>IF(COUNTIFS('4221'!$D:$D,'A4221'!J24,'4221'!$I:$I,'A4221'!K24,'4221'!$F:$F,'A4221'!$L$7)&gt;=1,1,0)</f>
        <v>0</v>
      </c>
      <c r="M24" s="136">
        <f>IF(COUNTIFS('4221'!$D:$D,'A4221'!J24,'4221'!$I:$I,'A4221'!K24,'4221'!$F:$F,'A4221'!$M$7)&gt;=1,1,0)</f>
        <v>0</v>
      </c>
      <c r="N24" s="136">
        <f>IF(COUNTIFS('4221'!$D:$D,'A4221'!J24,'4221'!$I:$I,'A4221'!K24,'4221'!$F:$F,'A4221'!$N$7)&gt;=1,1,0)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_xlfn.XLOOKUP(J25,'4221'!$D:$D,'4221'!$C:$C,0,0)</f>
        <v>0</v>
      </c>
      <c r="J25" s="134"/>
      <c r="K25" s="135" cm="1">
        <f t="array" ref="K25">MAX(IF(J25='4221'!$D:$D,'4221'!$I:$I))</f>
        <v>0</v>
      </c>
      <c r="L25" s="136">
        <f>IF(COUNTIFS('4221'!$D:$D,'A4221'!J25,'4221'!$I:$I,'A4221'!K25,'4221'!$F:$F,'A4221'!$L$7)&gt;=1,1,0)</f>
        <v>0</v>
      </c>
      <c r="M25" s="136">
        <f>IF(COUNTIFS('4221'!$D:$D,'A4221'!J25,'4221'!$I:$I,'A4221'!K25,'4221'!$F:$F,'A4221'!$M$7)&gt;=1,1,0)</f>
        <v>0</v>
      </c>
      <c r="N25" s="136">
        <f>IF(COUNTIFS('4221'!$D:$D,'A4221'!J25,'4221'!$I:$I,'A4221'!K25,'4221'!$F:$F,'A4221'!$N$7)&gt;=1,1,0)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_xlfn.XLOOKUP(J26,'4221'!$D:$D,'4221'!$C:$C,0,0)</f>
        <v>0</v>
      </c>
      <c r="J26" s="134"/>
      <c r="K26" s="135" cm="1">
        <f t="array" ref="K26">MAX(IF(J26='4221'!$D:$D,'4221'!$I:$I))</f>
        <v>0</v>
      </c>
      <c r="L26" s="136">
        <f>IF(COUNTIFS('4221'!$D:$D,'A4221'!J26,'4221'!$I:$I,'A4221'!K26,'4221'!$F:$F,'A4221'!$L$7)&gt;=1,1,0)</f>
        <v>0</v>
      </c>
      <c r="M26" s="136">
        <f>IF(COUNTIFS('4221'!$D:$D,'A4221'!J26,'4221'!$I:$I,'A4221'!K26,'4221'!$F:$F,'A4221'!$M$7)&gt;=1,1,0)</f>
        <v>0</v>
      </c>
      <c r="N26" s="136">
        <f>IF(COUNTIFS('4221'!$D:$D,'A4221'!J26,'4221'!$I:$I,'A4221'!K26,'4221'!$F:$F,'A4221'!$N$7)&gt;=1,1,0)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_xlfn.XLOOKUP(J27,'4221'!$D:$D,'4221'!$C:$C,0,0)</f>
        <v>0</v>
      </c>
      <c r="J27" s="134"/>
      <c r="K27" s="135" cm="1">
        <f t="array" ref="K27">MAX(IF(J27='4221'!$D:$D,'4221'!$I:$I))</f>
        <v>0</v>
      </c>
      <c r="L27" s="136">
        <f>IF(COUNTIFS('4221'!$D:$D,'A4221'!J27,'4221'!$I:$I,'A4221'!K27,'4221'!$F:$F,'A4221'!$L$7)&gt;=1,1,0)</f>
        <v>0</v>
      </c>
      <c r="M27" s="136">
        <f>IF(COUNTIFS('4221'!$D:$D,'A4221'!J27,'4221'!$I:$I,'A4221'!K27,'4221'!$F:$F,'A4221'!$M$7)&gt;=1,1,0)</f>
        <v>0</v>
      </c>
      <c r="N27" s="136">
        <f>IF(COUNTIFS('4221'!$D:$D,'A4221'!J27,'4221'!$I:$I,'A4221'!K27,'4221'!$F:$F,'A4221'!$N$7)&gt;=1,1,0)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_xlfn._xlws.FILTER(For_4221!D:E,For_4221!J:J="SIM","")</f>
        <v/>
      </c>
      <c r="C28" s="230"/>
      <c r="D28" s="229"/>
      <c r="E28" s="229"/>
      <c r="H28" s="115"/>
      <c r="I28" s="115">
        <f>_xlfn.XLOOKUP(J28,'4221'!$D:$D,'4221'!$C:$C,0,0)</f>
        <v>0</v>
      </c>
      <c r="J28" s="134"/>
      <c r="K28" s="135" cm="1">
        <f t="array" ref="K28">MAX(IF(J28='4221'!$D:$D,'4221'!$I:$I))</f>
        <v>0</v>
      </c>
      <c r="L28" s="136">
        <f>IF(COUNTIFS('4221'!$D:$D,'A4221'!J28,'4221'!$I:$I,'A4221'!K28,'4221'!$F:$F,'A4221'!$L$7)&gt;=1,1,0)</f>
        <v>0</v>
      </c>
      <c r="M28" s="136">
        <f>IF(COUNTIFS('4221'!$D:$D,'A4221'!J28,'4221'!$I:$I,'A4221'!K28,'4221'!$F:$F,'A4221'!$M$7)&gt;=1,1,0)</f>
        <v>0</v>
      </c>
      <c r="N28" s="136">
        <f>IF(COUNTIFS('4221'!$D:$D,'A4221'!J28,'4221'!$I:$I,'A4221'!K28,'4221'!$F:$F,'A4221'!$N$7)&gt;=1,1,0)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_xlfn.XLOOKUP(J29,'4221'!$D:$D,'4221'!$C:$C,0,0)</f>
        <v>0</v>
      </c>
      <c r="J29" s="134"/>
      <c r="K29" s="135" cm="1">
        <f t="array" ref="K29">MAX(IF(J29='4221'!$D:$D,'4221'!$I:$I))</f>
        <v>0</v>
      </c>
      <c r="L29" s="136">
        <f>IF(COUNTIFS('4221'!$D:$D,'A4221'!J29,'4221'!$I:$I,'A4221'!K29,'4221'!$F:$F,'A4221'!$L$7)&gt;=1,1,0)</f>
        <v>0</v>
      </c>
      <c r="M29" s="136">
        <f>IF(COUNTIFS('4221'!$D:$D,'A4221'!J29,'4221'!$I:$I,'A4221'!K29,'4221'!$F:$F,'A4221'!$M$7)&gt;=1,1,0)</f>
        <v>0</v>
      </c>
      <c r="N29" s="136">
        <f>IF(COUNTIFS('4221'!$D:$D,'A4221'!J29,'4221'!$I:$I,'A4221'!K29,'4221'!$F:$F,'A4221'!$N$7)&gt;=1,1,0)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5">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3" priority="4" operator="equal">
      <formula>1</formula>
    </cfRule>
  </conditionalFormatting>
  <conditionalFormatting sqref="L1:N29 L58:N1048576">
    <cfRule type="cellIs" dxfId="2" priority="1" operator="equal">
      <formula>0</formula>
    </cfRule>
  </conditionalFormatting>
  <conditionalFormatting sqref="M3:M6 M8:M29 M58:M1048576">
    <cfRule type="cellIs" dxfId="1" priority="3" operator="equal">
      <formula>1</formula>
    </cfRule>
  </conditionalFormatting>
  <conditionalFormatting sqref="N3:N6 N8:N29 N58:N1048576">
    <cfRule type="cellIs" dxfId="0" priority="2" operator="equal">
      <formula>1</formula>
    </cfRule>
  </conditionalFormatting>
  <dataValidations count="3">
    <dataValidation type="list" allowBlank="1" showInputMessage="1" showErrorMessage="1" sqref="S10:T29 AL10:AL29 W10:X29 AH10:AH29 AE10:AF10 O10:P29 AA10:AB29" xr:uid="{ECF7FA44-C206-45E6-8885-22E0A1838422}">
      <formula1>"Sim, Não"</formula1>
    </dataValidation>
    <dataValidation type="list" allowBlank="1" showInputMessage="1" showErrorMessage="1" sqref="R10:R29 V10:V29 Z10:Z29" xr:uid="{93F861DD-94FE-44BE-9B26-7A5EC0234BDE}">
      <formula1>"Sim, Não, Não se aplica"</formula1>
    </dataValidation>
    <dataValidation type="list" allowBlank="1" showInputMessage="1" showErrorMessage="1" sqref="AD10" xr:uid="{61493182-9631-47D7-A419-385BD2384A96}">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D69D4207-B638-40A3-A5CD-3446035D6ABB}">
          <x14:formula1>
            <xm:f>'Cooperados Alto Risco'!$N$20:$N$27</xm:f>
          </x14:formula1>
          <xm:sqref>AK10:AK29</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EE12-CA76-47C7-B278-8B036E618082}">
  <sheetPr codeName="Planilha82">
    <tabColor rgb="FF66FFFF"/>
  </sheetPr>
  <dimension ref="A1:K8"/>
  <sheetViews>
    <sheetView workbookViewId="0">
      <selection activeCell="I7" sqref="I7:I8"/>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c r="A1" s="349" t="s">
        <v>837</v>
      </c>
      <c r="B1" s="350"/>
      <c r="C1" s="350"/>
      <c r="D1" s="350"/>
      <c r="E1" s="350"/>
      <c r="F1" s="350"/>
      <c r="G1" s="350"/>
      <c r="H1" s="350"/>
      <c r="I1" s="350"/>
      <c r="J1" s="350"/>
      <c r="K1" s="350"/>
    </row>
    <row r="2" spans="1:11">
      <c r="A2" s="349" t="s">
        <v>10</v>
      </c>
      <c r="B2" s="350"/>
      <c r="C2" s="350"/>
      <c r="D2" s="350"/>
      <c r="E2" s="350"/>
      <c r="F2" s="350"/>
      <c r="G2" s="350"/>
      <c r="H2" s="350"/>
      <c r="I2" s="350"/>
      <c r="J2" s="350"/>
      <c r="K2" s="350"/>
    </row>
    <row r="3" spans="1:11">
      <c r="A3" s="349" t="s">
        <v>766</v>
      </c>
      <c r="B3" s="350"/>
      <c r="C3" s="350"/>
      <c r="D3" s="350"/>
      <c r="E3" s="350"/>
      <c r="F3" s="350"/>
      <c r="G3" s="350"/>
      <c r="H3" s="350"/>
      <c r="I3" s="350"/>
      <c r="J3" s="350"/>
      <c r="K3" s="350"/>
    </row>
    <row r="4" spans="1:11" ht="15" customHeight="1">
      <c r="A4" s="1" t="s">
        <v>838</v>
      </c>
      <c r="B4" s="351" t="s">
        <v>1650</v>
      </c>
      <c r="C4" s="352"/>
      <c r="D4" s="352"/>
      <c r="E4" s="352"/>
      <c r="F4" s="352"/>
      <c r="G4" s="352"/>
      <c r="H4" s="352"/>
      <c r="I4" s="352"/>
      <c r="J4" s="352"/>
      <c r="K4" s="352"/>
    </row>
    <row r="5" spans="1:11" ht="15" customHeight="1">
      <c r="A5" s="1" t="s">
        <v>840</v>
      </c>
      <c r="B5" s="351" t="s">
        <v>1651</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827</v>
      </c>
      <c r="C7" s="4" t="s">
        <v>1652</v>
      </c>
      <c r="D7" s="4" t="s">
        <v>1653</v>
      </c>
      <c r="E7" s="5" t="s">
        <v>854</v>
      </c>
      <c r="F7" s="5" t="s">
        <v>83</v>
      </c>
      <c r="G7" s="5" t="s">
        <v>855</v>
      </c>
      <c r="H7" s="5" t="s">
        <v>856</v>
      </c>
      <c r="I7" s="9">
        <v>46048</v>
      </c>
      <c r="J7" s="5" t="s">
        <v>857</v>
      </c>
      <c r="K7" s="4" t="s">
        <v>858</v>
      </c>
    </row>
    <row r="8" spans="1:11" ht="24">
      <c r="A8" s="6" t="s">
        <v>766</v>
      </c>
      <c r="B8" s="6" t="s">
        <v>827</v>
      </c>
      <c r="C8" s="6" t="s">
        <v>1654</v>
      </c>
      <c r="D8" s="6" t="s">
        <v>1655</v>
      </c>
      <c r="E8" s="7" t="s">
        <v>854</v>
      </c>
      <c r="F8" s="7" t="s">
        <v>83</v>
      </c>
      <c r="G8" s="7" t="s">
        <v>855</v>
      </c>
      <c r="H8" s="7" t="s">
        <v>856</v>
      </c>
      <c r="I8" s="8">
        <v>46041</v>
      </c>
      <c r="J8" s="7" t="s">
        <v>857</v>
      </c>
      <c r="K8" s="6"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1299-941D-4235-A1D8-702A0726AE33}">
  <sheetPr codeName="Planilha84">
    <tabColor rgb="FF66FFFF"/>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27.7109375" bestFit="1" customWidth="1"/>
    <col min="4" max="4" width="26.425781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827</v>
      </c>
      <c r="D2" s="72" t="s">
        <v>2624</v>
      </c>
      <c r="E2" s="72" t="s">
        <v>1838</v>
      </c>
      <c r="F2" s="73" t="s">
        <v>2625</v>
      </c>
      <c r="G2" s="73" t="s">
        <v>1835</v>
      </c>
      <c r="H2" s="73" t="s">
        <v>1836</v>
      </c>
      <c r="I2" s="73" t="s">
        <v>2626</v>
      </c>
      <c r="J2" s="279">
        <v>618.20000000000005</v>
      </c>
      <c r="K2" s="279">
        <v>133042873.37</v>
      </c>
      <c r="L2" s="280">
        <v>4.6466224333621397E-6</v>
      </c>
      <c r="M2" s="74">
        <v>0</v>
      </c>
      <c r="N2" s="74">
        <v>1911351.06</v>
      </c>
      <c r="O2" s="281">
        <v>0</v>
      </c>
    </row>
    <row r="3" spans="1:15" ht="15.75" thickBot="1">
      <c r="A3" s="71" t="s">
        <v>1831</v>
      </c>
      <c r="B3" s="72" t="s">
        <v>766</v>
      </c>
      <c r="C3" s="72" t="s">
        <v>827</v>
      </c>
      <c r="D3" s="72" t="s">
        <v>2624</v>
      </c>
      <c r="E3" s="72" t="s">
        <v>1833</v>
      </c>
      <c r="F3" s="73" t="s">
        <v>2627</v>
      </c>
      <c r="G3" s="73" t="s">
        <v>1835</v>
      </c>
      <c r="H3" s="73" t="s">
        <v>1836</v>
      </c>
      <c r="I3" s="73" t="s">
        <v>2628</v>
      </c>
      <c r="J3" s="279">
        <v>823.41</v>
      </c>
      <c r="K3" s="279">
        <v>133042873.37</v>
      </c>
      <c r="L3" s="280">
        <v>6.18905755071937E-6</v>
      </c>
      <c r="M3" s="74">
        <v>0</v>
      </c>
      <c r="N3" s="74">
        <v>1911351.06</v>
      </c>
      <c r="O3" s="281">
        <v>0</v>
      </c>
    </row>
    <row r="4" spans="1:15" ht="15.75" thickBot="1">
      <c r="A4" s="71" t="s">
        <v>1831</v>
      </c>
      <c r="B4" s="72" t="s">
        <v>766</v>
      </c>
      <c r="C4" s="72" t="s">
        <v>827</v>
      </c>
      <c r="D4" s="72" t="s">
        <v>2624</v>
      </c>
      <c r="E4" s="72" t="s">
        <v>1833</v>
      </c>
      <c r="F4" s="73" t="s">
        <v>2627</v>
      </c>
      <c r="G4" s="73" t="s">
        <v>1835</v>
      </c>
      <c r="H4" s="73" t="s">
        <v>1836</v>
      </c>
      <c r="I4" s="73" t="s">
        <v>2629</v>
      </c>
      <c r="J4" s="279">
        <v>1311.56</v>
      </c>
      <c r="K4" s="279">
        <v>133042873.37</v>
      </c>
      <c r="L4" s="280">
        <v>9.8581755397936701E-6</v>
      </c>
      <c r="M4" s="74">
        <v>0</v>
      </c>
      <c r="N4" s="74">
        <v>1911351.06</v>
      </c>
      <c r="O4" s="281">
        <v>0</v>
      </c>
    </row>
    <row r="5" spans="1:15" ht="15.75" thickBot="1">
      <c r="A5" s="77" t="s">
        <v>1831</v>
      </c>
      <c r="B5" s="78" t="s">
        <v>766</v>
      </c>
      <c r="C5" s="78" t="s">
        <v>827</v>
      </c>
      <c r="D5" s="78" t="s">
        <v>2624</v>
      </c>
      <c r="E5" s="78" t="s">
        <v>1833</v>
      </c>
      <c r="F5" s="79" t="s">
        <v>2627</v>
      </c>
      <c r="G5" s="79" t="s">
        <v>1835</v>
      </c>
      <c r="H5" s="79" t="s">
        <v>1836</v>
      </c>
      <c r="I5" s="79" t="s">
        <v>2630</v>
      </c>
      <c r="J5" s="282">
        <v>2937.38</v>
      </c>
      <c r="K5" s="282">
        <v>133042873.37</v>
      </c>
      <c r="L5" s="259">
        <v>2.2078446786330098E-5</v>
      </c>
      <c r="M5" s="80">
        <v>0</v>
      </c>
      <c r="N5" s="80">
        <v>1911351.06</v>
      </c>
      <c r="O5" s="260">
        <v>0</v>
      </c>
    </row>
    <row r="6" spans="1:15" ht="15"/>
    <row r="7" spans="1:15" ht="15"/>
    <row r="8" spans="1:15" ht="15"/>
    <row r="9" spans="1:15" ht="15"/>
    <row r="10" spans="1:15" ht="15"/>
  </sheetData>
  <pageMargins left="0.511811024" right="0.511811024" top="0.78740157499999996" bottom="0.78740157499999996" header="0.31496062000000002" footer="0.3149606200000000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C0BE-9C35-42BC-8A1C-E9FEF9FE7404}">
  <sheetPr codeName="Planilha85">
    <tabColor rgb="FF66FFFF"/>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827</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fornecedores'!E:E=For_4221!F2)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228" priority="3"/>
  </conditionalFormatting>
  <conditionalFormatting sqref="I3">
    <cfRule type="cellIs" dxfId="227" priority="1" operator="equal">
      <formula>0</formula>
    </cfRule>
    <cfRule type="cellIs" dxfId="226" priority="2" operator="equal">
      <formula>1</formula>
    </cfRule>
  </conditionalFormatting>
  <dataValidations count="1">
    <dataValidation type="list" allowBlank="1" showInputMessage="1" showErrorMessage="1" sqref="J4:K33 O4:P24 L4:M24 U4:V24 R4:S24 X4:X24" xr:uid="{AA144651-CBC7-46B1-B65A-9933A365C137}">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DAE1-BA39-4B71-92AF-AC6D0C0777C5}">
  <sheetPr>
    <tabColor rgb="FFFFC000"/>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8.140625" style="65"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828</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01 Coperado elegível ao RSAC</v>
      </c>
      <c r="C4" s="154">
        <f>SUM(L:L)</f>
        <v>0</v>
      </c>
      <c r="D4" s="154">
        <f>SUM(M:M)</f>
        <v>0</v>
      </c>
      <c r="E4" s="154">
        <f>SUM(N:N)</f>
        <v>1</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4278'!L:L)</f>
        <v>0</v>
      </c>
      <c r="C7" s="122">
        <v>0.15</v>
      </c>
      <c r="D7" s="340" t="str">
        <f>IF(B7&lt;C7,"ENQUADRADO","DESENQUADRADO")</f>
        <v>ENQUADRADO</v>
      </c>
      <c r="E7" s="340"/>
      <c r="H7" s="341" t="s">
        <v>829</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0">_xlfn.XLOOKUP(_xlfn.UNIQUE('4278'!$C:$C),'4278'!C:C,'4278'!D:D,"")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Fornecedores'!G50</f>
        <v>0</v>
      </c>
      <c r="D10" s="118">
        <f>'Análise Fornecedores'!H50</f>
        <v>0</v>
      </c>
      <c r="E10" s="118">
        <f>'Análise Fornecedores'!I50</f>
        <v>0</v>
      </c>
      <c r="H10" s="265" t="s">
        <v>1733</v>
      </c>
      <c r="I10" s="142" t="str">
        <f>_xlfn.XLOOKUP(J10,'4278'!$D:$D,'4278'!$C:$C,0,0)</f>
        <v>169.714.421-72</v>
      </c>
      <c r="J10" s="143" t="str">
        <v>LIRANDO DE AZEVEDO JACUNDA</v>
      </c>
      <c r="K10" s="144" cm="1">
        <f t="array" ref="K10">MAX(IF(J10='4278'!$D:$D,'4278'!$I:$I))</f>
        <v>46051</v>
      </c>
      <c r="L10" s="145">
        <f>IF(COUNTIFS('4278'!$D:$D,'A4278'!J10,'4278'!$I:$I,'A4278'!K10,'4278'!$F:$F,'A4278'!$L$7)&gt;=1,1,0)</f>
        <v>0</v>
      </c>
      <c r="M10" s="145">
        <f>IF(COUNTIFS('4278'!$D:$D,'A4278'!J10,'4278'!$I:$I,'A4278'!K10,'4278'!$F:$F,'A4278'!$M$7)&gt;=1,1,0)</f>
        <v>0</v>
      </c>
      <c r="N10" s="146">
        <f>IF(COUNTIFS('4278'!$D:$D,'A4278'!J10,'4278'!$I:$I,'A4278'!K10,'4278'!$F:$F,'A4278'!$N$7)&gt;=1,1,0)</f>
        <v>1</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Sim, precisa de plano cadastrado na PGPC</v>
      </c>
      <c r="AK10" s="118"/>
      <c r="AL10" s="115" t="s">
        <v>1731</v>
      </c>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115"/>
      <c r="I11" s="115">
        <f>_xlfn.XLOOKUP(J11,'4278'!$D:$D,'4278'!$C:$C,0,0)</f>
        <v>0</v>
      </c>
      <c r="J11" s="134"/>
      <c r="K11" s="135" cm="1">
        <f t="array" ref="K11">MAX(IF(J11='4278'!$D:$D,'4278'!$I:$I))</f>
        <v>0</v>
      </c>
      <c r="L11" s="136">
        <f>IF(COUNTIFS('4278'!$D:$D,'A4278'!J11,'4278'!$I:$I,'A4278'!K11,'4278'!$F:$F,'A4278'!$L$7)&gt;=1,1,0)</f>
        <v>0</v>
      </c>
      <c r="M11" s="136">
        <f>IF(COUNTIFS('4278'!$D:$D,'A4278'!J11,'4278'!$I:$I,'A4278'!K11,'4278'!$F:$F,'A4278'!$M$7)&gt;=1,1,0)</f>
        <v>0</v>
      </c>
      <c r="N11" s="136">
        <f>IF(COUNTIFS('4278'!$D:$D,'A4278'!J11,'4278'!$I:$I,'A4278'!K11,'4278'!$F:$F,'A4278'!$N$7)&gt;=1,1,0)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_xlfn.XLOOKUP(J12,'4278'!$D:$D,'4278'!$C:$C,0,0)</f>
        <v>0</v>
      </c>
      <c r="J12" s="134"/>
      <c r="K12" s="135" cm="1">
        <f t="array" ref="K12">MAX(IF(J12='4278'!$D:$D,'4278'!$I:$I))</f>
        <v>0</v>
      </c>
      <c r="L12" s="136">
        <f>IF(COUNTIFS('4278'!$D:$D,'A4278'!J12,'4278'!$I:$I,'A4278'!K12,'4278'!$F:$F,'A4278'!$L$7)&gt;=1,1,0)</f>
        <v>0</v>
      </c>
      <c r="M12" s="136">
        <f>IF(COUNTIFS('4278'!$D:$D,'A4278'!J12,'4278'!$I:$I,'A4278'!K12,'4278'!$F:$F,'A4278'!$M$7)&gt;=1,1,0)</f>
        <v>0</v>
      </c>
      <c r="N12" s="136">
        <f>IF(COUNTIFS('4278'!$D:$D,'A4278'!J12,'4278'!$I:$I,'A4278'!K12,'4278'!$F:$F,'A4278'!$N$7)&gt;=1,1,0)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IFERROR(IF(ROW(_xlfn.XLOOKUP(B13,For_4278!D:D,For_4278!D:D))=1,"",ROW(_xlfn.XLOOKUP(B13,For_4278!D:D,For_4278!D:D))),"")</f>
        <v/>
      </c>
      <c r="B13" s="229" t="str" cm="1">
        <f t="array" ref="B13">_xlfn.UNIQUE(IF(_xlfn._xlws.FILTER(For_4278!D:D,For_4278!Z:Z="Fornecedor COM perguntas a serem evidenciadas","")="","",_xlfn._xlws.FILTER(For_4278!D:D,For_4278!Z:Z:'For_4278'!Z:Z="Fornecedor COM perguntas a serem evidenciadas","")))</f>
        <v/>
      </c>
      <c r="C13" s="230" t="str" cm="1">
        <f t="array" aca="1" ref="C13" ca="1">IFERROR(LEFT(
IF(INDIRECT("For_4278!N"&amp;A13)="verificar","6, ","")&amp;
IF(INDIRECT("For_4278!q"&amp;A13)="verificar","7, ","")&amp;
IF(INDIRECT("For_4278!t"&amp;A13)="verificar","8, ","")&amp;
IF(INDIRECT("For_4278!w"&amp;A13)="verificar","16, ","")&amp;
IF(INDIRECT("For_4278!x"&amp;A13)="não","QUESTIONÁRIO, ",""),
LEN(
IF(INDIRECT("For_4278!N"&amp;A13)="verificar","6, ","")&amp;
IF(INDIRECT("For_4278!q"&amp;A13)="verificar","7, ","")&amp;
IF(INDIRECT("For_4278!t"&amp;A13)="verificar","8, ","")&amp;
IF(INDIRECT("For_4278!w"&amp;A13)="verificar","16, ","")&amp;
IF(INDIRECT("For_4278!x"&amp;A13)="não","QUESTIONÁRIO, ",""))-2)&amp;".","")</f>
        <v/>
      </c>
      <c r="D13" s="229"/>
      <c r="E13" s="229"/>
      <c r="H13" s="115"/>
      <c r="I13" s="115">
        <f>_xlfn.XLOOKUP(J13,'4278'!$D:$D,'4278'!$C:$C,0,0)</f>
        <v>0</v>
      </c>
      <c r="J13" s="134"/>
      <c r="K13" s="135" cm="1">
        <f t="array" ref="K13">MAX(IF(J13='4278'!$D:$D,'4278'!$I:$I))</f>
        <v>0</v>
      </c>
      <c r="L13" s="136">
        <f>IF(COUNTIFS('4278'!$D:$D,'A4278'!J13,'4278'!$I:$I,'A4278'!K13,'4278'!$F:$F,'A4278'!$L$7)&gt;=1,1,0)</f>
        <v>0</v>
      </c>
      <c r="M13" s="136">
        <f>IF(COUNTIFS('4278'!$D:$D,'A4278'!J13,'4278'!$I:$I,'A4278'!K13,'4278'!$F:$F,'A4278'!$M$7)&gt;=1,1,0)</f>
        <v>0</v>
      </c>
      <c r="N13" s="136">
        <f>IF(COUNTIFS('4278'!$D:$D,'A4278'!J13,'4278'!$I:$I,'A4278'!K13,'4278'!$F:$F,'A4278'!$N$7)&gt;=1,1,0)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IFERROR(IF(ROW(_xlfn.XLOOKUP(B14,For_4278!D:D,For_4278!D:D))=1,"",ROW(_xlfn.XLOOKUP(B14,For_4278!D:D,For_4278!D:D))),"")</f>
        <v/>
      </c>
      <c r="B14" s="229"/>
      <c r="C14" s="230" t="str" cm="1">
        <f t="array" aca="1" ref="C14" ca="1">IFERROR(LEFT(
IF(INDIRECT("For_4278!N"&amp;A14)="verificar","6, ","")&amp;
IF(INDIRECT("For_4278!q"&amp;A14)="verificar","7, ","")&amp;
IF(INDIRECT("For_4278!t"&amp;A14)="verificar","8, ","")&amp;
IF(INDIRECT("For_4278!w"&amp;A14)="verificar","16, ","")&amp;
IF(INDIRECT("For_4278!x"&amp;A14)="não","QUESTIONÁRIO, ",""),
LEN(
IF(INDIRECT("For_4278!N"&amp;A14)="verificar","6, ","")&amp;
IF(INDIRECT("For_4278!q"&amp;A14)="verificar","7, ","")&amp;
IF(INDIRECT("For_4278!t"&amp;A14)="verificar","8, ","")&amp;
IF(INDIRECT("For_4278!w"&amp;A14)="verificar","16, ","")&amp;
IF(INDIRECT("For_4278!x"&amp;A14)="não","QUESTIONÁRIO, ",""))-2)&amp;".","")</f>
        <v/>
      </c>
      <c r="D14" s="229"/>
      <c r="E14" s="229"/>
      <c r="H14" s="115"/>
      <c r="I14" s="115">
        <f>_xlfn.XLOOKUP(J14,'4278'!$D:$D,'4278'!$C:$C,0,0)</f>
        <v>0</v>
      </c>
      <c r="J14" s="134"/>
      <c r="K14" s="135" cm="1">
        <f t="array" ref="K14">MAX(IF(J14='4278'!$D:$D,'4278'!$I:$I))</f>
        <v>0</v>
      </c>
      <c r="L14" s="136">
        <f>IF(COUNTIFS('4278'!$D:$D,'A4278'!J14,'4278'!$I:$I,'A4278'!K14,'4278'!$F:$F,'A4278'!$L$7)&gt;=1,1,0)</f>
        <v>0</v>
      </c>
      <c r="M14" s="136">
        <f>IF(COUNTIFS('4278'!$D:$D,'A4278'!J14,'4278'!$I:$I,'A4278'!K14,'4278'!$F:$F,'A4278'!$M$7)&gt;=1,1,0)</f>
        <v>0</v>
      </c>
      <c r="N14" s="136">
        <f>IF(COUNTIFS('4278'!$D:$D,'A4278'!J14,'4278'!$I:$I,'A4278'!K14,'4278'!$F:$F,'A4278'!$N$7)&gt;=1,1,0)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IFERROR(IF(ROW(_xlfn.XLOOKUP(B15,For_4278!D:D,For_4278!D:D))=1,"",ROW(_xlfn.XLOOKUP(B15,For_4278!D:D,For_4278!D:D))),"")</f>
        <v/>
      </c>
      <c r="B15" s="229"/>
      <c r="C15" s="230" t="str" cm="1">
        <f t="array" aca="1" ref="C15" ca="1">IFERROR(LEFT(
IF(INDIRECT("For_4278!N"&amp;A15)="verificar","6, ","")&amp;
IF(INDIRECT("For_4278!q"&amp;A15)="verificar","7, ","")&amp;
IF(INDIRECT("For_4278!t"&amp;A15)="verificar","8, ","")&amp;
IF(INDIRECT("For_4278!w"&amp;A15)="verificar","16, ","")&amp;
IF(INDIRECT("For_4278!x"&amp;A15)="não","QUESTIONÁRIO, ",""),
LEN(
IF(INDIRECT("For_4278!N"&amp;A15)="verificar","6, ","")&amp;
IF(INDIRECT("For_4278!q"&amp;A15)="verificar","7, ","")&amp;
IF(INDIRECT("For_4278!t"&amp;A15)="verificar","8, ","")&amp;
IF(INDIRECT("For_4278!w"&amp;A15)="verificar","16, ","")&amp;
IF(INDIRECT("For_4278!x"&amp;A15)="não","QUESTIONÁRIO, ",""))-2)&amp;".","")</f>
        <v/>
      </c>
      <c r="D15" s="229"/>
      <c r="E15" s="229"/>
      <c r="H15" s="115"/>
      <c r="I15" s="115">
        <f>_xlfn.XLOOKUP(J15,'4278'!$D:$D,'4278'!$C:$C,0,0)</f>
        <v>0</v>
      </c>
      <c r="J15" s="134"/>
      <c r="K15" s="135" cm="1">
        <f t="array" ref="K15">MAX(IF(J15='4278'!$D:$D,'4278'!$I:$I))</f>
        <v>0</v>
      </c>
      <c r="L15" s="136">
        <f>IF(COUNTIFS('4278'!$D:$D,'A4278'!J15,'4278'!$I:$I,'A4278'!K15,'4278'!$F:$F,'A4278'!$L$7)&gt;=1,1,0)</f>
        <v>0</v>
      </c>
      <c r="M15" s="136">
        <f>IF(COUNTIFS('4278'!$D:$D,'A4278'!J15,'4278'!$I:$I,'A4278'!K15,'4278'!$F:$F,'A4278'!$M$7)&gt;=1,1,0)</f>
        <v>0</v>
      </c>
      <c r="N15" s="136">
        <f>IF(COUNTIFS('4278'!$D:$D,'A4278'!J15,'4278'!$I:$I,'A4278'!K15,'4278'!$F:$F,'A4278'!$N$7)&gt;=1,1,0)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IFERROR(IF(ROW(_xlfn.XLOOKUP(B16,For_4278!D:D,For_4278!D:D))=1,"",ROW(_xlfn.XLOOKUP(B16,For_4278!D:D,For_4278!D:D))),"")</f>
        <v/>
      </c>
      <c r="B16" s="229"/>
      <c r="C16" s="230" t="str" cm="1">
        <f t="array" aca="1" ref="C16" ca="1">IFERROR(LEFT(
IF(INDIRECT("For_4278!N"&amp;A16)="verificar","6, ","")&amp;
IF(INDIRECT("For_4278!q"&amp;A16)="verificar","7, ","")&amp;
IF(INDIRECT("For_4278!t"&amp;A16)="verificar","8, ","")&amp;
IF(INDIRECT("For_4278!w"&amp;A16)="verificar","16, ","")&amp;
IF(INDIRECT("For_4278!x"&amp;A16)="não","QUESTIONÁRIO, ",""),
LEN(
IF(INDIRECT("For_4278!N"&amp;A16)="verificar","6, ","")&amp;
IF(INDIRECT("For_4278!q"&amp;A16)="verificar","7, ","")&amp;
IF(INDIRECT("For_4278!t"&amp;A16)="verificar","8, ","")&amp;
IF(INDIRECT("For_4278!w"&amp;A16)="verificar","16, ","")&amp;
IF(INDIRECT("For_4278!x"&amp;A16)="não","QUESTIONÁRIO, ",""))-2)&amp;".","")</f>
        <v/>
      </c>
      <c r="D16" s="229"/>
      <c r="E16" s="229"/>
      <c r="H16" s="115"/>
      <c r="I16" s="115">
        <f>_xlfn.XLOOKUP(J16,'4278'!$D:$D,'4278'!$C:$C,0,0)</f>
        <v>0</v>
      </c>
      <c r="J16" s="134"/>
      <c r="K16" s="135" cm="1">
        <f t="array" ref="K16">MAX(IF(J16='4278'!$D:$D,'4278'!$I:$I))</f>
        <v>0</v>
      </c>
      <c r="L16" s="136">
        <f>IF(COUNTIFS('4278'!$D:$D,'A4278'!J16,'4278'!$I:$I,'A4278'!K16,'4278'!$F:$F,'A4278'!$L$7)&gt;=1,1,0)</f>
        <v>0</v>
      </c>
      <c r="M16" s="136">
        <f>IF(COUNTIFS('4278'!$D:$D,'A4278'!J16,'4278'!$I:$I,'A4278'!K16,'4278'!$F:$F,'A4278'!$M$7)&gt;=1,1,0)</f>
        <v>0</v>
      </c>
      <c r="N16" s="136">
        <f>IF(COUNTIFS('4278'!$D:$D,'A4278'!J16,'4278'!$I:$I,'A4278'!K16,'4278'!$F:$F,'A4278'!$N$7)&gt;=1,1,0)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IFERROR(IF(ROW(_xlfn.XLOOKUP(B17,For_4278!D:D,For_4278!D:D))=1,"",ROW(_xlfn.XLOOKUP(B17,For_4278!D:D,For_4278!D:D))),"")</f>
        <v/>
      </c>
      <c r="B17" s="229"/>
      <c r="C17" s="230" t="str" cm="1">
        <f t="array" aca="1" ref="C17" ca="1">IFERROR(LEFT(
IF(INDIRECT("For_4278!N"&amp;A17)="verificar","6, ","")&amp;
IF(INDIRECT("For_4278!q"&amp;A17)="verificar","7, ","")&amp;
IF(INDIRECT("For_4278!t"&amp;A17)="verificar","8, ","")&amp;
IF(INDIRECT("For_4278!w"&amp;A17)="verificar","16, ","")&amp;
IF(INDIRECT("For_4278!x"&amp;A17)="não","QUESTIONÁRIO, ",""),
LEN(
IF(INDIRECT("For_4278!N"&amp;A17)="verificar","6, ","")&amp;
IF(INDIRECT("For_4278!q"&amp;A17)="verificar","7, ","")&amp;
IF(INDIRECT("For_4278!t"&amp;A17)="verificar","8, ","")&amp;
IF(INDIRECT("For_4278!w"&amp;A17)="verificar","16, ","")&amp;
IF(INDIRECT("For_4278!x"&amp;A17)="não","QUESTIONÁRIO, ",""))-2)&amp;".","")</f>
        <v/>
      </c>
      <c r="D17" s="229"/>
      <c r="E17" s="229"/>
      <c r="H17" s="115"/>
      <c r="I17" s="115">
        <f>_xlfn.XLOOKUP(J17,'4278'!$D:$D,'4278'!$C:$C,0,0)</f>
        <v>0</v>
      </c>
      <c r="J17" s="134"/>
      <c r="K17" s="135" cm="1">
        <f t="array" ref="K17">MAX(IF(J17='4278'!$D:$D,'4278'!$I:$I))</f>
        <v>0</v>
      </c>
      <c r="L17" s="136">
        <f>IF(COUNTIFS('4278'!$D:$D,'A4278'!J17,'4278'!$I:$I,'A4278'!K17,'4278'!$F:$F,'A4278'!$L$7)&gt;=1,1,0)</f>
        <v>0</v>
      </c>
      <c r="M17" s="136">
        <f>IF(COUNTIFS('4278'!$D:$D,'A4278'!J17,'4278'!$I:$I,'A4278'!K17,'4278'!$F:$F,'A4278'!$M$7)&gt;=1,1,0)</f>
        <v>0</v>
      </c>
      <c r="N17" s="136">
        <f>IF(COUNTIFS('4278'!$D:$D,'A4278'!J17,'4278'!$I:$I,'A4278'!K17,'4278'!$F:$F,'A4278'!$N$7)&gt;=1,1,0)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IFERROR(IF(ROW(_xlfn.XLOOKUP(B18,For_4278!D:D,For_4278!D:D))=1,"",ROW(_xlfn.XLOOKUP(B18,For_4278!D:D,For_4278!D:D))),"")</f>
        <v/>
      </c>
      <c r="B18" s="229"/>
      <c r="C18" s="230" t="str" cm="1">
        <f t="array" aca="1" ref="C18" ca="1">IFERROR(LEFT(
IF(INDIRECT("For_4278!N"&amp;A18)="verificar","6, ","")&amp;
IF(INDIRECT("For_4278!q"&amp;A18)="verificar","7, ","")&amp;
IF(INDIRECT("For_4278!t"&amp;A18)="verificar","8, ","")&amp;
IF(INDIRECT("For_4278!w"&amp;A18)="verificar","16, ","")&amp;
IF(INDIRECT("For_4278!x"&amp;A18)="não","QUESTIONÁRIO, ",""),
LEN(
IF(INDIRECT("For_4278!N"&amp;A18)="verificar","6, ","")&amp;
IF(INDIRECT("For_4278!q"&amp;A18)="verificar","7, ","")&amp;
IF(INDIRECT("For_4278!t"&amp;A18)="verificar","8, ","")&amp;
IF(INDIRECT("For_4278!w"&amp;A18)="verificar","16, ","")&amp;
IF(INDIRECT("For_4278!x"&amp;A18)="não","QUESTIONÁRIO, ",""))-2)&amp;".","")</f>
        <v/>
      </c>
      <c r="D18" s="229"/>
      <c r="E18" s="229"/>
      <c r="H18" s="115"/>
      <c r="I18" s="115">
        <f>_xlfn.XLOOKUP(J18,'4278'!$D:$D,'4278'!$C:$C,0,0)</f>
        <v>0</v>
      </c>
      <c r="J18" s="134"/>
      <c r="K18" s="135" cm="1">
        <f t="array" ref="K18">MAX(IF(J18='4278'!$D:$D,'4278'!$I:$I))</f>
        <v>0</v>
      </c>
      <c r="L18" s="136">
        <f>IF(COUNTIFS('4278'!$D:$D,'A4278'!J18,'4278'!$I:$I,'A4278'!K18,'4278'!$F:$F,'A4278'!$L$7)&gt;=1,1,0)</f>
        <v>0</v>
      </c>
      <c r="M18" s="136">
        <f>IF(COUNTIFS('4278'!$D:$D,'A4278'!J18,'4278'!$I:$I,'A4278'!K18,'4278'!$F:$F,'A4278'!$M$7)&gt;=1,1,0)</f>
        <v>0</v>
      </c>
      <c r="N18" s="136">
        <f>IF(COUNTIFS('4278'!$D:$D,'A4278'!J18,'4278'!$I:$I,'A4278'!K18,'4278'!$F:$F,'A4278'!$N$7)&gt;=1,1,0)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IFERROR(IF(ROW(_xlfn.XLOOKUP(B19,For_4278!D:D,For_4278!D:D))=1,"",ROW(_xlfn.XLOOKUP(B19,For_4278!D:D,For_4278!D:D))),"")</f>
        <v/>
      </c>
      <c r="B19" s="229"/>
      <c r="C19" s="230" t="str" cm="1">
        <f t="array" aca="1" ref="C19" ca="1">IFERROR(LEFT(
IF(INDIRECT("For_4278!N"&amp;A19)="verificar","6, ","")&amp;
IF(INDIRECT("For_4278!q"&amp;A19)="verificar","7, ","")&amp;
IF(INDIRECT("For_4278!t"&amp;A19)="verificar","8, ","")&amp;
IF(INDIRECT("For_4278!w"&amp;A19)="verificar","16, ","")&amp;
IF(INDIRECT("For_4278!x"&amp;A19)="não","QUESTIONÁRIO, ",""),
LEN(
IF(INDIRECT("For_4278!N"&amp;A19)="verificar","6, ","")&amp;
IF(INDIRECT("For_4278!q"&amp;A19)="verificar","7, ","")&amp;
IF(INDIRECT("For_4278!t"&amp;A19)="verificar","8, ","")&amp;
IF(INDIRECT("For_4278!w"&amp;A19)="verificar","16, ","")&amp;
IF(INDIRECT("For_4278!x"&amp;A19)="não","QUESTIONÁRIO, ",""))-2)&amp;".","")</f>
        <v/>
      </c>
      <c r="D19" s="229"/>
      <c r="E19" s="229"/>
      <c r="H19" s="115"/>
      <c r="I19" s="115">
        <f>_xlfn.XLOOKUP(J19,'4278'!$D:$D,'4278'!$C:$C,0,0)</f>
        <v>0</v>
      </c>
      <c r="J19" s="134"/>
      <c r="K19" s="135" cm="1">
        <f t="array" ref="K19">MAX(IF(J19='4278'!$D:$D,'4278'!$I:$I))</f>
        <v>0</v>
      </c>
      <c r="L19" s="136">
        <f>IF(COUNTIFS('4278'!$D:$D,'A4278'!J19,'4278'!$I:$I,'A4278'!K19,'4278'!$F:$F,'A4278'!$L$7)&gt;=1,1,0)</f>
        <v>0</v>
      </c>
      <c r="M19" s="136">
        <f>IF(COUNTIFS('4278'!$D:$D,'A4278'!J19,'4278'!$I:$I,'A4278'!K19,'4278'!$F:$F,'A4278'!$M$7)&gt;=1,1,0)</f>
        <v>0</v>
      </c>
      <c r="N19" s="136">
        <f>IF(COUNTIFS('4278'!$D:$D,'A4278'!J19,'4278'!$I:$I,'A4278'!K19,'4278'!$F:$F,'A4278'!$N$7)&gt;=1,1,0)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IFERROR(IF(ROW(_xlfn.XLOOKUP(B20,For_4278!D:D,For_4278!D:D))=1,"",ROW(_xlfn.XLOOKUP(B20,For_4278!D:D,For_4278!D:D))),"")</f>
        <v/>
      </c>
      <c r="B20" s="229"/>
      <c r="C20" s="230" t="str" cm="1">
        <f t="array" aca="1" ref="C20" ca="1">IFERROR(LEFT(
IF(INDIRECT("For_4278!N"&amp;A20)="verificar","6, ","")&amp;
IF(INDIRECT("For_4278!q"&amp;A20)="verificar","7, ","")&amp;
IF(INDIRECT("For_4278!t"&amp;A20)="verificar","8, ","")&amp;
IF(INDIRECT("For_4278!w"&amp;A20)="verificar","16, ","")&amp;
IF(INDIRECT("For_4278!x"&amp;A20)="não","QUESTIONÁRIO, ",""),
LEN(
IF(INDIRECT("For_4278!N"&amp;A20)="verificar","6, ","")&amp;
IF(INDIRECT("For_4278!q"&amp;A20)="verificar","7, ","")&amp;
IF(INDIRECT("For_4278!t"&amp;A20)="verificar","8, ","")&amp;
IF(INDIRECT("For_4278!w"&amp;A20)="verificar","16, ","")&amp;
IF(INDIRECT("For_4278!x"&amp;A20)="não","QUESTIONÁRIO, ",""))-2)&amp;".","")</f>
        <v/>
      </c>
      <c r="D20" s="229"/>
      <c r="E20" s="229"/>
      <c r="H20" s="115"/>
      <c r="I20" s="115">
        <f>_xlfn.XLOOKUP(J20,'4278'!$D:$D,'4278'!$C:$C,0,0)</f>
        <v>0</v>
      </c>
      <c r="J20" s="134"/>
      <c r="K20" s="135" cm="1">
        <f t="array" ref="K20">MAX(IF(J20='4278'!$D:$D,'4278'!$I:$I))</f>
        <v>0</v>
      </c>
      <c r="L20" s="136">
        <f>IF(COUNTIFS('4278'!$D:$D,'A4278'!J20,'4278'!$I:$I,'A4278'!K20,'4278'!$F:$F,'A4278'!$L$7)&gt;=1,1,0)</f>
        <v>0</v>
      </c>
      <c r="M20" s="136">
        <f>IF(COUNTIFS('4278'!$D:$D,'A4278'!J20,'4278'!$I:$I,'A4278'!K20,'4278'!$F:$F,'A4278'!$M$7)&gt;=1,1,0)</f>
        <v>0</v>
      </c>
      <c r="N20" s="136">
        <f>IF(COUNTIFS('4278'!$D:$D,'A4278'!J20,'4278'!$I:$I,'A4278'!K20,'4278'!$F:$F,'A4278'!$N$7)&gt;=1,1,0)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IFERROR(IF(ROW(_xlfn.XLOOKUP(B21,For_4278!D:D,For_4278!D:D))=1,"",ROW(_xlfn.XLOOKUP(B21,For_4278!D:D,For_4278!D:D))),"")</f>
        <v/>
      </c>
      <c r="B21" s="229"/>
      <c r="C21" s="230" t="str" cm="1">
        <f t="array" aca="1" ref="C21" ca="1">IFERROR(LEFT(
IF(INDIRECT("For_4278!N"&amp;A21)="verificar","6, ","")&amp;
IF(INDIRECT("For_4278!q"&amp;A21)="verificar","7, ","")&amp;
IF(INDIRECT("For_4278!t"&amp;A21)="verificar","8, ","")&amp;
IF(INDIRECT("For_4278!w"&amp;A21)="verificar","16, ","")&amp;
IF(INDIRECT("For_4278!x"&amp;A21)="não","QUESTIONÁRIO, ",""),
LEN(
IF(INDIRECT("For_4278!N"&amp;A21)="verificar","6, ","")&amp;
IF(INDIRECT("For_4278!q"&amp;A21)="verificar","7, ","")&amp;
IF(INDIRECT("For_4278!t"&amp;A21)="verificar","8, ","")&amp;
IF(INDIRECT("For_4278!w"&amp;A21)="verificar","16, ","")&amp;
IF(INDIRECT("For_4278!x"&amp;A21)="não","QUESTIONÁRIO, ",""))-2)&amp;".","")</f>
        <v/>
      </c>
      <c r="D21" s="229"/>
      <c r="E21" s="229"/>
      <c r="H21" s="115"/>
      <c r="I21" s="115">
        <f>_xlfn.XLOOKUP(J21,'4278'!$D:$D,'4278'!$C:$C,0,0)</f>
        <v>0</v>
      </c>
      <c r="J21" s="134"/>
      <c r="K21" s="135" cm="1">
        <f t="array" ref="K21">MAX(IF(J21='4278'!$D:$D,'4278'!$I:$I))</f>
        <v>0</v>
      </c>
      <c r="L21" s="136">
        <f>IF(COUNTIFS('4278'!$D:$D,'A4278'!J21,'4278'!$I:$I,'A4278'!K21,'4278'!$F:$F,'A4278'!$L$7)&gt;=1,1,0)</f>
        <v>0</v>
      </c>
      <c r="M21" s="136">
        <f>IF(COUNTIFS('4278'!$D:$D,'A4278'!J21,'4278'!$I:$I,'A4278'!K21,'4278'!$F:$F,'A4278'!$M$7)&gt;=1,1,0)</f>
        <v>0</v>
      </c>
      <c r="N21" s="136">
        <f>IF(COUNTIFS('4278'!$D:$D,'A4278'!J21,'4278'!$I:$I,'A4278'!K21,'4278'!$F:$F,'A4278'!$N$7)&gt;=1,1,0)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IFERROR(IF(ROW(_xlfn.XLOOKUP(B22,For_4278!D:D,For_4278!D:D))=1,"",ROW(_xlfn.XLOOKUP(B22,For_4278!D:D,For_4278!D:D))),"")</f>
        <v/>
      </c>
      <c r="B22" s="229"/>
      <c r="C22" s="230" t="str" cm="1">
        <f t="array" aca="1" ref="C22" ca="1">IFERROR(LEFT(
IF(INDIRECT("For_4278!N"&amp;A22)="verificar","6, ","")&amp;
IF(INDIRECT("For_4278!q"&amp;A22)="verificar","7, ","")&amp;
IF(INDIRECT("For_4278!t"&amp;A22)="verificar","8, ","")&amp;
IF(INDIRECT("For_4278!w"&amp;A22)="verificar","16, ","")&amp;
IF(INDIRECT("For_4278!x"&amp;A22)="não","QUESTIONÁRIO, ",""),
LEN(
IF(INDIRECT("For_4278!N"&amp;A22)="verificar","6, ","")&amp;
IF(INDIRECT("For_4278!q"&amp;A22)="verificar","7, ","")&amp;
IF(INDIRECT("For_4278!t"&amp;A22)="verificar","8, ","")&amp;
IF(INDIRECT("For_4278!w"&amp;A22)="verificar","16, ","")&amp;
IF(INDIRECT("For_4278!x"&amp;A22)="não","QUESTIONÁRIO, ",""))-2)&amp;".","")</f>
        <v/>
      </c>
      <c r="D22" s="229"/>
      <c r="E22" s="229"/>
      <c r="H22" s="115"/>
      <c r="I22" s="115">
        <f>_xlfn.XLOOKUP(J22,'4278'!$D:$D,'4278'!$C:$C,0,0)</f>
        <v>0</v>
      </c>
      <c r="J22" s="134"/>
      <c r="K22" s="135" cm="1">
        <f t="array" ref="K22">MAX(IF(J22='4278'!$D:$D,'4278'!$I:$I))</f>
        <v>0</v>
      </c>
      <c r="L22" s="136">
        <f>IF(COUNTIFS('4278'!$D:$D,'A4278'!J22,'4278'!$I:$I,'A4278'!K22,'4278'!$F:$F,'A4278'!$L$7)&gt;=1,1,0)</f>
        <v>0</v>
      </c>
      <c r="M22" s="136">
        <f>IF(COUNTIFS('4278'!$D:$D,'A4278'!J22,'4278'!$I:$I,'A4278'!K22,'4278'!$F:$F,'A4278'!$M$7)&gt;=1,1,0)</f>
        <v>0</v>
      </c>
      <c r="N22" s="136">
        <f>IF(COUNTIFS('4278'!$D:$D,'A4278'!J22,'4278'!$I:$I,'A4278'!K22,'4278'!$F:$F,'A4278'!$N$7)&gt;=1,1,0)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IFERROR(IF(ROW(_xlfn.XLOOKUP(B23,For_4278!D:D,For_4278!D:D))=1,"",ROW(_xlfn.XLOOKUP(B23,For_4278!D:D,For_4278!D:D))),"")</f>
        <v/>
      </c>
      <c r="B23" s="229"/>
      <c r="C23" s="230" t="str" cm="1">
        <f t="array" aca="1" ref="C23" ca="1">IFERROR(LEFT(
IF(INDIRECT("For_4278!N"&amp;A23)="verificar","6, ","")&amp;
IF(INDIRECT("For_4278!q"&amp;A23)="verificar","7, ","")&amp;
IF(INDIRECT("For_4278!t"&amp;A23)="verificar","8, ","")&amp;
IF(INDIRECT("For_4278!w"&amp;A23)="verificar","16, ","")&amp;
IF(INDIRECT("For_4278!x"&amp;A23)="não","QUESTIONÁRIO, ",""),
LEN(
IF(INDIRECT("For_4278!N"&amp;A23)="verificar","6, ","")&amp;
IF(INDIRECT("For_4278!q"&amp;A23)="verificar","7, ","")&amp;
IF(INDIRECT("For_4278!t"&amp;A23)="verificar","8, ","")&amp;
IF(INDIRECT("For_4278!w"&amp;A23)="verificar","16, ","")&amp;
IF(INDIRECT("For_4278!x"&amp;A23)="não","QUESTIONÁRIO, ",""))-2)&amp;".","")</f>
        <v/>
      </c>
      <c r="D23" s="229"/>
      <c r="E23" s="229"/>
      <c r="H23" s="115"/>
      <c r="I23" s="115">
        <f>_xlfn.XLOOKUP(J23,'4278'!$D:$D,'4278'!$C:$C,0,0)</f>
        <v>0</v>
      </c>
      <c r="J23" s="134"/>
      <c r="K23" s="135" cm="1">
        <f t="array" ref="K23">MAX(IF(J23='4278'!$D:$D,'4278'!$I:$I))</f>
        <v>0</v>
      </c>
      <c r="L23" s="136">
        <f>IF(COUNTIFS('4278'!$D:$D,'A4278'!J23,'4278'!$I:$I,'A4278'!K23,'4278'!$F:$F,'A4278'!$L$7)&gt;=1,1,0)</f>
        <v>0</v>
      </c>
      <c r="M23" s="136">
        <f>IF(COUNTIFS('4278'!$D:$D,'A4278'!J23,'4278'!$I:$I,'A4278'!K23,'4278'!$F:$F,'A4278'!$M$7)&gt;=1,1,0)</f>
        <v>0</v>
      </c>
      <c r="N23" s="136">
        <f>IF(COUNTIFS('4278'!$D:$D,'A4278'!J23,'4278'!$I:$I,'A4278'!K23,'4278'!$F:$F,'A4278'!$N$7)&gt;=1,1,0)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IFERROR(IF(ROW(_xlfn.XLOOKUP(B24,For_4278!D:D,For_4278!D:D))=1,"",ROW(_xlfn.XLOOKUP(B24,For_4278!D:D,For_4278!D:D))),"")</f>
        <v/>
      </c>
      <c r="B24" s="229"/>
      <c r="C24" s="230" t="str" cm="1">
        <f t="array" aca="1" ref="C24" ca="1">IFERROR(LEFT(
IF(INDIRECT("For_4278!N"&amp;A24)="verificar","6, ","")&amp;
IF(INDIRECT("For_4278!q"&amp;A24)="verificar","7, ","")&amp;
IF(INDIRECT("For_4278!t"&amp;A24)="verificar","8, ","")&amp;
IF(INDIRECT("For_4278!w"&amp;A24)="verificar","16, ","")&amp;
IF(INDIRECT("For_4278!x"&amp;A24)="não","QUESTIONÁRIO, ",""),
LEN(
IF(INDIRECT("For_4278!N"&amp;A24)="verificar","6, ","")&amp;
IF(INDIRECT("For_4278!q"&amp;A24)="verificar","7, ","")&amp;
IF(INDIRECT("For_4278!t"&amp;A24)="verificar","8, ","")&amp;
IF(INDIRECT("For_4278!w"&amp;A24)="verificar","16, ","")&amp;
IF(INDIRECT("For_4278!x"&amp;A24)="não","QUESTIONÁRIO, ",""))-2)&amp;".","")</f>
        <v/>
      </c>
      <c r="D24" s="229"/>
      <c r="E24" s="229"/>
      <c r="H24" s="115"/>
      <c r="I24" s="115">
        <f>_xlfn.XLOOKUP(J24,'4278'!$D:$D,'4278'!$C:$C,0,0)</f>
        <v>0</v>
      </c>
      <c r="J24" s="134"/>
      <c r="K24" s="135" cm="1">
        <f t="array" ref="K24">MAX(IF(J24='4278'!$D:$D,'4278'!$I:$I))</f>
        <v>0</v>
      </c>
      <c r="L24" s="136">
        <f>IF(COUNTIFS('4278'!$D:$D,'A4278'!J24,'4278'!$I:$I,'A4278'!K24,'4278'!$F:$F,'A4278'!$L$7)&gt;=1,1,0)</f>
        <v>0</v>
      </c>
      <c r="M24" s="136">
        <f>IF(COUNTIFS('4278'!$D:$D,'A4278'!J24,'4278'!$I:$I,'A4278'!K24,'4278'!$F:$F,'A4278'!$M$7)&gt;=1,1,0)</f>
        <v>0</v>
      </c>
      <c r="N24" s="136">
        <f>IF(COUNTIFS('4278'!$D:$D,'A4278'!J24,'4278'!$I:$I,'A4278'!K24,'4278'!$F:$F,'A4278'!$N$7)&gt;=1,1,0)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_xlfn.XLOOKUP(J25,'4278'!$D:$D,'4278'!$C:$C,0,0)</f>
        <v>0</v>
      </c>
      <c r="J25" s="134"/>
      <c r="K25" s="135" cm="1">
        <f t="array" ref="K25">MAX(IF(J25='4278'!$D:$D,'4278'!$I:$I))</f>
        <v>0</v>
      </c>
      <c r="L25" s="136">
        <f>IF(COUNTIFS('4278'!$D:$D,'A4278'!J25,'4278'!$I:$I,'A4278'!K25,'4278'!$F:$F,'A4278'!$L$7)&gt;=1,1,0)</f>
        <v>0</v>
      </c>
      <c r="M25" s="136">
        <f>IF(COUNTIFS('4278'!$D:$D,'A4278'!J25,'4278'!$I:$I,'A4278'!K25,'4278'!$F:$F,'A4278'!$M$7)&gt;=1,1,0)</f>
        <v>0</v>
      </c>
      <c r="N25" s="136">
        <f>IF(COUNTIFS('4278'!$D:$D,'A4278'!J25,'4278'!$I:$I,'A4278'!K25,'4278'!$F:$F,'A4278'!$N$7)&gt;=1,1,0)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_xlfn.XLOOKUP(J26,'4278'!$D:$D,'4278'!$C:$C,0,0)</f>
        <v>0</v>
      </c>
      <c r="J26" s="134"/>
      <c r="K26" s="135" cm="1">
        <f t="array" ref="K26">MAX(IF(J26='4278'!$D:$D,'4278'!$I:$I))</f>
        <v>0</v>
      </c>
      <c r="L26" s="136">
        <f>IF(COUNTIFS('4278'!$D:$D,'A4278'!J26,'4278'!$I:$I,'A4278'!K26,'4278'!$F:$F,'A4278'!$L$7)&gt;=1,1,0)</f>
        <v>0</v>
      </c>
      <c r="M26" s="136">
        <f>IF(COUNTIFS('4278'!$D:$D,'A4278'!J26,'4278'!$I:$I,'A4278'!K26,'4278'!$F:$F,'A4278'!$M$7)&gt;=1,1,0)</f>
        <v>0</v>
      </c>
      <c r="N26" s="136">
        <f>IF(COUNTIFS('4278'!$D:$D,'A4278'!J26,'4278'!$I:$I,'A4278'!K26,'4278'!$F:$F,'A4278'!$N$7)&gt;=1,1,0)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_xlfn.XLOOKUP(J27,'4278'!$D:$D,'4278'!$C:$C,0,0)</f>
        <v>0</v>
      </c>
      <c r="J27" s="134"/>
      <c r="K27" s="135" cm="1">
        <f t="array" ref="K27">MAX(IF(J27='4278'!$D:$D,'4278'!$I:$I))</f>
        <v>0</v>
      </c>
      <c r="L27" s="136">
        <f>IF(COUNTIFS('4278'!$D:$D,'A4278'!J27,'4278'!$I:$I,'A4278'!K27,'4278'!$F:$F,'A4278'!$L$7)&gt;=1,1,0)</f>
        <v>0</v>
      </c>
      <c r="M27" s="136">
        <f>IF(COUNTIFS('4278'!$D:$D,'A4278'!J27,'4278'!$I:$I,'A4278'!K27,'4278'!$F:$F,'A4278'!$M$7)&gt;=1,1,0)</f>
        <v>0</v>
      </c>
      <c r="N27" s="136">
        <f>IF(COUNTIFS('4278'!$D:$D,'A4278'!J27,'4278'!$I:$I,'A4278'!K27,'4278'!$F:$F,'A4278'!$N$7)&gt;=1,1,0)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_xlfn._xlws.FILTER(For_4278!D:E,For_4278!J:J="SIM","")</f>
        <v/>
      </c>
      <c r="C28" s="230"/>
      <c r="D28" s="229"/>
      <c r="E28" s="229"/>
      <c r="H28" s="115"/>
      <c r="I28" s="115">
        <f>_xlfn.XLOOKUP(J28,'4278'!$D:$D,'4278'!$C:$C,0,0)</f>
        <v>0</v>
      </c>
      <c r="J28" s="134"/>
      <c r="K28" s="135" cm="1">
        <f t="array" ref="K28">MAX(IF(J28='4278'!$D:$D,'4278'!$I:$I))</f>
        <v>0</v>
      </c>
      <c r="L28" s="136">
        <f>IF(COUNTIFS('4278'!$D:$D,'A4278'!J28,'4278'!$I:$I,'A4278'!K28,'4278'!$F:$F,'A4278'!$L$7)&gt;=1,1,0)</f>
        <v>0</v>
      </c>
      <c r="M28" s="136">
        <f>IF(COUNTIFS('4278'!$D:$D,'A4278'!J28,'4278'!$I:$I,'A4278'!K28,'4278'!$F:$F,'A4278'!$M$7)&gt;=1,1,0)</f>
        <v>0</v>
      </c>
      <c r="N28" s="136">
        <f>IF(COUNTIFS('4278'!$D:$D,'A4278'!J28,'4278'!$I:$I,'A4278'!K28,'4278'!$F:$F,'A4278'!$N$7)&gt;=1,1,0)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_xlfn.XLOOKUP(J29,'4278'!$D:$D,'4278'!$C:$C,0,0)</f>
        <v>0</v>
      </c>
      <c r="J29" s="134"/>
      <c r="K29" s="135" cm="1">
        <f t="array" ref="K29">MAX(IF(J29='4278'!$D:$D,'4278'!$I:$I))</f>
        <v>0</v>
      </c>
      <c r="L29" s="136">
        <f>IF(COUNTIFS('4278'!$D:$D,'A4278'!J29,'4278'!$I:$I,'A4278'!K29,'4278'!$F:$F,'A4278'!$L$7)&gt;=1,1,0)</f>
        <v>0</v>
      </c>
      <c r="M29" s="136">
        <f>IF(COUNTIFS('4278'!$D:$D,'A4278'!J29,'4278'!$I:$I,'A4278'!K29,'4278'!$F:$F,'A4278'!$M$7)&gt;=1,1,0)</f>
        <v>0</v>
      </c>
      <c r="N29" s="136">
        <f>IF(COUNTIFS('4278'!$D:$D,'A4278'!J29,'4278'!$I:$I,'A4278'!K29,'4278'!$F:$F,'A4278'!$N$7)&gt;=1,1,0)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5">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225" priority="4" operator="equal">
      <formula>1</formula>
    </cfRule>
  </conditionalFormatting>
  <conditionalFormatting sqref="L1:N29 L58:N1048576">
    <cfRule type="cellIs" dxfId="224" priority="1" operator="equal">
      <formula>0</formula>
    </cfRule>
  </conditionalFormatting>
  <conditionalFormatting sqref="M3:M6 M8:M29 M58:M1048576">
    <cfRule type="cellIs" dxfId="223" priority="3" operator="equal">
      <formula>1</formula>
    </cfRule>
  </conditionalFormatting>
  <conditionalFormatting sqref="N3:N6 N8:N29 N58:N1048576">
    <cfRule type="cellIs" dxfId="222" priority="2" operator="equal">
      <formula>1</formula>
    </cfRule>
  </conditionalFormatting>
  <dataValidations count="3">
    <dataValidation type="list" allowBlank="1" showInputMessage="1" showErrorMessage="1" sqref="S10:T29 AL10:AL29 W10:X29 AH10:AH29 AE10:AF10 O10:P29 AA10:AB29" xr:uid="{9DE98615-3826-41AA-8718-75C5834E4DBA}">
      <formula1>"Sim, Não"</formula1>
    </dataValidation>
    <dataValidation type="list" allowBlank="1" showInputMessage="1" showErrorMessage="1" sqref="R10:R29 V10:V29 Z10:Z29" xr:uid="{9557F306-E1BE-458E-972B-0DC52E5654EE}">
      <formula1>"Sim, Não, Não se aplica"</formula1>
    </dataValidation>
    <dataValidation type="list" allowBlank="1" showInputMessage="1" showErrorMessage="1" sqref="AD10" xr:uid="{6B9D3C55-2446-4B80-80D1-005304CBC15C}">
      <formula1>"Foi firmado um TAC, Não foi firmado um TAC, Não se aplica"</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94B90AD-769A-4D52-B428-51C507696F84}">
          <x14:formula1>
            <xm:f>'Cooperados Alto Risco'!$N$20:$N$27</xm:f>
          </x14:formula1>
          <xm:sqref>AK10:AK29</xm:sqref>
        </x14:dataValidation>
      </x14:dataValidations>
    </ext>
  </extLst>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734B5-54C9-431A-8A8B-ABCA25742E5F}">
  <sheetPr codeName="Planilha86">
    <tabColor rgb="FFFFC000"/>
  </sheetPr>
  <dimension ref="A1:K8"/>
  <sheetViews>
    <sheetView workbookViewId="0">
      <selection activeCell="I7" sqref="I7:I8"/>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c r="A4" s="1" t="s">
        <v>838</v>
      </c>
      <c r="B4" s="351" t="s">
        <v>1656</v>
      </c>
      <c r="C4" s="352"/>
      <c r="D4" s="352"/>
      <c r="E4" s="352"/>
      <c r="F4" s="352"/>
      <c r="G4" s="352"/>
      <c r="H4" s="352"/>
      <c r="I4" s="352"/>
      <c r="J4" s="352"/>
      <c r="K4" s="352"/>
    </row>
    <row r="5" spans="1:11">
      <c r="A5" s="1" t="s">
        <v>840</v>
      </c>
      <c r="B5" s="351" t="s">
        <v>1657</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1658</v>
      </c>
      <c r="C7" s="4" t="s">
        <v>1659</v>
      </c>
      <c r="D7" s="4" t="s">
        <v>1660</v>
      </c>
      <c r="E7" s="5" t="s">
        <v>854</v>
      </c>
      <c r="F7" s="5" t="s">
        <v>85</v>
      </c>
      <c r="G7" s="5" t="s">
        <v>893</v>
      </c>
      <c r="H7" s="5" t="s">
        <v>856</v>
      </c>
      <c r="I7" s="9">
        <v>46051</v>
      </c>
      <c r="J7" s="5" t="s">
        <v>857</v>
      </c>
      <c r="K7" s="4" t="s">
        <v>858</v>
      </c>
    </row>
    <row r="8" spans="1:11" ht="24">
      <c r="A8" s="6" t="s">
        <v>766</v>
      </c>
      <c r="B8" s="6" t="s">
        <v>1658</v>
      </c>
      <c r="C8" s="6" t="s">
        <v>1659</v>
      </c>
      <c r="D8" s="6" t="s">
        <v>1660</v>
      </c>
      <c r="E8" s="7" t="s">
        <v>854</v>
      </c>
      <c r="F8" s="7" t="s">
        <v>85</v>
      </c>
      <c r="G8" s="7" t="s">
        <v>893</v>
      </c>
      <c r="H8" s="7" t="s">
        <v>856</v>
      </c>
      <c r="I8" s="8">
        <v>46051</v>
      </c>
      <c r="J8" s="7" t="s">
        <v>857</v>
      </c>
      <c r="K8" s="6"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95C8C-1EFA-4735-908C-EECF92B1AE81}">
  <sheetPr codeName="Planilha88">
    <tabColor rgb="FFFFC000"/>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27.7109375" bestFit="1" customWidth="1"/>
    <col min="4" max="4" width="58" bestFit="1" customWidth="1"/>
    <col min="5" max="5" width="51.7109375" bestFit="1" customWidth="1"/>
    <col min="6" max="6" width="20.140625" bestFit="1" customWidth="1"/>
    <col min="7" max="7" width="37.85546875" bestFit="1" customWidth="1"/>
    <col min="8" max="8" width="68.140625" bestFit="1" customWidth="1"/>
    <col min="9" max="9" width="23.85546875" bestFit="1" customWidth="1"/>
    <col min="10" max="10" width="25.140625" bestFit="1" customWidth="1"/>
    <col min="11" max="12" width="22.5703125" bestFit="1" customWidth="1"/>
    <col min="13" max="13" width="23.42578125" customWidth="1"/>
    <col min="14" max="14" width="26.42578125" bestFit="1" customWidth="1"/>
    <col min="15" max="15" width="25.140625" bestFit="1" customWidth="1"/>
  </cols>
  <sheetData>
    <row r="1" spans="1:15" ht="15.75" thickBot="1">
      <c r="A1" s="67"/>
      <c r="B1" s="68"/>
      <c r="C1" s="68"/>
      <c r="D1" s="68"/>
      <c r="E1" s="68"/>
      <c r="F1" s="68"/>
      <c r="G1" s="68"/>
      <c r="H1" s="68"/>
      <c r="I1" s="68"/>
      <c r="J1" s="68"/>
      <c r="K1" s="68"/>
      <c r="L1" s="69"/>
      <c r="M1" s="68"/>
      <c r="N1" s="68"/>
      <c r="O1" s="70"/>
    </row>
    <row r="2" spans="1:15" ht="15.75" thickBot="1">
      <c r="A2" s="71"/>
      <c r="B2" s="72"/>
      <c r="C2" s="72"/>
      <c r="D2" s="72"/>
      <c r="E2" s="72"/>
      <c r="F2" s="73"/>
      <c r="G2" s="73"/>
      <c r="H2" s="73"/>
      <c r="I2" s="73"/>
      <c r="J2" s="74"/>
      <c r="K2" s="74"/>
      <c r="L2" s="75"/>
      <c r="M2" s="74"/>
      <c r="N2" s="74"/>
      <c r="O2" s="76"/>
    </row>
    <row r="3" spans="1:15" ht="15.75" thickBot="1">
      <c r="A3" s="71"/>
      <c r="B3" s="72"/>
      <c r="C3" s="72"/>
      <c r="D3" s="72"/>
      <c r="E3" s="72"/>
      <c r="F3" s="73"/>
      <c r="G3" s="73"/>
      <c r="H3" s="73"/>
      <c r="I3" s="73"/>
      <c r="J3" s="74"/>
      <c r="K3" s="74"/>
      <c r="L3" s="75"/>
      <c r="M3" s="74"/>
      <c r="N3" s="74"/>
      <c r="O3" s="76"/>
    </row>
    <row r="4" spans="1:15" ht="15.75" thickBot="1">
      <c r="A4" s="71"/>
      <c r="B4" s="72"/>
      <c r="C4" s="72"/>
      <c r="D4" s="72"/>
      <c r="E4" s="72"/>
      <c r="F4" s="73"/>
      <c r="G4" s="73"/>
      <c r="H4" s="73"/>
      <c r="I4" s="73"/>
      <c r="J4" s="74"/>
      <c r="K4" s="74"/>
      <c r="L4" s="75"/>
      <c r="M4" s="74"/>
      <c r="N4" s="74"/>
      <c r="O4" s="76"/>
    </row>
    <row r="5" spans="1:15" ht="15.75" thickBot="1">
      <c r="A5" s="71"/>
      <c r="B5" s="72"/>
      <c r="C5" s="72"/>
      <c r="D5" s="72"/>
      <c r="E5" s="72"/>
      <c r="F5" s="73"/>
      <c r="G5" s="73"/>
      <c r="H5" s="73"/>
      <c r="I5" s="73"/>
      <c r="J5" s="74"/>
      <c r="K5" s="74"/>
      <c r="L5" s="75"/>
      <c r="M5" s="74"/>
      <c r="N5" s="74"/>
      <c r="O5" s="76"/>
    </row>
    <row r="6" spans="1:15" ht="15.75" thickBot="1">
      <c r="A6" s="71"/>
      <c r="B6" s="72"/>
      <c r="C6" s="72"/>
      <c r="D6" s="72"/>
      <c r="E6" s="72"/>
      <c r="F6" s="73"/>
      <c r="G6" s="73"/>
      <c r="H6" s="73"/>
      <c r="I6" s="73"/>
      <c r="J6" s="74"/>
      <c r="K6" s="74"/>
      <c r="L6" s="75"/>
      <c r="M6" s="74"/>
      <c r="N6" s="74"/>
      <c r="O6" s="76"/>
    </row>
    <row r="7" spans="1:15" ht="15.75" thickBot="1">
      <c r="A7" s="71"/>
      <c r="B7" s="72"/>
      <c r="C7" s="72"/>
      <c r="D7" s="72"/>
      <c r="E7" s="72"/>
      <c r="F7" s="73"/>
      <c r="G7" s="73"/>
      <c r="H7" s="73"/>
      <c r="I7" s="73"/>
      <c r="J7" s="74"/>
      <c r="K7" s="74"/>
      <c r="L7" s="75"/>
      <c r="M7" s="74"/>
      <c r="N7" s="74"/>
      <c r="O7" s="76"/>
    </row>
    <row r="8" spans="1:15" ht="15.75" thickBot="1">
      <c r="A8" s="71"/>
      <c r="B8" s="72"/>
      <c r="C8" s="72"/>
      <c r="D8" s="72"/>
      <c r="E8" s="72"/>
      <c r="F8" s="73"/>
      <c r="G8" s="73"/>
      <c r="H8" s="73"/>
      <c r="I8" s="73"/>
      <c r="J8" s="74"/>
      <c r="K8" s="74"/>
      <c r="L8" s="75"/>
      <c r="M8" s="74"/>
      <c r="N8" s="74"/>
      <c r="O8" s="76"/>
    </row>
    <row r="9" spans="1:15" ht="15.75" thickBot="1">
      <c r="A9" s="71"/>
      <c r="B9" s="72"/>
      <c r="C9" s="72"/>
      <c r="D9" s="72"/>
      <c r="E9" s="72"/>
      <c r="F9" s="73"/>
      <c r="G9" s="73"/>
      <c r="H9" s="73"/>
      <c r="I9" s="73"/>
      <c r="J9" s="74"/>
      <c r="K9" s="74"/>
      <c r="L9" s="75"/>
      <c r="M9" s="74"/>
      <c r="N9" s="74"/>
      <c r="O9" s="76"/>
    </row>
    <row r="10" spans="1:15" ht="15.75" thickBot="1">
      <c r="A10" s="77"/>
      <c r="B10" s="78"/>
      <c r="C10" s="78"/>
      <c r="D10" s="78"/>
      <c r="E10" s="78"/>
      <c r="F10" s="79"/>
      <c r="G10" s="79"/>
      <c r="H10" s="79"/>
      <c r="I10" s="79"/>
      <c r="J10" s="80"/>
      <c r="K10" s="80"/>
      <c r="L10" s="81"/>
      <c r="M10" s="80"/>
      <c r="N10" s="80"/>
      <c r="O10" s="82"/>
    </row>
  </sheetData>
  <pageMargins left="0.511811024" right="0.511811024" top="0.78740157499999996" bottom="0.78740157499999996" header="0.31496062000000002" footer="0.3149606200000000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2D5B-1FCD-4A63-89EF-4132ECBAD1FA}">
  <sheetPr codeName="Planilha89">
    <tabColor rgb="FFFFC000"/>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F1" t="str">
        <f>UPPER(F2)</f>
        <v>4278 - SICOOB COOPERPLAN CREDSEF</v>
      </c>
      <c r="J1" s="221">
        <f>_xlfn.XLOOKUP(IF(COUNTIF(D:D,D5)&gt;1,MAX(H:H),H5),H:H,F:F,0,0)</f>
        <v>0</v>
      </c>
    </row>
    <row r="2" spans="1:29" ht="97.5" customHeight="1" thickTop="1" thickBot="1">
      <c r="C2" s="246" t="s">
        <v>722</v>
      </c>
      <c r="D2" s="246"/>
      <c r="E2" s="246"/>
      <c r="F2" s="216" t="s">
        <v>830</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fornecedores'!E:E=For_4278!F2)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221" priority="3"/>
  </conditionalFormatting>
  <conditionalFormatting sqref="I3">
    <cfRule type="cellIs" dxfId="220" priority="1" operator="equal">
      <formula>0</formula>
    </cfRule>
    <cfRule type="cellIs" dxfId="219" priority="2" operator="equal">
      <formula>1</formula>
    </cfRule>
  </conditionalFormatting>
  <dataValidations count="1">
    <dataValidation type="list" allowBlank="1" showInputMessage="1" showErrorMessage="1" sqref="J4:K33 O4:P24 L4:M24 U4:V24 R4:S24 X4:X24" xr:uid="{664DA2B0-9CA5-4536-9D40-B94D2D913F96}">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5B2BC-2AC3-4739-9D9E-2B80FDEE2AA7}">
  <sheetPr>
    <tabColor rgb="FF7DB6AC"/>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7.42578125" style="65" bestFit="1" customWidth="1"/>
    <col min="9" max="9" width="21.7109375" style="65"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831</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TOTAL: 01 Coperado elegível ao RSAC</v>
      </c>
      <c r="C4" s="154">
        <f>SUM(L:L)</f>
        <v>1</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4332'!L:L)</f>
        <v>2.1036255387222535E-3</v>
      </c>
      <c r="C7" s="122">
        <v>0.15</v>
      </c>
      <c r="D7" s="340" t="str">
        <f>IF(B7&lt;C7,"ENQUADRADO","DESENQUADRADO")</f>
        <v>ENQUADRADO</v>
      </c>
      <c r="E7" s="340"/>
      <c r="H7" s="341" t="s">
        <v>832</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J10">_xlfn.XLOOKUP(_xlfn.UNIQUE('4332'!$C:$C),'4332'!C:C,'4332'!D:D,"")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t="str">
        <v>Nome/Razão Social</v>
      </c>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Fornecedores'!G51</f>
        <v>0</v>
      </c>
      <c r="D10" s="118">
        <f>'Análise Fornecedores'!H51</f>
        <v>0</v>
      </c>
      <c r="E10" s="118">
        <f>'Análise Fornecedores'!I51</f>
        <v>0</v>
      </c>
      <c r="H10" s="252" t="s">
        <v>1817</v>
      </c>
      <c r="I10" s="142" t="str">
        <f>_xlfn.XLOOKUP(J10,'4332'!$D:$D,'4332'!$C:$C,0,0)</f>
        <v>37.997.871/0001-31</v>
      </c>
      <c r="J10" s="143" t="str">
        <v>RESCON - ADMINISTRACAO DE CONDOMINIOS LTDA</v>
      </c>
      <c r="K10" s="144" cm="1">
        <f t="array" ref="K10">MAX(IF(J10='4332'!$D:$D,'4332'!$I:$I))</f>
        <v>46052</v>
      </c>
      <c r="L10" s="145">
        <f>IF(COUNTIFS('4332'!$D:$D,'A4332'!J10,'4332'!$I:$I,'A4332'!K10,'4332'!$F:$F,'A4332'!$L$7)&gt;=1,1,0)</f>
        <v>1</v>
      </c>
      <c r="M10" s="145">
        <f>IF(COUNTIFS('4332'!$D:$D,'A4332'!J10,'4332'!$I:$I,'A4332'!K10,'4332'!$F:$F,'A4332'!$M$7)&gt;=1,1,0)</f>
        <v>0</v>
      </c>
      <c r="N10" s="146">
        <f>IF(COUNTIFS('4332'!$D:$D,'A4332'!J10,'4332'!$I:$I,'A4332'!K10,'4332'!$F:$F,'A4332'!$N$7)&gt;=1,1,0)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5"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115"/>
      <c r="I11" s="115">
        <f>_xlfn.XLOOKUP(J11,'4332'!$D:$D,'4332'!$C:$C,0,0)</f>
        <v>0</v>
      </c>
      <c r="J11" s="134"/>
      <c r="K11" s="135" cm="1">
        <f t="array" ref="K11">MAX(IF(J11='4332'!$D:$D,'4332'!$I:$I))</f>
        <v>0</v>
      </c>
      <c r="L11" s="136">
        <f>IF(COUNTIFS('4332'!$D:$D,'A4332'!J11,'4332'!$I:$I,'A4332'!K11,'4332'!$F:$F,'A4332'!$L$7)&gt;=1,1,0)</f>
        <v>0</v>
      </c>
      <c r="M11" s="136">
        <f>IF(COUNTIFS('4332'!$D:$D,'A4332'!J11,'4332'!$I:$I,'A4332'!K11,'4332'!$F:$F,'A4332'!$M$7)&gt;=1,1,0)</f>
        <v>0</v>
      </c>
      <c r="N11" s="136">
        <f>IF(COUNTIFS('4332'!$D:$D,'A4332'!J11,'4332'!$I:$I,'A4332'!K11,'4332'!$F:$F,'A4332'!$N$7)&gt;=1,1,0)</f>
        <v>0</v>
      </c>
      <c r="O11" s="117"/>
      <c r="P11" s="118"/>
      <c r="Q11" s="133" t="str">
        <f t="shared" ref="Q11:Q25"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5" si="4">IF(AND(Z11="Sim",AB11="Siim"),"Ok",IF(AND(AA11="Sim")*OR(AB11="Não",AB11="Não se aplica",AB11=""),"Verificar","Ok"))</f>
        <v>Ok</v>
      </c>
      <c r="AD11" s="115"/>
      <c r="AE11" s="115"/>
      <c r="AF11" s="66"/>
      <c r="AG11" s="133" t="str">
        <f t="shared" ref="AG11:AG25" si="5">IF(AND(AE11="sim",AF11="Não"),"Verificar","Ok")</f>
        <v>Ok</v>
      </c>
      <c r="AH11" s="115"/>
      <c r="AI11" s="133" t="str">
        <f t="shared" ref="AI11:AI25" si="6">IF(AH11="Não","Verificar","Ok")</f>
        <v>Ok</v>
      </c>
      <c r="AJ11" s="117" t="str">
        <f t="shared" ref="AJ11:AJ25"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115"/>
      <c r="I12" s="115">
        <f>_xlfn.XLOOKUP(J12,'4332'!$D:$D,'4332'!$C:$C,0,0)</f>
        <v>0</v>
      </c>
      <c r="J12" s="134"/>
      <c r="K12" s="135" cm="1">
        <f t="array" ref="K12">MAX(IF(J12='4332'!$D:$D,'4332'!$I:$I))</f>
        <v>0</v>
      </c>
      <c r="L12" s="136">
        <f>IF(COUNTIFS('4332'!$D:$D,'A4332'!J12,'4332'!$I:$I,'A4332'!K12,'4332'!$F:$F,'A4332'!$L$7)&gt;=1,1,0)</f>
        <v>0</v>
      </c>
      <c r="M12" s="136">
        <f>IF(COUNTIFS('4332'!$D:$D,'A4332'!J12,'4332'!$I:$I,'A4332'!K12,'4332'!$F:$F,'A4332'!$M$7)&gt;=1,1,0)</f>
        <v>0</v>
      </c>
      <c r="N12" s="136">
        <f>IF(COUNTIFS('4332'!$D:$D,'A4332'!J12,'4332'!$I:$I,'A4332'!K12,'4332'!$F:$F,'A4332'!$N$7)&gt;=1,1,0)</f>
        <v>0</v>
      </c>
      <c r="O12" s="117"/>
      <c r="P12" s="118"/>
      <c r="Q12" s="133" t="str">
        <f t="shared" si="2"/>
        <v>Ok</v>
      </c>
      <c r="R12" s="115"/>
      <c r="S12" s="115"/>
      <c r="T12" s="66"/>
      <c r="U12" s="133" t="str">
        <f t="shared" si="3"/>
        <v>Ok</v>
      </c>
      <c r="V12" s="115"/>
      <c r="W12" s="115"/>
      <c r="X12" s="66"/>
      <c r="Y12" s="133" t="str">
        <f t="shared" ref="Y12:Y25"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IFERROR(IF(ROW(_xlfn.XLOOKUP(B13,For_4332!D:D,For_4332!D:D))=1,"",ROW(_xlfn.XLOOKUP(B13,For_4332!D:D,For_4332!D:D))),"")</f>
        <v/>
      </c>
      <c r="B13" s="229" t="str" cm="1">
        <f t="array" ref="B13">_xlfn.UNIQUE(IF(_xlfn._xlws.FILTER(For_4332!D:D,For_4332!Z:Z="Fornecedor COM perguntas a serem evidenciadas","")="","",_xlfn._xlws.FILTER(For_4332!D:D,For_4332!Z:Z:'For_4332'!Z:Z="Fornecedor COM perguntas a serem evidenciadas","")))</f>
        <v/>
      </c>
      <c r="C13" s="230" t="str" cm="1">
        <f t="array" aca="1" ref="C13" ca="1">IFERROR(LEFT(
IF(INDIRECT("For_4332!N"&amp;A13)="verificar","6, ","")&amp;
IF(INDIRECT("For_4332!q"&amp;A13)="verificar","7, ","")&amp;
IF(INDIRECT("For_4332!t"&amp;A13)="verificar","8, ","")&amp;
IF(INDIRECT("For_4332!w"&amp;A13)="verificar","16, ","")&amp;
IF(INDIRECT("For_4332!x"&amp;A13)="não","QUESTIONÁRIO, ",""),
LEN(
IF(INDIRECT("For_4332!N"&amp;A13)="verificar","6, ","")&amp;
IF(INDIRECT("For_4332!q"&amp;A13)="verificar","7, ","")&amp;
IF(INDIRECT("For_4332!t"&amp;A13)="verificar","8, ","")&amp;
IF(INDIRECT("For_4332!w"&amp;A13)="verificar","16, ","")&amp;
IF(INDIRECT("For_4332!x"&amp;A13)="não","QUESTIONÁRIO, ",""))-2)&amp;".","")</f>
        <v/>
      </c>
      <c r="D13" s="229"/>
      <c r="E13" s="229"/>
      <c r="H13" s="115"/>
      <c r="I13" s="115">
        <f>_xlfn.XLOOKUP(J13,'4332'!$D:$D,'4332'!$C:$C,0,0)</f>
        <v>0</v>
      </c>
      <c r="J13" s="134"/>
      <c r="K13" s="135" cm="1">
        <f t="array" ref="K13">MAX(IF(J13='4332'!$D:$D,'4332'!$I:$I))</f>
        <v>0</v>
      </c>
      <c r="L13" s="136">
        <f>IF(COUNTIFS('4332'!$D:$D,'A4332'!J13,'4332'!$I:$I,'A4332'!K13,'4332'!$F:$F,'A4332'!$L$7)&gt;=1,1,0)</f>
        <v>0</v>
      </c>
      <c r="M13" s="136">
        <f>IF(COUNTIFS('4332'!$D:$D,'A4332'!J13,'4332'!$I:$I,'A4332'!K13,'4332'!$F:$F,'A4332'!$M$7)&gt;=1,1,0)</f>
        <v>0</v>
      </c>
      <c r="N13" s="136">
        <f>IF(COUNTIFS('4332'!$D:$D,'A4332'!J13,'4332'!$I:$I,'A4332'!K13,'4332'!$F:$F,'A4332'!$N$7)&gt;=1,1,0)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IFERROR(IF(ROW(_xlfn.XLOOKUP(B14,For_4332!D:D,For_4332!D:D))=1,"",ROW(_xlfn.XLOOKUP(B14,For_4332!D:D,For_4332!D:D))),"")</f>
        <v/>
      </c>
      <c r="B14" s="229"/>
      <c r="C14" s="230" t="str" cm="1">
        <f t="array" aca="1" ref="C14" ca="1">IFERROR(LEFT(
IF(INDIRECT("For_4332!N"&amp;A14)="verificar","6, ","")&amp;
IF(INDIRECT("For_4332!q"&amp;A14)="verificar","7, ","")&amp;
IF(INDIRECT("For_4332!t"&amp;A14)="verificar","8, ","")&amp;
IF(INDIRECT("For_4332!w"&amp;A14)="verificar","16, ","")&amp;
IF(INDIRECT("For_4332!x"&amp;A14)="não","QUESTIONÁRIO, ",""),
LEN(
IF(INDIRECT("For_4332!N"&amp;A14)="verificar","6, ","")&amp;
IF(INDIRECT("For_4332!q"&amp;A14)="verificar","7, ","")&amp;
IF(INDIRECT("For_4332!t"&amp;A14)="verificar","8, ","")&amp;
IF(INDIRECT("For_4332!w"&amp;A14)="verificar","16, ","")&amp;
IF(INDIRECT("For_4332!x"&amp;A14)="não","QUESTIONÁRIO, ",""))-2)&amp;".","")</f>
        <v/>
      </c>
      <c r="D14" s="229"/>
      <c r="E14" s="229"/>
      <c r="H14" s="115"/>
      <c r="I14" s="115">
        <f>_xlfn.XLOOKUP(J14,'4332'!$D:$D,'4332'!$C:$C,0,0)</f>
        <v>0</v>
      </c>
      <c r="J14" s="134"/>
      <c r="K14" s="135" cm="1">
        <f t="array" ref="K14">MAX(IF(J14='4332'!$D:$D,'4332'!$I:$I))</f>
        <v>0</v>
      </c>
      <c r="L14" s="136">
        <f>IF(COUNTIFS('4332'!$D:$D,'A4332'!J14,'4332'!$I:$I,'A4332'!K14,'4332'!$F:$F,'A4332'!$L$7)&gt;=1,1,0)</f>
        <v>0</v>
      </c>
      <c r="M14" s="136">
        <f>IF(COUNTIFS('4332'!$D:$D,'A4332'!J14,'4332'!$I:$I,'A4332'!K14,'4332'!$F:$F,'A4332'!$M$7)&gt;=1,1,0)</f>
        <v>0</v>
      </c>
      <c r="N14" s="136">
        <f>IF(COUNTIFS('4332'!$D:$D,'A4332'!J14,'4332'!$I:$I,'A4332'!K14,'4332'!$F:$F,'A4332'!$N$7)&gt;=1,1,0)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IFERROR(IF(ROW(_xlfn.XLOOKUP(B15,For_4332!D:D,For_4332!D:D))=1,"",ROW(_xlfn.XLOOKUP(B15,For_4332!D:D,For_4332!D:D))),"")</f>
        <v/>
      </c>
      <c r="B15" s="229"/>
      <c r="C15" s="230" t="str" cm="1">
        <f t="array" aca="1" ref="C15" ca="1">IFERROR(LEFT(
IF(INDIRECT("For_4332!N"&amp;A15)="verificar","6, ","")&amp;
IF(INDIRECT("For_4332!q"&amp;A15)="verificar","7, ","")&amp;
IF(INDIRECT("For_4332!t"&amp;A15)="verificar","8, ","")&amp;
IF(INDIRECT("For_4332!w"&amp;A15)="verificar","16, ","")&amp;
IF(INDIRECT("For_4332!x"&amp;A15)="não","QUESTIONÁRIO, ",""),
LEN(
IF(INDIRECT("For_4332!N"&amp;A15)="verificar","6, ","")&amp;
IF(INDIRECT("For_4332!q"&amp;A15)="verificar","7, ","")&amp;
IF(INDIRECT("For_4332!t"&amp;A15)="verificar","8, ","")&amp;
IF(INDIRECT("For_4332!w"&amp;A15)="verificar","16, ","")&amp;
IF(INDIRECT("For_4332!x"&amp;A15)="não","QUESTIONÁRIO, ",""))-2)&amp;".","")</f>
        <v/>
      </c>
      <c r="D15" s="229"/>
      <c r="E15" s="229"/>
      <c r="H15" s="115"/>
      <c r="I15" s="115">
        <f>_xlfn.XLOOKUP(J15,'4332'!$D:$D,'4332'!$C:$C,0,0)</f>
        <v>0</v>
      </c>
      <c r="J15" s="134"/>
      <c r="K15" s="135" cm="1">
        <f t="array" ref="K15">MAX(IF(J15='4332'!$D:$D,'4332'!$I:$I))</f>
        <v>0</v>
      </c>
      <c r="L15" s="136">
        <f>IF(COUNTIFS('4332'!$D:$D,'A4332'!J15,'4332'!$I:$I,'A4332'!K15,'4332'!$F:$F,'A4332'!$L$7)&gt;=1,1,0)</f>
        <v>0</v>
      </c>
      <c r="M15" s="136">
        <f>IF(COUNTIFS('4332'!$D:$D,'A4332'!J15,'4332'!$I:$I,'A4332'!K15,'4332'!$F:$F,'A4332'!$M$7)&gt;=1,1,0)</f>
        <v>0</v>
      </c>
      <c r="N15" s="136">
        <f>IF(COUNTIFS('4332'!$D:$D,'A4332'!J15,'4332'!$I:$I,'A4332'!K15,'4332'!$F:$F,'A4332'!$N$7)&gt;=1,1,0)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IFERROR(IF(ROW(_xlfn.XLOOKUP(B16,For_4332!D:D,For_4332!D:D))=1,"",ROW(_xlfn.XLOOKUP(B16,For_4332!D:D,For_4332!D:D))),"")</f>
        <v/>
      </c>
      <c r="B16" s="229"/>
      <c r="C16" s="230" t="str" cm="1">
        <f t="array" aca="1" ref="C16" ca="1">IFERROR(LEFT(
IF(INDIRECT("For_4332!N"&amp;A16)="verificar","6, ","")&amp;
IF(INDIRECT("For_4332!q"&amp;A16)="verificar","7, ","")&amp;
IF(INDIRECT("For_4332!t"&amp;A16)="verificar","8, ","")&amp;
IF(INDIRECT("For_4332!w"&amp;A16)="verificar","16, ","")&amp;
IF(INDIRECT("For_4332!x"&amp;A16)="não","QUESTIONÁRIO, ",""),
LEN(
IF(INDIRECT("For_4332!N"&amp;A16)="verificar","6, ","")&amp;
IF(INDIRECT("For_4332!q"&amp;A16)="verificar","7, ","")&amp;
IF(INDIRECT("For_4332!t"&amp;A16)="verificar","8, ","")&amp;
IF(INDIRECT("For_4332!w"&amp;A16)="verificar","16, ","")&amp;
IF(INDIRECT("For_4332!x"&amp;A16)="não","QUESTIONÁRIO, ",""))-2)&amp;".","")</f>
        <v/>
      </c>
      <c r="D16" s="229"/>
      <c r="E16" s="229"/>
      <c r="H16" s="115"/>
      <c r="I16" s="115">
        <f>_xlfn.XLOOKUP(J16,'4332'!$D:$D,'4332'!$C:$C,0,0)</f>
        <v>0</v>
      </c>
      <c r="J16" s="134"/>
      <c r="K16" s="135" cm="1">
        <f t="array" ref="K16">MAX(IF(J16='4332'!$D:$D,'4332'!$I:$I))</f>
        <v>0</v>
      </c>
      <c r="L16" s="136">
        <f>IF(COUNTIFS('4332'!$D:$D,'A4332'!J16,'4332'!$I:$I,'A4332'!K16,'4332'!$F:$F,'A4332'!$L$7)&gt;=1,1,0)</f>
        <v>0</v>
      </c>
      <c r="M16" s="136">
        <f>IF(COUNTIFS('4332'!$D:$D,'A4332'!J16,'4332'!$I:$I,'A4332'!K16,'4332'!$F:$F,'A4332'!$M$7)&gt;=1,1,0)</f>
        <v>0</v>
      </c>
      <c r="N16" s="136">
        <f>IF(COUNTIFS('4332'!$D:$D,'A4332'!J16,'4332'!$I:$I,'A4332'!K16,'4332'!$F:$F,'A4332'!$N$7)&gt;=1,1,0)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6" ht="20.100000000000001" customHeight="1">
      <c r="A17" s="65" t="str">
        <f>IFERROR(IF(ROW(_xlfn.XLOOKUP(B17,For_4332!D:D,For_4332!D:D))=1,"",ROW(_xlfn.XLOOKUP(B17,For_4332!D:D,For_4332!D:D))),"")</f>
        <v/>
      </c>
      <c r="B17" s="229"/>
      <c r="C17" s="230" t="str" cm="1">
        <f t="array" aca="1" ref="C17" ca="1">IFERROR(LEFT(
IF(INDIRECT("For_4332!N"&amp;A17)="verificar","6, ","")&amp;
IF(INDIRECT("For_4332!q"&amp;A17)="verificar","7, ","")&amp;
IF(INDIRECT("For_4332!t"&amp;A17)="verificar","8, ","")&amp;
IF(INDIRECT("For_4332!w"&amp;A17)="verificar","16, ","")&amp;
IF(INDIRECT("For_4332!x"&amp;A17)="não","QUESTIONÁRIO, ",""),
LEN(
IF(INDIRECT("For_4332!N"&amp;A17)="verificar","6, ","")&amp;
IF(INDIRECT("For_4332!q"&amp;A17)="verificar","7, ","")&amp;
IF(INDIRECT("For_4332!t"&amp;A17)="verificar","8, ","")&amp;
IF(INDIRECT("For_4332!w"&amp;A17)="verificar","16, ","")&amp;
IF(INDIRECT("For_4332!x"&amp;A17)="não","QUESTIONÁRIO, ",""))-2)&amp;".","")</f>
        <v/>
      </c>
      <c r="D17" s="229"/>
      <c r="E17" s="229"/>
      <c r="H17" s="115"/>
      <c r="I17" s="115">
        <f>_xlfn.XLOOKUP(J17,'4332'!$D:$D,'4332'!$C:$C,0,0)</f>
        <v>0</v>
      </c>
      <c r="J17" s="134"/>
      <c r="K17" s="135" cm="1">
        <f t="array" ref="K17">MAX(IF(J17='4332'!$D:$D,'4332'!$I:$I))</f>
        <v>0</v>
      </c>
      <c r="L17" s="136">
        <f>IF(COUNTIFS('4332'!$D:$D,'A4332'!J17,'4332'!$I:$I,'A4332'!K17,'4332'!$F:$F,'A4332'!$L$7)&gt;=1,1,0)</f>
        <v>0</v>
      </c>
      <c r="M17" s="136">
        <f>IF(COUNTIFS('4332'!$D:$D,'A4332'!J17,'4332'!$I:$I,'A4332'!K17,'4332'!$F:$F,'A4332'!$M$7)&gt;=1,1,0)</f>
        <v>0</v>
      </c>
      <c r="N17" s="136">
        <f>IF(COUNTIFS('4332'!$D:$D,'A4332'!J17,'4332'!$I:$I,'A4332'!K17,'4332'!$F:$F,'A4332'!$N$7)&gt;=1,1,0)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6" ht="20.100000000000001" customHeight="1">
      <c r="A18" s="65" t="str">
        <f>IFERROR(IF(ROW(_xlfn.XLOOKUP(B18,For_4332!D:D,For_4332!D:D))=1,"",ROW(_xlfn.XLOOKUP(B18,For_4332!D:D,For_4332!D:D))),"")</f>
        <v/>
      </c>
      <c r="B18" s="229"/>
      <c r="C18" s="230" t="str" cm="1">
        <f t="array" aca="1" ref="C18" ca="1">IFERROR(LEFT(
IF(INDIRECT("For_4332!N"&amp;A18)="verificar","6, ","")&amp;
IF(INDIRECT("For_4332!q"&amp;A18)="verificar","7, ","")&amp;
IF(INDIRECT("For_4332!t"&amp;A18)="verificar","8, ","")&amp;
IF(INDIRECT("For_4332!w"&amp;A18)="verificar","16, ","")&amp;
IF(INDIRECT("For_4332!x"&amp;A18)="não","QUESTIONÁRIO, ",""),
LEN(
IF(INDIRECT("For_4332!N"&amp;A18)="verificar","6, ","")&amp;
IF(INDIRECT("For_4332!q"&amp;A18)="verificar","7, ","")&amp;
IF(INDIRECT("For_4332!t"&amp;A18)="verificar","8, ","")&amp;
IF(INDIRECT("For_4332!w"&amp;A18)="verificar","16, ","")&amp;
IF(INDIRECT("For_4332!x"&amp;A18)="não","QUESTIONÁRIO, ",""))-2)&amp;".","")</f>
        <v/>
      </c>
      <c r="D18" s="229"/>
      <c r="E18" s="229"/>
      <c r="H18" s="115"/>
      <c r="I18" s="115">
        <f>_xlfn.XLOOKUP(J18,'4332'!$D:$D,'4332'!$C:$C,0,0)</f>
        <v>0</v>
      </c>
      <c r="J18" s="134"/>
      <c r="K18" s="135" cm="1">
        <f t="array" ref="K18">MAX(IF(J18='4332'!$D:$D,'4332'!$I:$I))</f>
        <v>0</v>
      </c>
      <c r="L18" s="136">
        <f>IF(COUNTIFS('4332'!$D:$D,'A4332'!J18,'4332'!$I:$I,'A4332'!K18,'4332'!$F:$F,'A4332'!$L$7)&gt;=1,1,0)</f>
        <v>0</v>
      </c>
      <c r="M18" s="136">
        <f>IF(COUNTIFS('4332'!$D:$D,'A4332'!J18,'4332'!$I:$I,'A4332'!K18,'4332'!$F:$F,'A4332'!$M$7)&gt;=1,1,0)</f>
        <v>0</v>
      </c>
      <c r="N18" s="136">
        <f>IF(COUNTIFS('4332'!$D:$D,'A4332'!J18,'4332'!$I:$I,'A4332'!K18,'4332'!$F:$F,'A4332'!$N$7)&gt;=1,1,0)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5" si="10">IF(OR(AL18=" ",AL18="Sim"),"Ok",IF(AJ18="Não","Ok","Verificar"))</f>
        <v>Ok</v>
      </c>
      <c r="AO18" s="65" t="str">
        <f t="shared" si="1"/>
        <v>Cooperado SEM perguntas a serem evidenciadas</v>
      </c>
    </row>
    <row r="19" spans="1:46" ht="20.100000000000001" customHeight="1">
      <c r="A19" s="65" t="str">
        <f>IFERROR(IF(ROW(_xlfn.XLOOKUP(B19,For_4332!D:D,For_4332!D:D))=1,"",ROW(_xlfn.XLOOKUP(B19,For_4332!D:D,For_4332!D:D))),"")</f>
        <v/>
      </c>
      <c r="B19" s="229"/>
      <c r="C19" s="230" t="str" cm="1">
        <f t="array" aca="1" ref="C19" ca="1">IFERROR(LEFT(
IF(INDIRECT("For_4332!N"&amp;A19)="verificar","6, ","")&amp;
IF(INDIRECT("For_4332!q"&amp;A19)="verificar","7, ","")&amp;
IF(INDIRECT("For_4332!t"&amp;A19)="verificar","8, ","")&amp;
IF(INDIRECT("For_4332!w"&amp;A19)="verificar","16, ","")&amp;
IF(INDIRECT("For_4332!x"&amp;A19)="não","QUESTIONÁRIO, ",""),
LEN(
IF(INDIRECT("For_4332!N"&amp;A19)="verificar","6, ","")&amp;
IF(INDIRECT("For_4332!q"&amp;A19)="verificar","7, ","")&amp;
IF(INDIRECT("For_4332!t"&amp;A19)="verificar","8, ","")&amp;
IF(INDIRECT("For_4332!w"&amp;A19)="verificar","16, ","")&amp;
IF(INDIRECT("For_4332!x"&amp;A19)="não","QUESTIONÁRIO, ",""))-2)&amp;".","")</f>
        <v/>
      </c>
      <c r="D19" s="229"/>
      <c r="E19" s="229"/>
      <c r="H19" s="115"/>
      <c r="I19" s="115">
        <f>_xlfn.XLOOKUP(J19,'4332'!$D:$D,'4332'!$C:$C,0,0)</f>
        <v>0</v>
      </c>
      <c r="J19" s="134"/>
      <c r="K19" s="135" cm="1">
        <f t="array" ref="K19">MAX(IF(J19='4332'!$D:$D,'4332'!$I:$I))</f>
        <v>0</v>
      </c>
      <c r="L19" s="136">
        <f>IF(COUNTIFS('4332'!$D:$D,'A4332'!J19,'4332'!$I:$I,'A4332'!K19,'4332'!$F:$F,'A4332'!$L$7)&gt;=1,1,0)</f>
        <v>0</v>
      </c>
      <c r="M19" s="136">
        <f>IF(COUNTIFS('4332'!$D:$D,'A4332'!J19,'4332'!$I:$I,'A4332'!K19,'4332'!$F:$F,'A4332'!$M$7)&gt;=1,1,0)</f>
        <v>0</v>
      </c>
      <c r="N19" s="136">
        <f>IF(COUNTIFS('4332'!$D:$D,'A4332'!J19,'4332'!$I:$I,'A4332'!K19,'4332'!$F:$F,'A4332'!$N$7)&gt;=1,1,0)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6" ht="20.100000000000001" customHeight="1">
      <c r="A20" s="65" t="str">
        <f>IFERROR(IF(ROW(_xlfn.XLOOKUP(B20,For_4332!D:D,For_4332!D:D))=1,"",ROW(_xlfn.XLOOKUP(B20,For_4332!D:D,For_4332!D:D))),"")</f>
        <v/>
      </c>
      <c r="B20" s="229"/>
      <c r="C20" s="230" t="str" cm="1">
        <f t="array" aca="1" ref="C20" ca="1">IFERROR(LEFT(
IF(INDIRECT("For_4332!N"&amp;A20)="verificar","6, ","")&amp;
IF(INDIRECT("For_4332!q"&amp;A20)="verificar","7, ","")&amp;
IF(INDIRECT("For_4332!t"&amp;A20)="verificar","8, ","")&amp;
IF(INDIRECT("For_4332!w"&amp;A20)="verificar","16, ","")&amp;
IF(INDIRECT("For_4332!x"&amp;A20)="não","QUESTIONÁRIO, ",""),
LEN(
IF(INDIRECT("For_4332!N"&amp;A20)="verificar","6, ","")&amp;
IF(INDIRECT("For_4332!q"&amp;A20)="verificar","7, ","")&amp;
IF(INDIRECT("For_4332!t"&amp;A20)="verificar","8, ","")&amp;
IF(INDIRECT("For_4332!w"&amp;A20)="verificar","16, ","")&amp;
IF(INDIRECT("For_4332!x"&amp;A20)="não","QUESTIONÁRIO, ",""))-2)&amp;".","")</f>
        <v/>
      </c>
      <c r="D20" s="229"/>
      <c r="E20" s="229"/>
      <c r="H20" s="115"/>
      <c r="I20" s="115">
        <f>_xlfn.XLOOKUP(J20,'4332'!$D:$D,'4332'!$C:$C,0,0)</f>
        <v>0</v>
      </c>
      <c r="J20" s="134"/>
      <c r="K20" s="135" cm="1">
        <f t="array" ref="K20">MAX(IF(J20='4332'!$D:$D,'4332'!$I:$I))</f>
        <v>0</v>
      </c>
      <c r="L20" s="136">
        <f>IF(COUNTIFS('4332'!$D:$D,'A4332'!J20,'4332'!$I:$I,'A4332'!K20,'4332'!$F:$F,'A4332'!$L$7)&gt;=1,1,0)</f>
        <v>0</v>
      </c>
      <c r="M20" s="136">
        <f>IF(COUNTIFS('4332'!$D:$D,'A4332'!J20,'4332'!$I:$I,'A4332'!K20,'4332'!$F:$F,'A4332'!$M$7)&gt;=1,1,0)</f>
        <v>0</v>
      </c>
      <c r="N20" s="136">
        <f>IF(COUNTIFS('4332'!$D:$D,'A4332'!J20,'4332'!$I:$I,'A4332'!K20,'4332'!$F:$F,'A4332'!$N$7)&gt;=1,1,0)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6" ht="20.100000000000001" customHeight="1">
      <c r="A21" s="65" t="str">
        <f>IFERROR(IF(ROW(_xlfn.XLOOKUP(B21,For_4332!D:D,For_4332!D:D))=1,"",ROW(_xlfn.XLOOKUP(B21,For_4332!D:D,For_4332!D:D))),"")</f>
        <v/>
      </c>
      <c r="B21" s="229"/>
      <c r="C21" s="230" t="str" cm="1">
        <f t="array" aca="1" ref="C21" ca="1">IFERROR(LEFT(
IF(INDIRECT("For_4332!N"&amp;A21)="verificar","6, ","")&amp;
IF(INDIRECT("For_4332!q"&amp;A21)="verificar","7, ","")&amp;
IF(INDIRECT("For_4332!t"&amp;A21)="verificar","8, ","")&amp;
IF(INDIRECT("For_4332!w"&amp;A21)="verificar","16, ","")&amp;
IF(INDIRECT("For_4332!x"&amp;A21)="não","QUESTIONÁRIO, ",""),
LEN(
IF(INDIRECT("For_4332!N"&amp;A21)="verificar","6, ","")&amp;
IF(INDIRECT("For_4332!q"&amp;A21)="verificar","7, ","")&amp;
IF(INDIRECT("For_4332!t"&amp;A21)="verificar","8, ","")&amp;
IF(INDIRECT("For_4332!w"&amp;A21)="verificar","16, ","")&amp;
IF(INDIRECT("For_4332!x"&amp;A21)="não","QUESTIONÁRIO, ",""))-2)&amp;".","")</f>
        <v/>
      </c>
      <c r="D21" s="229"/>
      <c r="E21" s="229"/>
      <c r="H21" s="115"/>
      <c r="I21" s="115">
        <f>_xlfn.XLOOKUP(J21,'4332'!$D:$D,'4332'!$C:$C,0,0)</f>
        <v>0</v>
      </c>
      <c r="J21" s="134"/>
      <c r="K21" s="135" cm="1">
        <f t="array" ref="K21">MAX(IF(J21='4332'!$D:$D,'4332'!$I:$I))</f>
        <v>0</v>
      </c>
      <c r="L21" s="136">
        <f>IF(COUNTIFS('4332'!$D:$D,'A4332'!J21,'4332'!$I:$I,'A4332'!K21,'4332'!$F:$F,'A4332'!$L$7)&gt;=1,1,0)</f>
        <v>0</v>
      </c>
      <c r="M21" s="136">
        <f>IF(COUNTIFS('4332'!$D:$D,'A4332'!J21,'4332'!$I:$I,'A4332'!K21,'4332'!$F:$F,'A4332'!$M$7)&gt;=1,1,0)</f>
        <v>0</v>
      </c>
      <c r="N21" s="136">
        <f>IF(COUNTIFS('4332'!$D:$D,'A4332'!J21,'4332'!$I:$I,'A4332'!K21,'4332'!$F:$F,'A4332'!$N$7)&gt;=1,1,0)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6" ht="20.100000000000001" customHeight="1">
      <c r="A22" s="65" t="str">
        <f>IFERROR(IF(ROW(_xlfn.XLOOKUP(B22,For_4332!D:D,For_4332!D:D))=1,"",ROW(_xlfn.XLOOKUP(B22,For_4332!D:D,For_4332!D:D))),"")</f>
        <v/>
      </c>
      <c r="B22" s="229"/>
      <c r="C22" s="230" t="str" cm="1">
        <f t="array" aca="1" ref="C22" ca="1">IFERROR(LEFT(
IF(INDIRECT("For_4332!N"&amp;A22)="verificar","6, ","")&amp;
IF(INDIRECT("For_4332!q"&amp;A22)="verificar","7, ","")&amp;
IF(INDIRECT("For_4332!t"&amp;A22)="verificar","8, ","")&amp;
IF(INDIRECT("For_4332!w"&amp;A22)="verificar","16, ","")&amp;
IF(INDIRECT("For_4332!x"&amp;A22)="não","QUESTIONÁRIO, ",""),
LEN(
IF(INDIRECT("For_4332!N"&amp;A22)="verificar","6, ","")&amp;
IF(INDIRECT("For_4332!q"&amp;A22)="verificar","7, ","")&amp;
IF(INDIRECT("For_4332!t"&amp;A22)="verificar","8, ","")&amp;
IF(INDIRECT("For_4332!w"&amp;A22)="verificar","16, ","")&amp;
IF(INDIRECT("For_4332!x"&amp;A22)="não","QUESTIONÁRIO, ",""))-2)&amp;".","")</f>
        <v/>
      </c>
      <c r="D22" s="229"/>
      <c r="E22" s="229"/>
      <c r="H22" s="115"/>
      <c r="I22" s="115">
        <f>_xlfn.XLOOKUP(J22,'4332'!$D:$D,'4332'!$C:$C,0,0)</f>
        <v>0</v>
      </c>
      <c r="J22" s="134"/>
      <c r="K22" s="135" cm="1">
        <f t="array" ref="K22">MAX(IF(J22='4332'!$D:$D,'4332'!$I:$I))</f>
        <v>0</v>
      </c>
      <c r="L22" s="136">
        <f>IF(COUNTIFS('4332'!$D:$D,'A4332'!J22,'4332'!$I:$I,'A4332'!K22,'4332'!$F:$F,'A4332'!$L$7)&gt;=1,1,0)</f>
        <v>0</v>
      </c>
      <c r="M22" s="136">
        <f>IF(COUNTIFS('4332'!$D:$D,'A4332'!J22,'4332'!$I:$I,'A4332'!K22,'4332'!$F:$F,'A4332'!$M$7)&gt;=1,1,0)</f>
        <v>0</v>
      </c>
      <c r="N22" s="136">
        <f>IF(COUNTIFS('4332'!$D:$D,'A4332'!J22,'4332'!$I:$I,'A4332'!K22,'4332'!$F:$F,'A4332'!$N$7)&gt;=1,1,0)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6" ht="20.100000000000001" customHeight="1">
      <c r="A23" s="65" t="str">
        <f>IFERROR(IF(ROW(_xlfn.XLOOKUP(B23,For_4332!D:D,For_4332!D:D))=1,"",ROW(_xlfn.XLOOKUP(B23,For_4332!D:D,For_4332!D:D))),"")</f>
        <v/>
      </c>
      <c r="B23" s="229"/>
      <c r="C23" s="230" t="str" cm="1">
        <f t="array" aca="1" ref="C23" ca="1">IFERROR(LEFT(
IF(INDIRECT("For_4332!N"&amp;A23)="verificar","6, ","")&amp;
IF(INDIRECT("For_4332!q"&amp;A23)="verificar","7, ","")&amp;
IF(INDIRECT("For_4332!t"&amp;A23)="verificar","8, ","")&amp;
IF(INDIRECT("For_4332!w"&amp;A23)="verificar","16, ","")&amp;
IF(INDIRECT("For_4332!x"&amp;A23)="não","QUESTIONÁRIO, ",""),
LEN(
IF(INDIRECT("For_4332!N"&amp;A23)="verificar","6, ","")&amp;
IF(INDIRECT("For_4332!q"&amp;A23)="verificar","7, ","")&amp;
IF(INDIRECT("For_4332!t"&amp;A23)="verificar","8, ","")&amp;
IF(INDIRECT("For_4332!w"&amp;A23)="verificar","16, ","")&amp;
IF(INDIRECT("For_4332!x"&amp;A23)="não","QUESTIONÁRIO, ",""))-2)&amp;".","")</f>
        <v/>
      </c>
      <c r="D23" s="229"/>
      <c r="E23" s="229"/>
      <c r="H23" s="115"/>
      <c r="I23" s="115">
        <f>_xlfn.XLOOKUP(J23,'4332'!$D:$D,'4332'!$C:$C,0,0)</f>
        <v>0</v>
      </c>
      <c r="J23" s="134"/>
      <c r="K23" s="135" cm="1">
        <f t="array" ref="K23">MAX(IF(J23='4332'!$D:$D,'4332'!$I:$I))</f>
        <v>0</v>
      </c>
      <c r="L23" s="136">
        <f>IF(COUNTIFS('4332'!$D:$D,'A4332'!J23,'4332'!$I:$I,'A4332'!K23,'4332'!$F:$F,'A4332'!$L$7)&gt;=1,1,0)</f>
        <v>0</v>
      </c>
      <c r="M23" s="136">
        <f>IF(COUNTIFS('4332'!$D:$D,'A4332'!J23,'4332'!$I:$I,'A4332'!K23,'4332'!$F:$F,'A4332'!$M$7)&gt;=1,1,0)</f>
        <v>0</v>
      </c>
      <c r="N23" s="136">
        <f>IF(COUNTIFS('4332'!$D:$D,'A4332'!J23,'4332'!$I:$I,'A4332'!K23,'4332'!$F:$F,'A4332'!$N$7)&gt;=1,1,0)</f>
        <v>0</v>
      </c>
      <c r="O23" s="117"/>
      <c r="P23" s="118"/>
      <c r="Q23" s="133" t="str">
        <f t="shared" si="2"/>
        <v>Ok</v>
      </c>
      <c r="R23" s="115"/>
      <c r="S23" s="115"/>
      <c r="T23" s="66"/>
      <c r="U23" s="133" t="str">
        <f t="shared" ref="U23:U25"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6" ht="20.100000000000001" customHeight="1">
      <c r="A24" s="65" t="str">
        <f>IFERROR(IF(ROW(_xlfn.XLOOKUP(B24,For_4332!D:D,For_4332!D:D))=1,"",ROW(_xlfn.XLOOKUP(B24,For_4332!D:D,For_4332!D:D))),"")</f>
        <v/>
      </c>
      <c r="B24" s="229"/>
      <c r="C24" s="230" t="str" cm="1">
        <f t="array" aca="1" ref="C24" ca="1">IFERROR(LEFT(
IF(INDIRECT("For_4332!N"&amp;A24)="verificar","6, ","")&amp;
IF(INDIRECT("For_4332!q"&amp;A24)="verificar","7, ","")&amp;
IF(INDIRECT("For_4332!t"&amp;A24)="verificar","8, ","")&amp;
IF(INDIRECT("For_4332!w"&amp;A24)="verificar","16, ","")&amp;
IF(INDIRECT("For_4332!x"&amp;A24)="não","QUESTIONÁRIO, ",""),
LEN(
IF(INDIRECT("For_4332!N"&amp;A24)="verificar","6, ","")&amp;
IF(INDIRECT("For_4332!q"&amp;A24)="verificar","7, ","")&amp;
IF(INDIRECT("For_4332!t"&amp;A24)="verificar","8, ","")&amp;
IF(INDIRECT("For_4332!w"&amp;A24)="verificar","16, ","")&amp;
IF(INDIRECT("For_4332!x"&amp;A24)="não","QUESTIONÁRIO, ",""))-2)&amp;".","")</f>
        <v/>
      </c>
      <c r="D24" s="229"/>
      <c r="E24" s="229"/>
      <c r="H24" s="115"/>
      <c r="I24" s="115">
        <f>_xlfn.XLOOKUP(J24,'4332'!$D:$D,'4332'!$C:$C,0,0)</f>
        <v>0</v>
      </c>
      <c r="J24" s="134"/>
      <c r="K24" s="135" cm="1">
        <f t="array" ref="K24">MAX(IF(J24='4332'!$D:$D,'4332'!$I:$I))</f>
        <v>0</v>
      </c>
      <c r="L24" s="136">
        <f>IF(COUNTIFS('4332'!$D:$D,'A4332'!J24,'4332'!$I:$I,'A4332'!K24,'4332'!$F:$F,'A4332'!$L$7)&gt;=1,1,0)</f>
        <v>0</v>
      </c>
      <c r="M24" s="136">
        <f>IF(COUNTIFS('4332'!$D:$D,'A4332'!J24,'4332'!$I:$I,'A4332'!K24,'4332'!$F:$F,'A4332'!$M$7)&gt;=1,1,0)</f>
        <v>0</v>
      </c>
      <c r="N24" s="136">
        <f>IF(COUNTIFS('4332'!$D:$D,'A4332'!J24,'4332'!$I:$I,'A4332'!K24,'4332'!$F:$F,'A4332'!$N$7)&gt;=1,1,0)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6" ht="20.100000000000001" customHeight="1">
      <c r="H25" s="115"/>
      <c r="I25" s="115">
        <f>_xlfn.XLOOKUP(J25,'4332'!$D:$D,'4332'!$C:$C,0,0)</f>
        <v>0</v>
      </c>
      <c r="J25" s="134"/>
      <c r="K25" s="135" cm="1">
        <f t="array" ref="K25">MAX(IF(J25='4332'!$D:$D,'4332'!$I:$I))</f>
        <v>0</v>
      </c>
      <c r="L25" s="136">
        <f>IF(COUNTIFS('4332'!$D:$D,'A4332'!J25,'4332'!$I:$I,'A4332'!K25,'4332'!$F:$F,'A4332'!$L$7)&gt;=1,1,0)</f>
        <v>0</v>
      </c>
      <c r="M25" s="136">
        <f>IF(COUNTIFS('4332'!$D:$D,'A4332'!J25,'4332'!$I:$I,'A4332'!K25,'4332'!$F:$F,'A4332'!$M$7)&gt;=1,1,0)</f>
        <v>0</v>
      </c>
      <c r="N25" s="136">
        <f>IF(COUNTIFS('4332'!$D:$D,'A4332'!J25,'4332'!$I:$I,'A4332'!K25,'4332'!$F:$F,'A4332'!$N$7)&gt;=1,1,0)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6" ht="20.100000000000001" customHeight="1" thickBot="1">
      <c r="B26" s="327" t="s">
        <v>716</v>
      </c>
      <c r="C26" s="327"/>
      <c r="D26" s="327"/>
      <c r="E26" s="327"/>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T26"/>
    </row>
    <row r="27" spans="1:46" ht="20.100000000000001" customHeight="1" thickTop="1">
      <c r="B27" s="231" t="s">
        <v>692</v>
      </c>
      <c r="C27" s="232" t="s">
        <v>717</v>
      </c>
      <c r="D27" s="232"/>
      <c r="E27" s="233"/>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T27"/>
    </row>
    <row r="28" spans="1:46" ht="20.100000000000001" customHeight="1">
      <c r="A28" s="120">
        <v>1</v>
      </c>
      <c r="B28" s="229" t="str" cm="1">
        <f t="array" ref="B28">_xlfn._xlws.FILTER(For_4332!D:E,For_4332!J:J="SIM","")</f>
        <v/>
      </c>
      <c r="C28" s="230"/>
      <c r="D28" s="229"/>
      <c r="E28" s="229"/>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T28"/>
    </row>
    <row r="29" spans="1:46" ht="20.100000000000001" customHeight="1">
      <c r="A29" s="120">
        <v>2</v>
      </c>
      <c r="B29" s="230" t="s">
        <v>769</v>
      </c>
      <c r="C29" s="230"/>
      <c r="D29" s="229"/>
      <c r="E29" s="2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T29"/>
    </row>
    <row r="30" spans="1:46"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c r="AT30"/>
    </row>
    <row r="31" spans="1:46"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c r="AT31"/>
    </row>
    <row r="32" spans="1:46"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c r="AT32"/>
    </row>
    <row r="33" spans="1:46"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c r="AT33"/>
    </row>
    <row r="34" spans="1:46"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c r="AT34"/>
    </row>
    <row r="35" spans="1:46"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c r="AT35"/>
    </row>
    <row r="36" spans="1:46"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c r="AT36"/>
    </row>
    <row r="37" spans="1:46"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c r="AT37"/>
    </row>
    <row r="38" spans="1:46"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c r="AT38"/>
    </row>
    <row r="39" spans="1:46"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c r="AT39"/>
    </row>
    <row r="40" spans="1:46"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c r="AT40"/>
    </row>
    <row r="41" spans="1:46"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c r="AT41"/>
    </row>
    <row r="42" spans="1:46"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c r="AT42"/>
    </row>
    <row r="43" spans="1:46"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c r="AT43"/>
    </row>
    <row r="44" spans="1:46"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c r="AT44"/>
    </row>
    <row r="45" spans="1:46"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c r="AT45"/>
    </row>
    <row r="46" spans="1:46"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46"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46"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2">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2"/>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2"/>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2"/>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2"/>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2"/>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2"/>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2"/>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2"/>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2"/>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2"/>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2"/>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2"/>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2"/>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2"/>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2"/>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2"/>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2"/>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2"/>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2"/>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2"/>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2"/>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2"/>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2"/>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2"/>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2"/>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2"/>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2"/>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2"/>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2"/>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2"/>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2"/>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5 L58:L1048576">
    <cfRule type="cellIs" dxfId="218" priority="4" operator="equal">
      <formula>1</formula>
    </cfRule>
  </conditionalFormatting>
  <conditionalFormatting sqref="L1:N25 L58:N1048576">
    <cfRule type="cellIs" dxfId="217" priority="1" operator="equal">
      <formula>0</formula>
    </cfRule>
  </conditionalFormatting>
  <conditionalFormatting sqref="M3:M6 M8:M25 M58:M1048576">
    <cfRule type="cellIs" dxfId="216" priority="3" operator="equal">
      <formula>1</formula>
    </cfRule>
  </conditionalFormatting>
  <conditionalFormatting sqref="N3:N6 N8:N25 N58:N1048576">
    <cfRule type="cellIs" dxfId="215" priority="2" operator="equal">
      <formula>1</formula>
    </cfRule>
  </conditionalFormatting>
  <dataValidations count="3">
    <dataValidation type="list" allowBlank="1" showInputMessage="1" showErrorMessage="1" sqref="AD10" xr:uid="{D7693700-BACC-4B4B-AFF5-3614820C51AF}">
      <formula1>"Foi firmado um TAC, Não foi firmado um TAC, Não se aplica"</formula1>
    </dataValidation>
    <dataValidation type="list" allowBlank="1" showInputMessage="1" showErrorMessage="1" sqref="V10:V25 R10:R25 Z10:Z25" xr:uid="{8DCB263D-F007-4275-AD21-6E4652569328}">
      <formula1>"Sim, Não, Não se aplica"</formula1>
    </dataValidation>
    <dataValidation type="list" allowBlank="1" showInputMessage="1" showErrorMessage="1" sqref="W10:X25 AL10:AL25 AH10:AH25 O10:P25 AE10:AF10 S10:T25 AA10:AB25" xr:uid="{8512808D-382D-4347-9135-B31AAAA00605}">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A556700-2445-4923-A069-9E8671743836}">
          <x14:formula1>
            <xm:f>'Cooperados Alto Risco'!$N$20:$N$27</xm:f>
          </x14:formula1>
          <xm:sqref>AK10:AK25</xm:sqref>
        </x14:dataValidation>
      </x14:dataValidations>
    </ext>
  </extLst>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95E19-F09A-49A8-B73A-7F377512CB29}">
  <sheetPr codeName="Planilha90">
    <tabColor rgb="FF7DB6AC"/>
  </sheetPr>
  <dimension ref="A1:K7"/>
  <sheetViews>
    <sheetView workbookViewId="0">
      <selection activeCell="I7" sqref="I7"/>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t="s">
        <v>837</v>
      </c>
      <c r="B1" s="350"/>
      <c r="C1" s="350"/>
      <c r="D1" s="350"/>
      <c r="E1" s="350"/>
      <c r="F1" s="350"/>
      <c r="G1" s="350"/>
      <c r="H1" s="350"/>
      <c r="I1" s="350"/>
      <c r="J1" s="350"/>
      <c r="K1" s="350"/>
    </row>
    <row r="2" spans="1:11" ht="15.95" customHeight="1">
      <c r="A2" s="349" t="s">
        <v>10</v>
      </c>
      <c r="B2" s="350"/>
      <c r="C2" s="350"/>
      <c r="D2" s="350"/>
      <c r="E2" s="350"/>
      <c r="F2" s="350"/>
      <c r="G2" s="350"/>
      <c r="H2" s="350"/>
      <c r="I2" s="350"/>
      <c r="J2" s="350"/>
      <c r="K2" s="350"/>
    </row>
    <row r="3" spans="1:11" ht="15.95" customHeight="1">
      <c r="A3" s="349" t="s">
        <v>766</v>
      </c>
      <c r="B3" s="350"/>
      <c r="C3" s="350"/>
      <c r="D3" s="350"/>
      <c r="E3" s="350"/>
      <c r="F3" s="350"/>
      <c r="G3" s="350"/>
      <c r="H3" s="350"/>
      <c r="I3" s="350"/>
      <c r="J3" s="350"/>
      <c r="K3" s="350"/>
    </row>
    <row r="4" spans="1:11">
      <c r="A4" s="1" t="s">
        <v>838</v>
      </c>
      <c r="B4" s="351" t="s">
        <v>1661</v>
      </c>
      <c r="C4" s="352"/>
      <c r="D4" s="352"/>
      <c r="E4" s="352"/>
      <c r="F4" s="352"/>
      <c r="G4" s="352"/>
      <c r="H4" s="352"/>
      <c r="I4" s="352"/>
      <c r="J4" s="352"/>
      <c r="K4" s="352"/>
    </row>
    <row r="5" spans="1:11">
      <c r="A5" s="1" t="s">
        <v>840</v>
      </c>
      <c r="B5" s="351" t="s">
        <v>1662</v>
      </c>
      <c r="C5" s="352"/>
      <c r="D5" s="352"/>
      <c r="E5" s="352"/>
      <c r="F5" s="352"/>
      <c r="G5" s="352"/>
      <c r="H5" s="352"/>
      <c r="I5" s="352"/>
      <c r="J5" s="352"/>
      <c r="K5" s="352"/>
    </row>
    <row r="6" spans="1:11" ht="25.5">
      <c r="A6" s="2" t="s">
        <v>842</v>
      </c>
      <c r="B6" s="2" t="s">
        <v>843</v>
      </c>
      <c r="C6" s="2" t="s">
        <v>844</v>
      </c>
      <c r="D6" s="2" t="s">
        <v>845</v>
      </c>
      <c r="E6" s="3" t="s">
        <v>846</v>
      </c>
      <c r="F6" s="3" t="s">
        <v>847</v>
      </c>
      <c r="G6" s="3" t="s">
        <v>848</v>
      </c>
      <c r="H6" s="3" t="s">
        <v>849</v>
      </c>
      <c r="I6" s="3" t="s">
        <v>693</v>
      </c>
      <c r="J6" s="3" t="s">
        <v>850</v>
      </c>
      <c r="K6" s="2" t="s">
        <v>851</v>
      </c>
    </row>
    <row r="7" spans="1:11" ht="24">
      <c r="A7" s="4" t="s">
        <v>766</v>
      </c>
      <c r="B7" s="4" t="s">
        <v>1663</v>
      </c>
      <c r="C7" s="4" t="s">
        <v>1664</v>
      </c>
      <c r="D7" s="4" t="s">
        <v>1665</v>
      </c>
      <c r="E7" s="5" t="s">
        <v>854</v>
      </c>
      <c r="F7" s="5" t="s">
        <v>83</v>
      </c>
      <c r="G7" s="5" t="s">
        <v>855</v>
      </c>
      <c r="H7" s="5" t="s">
        <v>856</v>
      </c>
      <c r="I7" s="9">
        <v>46052</v>
      </c>
      <c r="J7" s="5" t="s">
        <v>857</v>
      </c>
      <c r="K7" s="4" t="s">
        <v>858</v>
      </c>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864D-A449-40F1-A48A-7BFC486D8201}">
  <sheetPr codeName="Planilha93">
    <tabColor rgb="FF7DB6AC"/>
  </sheetPr>
  <dimension ref="A1:O19"/>
  <sheetViews>
    <sheetView workbookViewId="0">
      <selection sqref="A1:XFD1048576"/>
    </sheetView>
  </sheetViews>
  <sheetFormatPr defaultRowHeight="12.75" customHeight="1"/>
  <cols>
    <col min="1" max="1" width="25.140625" bestFit="1" customWidth="1"/>
    <col min="2" max="2" width="34" bestFit="1" customWidth="1"/>
    <col min="3" max="3" width="23.85546875" bestFit="1" customWidth="1"/>
    <col min="4" max="4" width="40.285156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1663</v>
      </c>
      <c r="D2" s="72" t="s">
        <v>2631</v>
      </c>
      <c r="E2" s="72" t="s">
        <v>1833</v>
      </c>
      <c r="F2" s="73" t="s">
        <v>2632</v>
      </c>
      <c r="G2" s="73" t="s">
        <v>1835</v>
      </c>
      <c r="H2" s="73" t="s">
        <v>1836</v>
      </c>
      <c r="I2" s="73" t="s">
        <v>2633</v>
      </c>
      <c r="J2" s="283">
        <v>1200</v>
      </c>
      <c r="K2" s="279">
        <v>121012240.48999999</v>
      </c>
      <c r="L2" s="280">
        <v>9.9163522230560105E-6</v>
      </c>
      <c r="M2" s="74">
        <v>0</v>
      </c>
      <c r="N2" s="74">
        <v>3326071.34</v>
      </c>
      <c r="O2" s="281">
        <v>0</v>
      </c>
    </row>
    <row r="3" spans="1:15" ht="15.75" thickBot="1">
      <c r="A3" s="71" t="s">
        <v>1831</v>
      </c>
      <c r="B3" s="72" t="s">
        <v>766</v>
      </c>
      <c r="C3" s="72" t="s">
        <v>1663</v>
      </c>
      <c r="D3" s="72" t="s">
        <v>2631</v>
      </c>
      <c r="E3" s="72" t="s">
        <v>1833</v>
      </c>
      <c r="F3" s="73" t="s">
        <v>2634</v>
      </c>
      <c r="G3" s="73" t="s">
        <v>1835</v>
      </c>
      <c r="H3" s="73" t="s">
        <v>1836</v>
      </c>
      <c r="I3" s="73" t="s">
        <v>2635</v>
      </c>
      <c r="J3" s="279">
        <v>7290.5</v>
      </c>
      <c r="K3" s="279">
        <v>121012240.48999999</v>
      </c>
      <c r="L3" s="280">
        <v>6.0245971568491502E-5</v>
      </c>
      <c r="M3" s="74">
        <v>0</v>
      </c>
      <c r="N3" s="74">
        <v>3326071.34</v>
      </c>
      <c r="O3" s="281">
        <v>0</v>
      </c>
    </row>
    <row r="4" spans="1:15" ht="15.75" thickBot="1">
      <c r="A4" s="71" t="s">
        <v>1831</v>
      </c>
      <c r="B4" s="72" t="s">
        <v>766</v>
      </c>
      <c r="C4" s="72" t="s">
        <v>1663</v>
      </c>
      <c r="D4" s="72" t="s">
        <v>2631</v>
      </c>
      <c r="E4" s="72" t="s">
        <v>1833</v>
      </c>
      <c r="F4" s="73" t="s">
        <v>2636</v>
      </c>
      <c r="G4" s="73" t="s">
        <v>1835</v>
      </c>
      <c r="H4" s="73" t="s">
        <v>1836</v>
      </c>
      <c r="I4" s="73" t="s">
        <v>2637</v>
      </c>
      <c r="J4" s="279">
        <v>37553.68</v>
      </c>
      <c r="K4" s="279">
        <v>121012240.48999999</v>
      </c>
      <c r="L4" s="280">
        <v>3.1032959800000003E-4</v>
      </c>
      <c r="M4" s="74">
        <v>0</v>
      </c>
      <c r="N4" s="74">
        <v>3326071.34</v>
      </c>
      <c r="O4" s="281">
        <v>0</v>
      </c>
    </row>
    <row r="5" spans="1:15" ht="15.75" thickBot="1">
      <c r="A5" s="71" t="s">
        <v>1831</v>
      </c>
      <c r="B5" s="72" t="s">
        <v>766</v>
      </c>
      <c r="C5" s="72" t="s">
        <v>1663</v>
      </c>
      <c r="D5" s="72" t="s">
        <v>2631</v>
      </c>
      <c r="E5" s="72" t="s">
        <v>1833</v>
      </c>
      <c r="F5" s="73" t="s">
        <v>2638</v>
      </c>
      <c r="G5" s="73" t="s">
        <v>1835</v>
      </c>
      <c r="H5" s="73" t="s">
        <v>1836</v>
      </c>
      <c r="I5" s="73" t="s">
        <v>2639</v>
      </c>
      <c r="J5" s="279">
        <v>3236.53</v>
      </c>
      <c r="K5" s="279">
        <v>121012240.48999999</v>
      </c>
      <c r="L5" s="280">
        <v>2.6745476217072899E-5</v>
      </c>
      <c r="M5" s="74">
        <v>0</v>
      </c>
      <c r="N5" s="74">
        <v>3326071.34</v>
      </c>
      <c r="O5" s="281">
        <v>0</v>
      </c>
    </row>
    <row r="6" spans="1:15" ht="15.75" thickBot="1">
      <c r="A6" s="71" t="s">
        <v>1831</v>
      </c>
      <c r="B6" s="72" t="s">
        <v>766</v>
      </c>
      <c r="C6" s="72" t="s">
        <v>1663</v>
      </c>
      <c r="D6" s="72" t="s">
        <v>2631</v>
      </c>
      <c r="E6" s="72" t="s">
        <v>1833</v>
      </c>
      <c r="F6" s="73" t="s">
        <v>2638</v>
      </c>
      <c r="G6" s="73" t="s">
        <v>1840</v>
      </c>
      <c r="H6" s="73" t="s">
        <v>1841</v>
      </c>
      <c r="I6" s="73" t="s">
        <v>2640</v>
      </c>
      <c r="J6" s="279">
        <v>54054.97</v>
      </c>
      <c r="K6" s="279">
        <v>121012240.48999999</v>
      </c>
      <c r="L6" s="280">
        <v>4.46690101E-4</v>
      </c>
      <c r="M6" s="74">
        <v>0</v>
      </c>
      <c r="N6" s="74">
        <v>3326071.34</v>
      </c>
      <c r="O6" s="281">
        <v>0</v>
      </c>
    </row>
    <row r="7" spans="1:15" ht="15.75" thickBot="1">
      <c r="A7" s="71" t="s">
        <v>1831</v>
      </c>
      <c r="B7" s="72" t="s">
        <v>766</v>
      </c>
      <c r="C7" s="72" t="s">
        <v>1663</v>
      </c>
      <c r="D7" s="72" t="s">
        <v>2631</v>
      </c>
      <c r="E7" s="72" t="s">
        <v>1833</v>
      </c>
      <c r="F7" s="73" t="s">
        <v>2641</v>
      </c>
      <c r="G7" s="73" t="s">
        <v>1835</v>
      </c>
      <c r="H7" s="73" t="s">
        <v>1836</v>
      </c>
      <c r="I7" s="73" t="s">
        <v>2642</v>
      </c>
      <c r="J7" s="279">
        <v>2440.81</v>
      </c>
      <c r="K7" s="279">
        <v>121012240.48999999</v>
      </c>
      <c r="L7" s="280">
        <v>2.0169943057964402E-5</v>
      </c>
      <c r="M7" s="74">
        <v>0</v>
      </c>
      <c r="N7" s="74">
        <v>3326071.34</v>
      </c>
      <c r="O7" s="281">
        <v>0</v>
      </c>
    </row>
    <row r="8" spans="1:15" ht="15.75" thickBot="1">
      <c r="A8" s="71" t="s">
        <v>1831</v>
      </c>
      <c r="B8" s="72" t="s">
        <v>766</v>
      </c>
      <c r="C8" s="72" t="s">
        <v>1663</v>
      </c>
      <c r="D8" s="72" t="s">
        <v>2631</v>
      </c>
      <c r="E8" s="72" t="s">
        <v>1833</v>
      </c>
      <c r="F8" s="73" t="s">
        <v>2643</v>
      </c>
      <c r="G8" s="73" t="s">
        <v>1835</v>
      </c>
      <c r="H8" s="73" t="s">
        <v>1836</v>
      </c>
      <c r="I8" s="73" t="s">
        <v>2644</v>
      </c>
      <c r="J8" s="279">
        <v>17357.23</v>
      </c>
      <c r="K8" s="279">
        <v>121012240.48999999</v>
      </c>
      <c r="L8" s="280">
        <v>1.43433671E-4</v>
      </c>
      <c r="M8" s="74">
        <v>0</v>
      </c>
      <c r="N8" s="74">
        <v>3326071.34</v>
      </c>
      <c r="O8" s="281">
        <v>0</v>
      </c>
    </row>
    <row r="9" spans="1:15" ht="15.75" thickBot="1">
      <c r="A9" s="71" t="s">
        <v>1831</v>
      </c>
      <c r="B9" s="72" t="s">
        <v>766</v>
      </c>
      <c r="C9" s="72" t="s">
        <v>1663</v>
      </c>
      <c r="D9" s="72" t="s">
        <v>2631</v>
      </c>
      <c r="E9" s="72" t="s">
        <v>1833</v>
      </c>
      <c r="F9" s="73" t="s">
        <v>2643</v>
      </c>
      <c r="G9" s="73" t="s">
        <v>1835</v>
      </c>
      <c r="H9" s="73" t="s">
        <v>1836</v>
      </c>
      <c r="I9" s="73" t="s">
        <v>2645</v>
      </c>
      <c r="J9" s="279">
        <v>418.1</v>
      </c>
      <c r="K9" s="279">
        <v>121012240.48999999</v>
      </c>
      <c r="L9" s="280">
        <v>3.4550223870497602E-6</v>
      </c>
      <c r="M9" s="74">
        <v>0</v>
      </c>
      <c r="N9" s="74">
        <v>3326071.34</v>
      </c>
      <c r="O9" s="281">
        <v>0</v>
      </c>
    </row>
    <row r="10" spans="1:15" ht="15.75" thickBot="1">
      <c r="A10" s="71" t="s">
        <v>1831</v>
      </c>
      <c r="B10" s="72" t="s">
        <v>766</v>
      </c>
      <c r="C10" s="72" t="s">
        <v>1663</v>
      </c>
      <c r="D10" s="72" t="s">
        <v>2631</v>
      </c>
      <c r="E10" s="72" t="s">
        <v>1833</v>
      </c>
      <c r="F10" s="73" t="s">
        <v>2646</v>
      </c>
      <c r="G10" s="73" t="s">
        <v>1835</v>
      </c>
      <c r="H10" s="73" t="s">
        <v>1836</v>
      </c>
      <c r="I10" s="73" t="s">
        <v>2647</v>
      </c>
      <c r="J10" s="279">
        <v>3.2</v>
      </c>
      <c r="K10" s="279">
        <v>121012240.48999999</v>
      </c>
      <c r="L10" s="280">
        <v>2.64436059281494E-8</v>
      </c>
      <c r="M10" s="74">
        <v>0</v>
      </c>
      <c r="N10" s="74">
        <v>3326071.34</v>
      </c>
      <c r="O10" s="281">
        <v>0</v>
      </c>
    </row>
    <row r="11" spans="1:15" ht="12.75" customHeight="1" thickBot="1">
      <c r="A11" s="71" t="s">
        <v>1831</v>
      </c>
      <c r="B11" s="72" t="s">
        <v>766</v>
      </c>
      <c r="C11" s="72" t="s">
        <v>1663</v>
      </c>
      <c r="D11" s="72" t="s">
        <v>2631</v>
      </c>
      <c r="E11" s="72" t="s">
        <v>1833</v>
      </c>
      <c r="F11" s="73" t="s">
        <v>2648</v>
      </c>
      <c r="G11" s="73" t="s">
        <v>1835</v>
      </c>
      <c r="H11" s="73" t="s">
        <v>1836</v>
      </c>
      <c r="I11" s="73" t="s">
        <v>2649</v>
      </c>
      <c r="J11" s="279">
        <v>3499.75</v>
      </c>
      <c r="K11" s="279">
        <v>121012240.48999999</v>
      </c>
      <c r="L11" s="280">
        <v>2.8920628077200201E-5</v>
      </c>
      <c r="M11" s="74">
        <v>0</v>
      </c>
      <c r="N11" s="74">
        <v>3326071.34</v>
      </c>
      <c r="O11" s="281">
        <v>0</v>
      </c>
    </row>
    <row r="12" spans="1:15" ht="12.75" customHeight="1" thickBot="1">
      <c r="A12" s="71" t="s">
        <v>1831</v>
      </c>
      <c r="B12" s="72" t="s">
        <v>766</v>
      </c>
      <c r="C12" s="72" t="s">
        <v>1663</v>
      </c>
      <c r="D12" s="72" t="s">
        <v>2631</v>
      </c>
      <c r="E12" s="72" t="s">
        <v>1833</v>
      </c>
      <c r="F12" s="73" t="s">
        <v>2650</v>
      </c>
      <c r="G12" s="73" t="s">
        <v>1835</v>
      </c>
      <c r="H12" s="73" t="s">
        <v>1836</v>
      </c>
      <c r="I12" s="73" t="s">
        <v>2651</v>
      </c>
      <c r="J12" s="279">
        <v>4575.59</v>
      </c>
      <c r="K12" s="279">
        <v>121012240.48999999</v>
      </c>
      <c r="L12" s="280">
        <v>3.7810968390244003E-5</v>
      </c>
      <c r="M12" s="74">
        <v>0</v>
      </c>
      <c r="N12" s="74">
        <v>3326071.34</v>
      </c>
      <c r="O12" s="281">
        <v>0</v>
      </c>
    </row>
    <row r="13" spans="1:15" ht="12.75" customHeight="1" thickBot="1">
      <c r="A13" s="71" t="s">
        <v>1831</v>
      </c>
      <c r="B13" s="72" t="s">
        <v>766</v>
      </c>
      <c r="C13" s="72" t="s">
        <v>1663</v>
      </c>
      <c r="D13" s="72" t="s">
        <v>2631</v>
      </c>
      <c r="E13" s="72" t="s">
        <v>1833</v>
      </c>
      <c r="F13" s="73" t="s">
        <v>2652</v>
      </c>
      <c r="G13" s="73" t="s">
        <v>1840</v>
      </c>
      <c r="H13" s="73" t="s">
        <v>1841</v>
      </c>
      <c r="I13" s="73" t="s">
        <v>2653</v>
      </c>
      <c r="J13" s="279">
        <v>49005.04</v>
      </c>
      <c r="K13" s="279">
        <v>121012240.48999999</v>
      </c>
      <c r="L13" s="280">
        <v>4.0495936399999999E-4</v>
      </c>
      <c r="M13" s="74">
        <v>0</v>
      </c>
      <c r="N13" s="74">
        <v>3326071.34</v>
      </c>
      <c r="O13" s="281">
        <v>0</v>
      </c>
    </row>
    <row r="14" spans="1:15" ht="12.75" customHeight="1" thickBot="1">
      <c r="A14" s="71" t="s">
        <v>1831</v>
      </c>
      <c r="B14" s="72" t="s">
        <v>766</v>
      </c>
      <c r="C14" s="72" t="s">
        <v>1663</v>
      </c>
      <c r="D14" s="72" t="s">
        <v>2631</v>
      </c>
      <c r="E14" s="72" t="s">
        <v>1833</v>
      </c>
      <c r="F14" s="73" t="s">
        <v>2654</v>
      </c>
      <c r="G14" s="73" t="s">
        <v>1835</v>
      </c>
      <c r="H14" s="73" t="s">
        <v>1836</v>
      </c>
      <c r="I14" s="73" t="s">
        <v>2655</v>
      </c>
      <c r="J14" s="279">
        <v>4057.84</v>
      </c>
      <c r="K14" s="279">
        <v>121012240.48999999</v>
      </c>
      <c r="L14" s="280">
        <v>3.3532475587338002E-5</v>
      </c>
      <c r="M14" s="74">
        <v>0</v>
      </c>
      <c r="N14" s="74">
        <v>3326071.34</v>
      </c>
      <c r="O14" s="281">
        <v>0</v>
      </c>
    </row>
    <row r="15" spans="1:15" ht="12.75" customHeight="1" thickBot="1">
      <c r="A15" s="71" t="s">
        <v>1831</v>
      </c>
      <c r="B15" s="72" t="s">
        <v>766</v>
      </c>
      <c r="C15" s="72" t="s">
        <v>1663</v>
      </c>
      <c r="D15" s="72" t="s">
        <v>2631</v>
      </c>
      <c r="E15" s="72" t="s">
        <v>1833</v>
      </c>
      <c r="F15" s="73" t="s">
        <v>2656</v>
      </c>
      <c r="G15" s="73" t="s">
        <v>1835</v>
      </c>
      <c r="H15" s="73" t="s">
        <v>1836</v>
      </c>
      <c r="I15" s="73" t="s">
        <v>2657</v>
      </c>
      <c r="J15" s="279">
        <v>5123.18</v>
      </c>
      <c r="K15" s="279">
        <v>121012240.48999999</v>
      </c>
      <c r="L15" s="280">
        <v>4.2336047818430099E-5</v>
      </c>
      <c r="M15" s="74">
        <v>0</v>
      </c>
      <c r="N15" s="74">
        <v>3326071.34</v>
      </c>
      <c r="O15" s="281">
        <v>0</v>
      </c>
    </row>
    <row r="16" spans="1:15" ht="12.75" customHeight="1" thickBot="1">
      <c r="A16" s="71" t="s">
        <v>1831</v>
      </c>
      <c r="B16" s="72" t="s">
        <v>766</v>
      </c>
      <c r="C16" s="72" t="s">
        <v>1663</v>
      </c>
      <c r="D16" s="72" t="s">
        <v>2631</v>
      </c>
      <c r="E16" s="72" t="s">
        <v>1833</v>
      </c>
      <c r="F16" s="73" t="s">
        <v>2658</v>
      </c>
      <c r="G16" s="73" t="s">
        <v>1835</v>
      </c>
      <c r="H16" s="73" t="s">
        <v>1836</v>
      </c>
      <c r="I16" s="73" t="s">
        <v>2659</v>
      </c>
      <c r="J16" s="279">
        <v>2729.14</v>
      </c>
      <c r="K16" s="279">
        <v>121012240.48999999</v>
      </c>
      <c r="L16" s="280">
        <v>2.2552594588359201E-5</v>
      </c>
      <c r="M16" s="74">
        <v>0</v>
      </c>
      <c r="N16" s="74">
        <v>3326071.34</v>
      </c>
      <c r="O16" s="281">
        <v>0</v>
      </c>
    </row>
    <row r="17" spans="1:15" ht="12.75" customHeight="1" thickBot="1">
      <c r="A17" s="71" t="s">
        <v>1831</v>
      </c>
      <c r="B17" s="72" t="s">
        <v>766</v>
      </c>
      <c r="C17" s="72" t="s">
        <v>1663</v>
      </c>
      <c r="D17" s="72" t="s">
        <v>2631</v>
      </c>
      <c r="E17" s="72" t="s">
        <v>1833</v>
      </c>
      <c r="F17" s="73" t="s">
        <v>2658</v>
      </c>
      <c r="G17" s="73" t="s">
        <v>1835</v>
      </c>
      <c r="H17" s="73" t="s">
        <v>1836</v>
      </c>
      <c r="I17" s="73" t="s">
        <v>2660</v>
      </c>
      <c r="J17" s="279">
        <v>7236.4</v>
      </c>
      <c r="K17" s="279">
        <v>121012240.48999999</v>
      </c>
      <c r="L17" s="280">
        <v>5.9798909355768799E-5</v>
      </c>
      <c r="M17" s="74">
        <v>0</v>
      </c>
      <c r="N17" s="74">
        <v>3326071.34</v>
      </c>
      <c r="O17" s="281">
        <v>0</v>
      </c>
    </row>
    <row r="18" spans="1:15" ht="12.75" customHeight="1" thickBot="1">
      <c r="A18" s="71" t="s">
        <v>1831</v>
      </c>
      <c r="B18" s="72" t="s">
        <v>766</v>
      </c>
      <c r="C18" s="72" t="s">
        <v>1663</v>
      </c>
      <c r="D18" s="72" t="s">
        <v>2631</v>
      </c>
      <c r="E18" s="72" t="s">
        <v>1833</v>
      </c>
      <c r="F18" s="73" t="s">
        <v>2658</v>
      </c>
      <c r="G18" s="73" t="s">
        <v>1854</v>
      </c>
      <c r="H18" s="73" t="s">
        <v>1866</v>
      </c>
      <c r="I18" s="73" t="s">
        <v>2661</v>
      </c>
      <c r="J18" s="279">
        <v>2969.75</v>
      </c>
      <c r="K18" s="279">
        <v>121012240.48999999</v>
      </c>
      <c r="L18" s="280">
        <v>2.45409058453505E-5</v>
      </c>
      <c r="M18" s="74">
        <v>0</v>
      </c>
      <c r="N18" s="74">
        <v>3326071.34</v>
      </c>
      <c r="O18" s="281">
        <v>0</v>
      </c>
    </row>
    <row r="19" spans="1:15" ht="12.75" customHeight="1" thickBot="1">
      <c r="A19" s="77" t="s">
        <v>1831</v>
      </c>
      <c r="B19" s="78" t="s">
        <v>766</v>
      </c>
      <c r="C19" s="78" t="s">
        <v>1663</v>
      </c>
      <c r="D19" s="78" t="s">
        <v>2631</v>
      </c>
      <c r="E19" s="78" t="s">
        <v>1833</v>
      </c>
      <c r="F19" s="79" t="s">
        <v>2662</v>
      </c>
      <c r="G19" s="79" t="s">
        <v>1840</v>
      </c>
      <c r="H19" s="79" t="s">
        <v>1841</v>
      </c>
      <c r="I19" s="79" t="s">
        <v>2663</v>
      </c>
      <c r="J19" s="282">
        <v>51812.73</v>
      </c>
      <c r="K19" s="282">
        <v>121012240.48999999</v>
      </c>
      <c r="L19" s="259">
        <v>4.2816106599999999E-4</v>
      </c>
      <c r="M19" s="80">
        <v>0</v>
      </c>
      <c r="N19" s="80">
        <v>3326071.34</v>
      </c>
      <c r="O19" s="260">
        <v>0</v>
      </c>
    </row>
  </sheetData>
  <pageMargins left="0.511811024" right="0.511811024" top="0.78740157499999996" bottom="0.78740157499999996" header="0.31496062000000002" footer="0.3149606200000000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EA8FF-C463-4ECC-8075-5ECAE8F024B7}">
  <sheetPr codeName="Planilha94">
    <tabColor rgb="FF7DB6AC"/>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833</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fornecedores'!E:E=For_4332!F2)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214" priority="3"/>
  </conditionalFormatting>
  <conditionalFormatting sqref="I3">
    <cfRule type="cellIs" dxfId="213" priority="1" operator="equal">
      <formula>0</formula>
    </cfRule>
    <cfRule type="cellIs" dxfId="212" priority="2" operator="equal">
      <formula>1</formula>
    </cfRule>
  </conditionalFormatting>
  <dataValidations count="1">
    <dataValidation type="list" allowBlank="1" showInputMessage="1" showErrorMessage="1" sqref="J4:K33 O4:P24 L4:M24 U4:V24 R4:S24 X4:X24" xr:uid="{0897E3A5-73FE-4A9C-944B-21D61A91D2E0}">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C840-7BEF-41E3-80AB-B6BD346429B0}">
  <sheetPr>
    <tabColor theme="8" tint="0.39997558519241921"/>
  </sheetPr>
  <dimension ref="A1:AT102"/>
  <sheetViews>
    <sheetView showGridLines="0" zoomScaleNormal="100" workbookViewId="0"/>
  </sheetViews>
  <sheetFormatPr defaultRowHeight="15"/>
  <cols>
    <col min="1" max="1" width="14.140625" style="65" bestFit="1" customWidth="1"/>
    <col min="2" max="2" width="40.7109375" style="119" customWidth="1"/>
    <col min="3" max="3" width="10.7109375" style="65" bestFit="1" customWidth="1"/>
    <col min="4" max="5" width="9.140625" style="65"/>
    <col min="6" max="6" width="2.42578125" style="65" customWidth="1"/>
    <col min="7" max="7" width="8.85546875" style="65" customWidth="1"/>
    <col min="8" max="8" width="44.140625" style="65" customWidth="1"/>
    <col min="9" max="9" width="19.7109375" style="65" bestFit="1" customWidth="1"/>
    <col min="10" max="10" width="40.5703125" style="125" hidden="1" customWidth="1"/>
    <col min="11" max="11" width="22.85546875" style="125" customWidth="1"/>
    <col min="12" max="14" width="8.42578125" style="125" customWidth="1"/>
    <col min="15" max="17" width="17.85546875" style="120" customWidth="1"/>
    <col min="18" max="33" width="17.85546875" style="65" customWidth="1"/>
    <col min="34" max="34" width="20.7109375" style="65" customWidth="1"/>
    <col min="35" max="35" width="17.85546875" style="65" customWidth="1"/>
    <col min="36" max="36" width="45.140625" style="120" customWidth="1"/>
    <col min="37" max="37" width="24.28515625" style="120" customWidth="1"/>
    <col min="38" max="39" width="17.85546875" style="120" customWidth="1"/>
    <col min="40" max="40" width="9.140625" style="65"/>
    <col min="41" max="41" width="15" style="65" bestFit="1" customWidth="1"/>
    <col min="42" max="43" width="9.140625" style="65"/>
    <col min="44" max="44" width="14.85546875" style="65" customWidth="1"/>
    <col min="45" max="45" width="17.28515625" customWidth="1"/>
    <col min="46" max="16384" width="9.140625" style="65"/>
  </cols>
  <sheetData>
    <row r="1" spans="1:46">
      <c r="B1" s="65"/>
    </row>
    <row r="2" spans="1:46" ht="29.25" customHeight="1" thickBot="1">
      <c r="B2" s="338" t="s">
        <v>834</v>
      </c>
      <c r="C2" s="338"/>
      <c r="D2" s="338"/>
      <c r="E2" s="338"/>
      <c r="G2"/>
      <c r="H2" s="112" t="s">
        <v>128</v>
      </c>
    </row>
    <row r="3" spans="1:46" ht="30" customHeight="1" thickTop="1">
      <c r="B3" s="114">
        <f>I8</f>
        <v>46023</v>
      </c>
      <c r="C3" s="126" t="s">
        <v>14</v>
      </c>
      <c r="D3" s="127" t="s">
        <v>15</v>
      </c>
      <c r="E3" s="128" t="s">
        <v>16</v>
      </c>
      <c r="G3"/>
      <c r="J3" s="129"/>
      <c r="K3" s="129"/>
      <c r="L3" s="129"/>
      <c r="M3" s="129"/>
      <c r="N3" s="129"/>
      <c r="O3" s="330" t="s">
        <v>675</v>
      </c>
      <c r="P3" s="347"/>
      <c r="Q3" s="331"/>
      <c r="R3" s="330" t="s">
        <v>676</v>
      </c>
      <c r="S3" s="347"/>
      <c r="T3" s="347"/>
      <c r="U3" s="331"/>
      <c r="V3" s="330" t="s">
        <v>677</v>
      </c>
      <c r="W3" s="347"/>
      <c r="X3" s="347"/>
      <c r="Y3" s="331"/>
      <c r="Z3" s="330" t="s">
        <v>678</v>
      </c>
      <c r="AA3" s="347"/>
      <c r="AB3" s="347"/>
      <c r="AC3" s="331"/>
      <c r="AD3" s="330" t="s">
        <v>679</v>
      </c>
      <c r="AE3" s="347"/>
      <c r="AF3" s="347"/>
      <c r="AG3" s="331"/>
      <c r="AH3" s="330" t="s">
        <v>680</v>
      </c>
      <c r="AI3" s="331"/>
      <c r="AJ3" s="334" t="s">
        <v>681</v>
      </c>
      <c r="AK3" s="335"/>
      <c r="AL3" s="335"/>
      <c r="AM3" s="335"/>
    </row>
    <row r="4" spans="1:46" ht="18.75" customHeight="1">
      <c r="B4" s="120" t="str">
        <f>IF(SUM(C4:E4)=0,"Não apresentou cooperados avaliados ",IF(SUM(C4:E4)=1,"TOTAL: 01 Coperado elegível ao RSAC","TOTAL: "&amp;SUM(C4:E4)&amp;" Cooperados avaliados ao RSAC"))</f>
        <v xml:space="preserve">Não apresentou cooperados avaliados </v>
      </c>
      <c r="C4" s="154">
        <f>SUM(L:L)</f>
        <v>0</v>
      </c>
      <c r="D4" s="154">
        <f>SUM(M:M)</f>
        <v>0</v>
      </c>
      <c r="E4" s="154">
        <f>SUM(N:N)</f>
        <v>0</v>
      </c>
      <c r="J4" s="130" t="s">
        <v>682</v>
      </c>
      <c r="O4" s="332"/>
      <c r="P4" s="348"/>
      <c r="Q4" s="333"/>
      <c r="R4" s="332"/>
      <c r="S4" s="348"/>
      <c r="T4" s="348"/>
      <c r="U4" s="333"/>
      <c r="V4" s="332"/>
      <c r="W4" s="348"/>
      <c r="X4" s="348"/>
      <c r="Y4" s="333"/>
      <c r="Z4" s="332"/>
      <c r="AA4" s="348"/>
      <c r="AB4" s="348"/>
      <c r="AC4" s="333"/>
      <c r="AD4" s="332"/>
      <c r="AE4" s="348"/>
      <c r="AF4" s="348"/>
      <c r="AG4" s="333"/>
      <c r="AH4" s="332"/>
      <c r="AI4" s="333"/>
      <c r="AJ4" s="336"/>
      <c r="AK4" s="337"/>
      <c r="AL4" s="337"/>
      <c r="AM4" s="337"/>
    </row>
    <row r="5" spans="1:46" ht="20.100000000000001" customHeight="1" thickBot="1">
      <c r="B5" s="338" t="s">
        <v>683</v>
      </c>
      <c r="C5" s="338"/>
      <c r="D5" s="338"/>
      <c r="E5" s="338"/>
      <c r="O5" s="332"/>
      <c r="P5" s="348"/>
      <c r="Q5" s="333"/>
      <c r="R5" s="332"/>
      <c r="S5" s="348"/>
      <c r="T5" s="348"/>
      <c r="U5" s="333"/>
      <c r="V5" s="332"/>
      <c r="W5" s="348"/>
      <c r="X5" s="348"/>
      <c r="Y5" s="333"/>
      <c r="Z5" s="332"/>
      <c r="AA5" s="348"/>
      <c r="AB5" s="348"/>
      <c r="AC5" s="333"/>
      <c r="AD5" s="332"/>
      <c r="AE5" s="348"/>
      <c r="AF5" s="348"/>
      <c r="AG5" s="333"/>
      <c r="AH5" s="332"/>
      <c r="AI5" s="333"/>
      <c r="AJ5" s="336"/>
      <c r="AK5" s="337"/>
      <c r="AL5" s="337"/>
      <c r="AM5" s="337"/>
    </row>
    <row r="6" spans="1:46" ht="19.5" customHeight="1" thickTop="1">
      <c r="B6" s="227" t="s">
        <v>684</v>
      </c>
      <c r="C6" s="227" t="s">
        <v>685</v>
      </c>
      <c r="D6" s="339" t="s">
        <v>686</v>
      </c>
      <c r="E6" s="339"/>
      <c r="O6" s="332"/>
      <c r="P6" s="348"/>
      <c r="Q6" s="333"/>
      <c r="R6" s="332"/>
      <c r="S6" s="348"/>
      <c r="T6" s="348"/>
      <c r="U6" s="333"/>
      <c r="V6" s="332"/>
      <c r="W6" s="348"/>
      <c r="X6" s="348"/>
      <c r="Y6" s="333"/>
      <c r="Z6" s="332"/>
      <c r="AA6" s="348"/>
      <c r="AB6" s="348"/>
      <c r="AC6" s="333"/>
      <c r="AD6" s="332"/>
      <c r="AE6" s="348"/>
      <c r="AF6" s="348"/>
      <c r="AG6" s="333"/>
      <c r="AH6" s="332"/>
      <c r="AI6" s="333"/>
      <c r="AJ6" s="336"/>
      <c r="AK6" s="337"/>
      <c r="AL6" s="337"/>
      <c r="AM6" s="337"/>
    </row>
    <row r="7" spans="1:46" ht="27.75" customHeight="1">
      <c r="B7" s="122">
        <f>SUM('Setor_S 4364'!L:L)</f>
        <v>1.7551023759391205E-4</v>
      </c>
      <c r="C7" s="122">
        <v>0.15</v>
      </c>
      <c r="D7" s="340" t="str">
        <f>IF(B7&lt;C7,"ENQUADRADO","DESENQUADRADO")</f>
        <v>ENQUADRADO</v>
      </c>
      <c r="E7" s="340"/>
      <c r="H7" s="341" t="s">
        <v>835</v>
      </c>
      <c r="I7" s="341"/>
      <c r="J7" s="341"/>
      <c r="K7" s="342"/>
      <c r="L7" s="139" t="s">
        <v>83</v>
      </c>
      <c r="M7" s="140" t="s">
        <v>84</v>
      </c>
      <c r="N7" s="141" t="s">
        <v>85</v>
      </c>
      <c r="O7" s="332"/>
      <c r="P7" s="348"/>
      <c r="Q7" s="333"/>
      <c r="R7" s="332"/>
      <c r="S7" s="348"/>
      <c r="T7" s="348"/>
      <c r="U7" s="333"/>
      <c r="V7" s="332"/>
      <c r="W7" s="348"/>
      <c r="X7" s="348"/>
      <c r="Y7" s="333"/>
      <c r="Z7" s="332"/>
      <c r="AA7" s="348"/>
      <c r="AB7" s="348"/>
      <c r="AC7" s="333"/>
      <c r="AD7" s="332"/>
      <c r="AE7" s="348"/>
      <c r="AF7" s="348"/>
      <c r="AG7" s="333"/>
      <c r="AH7" s="332"/>
      <c r="AI7" s="333"/>
      <c r="AJ7" s="336"/>
      <c r="AK7" s="337"/>
      <c r="AL7" s="337"/>
      <c r="AM7" s="337"/>
    </row>
    <row r="8" spans="1:46" ht="28.5" customHeight="1" thickBot="1">
      <c r="B8" s="327" t="s">
        <v>688</v>
      </c>
      <c r="C8" s="327"/>
      <c r="D8" s="327"/>
      <c r="E8" s="327"/>
      <c r="H8" s="247" t="s">
        <v>689</v>
      </c>
      <c r="I8" s="114">
        <f>'Análise Efetuada'!G9</f>
        <v>46023</v>
      </c>
      <c r="J8" s="131" cm="1">
        <f t="array" ref="J8">_xlfn.XLOOKUP(_xlfn.UNIQUE('4364'!$C:$C),'4364'!C:C,'4364'!D:D,"")</f>
        <v>0</v>
      </c>
      <c r="K8" s="132"/>
      <c r="L8" s="343"/>
      <c r="M8" s="343"/>
      <c r="N8" s="345"/>
      <c r="O8" s="332"/>
      <c r="P8" s="348"/>
      <c r="Q8" s="333"/>
      <c r="R8" s="332"/>
      <c r="S8" s="348"/>
      <c r="T8" s="348"/>
      <c r="U8" s="333"/>
      <c r="V8" s="332"/>
      <c r="W8" s="348"/>
      <c r="X8" s="348"/>
      <c r="Y8" s="333"/>
      <c r="Z8" s="332"/>
      <c r="AA8" s="348"/>
      <c r="AB8" s="348"/>
      <c r="AC8" s="333"/>
      <c r="AD8" s="332"/>
      <c r="AE8" s="348"/>
      <c r="AF8" s="348"/>
      <c r="AG8" s="333"/>
      <c r="AH8" s="332"/>
      <c r="AI8" s="333"/>
      <c r="AJ8" s="336"/>
      <c r="AK8" s="337"/>
      <c r="AL8" s="337"/>
      <c r="AM8" s="337"/>
    </row>
    <row r="9" spans="1:46" ht="39" customHeight="1" thickTop="1" thickBot="1">
      <c r="B9" s="228" t="s">
        <v>690</v>
      </c>
      <c r="C9" s="126" t="s">
        <v>14</v>
      </c>
      <c r="D9" s="127" t="s">
        <v>15</v>
      </c>
      <c r="E9" s="128" t="s">
        <v>16</v>
      </c>
      <c r="H9" s="147" t="s">
        <v>691</v>
      </c>
      <c r="I9" s="147" t="s">
        <v>692</v>
      </c>
      <c r="J9" s="148"/>
      <c r="K9" s="149" t="s">
        <v>693</v>
      </c>
      <c r="L9" s="344"/>
      <c r="M9" s="344"/>
      <c r="N9" s="346"/>
      <c r="O9" s="116" t="s">
        <v>694</v>
      </c>
      <c r="P9" s="113" t="s">
        <v>695</v>
      </c>
      <c r="Q9" s="123" t="s">
        <v>696</v>
      </c>
      <c r="R9" s="124" t="s">
        <v>697</v>
      </c>
      <c r="S9" s="121" t="s">
        <v>698</v>
      </c>
      <c r="T9" s="113" t="s">
        <v>695</v>
      </c>
      <c r="U9" s="123" t="s">
        <v>699</v>
      </c>
      <c r="V9" s="124" t="s">
        <v>697</v>
      </c>
      <c r="W9" s="121" t="s">
        <v>700</v>
      </c>
      <c r="X9" s="113" t="s">
        <v>695</v>
      </c>
      <c r="Y9" s="123" t="s">
        <v>701</v>
      </c>
      <c r="Z9" s="124" t="s">
        <v>697</v>
      </c>
      <c r="AA9" s="121" t="s">
        <v>702</v>
      </c>
      <c r="AB9" s="113" t="s">
        <v>695</v>
      </c>
      <c r="AC9" s="123" t="s">
        <v>703</v>
      </c>
      <c r="AD9" s="124" t="s">
        <v>697</v>
      </c>
      <c r="AE9" s="121" t="s">
        <v>704</v>
      </c>
      <c r="AF9" s="113" t="s">
        <v>695</v>
      </c>
      <c r="AG9" s="123" t="s">
        <v>705</v>
      </c>
      <c r="AH9" s="124" t="s">
        <v>706</v>
      </c>
      <c r="AI9" s="123" t="s">
        <v>707</v>
      </c>
      <c r="AJ9" s="116" t="s">
        <v>708</v>
      </c>
      <c r="AK9" s="113" t="s">
        <v>709</v>
      </c>
      <c r="AL9" s="113" t="s">
        <v>710</v>
      </c>
      <c r="AM9" s="123" t="s">
        <v>711</v>
      </c>
      <c r="AO9" s="321" t="s">
        <v>712</v>
      </c>
      <c r="AP9" s="322"/>
      <c r="AQ9" s="322"/>
      <c r="AR9" s="323"/>
    </row>
    <row r="10" spans="1:46" ht="20.100000000000001" customHeight="1" thickTop="1">
      <c r="B10" s="226">
        <f>SUM(C10:E10)</f>
        <v>0</v>
      </c>
      <c r="C10" s="118">
        <f>'Análise Fornecedores'!G52</f>
        <v>0</v>
      </c>
      <c r="D10" s="118">
        <f>'Análise Fornecedores'!H52</f>
        <v>0</v>
      </c>
      <c r="E10" s="118">
        <f>'Análise Fornecedores'!I52</f>
        <v>0</v>
      </c>
      <c r="H10" s="265" t="s">
        <v>232</v>
      </c>
      <c r="I10" s="142">
        <f>_xlfn.XLOOKUP(J10,'4364'!$D:$D,'4364'!$C:$C,0,0)</f>
        <v>0</v>
      </c>
      <c r="J10" s="143"/>
      <c r="K10" s="144" cm="1">
        <f t="array" ref="K10">MAX(IF(J10='4364'!$D:$D,'4364'!$I:$I))</f>
        <v>0</v>
      </c>
      <c r="L10" s="145">
        <f>IF(COUNTIFS('4364'!$D:$D,'A4364'!J10,'4364'!$I:$I,'A4364'!K10,'4364'!$F:$F,'A4364'!$L$7)&gt;=1,1,0)</f>
        <v>0</v>
      </c>
      <c r="M10" s="145">
        <f>IF(COUNTIFS('4364'!$D:$D,'A4364'!J10,'4364'!$I:$I,'A4364'!K10,'4364'!$F:$F,'A4364'!$M$7)&gt;=1,1,0)</f>
        <v>0</v>
      </c>
      <c r="N10" s="146">
        <f>IF(COUNTIFS('4364'!$D:$D,'A4364'!J10,'4364'!$I:$I,'A4364'!K10,'4364'!$F:$F,'A4364'!$N$7)&gt;=1,1,0)</f>
        <v>0</v>
      </c>
      <c r="O10" s="117"/>
      <c r="P10" s="118"/>
      <c r="Q10" s="133" t="str">
        <f>IF(AND(O10="Sim")*OR(P10="Não",P10="Não se aplica",P10=""),"Verificar","Ok")</f>
        <v>Ok</v>
      </c>
      <c r="R10" s="115"/>
      <c r="S10" s="115"/>
      <c r="T10" s="66"/>
      <c r="U10" s="133" t="str">
        <f>IF(AND(R10="Sim",T10="Siim"),"Ok",IF(AND(S10="Sim")*OR(T10="Não",T10="Não se aplica",T10=""),"Verificar","Ok"))</f>
        <v>Ok</v>
      </c>
      <c r="V10" s="115"/>
      <c r="W10" s="115"/>
      <c r="X10" s="66"/>
      <c r="Y10" s="133" t="str">
        <f>IF(AND(V10="Sim",X10="Siim"),"Ok",IF(AND(W10="Sim")*OR(X10="Não",X10="Não se aplica",X10=""),"Verificar","Ok"))</f>
        <v>Ok</v>
      </c>
      <c r="Z10" s="115"/>
      <c r="AA10" s="115"/>
      <c r="AB10" s="66"/>
      <c r="AC10" s="133" t="str">
        <f>IF(AND(Z10="Sim",AB10="Siim"),"Ok",IF(AND(AA10="Sim")*OR(AB10="Não",AB10="Não se aplica",AB10=""),"Verificar","Ok"))</f>
        <v>Ok</v>
      </c>
      <c r="AD10" s="115"/>
      <c r="AE10" s="115"/>
      <c r="AF10" s="66"/>
      <c r="AG10" s="133" t="str">
        <f>IF(AND(AE10="sim",AF10="Não"),"Verificar","Ok")</f>
        <v>Ok</v>
      </c>
      <c r="AH10" s="115"/>
      <c r="AI10" s="133" t="str">
        <f>IF(AH10="Não","Verificar","Ok")</f>
        <v>Ok</v>
      </c>
      <c r="AJ10" s="117" t="str">
        <f>IF(N10=1,"Sim, precisa de plano cadastrado na PGPC", "Não")</f>
        <v>Não</v>
      </c>
      <c r="AK10" s="118"/>
      <c r="AL10" s="115"/>
      <c r="AM10" s="133" t="str">
        <f t="shared" ref="AM10:AM16" si="0">IF(OR(AL10=" ",AL10="Sim"),"Ok",IF(AJ10="Não","Ok","Verificar"))</f>
        <v>Ok</v>
      </c>
      <c r="AO10" s="65" t="str">
        <f t="shared" ref="AO10:AO28" si="1">IF(AND(Q10="Ok",U10="Ok",Y10="Ok",AC10="Ok",AG10="Ok",AI10="Ok",AM10="Ok"),"Cooperado SEM perguntas a serem evidenciadas","Cooperado COM perguntas a serem evidenciadas")</f>
        <v>Cooperado SEM perguntas a serem evidenciadas</v>
      </c>
    </row>
    <row r="11" spans="1:46" ht="20.100000000000001" customHeight="1" thickBot="1">
      <c r="B11" s="324" t="s">
        <v>713</v>
      </c>
      <c r="C11" s="324"/>
      <c r="D11" s="324"/>
      <c r="E11" s="324"/>
      <c r="H11" s="251"/>
      <c r="I11" s="115">
        <f>_xlfn.XLOOKUP(J11,'4364'!$D:$D,'4364'!$C:$C,0,0)</f>
        <v>0</v>
      </c>
      <c r="J11" s="134"/>
      <c r="K11" s="135" cm="1">
        <f t="array" ref="K11">MAX(IF(J11='4364'!$D:$D,'4364'!$I:$I))</f>
        <v>0</v>
      </c>
      <c r="L11" s="136">
        <f>IF(COUNTIFS('4364'!$D:$D,'A4364'!J11,'4364'!$I:$I,'A4364'!K11,'4364'!$F:$F,'A4364'!$L$7)&gt;=1,1,0)</f>
        <v>0</v>
      </c>
      <c r="M11" s="136">
        <f>IF(COUNTIFS('4364'!$D:$D,'A4364'!J11,'4364'!$I:$I,'A4364'!K11,'4364'!$F:$F,'A4364'!$M$7)&gt;=1,1,0)</f>
        <v>0</v>
      </c>
      <c r="N11" s="136">
        <f>IF(COUNTIFS('4364'!$D:$D,'A4364'!J11,'4364'!$I:$I,'A4364'!K11,'4364'!$F:$F,'A4364'!$N$7)&gt;=1,1,0)</f>
        <v>0</v>
      </c>
      <c r="O11" s="117"/>
      <c r="P11" s="118"/>
      <c r="Q11" s="133" t="str">
        <f t="shared" ref="Q11:Q29" si="2">IF(AND(O11="Sim")*OR(P11="Não",P11="Não se aplica",P11=""),"Verificar","Ok")</f>
        <v>Ok</v>
      </c>
      <c r="R11" s="115"/>
      <c r="S11" s="115"/>
      <c r="T11" s="66"/>
      <c r="U11" s="133" t="str">
        <f t="shared" ref="U11:U14" si="3">IF(AND(R11="Sim",T11="Siim"),"Ok",IF(AND(S11="Sim")*OR(T11="Não",T11="Não se aplica",T11=""),"Verificar","Ok"))</f>
        <v>Ok</v>
      </c>
      <c r="V11" s="115"/>
      <c r="W11" s="115"/>
      <c r="X11" s="66"/>
      <c r="Y11" s="133" t="str">
        <f>IF(AND(V11="Sim",X11="Siim"),"Ok",IF(AND(W11="Sim")*OR(X11="Não",X11="Não se aplica",X11=""),"Verificar","Ok"))</f>
        <v>Ok</v>
      </c>
      <c r="Z11" s="115"/>
      <c r="AA11" s="115"/>
      <c r="AB11" s="66"/>
      <c r="AC11" s="133" t="str">
        <f t="shared" ref="AC11:AC29" si="4">IF(AND(Z11="Sim",AB11="Siim"),"Ok",IF(AND(AA11="Sim")*OR(AB11="Não",AB11="Não se aplica",AB11=""),"Verificar","Ok"))</f>
        <v>Ok</v>
      </c>
      <c r="AD11" s="115"/>
      <c r="AE11" s="115"/>
      <c r="AF11" s="66"/>
      <c r="AG11" s="133" t="str">
        <f t="shared" ref="AG11:AG29" si="5">IF(AND(AE11="sim",AF11="Não"),"Verificar","Ok")</f>
        <v>Ok</v>
      </c>
      <c r="AH11" s="115"/>
      <c r="AI11" s="133" t="str">
        <f t="shared" ref="AI11:AI29" si="6">IF(AH11="Não","Verificar","Ok")</f>
        <v>Ok</v>
      </c>
      <c r="AJ11" s="117" t="str">
        <f t="shared" ref="AJ11:AJ28" si="7">IF(N11=1,"Sim, precisa de plano cadastrado na PGPC", "Não")</f>
        <v>Não</v>
      </c>
      <c r="AK11" s="118"/>
      <c r="AL11" s="115"/>
      <c r="AM11" s="133" t="str">
        <f t="shared" si="0"/>
        <v>Ok</v>
      </c>
      <c r="AO11" s="65" t="str">
        <f t="shared" si="1"/>
        <v>Cooperado SEM perguntas a serem evidenciadas</v>
      </c>
      <c r="AP11"/>
      <c r="AQ11"/>
      <c r="AR11"/>
      <c r="AT11"/>
    </row>
    <row r="12" spans="1:46" ht="20.100000000000001" customHeight="1" thickTop="1">
      <c r="B12" s="242" t="s">
        <v>714</v>
      </c>
      <c r="C12" s="243" t="s">
        <v>715</v>
      </c>
      <c r="D12" s="325"/>
      <c r="E12" s="326"/>
      <c r="H12" s="251"/>
      <c r="I12" s="115">
        <f>_xlfn.XLOOKUP(J12,'4364'!$D:$D,'4364'!$C:$C,0,0)</f>
        <v>0</v>
      </c>
      <c r="J12" s="134"/>
      <c r="K12" s="135" cm="1">
        <f t="array" ref="K12">MAX(IF(J12='4364'!$D:$D,'4364'!$I:$I))</f>
        <v>0</v>
      </c>
      <c r="L12" s="136">
        <f>IF(COUNTIFS('4364'!$D:$D,'A4364'!J12,'4364'!$I:$I,'A4364'!K12,'4364'!$F:$F,'A4364'!$L$7)&gt;=1,1,0)</f>
        <v>0</v>
      </c>
      <c r="M12" s="136">
        <f>IF(COUNTIFS('4364'!$D:$D,'A4364'!J12,'4364'!$I:$I,'A4364'!K12,'4364'!$F:$F,'A4364'!$M$7)&gt;=1,1,0)</f>
        <v>0</v>
      </c>
      <c r="N12" s="136">
        <f>IF(COUNTIFS('4364'!$D:$D,'A4364'!J12,'4364'!$I:$I,'A4364'!K12,'4364'!$F:$F,'A4364'!$N$7)&gt;=1,1,0)</f>
        <v>0</v>
      </c>
      <c r="O12" s="117"/>
      <c r="P12" s="118"/>
      <c r="Q12" s="133" t="str">
        <f t="shared" si="2"/>
        <v>Ok</v>
      </c>
      <c r="R12" s="115"/>
      <c r="S12" s="115"/>
      <c r="T12" s="66"/>
      <c r="U12" s="133" t="str">
        <f t="shared" si="3"/>
        <v>Ok</v>
      </c>
      <c r="V12" s="115"/>
      <c r="W12" s="115"/>
      <c r="X12" s="66"/>
      <c r="Y12" s="133" t="str">
        <f t="shared" ref="Y12:Y29" si="8">IF(AND(V12="Sim",X12="Siim"),"Ok",IF(AND(W12="Sim")*OR(X12="Não",X12="Não se aplica",X12=""),"Verificar","Ok"))</f>
        <v>Ok</v>
      </c>
      <c r="Z12" s="115"/>
      <c r="AA12" s="115"/>
      <c r="AB12" s="66"/>
      <c r="AC12" s="133" t="str">
        <f t="shared" si="4"/>
        <v>Ok</v>
      </c>
      <c r="AD12" s="115"/>
      <c r="AE12" s="115"/>
      <c r="AF12" s="66"/>
      <c r="AG12" s="133" t="str">
        <f t="shared" si="5"/>
        <v>Ok</v>
      </c>
      <c r="AH12" s="115"/>
      <c r="AI12" s="133" t="str">
        <f t="shared" si="6"/>
        <v>Ok</v>
      </c>
      <c r="AJ12" s="117" t="str">
        <f t="shared" si="7"/>
        <v>Não</v>
      </c>
      <c r="AK12" s="118"/>
      <c r="AL12" s="115"/>
      <c r="AM12" s="133" t="str">
        <f t="shared" si="0"/>
        <v>Ok</v>
      </c>
      <c r="AO12" s="65" t="str">
        <f t="shared" si="1"/>
        <v>Cooperado SEM perguntas a serem evidenciadas</v>
      </c>
      <c r="AP12"/>
      <c r="AQ12"/>
      <c r="AR12"/>
      <c r="AT12"/>
    </row>
    <row r="13" spans="1:46" ht="20.100000000000001" customHeight="1">
      <c r="A13" s="65" t="str">
        <f>IFERROR(IF(ROW(_xlfn.XLOOKUP(B13,For_4364!D:D,For_4364!D:D))=1,"",ROW(_xlfn.XLOOKUP(B13,For_4364!D:D,For_4364!D:D))),"")</f>
        <v/>
      </c>
      <c r="B13" s="229" t="str" cm="1">
        <f t="array" ref="B13">_xlfn.UNIQUE(IF(_xlfn._xlws.FILTER(For_4364!D:D,For_4364!Z:Z="Fornecedor COM perguntas a serem evidenciadas","")="","",_xlfn._xlws.FILTER(For_4364!D:D,For_4364!Z:Z:'For_4364'!Z:Z="Fornecedor COM perguntas a serem evidenciadas","")))</f>
        <v/>
      </c>
      <c r="C13" s="230" t="str" cm="1">
        <f t="array" aca="1" ref="C13" ca="1">IFERROR(LEFT(
IF(INDIRECT("For_4364!N"&amp;A13)="verificar","6, ","")&amp;
IF(INDIRECT("For_4364!q"&amp;A13)="verificar","7, ","")&amp;
IF(INDIRECT("For_4364!t"&amp;A13)="verificar","8, ","")&amp;
IF(INDIRECT("For_4364!w"&amp;A13)="verificar","16, ","")&amp;
IF(INDIRECT("For_4364!x"&amp;A13)="não","QUESTIONÁRIO, ",""),
LEN(
IF(INDIRECT("For_4364!N"&amp;A13)="verificar","6, ","")&amp;
IF(INDIRECT("For_4364!q"&amp;A13)="verificar","7, ","")&amp;
IF(INDIRECT("For_4364!t"&amp;A13)="verificar","8, ","")&amp;
IF(INDIRECT("For_4364!w"&amp;A13)="verificar","16, ","")&amp;
IF(INDIRECT("For_4364!x"&amp;A13)="não","QUESTIONÁRIO, ",""))-2)&amp;".","")</f>
        <v/>
      </c>
      <c r="D13" s="229"/>
      <c r="E13" s="229"/>
      <c r="H13" s="115"/>
      <c r="I13" s="115">
        <f>_xlfn.XLOOKUP(J13,'4364'!$D:$D,'4364'!$C:$C,0,0)</f>
        <v>0</v>
      </c>
      <c r="J13" s="134"/>
      <c r="K13" s="135" cm="1">
        <f t="array" ref="K13">MAX(IF(J13='4364'!$D:$D,'4364'!$I:$I))</f>
        <v>0</v>
      </c>
      <c r="L13" s="136">
        <f>IF(COUNTIFS('4364'!$D:$D,'A4364'!J13,'4364'!$I:$I,'A4364'!K13,'4364'!$F:$F,'A4364'!$L$7)&gt;=1,1,0)</f>
        <v>0</v>
      </c>
      <c r="M13" s="136">
        <f>IF(COUNTIFS('4364'!$D:$D,'A4364'!J13,'4364'!$I:$I,'A4364'!K13,'4364'!$F:$F,'A4364'!$M$7)&gt;=1,1,0)</f>
        <v>0</v>
      </c>
      <c r="N13" s="136">
        <f>IF(COUNTIFS('4364'!$D:$D,'A4364'!J13,'4364'!$I:$I,'A4364'!K13,'4364'!$F:$F,'A4364'!$N$7)&gt;=1,1,0)</f>
        <v>0</v>
      </c>
      <c r="O13" s="117"/>
      <c r="P13" s="118"/>
      <c r="Q13" s="133" t="str">
        <f t="shared" si="2"/>
        <v>Ok</v>
      </c>
      <c r="R13" s="115"/>
      <c r="S13" s="115"/>
      <c r="T13" s="66"/>
      <c r="U13" s="133" t="str">
        <f t="shared" si="3"/>
        <v>Ok</v>
      </c>
      <c r="V13" s="115"/>
      <c r="W13" s="115"/>
      <c r="X13" s="66"/>
      <c r="Y13" s="133" t="str">
        <f t="shared" si="8"/>
        <v>Ok</v>
      </c>
      <c r="Z13" s="115"/>
      <c r="AA13" s="115"/>
      <c r="AB13" s="66"/>
      <c r="AC13" s="133" t="str">
        <f t="shared" si="4"/>
        <v>Ok</v>
      </c>
      <c r="AE13" s="115"/>
      <c r="AF13" s="66"/>
      <c r="AG13" s="133" t="str">
        <f t="shared" si="5"/>
        <v>Ok</v>
      </c>
      <c r="AH13" s="115"/>
      <c r="AI13" s="133" t="str">
        <f t="shared" si="6"/>
        <v>Ok</v>
      </c>
      <c r="AJ13" s="117" t="str">
        <f>IF(N13=1,"Sim, precisa de plano cadastrado na PGPC", "Não")</f>
        <v>Não</v>
      </c>
      <c r="AK13" s="118"/>
      <c r="AL13" s="115"/>
      <c r="AM13" s="133" t="str">
        <f t="shared" si="0"/>
        <v>Ok</v>
      </c>
      <c r="AO13" s="65" t="str">
        <f t="shared" si="1"/>
        <v>Cooperado SEM perguntas a serem evidenciadas</v>
      </c>
      <c r="AP13"/>
      <c r="AQ13"/>
      <c r="AR13"/>
      <c r="AT13"/>
    </row>
    <row r="14" spans="1:46" ht="20.100000000000001" customHeight="1">
      <c r="A14" s="65" t="str">
        <f>IFERROR(IF(ROW(_xlfn.XLOOKUP(B14,For_4364!D:D,For_4364!D:D))=1,"",ROW(_xlfn.XLOOKUP(B14,For_4364!D:D,For_4364!D:D))),"")</f>
        <v/>
      </c>
      <c r="B14" s="229"/>
      <c r="C14" s="230" t="str" cm="1">
        <f t="array" aca="1" ref="C14" ca="1">IFERROR(LEFT(
IF(INDIRECT("For_4364!N"&amp;A14)="verificar","6, ","")&amp;
IF(INDIRECT("For_4364!q"&amp;A14)="verificar","7, ","")&amp;
IF(INDIRECT("For_4364!t"&amp;A14)="verificar","8, ","")&amp;
IF(INDIRECT("For_4364!w"&amp;A14)="verificar","16, ","")&amp;
IF(INDIRECT("For_4364!x"&amp;A14)="não","QUESTIONÁRIO, ",""),
LEN(
IF(INDIRECT("For_4364!N"&amp;A14)="verificar","6, ","")&amp;
IF(INDIRECT("For_4364!q"&amp;A14)="verificar","7, ","")&amp;
IF(INDIRECT("For_4364!t"&amp;A14)="verificar","8, ","")&amp;
IF(INDIRECT("For_4364!w"&amp;A14)="verificar","16, ","")&amp;
IF(INDIRECT("For_4364!x"&amp;A14)="não","QUESTIONÁRIO, ",""))-2)&amp;".","")</f>
        <v/>
      </c>
      <c r="D14" s="229"/>
      <c r="E14" s="229"/>
      <c r="H14" s="115"/>
      <c r="I14" s="115">
        <f>_xlfn.XLOOKUP(J14,'4364'!$D:$D,'4364'!$C:$C,0,0)</f>
        <v>0</v>
      </c>
      <c r="J14" s="134"/>
      <c r="K14" s="135" cm="1">
        <f t="array" ref="K14">MAX(IF(J14='4364'!$D:$D,'4364'!$I:$I))</f>
        <v>0</v>
      </c>
      <c r="L14" s="136">
        <f>IF(COUNTIFS('4364'!$D:$D,'A4364'!J14,'4364'!$I:$I,'A4364'!K14,'4364'!$F:$F,'A4364'!$L$7)&gt;=1,1,0)</f>
        <v>0</v>
      </c>
      <c r="M14" s="136">
        <f>IF(COUNTIFS('4364'!$D:$D,'A4364'!J14,'4364'!$I:$I,'A4364'!K14,'4364'!$F:$F,'A4364'!$M$7)&gt;=1,1,0)</f>
        <v>0</v>
      </c>
      <c r="N14" s="136">
        <f>IF(COUNTIFS('4364'!$D:$D,'A4364'!J14,'4364'!$I:$I,'A4364'!K14,'4364'!$F:$F,'A4364'!$N$7)&gt;=1,1,0)</f>
        <v>0</v>
      </c>
      <c r="O14" s="117"/>
      <c r="P14" s="118"/>
      <c r="Q14" s="133" t="str">
        <f t="shared" si="2"/>
        <v>Ok</v>
      </c>
      <c r="R14" s="115"/>
      <c r="S14" s="115"/>
      <c r="T14" s="66"/>
      <c r="U14" s="133" t="str">
        <f t="shared" si="3"/>
        <v>Ok</v>
      </c>
      <c r="V14" s="115"/>
      <c r="W14" s="115"/>
      <c r="X14" s="66"/>
      <c r="Y14" s="133" t="str">
        <f t="shared" si="8"/>
        <v>Ok</v>
      </c>
      <c r="Z14" s="115"/>
      <c r="AA14" s="115"/>
      <c r="AB14" s="66"/>
      <c r="AC14" s="133" t="str">
        <f t="shared" si="4"/>
        <v>Ok</v>
      </c>
      <c r="AD14" s="115"/>
      <c r="AE14" s="115"/>
      <c r="AF14" s="66"/>
      <c r="AG14" s="133" t="str">
        <f t="shared" si="5"/>
        <v>Ok</v>
      </c>
      <c r="AH14" s="115"/>
      <c r="AI14" s="133" t="str">
        <f t="shared" si="6"/>
        <v>Ok</v>
      </c>
      <c r="AJ14" s="117" t="str">
        <f t="shared" si="7"/>
        <v>Não</v>
      </c>
      <c r="AK14" s="118"/>
      <c r="AL14" s="115"/>
      <c r="AM14" s="133" t="str">
        <f t="shared" si="0"/>
        <v>Ok</v>
      </c>
      <c r="AO14" s="65" t="str">
        <f t="shared" si="1"/>
        <v>Cooperado SEM perguntas a serem evidenciadas</v>
      </c>
      <c r="AP14"/>
      <c r="AQ14"/>
      <c r="AR14"/>
      <c r="AT14"/>
    </row>
    <row r="15" spans="1:46" ht="20.100000000000001" customHeight="1">
      <c r="A15" s="65" t="str">
        <f>IFERROR(IF(ROW(_xlfn.XLOOKUP(B15,For_4364!D:D,For_4364!D:D))=1,"",ROW(_xlfn.XLOOKUP(B15,For_4364!D:D,For_4364!D:D))),"")</f>
        <v/>
      </c>
      <c r="B15" s="229"/>
      <c r="C15" s="230" t="str" cm="1">
        <f t="array" aca="1" ref="C15" ca="1">IFERROR(LEFT(
IF(INDIRECT("For_4364!N"&amp;A15)="verificar","6, ","")&amp;
IF(INDIRECT("For_4364!q"&amp;A15)="verificar","7, ","")&amp;
IF(INDIRECT("For_4364!t"&amp;A15)="verificar","8, ","")&amp;
IF(INDIRECT("For_4364!w"&amp;A15)="verificar","16, ","")&amp;
IF(INDIRECT("For_4364!x"&amp;A15)="não","QUESTIONÁRIO, ",""),
LEN(
IF(INDIRECT("For_4364!N"&amp;A15)="verificar","6, ","")&amp;
IF(INDIRECT("For_4364!q"&amp;A15)="verificar","7, ","")&amp;
IF(INDIRECT("For_4364!t"&amp;A15)="verificar","8, ","")&amp;
IF(INDIRECT("For_4364!w"&amp;A15)="verificar","16, ","")&amp;
IF(INDIRECT("For_4364!x"&amp;A15)="não","QUESTIONÁRIO, ",""))-2)&amp;".","")</f>
        <v/>
      </c>
      <c r="D15" s="229"/>
      <c r="E15" s="229"/>
      <c r="H15" s="115"/>
      <c r="I15" s="115">
        <f>_xlfn.XLOOKUP(J15,'4364'!$D:$D,'4364'!$C:$C,0,0)</f>
        <v>0</v>
      </c>
      <c r="J15" s="134"/>
      <c r="K15" s="135" cm="1">
        <f t="array" ref="K15">MAX(IF(J15='4364'!$D:$D,'4364'!$I:$I))</f>
        <v>0</v>
      </c>
      <c r="L15" s="136">
        <f>IF(COUNTIFS('4364'!$D:$D,'A4364'!J15,'4364'!$I:$I,'A4364'!K15,'4364'!$F:$F,'A4364'!$L$7)&gt;=1,1,0)</f>
        <v>0</v>
      </c>
      <c r="M15" s="136">
        <f>IF(COUNTIFS('4364'!$D:$D,'A4364'!J15,'4364'!$I:$I,'A4364'!K15,'4364'!$F:$F,'A4364'!$M$7)&gt;=1,1,0)</f>
        <v>0</v>
      </c>
      <c r="N15" s="136">
        <f>IF(COUNTIFS('4364'!$D:$D,'A4364'!J15,'4364'!$I:$I,'A4364'!K15,'4364'!$F:$F,'A4364'!$N$7)&gt;=1,1,0)</f>
        <v>0</v>
      </c>
      <c r="O15" s="117"/>
      <c r="P15" s="118"/>
      <c r="Q15" s="133" t="str">
        <f t="shared" si="2"/>
        <v>Ok</v>
      </c>
      <c r="R15" s="115"/>
      <c r="S15" s="115"/>
      <c r="T15" s="66"/>
      <c r="U15" s="133" t="str">
        <f>IF(AND(R15="Sim",T15="Siim"),"Ok",IF(AND(S15="Sim")*OR(T15="Não",T15="Não se aplica",T15=""),"Verificar","Ok"))</f>
        <v>Ok</v>
      </c>
      <c r="V15" s="115"/>
      <c r="W15" s="115"/>
      <c r="X15" s="66"/>
      <c r="Y15" s="133" t="str">
        <f t="shared" si="8"/>
        <v>Ok</v>
      </c>
      <c r="Z15" s="115"/>
      <c r="AA15" s="115"/>
      <c r="AB15" s="66"/>
      <c r="AC15" s="133" t="str">
        <f t="shared" si="4"/>
        <v>Ok</v>
      </c>
      <c r="AD15" s="115"/>
      <c r="AE15" s="115"/>
      <c r="AF15" s="66"/>
      <c r="AG15" s="133" t="str">
        <f t="shared" si="5"/>
        <v>Ok</v>
      </c>
      <c r="AH15" s="115"/>
      <c r="AI15" s="133" t="str">
        <f t="shared" si="6"/>
        <v>Ok</v>
      </c>
      <c r="AJ15" s="117" t="str">
        <f t="shared" si="7"/>
        <v>Não</v>
      </c>
      <c r="AK15" s="118"/>
      <c r="AL15" s="115"/>
      <c r="AM15" s="133" t="str">
        <f t="shared" si="0"/>
        <v>Ok</v>
      </c>
      <c r="AO15" s="65" t="str">
        <f t="shared" si="1"/>
        <v>Cooperado SEM perguntas a serem evidenciadas</v>
      </c>
    </row>
    <row r="16" spans="1:46" ht="20.100000000000001" customHeight="1">
      <c r="A16" s="65" t="str">
        <f>IFERROR(IF(ROW(_xlfn.XLOOKUP(B16,For_4364!D:D,For_4364!D:D))=1,"",ROW(_xlfn.XLOOKUP(B16,For_4364!D:D,For_4364!D:D))),"")</f>
        <v/>
      </c>
      <c r="B16" s="229"/>
      <c r="C16" s="230" t="str" cm="1">
        <f t="array" aca="1" ref="C16" ca="1">IFERROR(LEFT(
IF(INDIRECT("For_4364!N"&amp;A16)="verificar","6, ","")&amp;
IF(INDIRECT("For_4364!q"&amp;A16)="verificar","7, ","")&amp;
IF(INDIRECT("For_4364!t"&amp;A16)="verificar","8, ","")&amp;
IF(INDIRECT("For_4364!w"&amp;A16)="verificar","16, ","")&amp;
IF(INDIRECT("For_4364!x"&amp;A16)="não","QUESTIONÁRIO, ",""),
LEN(
IF(INDIRECT("For_4364!N"&amp;A16)="verificar","6, ","")&amp;
IF(INDIRECT("For_4364!q"&amp;A16)="verificar","7, ","")&amp;
IF(INDIRECT("For_4364!t"&amp;A16)="verificar","8, ","")&amp;
IF(INDIRECT("For_4364!w"&amp;A16)="verificar","16, ","")&amp;
IF(INDIRECT("For_4364!x"&amp;A16)="não","QUESTIONÁRIO, ",""))-2)&amp;".","")</f>
        <v/>
      </c>
      <c r="D16" s="229"/>
      <c r="E16" s="229"/>
      <c r="H16" s="115"/>
      <c r="I16" s="115">
        <f>_xlfn.XLOOKUP(J16,'4364'!$D:$D,'4364'!$C:$C,0,0)</f>
        <v>0</v>
      </c>
      <c r="J16" s="134"/>
      <c r="K16" s="135" cm="1">
        <f t="array" ref="K16">MAX(IF(J16='4364'!$D:$D,'4364'!$I:$I))</f>
        <v>0</v>
      </c>
      <c r="L16" s="136">
        <f>IF(COUNTIFS('4364'!$D:$D,'A4364'!J16,'4364'!$I:$I,'A4364'!K16,'4364'!$F:$F,'A4364'!$L$7)&gt;=1,1,0)</f>
        <v>0</v>
      </c>
      <c r="M16" s="136">
        <f>IF(COUNTIFS('4364'!$D:$D,'A4364'!J16,'4364'!$I:$I,'A4364'!K16,'4364'!$F:$F,'A4364'!$M$7)&gt;=1,1,0)</f>
        <v>0</v>
      </c>
      <c r="N16" s="136">
        <f>IF(COUNTIFS('4364'!$D:$D,'A4364'!J16,'4364'!$I:$I,'A4364'!K16,'4364'!$F:$F,'A4364'!$N$7)&gt;=1,1,0)</f>
        <v>0</v>
      </c>
      <c r="O16" s="117"/>
      <c r="P16" s="118"/>
      <c r="Q16" s="133" t="str">
        <f t="shared" si="2"/>
        <v>Ok</v>
      </c>
      <c r="R16" s="115"/>
      <c r="S16" s="115"/>
      <c r="T16" s="66"/>
      <c r="U16" s="133" t="str">
        <f>IF(AND(R16="Sim",T16="Siim"),"Ok",IF(AND(S16="Sim")*OR(T16="Não",T16="Não se aplica",T16=""),"Verificar","Ok"))</f>
        <v>Ok</v>
      </c>
      <c r="V16" s="115"/>
      <c r="W16" s="115"/>
      <c r="X16" s="66"/>
      <c r="Y16" s="133" t="str">
        <f t="shared" si="8"/>
        <v>Ok</v>
      </c>
      <c r="Z16" s="115"/>
      <c r="AA16" s="115"/>
      <c r="AB16" s="66"/>
      <c r="AC16" s="133" t="str">
        <f t="shared" si="4"/>
        <v>Ok</v>
      </c>
      <c r="AD16" s="115"/>
      <c r="AE16" s="115"/>
      <c r="AF16" s="66"/>
      <c r="AG16" s="133" t="str">
        <f t="shared" si="5"/>
        <v>Ok</v>
      </c>
      <c r="AH16" s="115"/>
      <c r="AI16" s="133" t="str">
        <f t="shared" si="6"/>
        <v>Ok</v>
      </c>
      <c r="AJ16" s="117" t="str">
        <f t="shared" si="7"/>
        <v>Não</v>
      </c>
      <c r="AK16" s="118"/>
      <c r="AL16" s="115"/>
      <c r="AM16" s="133" t="str">
        <f t="shared" si="0"/>
        <v>Ok</v>
      </c>
      <c r="AO16" s="65" t="str">
        <f t="shared" si="1"/>
        <v>Cooperado SEM perguntas a serem evidenciadas</v>
      </c>
    </row>
    <row r="17" spans="1:41" ht="20.100000000000001" customHeight="1">
      <c r="A17" s="65" t="str">
        <f>IFERROR(IF(ROW(_xlfn.XLOOKUP(B17,For_4364!D:D,For_4364!D:D))=1,"",ROW(_xlfn.XLOOKUP(B17,For_4364!D:D,For_4364!D:D))),"")</f>
        <v/>
      </c>
      <c r="B17" s="229"/>
      <c r="C17" s="230" t="str" cm="1">
        <f t="array" aca="1" ref="C17" ca="1">IFERROR(LEFT(
IF(INDIRECT("For_4364!N"&amp;A17)="verificar","6, ","")&amp;
IF(INDIRECT("For_4364!q"&amp;A17)="verificar","7, ","")&amp;
IF(INDIRECT("For_4364!t"&amp;A17)="verificar","8, ","")&amp;
IF(INDIRECT("For_4364!w"&amp;A17)="verificar","16, ","")&amp;
IF(INDIRECT("For_4364!x"&amp;A17)="não","QUESTIONÁRIO, ",""),
LEN(
IF(INDIRECT("For_4364!N"&amp;A17)="verificar","6, ","")&amp;
IF(INDIRECT("For_4364!q"&amp;A17)="verificar","7, ","")&amp;
IF(INDIRECT("For_4364!t"&amp;A17)="verificar","8, ","")&amp;
IF(INDIRECT("For_4364!w"&amp;A17)="verificar","16, ","")&amp;
IF(INDIRECT("For_4364!x"&amp;A17)="não","QUESTIONÁRIO, ",""))-2)&amp;".","")</f>
        <v/>
      </c>
      <c r="D17" s="229"/>
      <c r="E17" s="229"/>
      <c r="H17" s="115"/>
      <c r="I17" s="115">
        <f>_xlfn.XLOOKUP(J17,'4364'!$D:$D,'4364'!$C:$C,0,0)</f>
        <v>0</v>
      </c>
      <c r="J17" s="134"/>
      <c r="K17" s="135" cm="1">
        <f t="array" ref="K17">MAX(IF(J17='4364'!$D:$D,'4364'!$I:$I))</f>
        <v>0</v>
      </c>
      <c r="L17" s="136">
        <f>IF(COUNTIFS('4364'!$D:$D,'A4364'!J17,'4364'!$I:$I,'A4364'!K17,'4364'!$F:$F,'A4364'!$L$7)&gt;=1,1,0)</f>
        <v>0</v>
      </c>
      <c r="M17" s="136">
        <f>IF(COUNTIFS('4364'!$D:$D,'A4364'!J17,'4364'!$I:$I,'A4364'!K17,'4364'!$F:$F,'A4364'!$M$7)&gt;=1,1,0)</f>
        <v>0</v>
      </c>
      <c r="N17" s="136">
        <f>IF(COUNTIFS('4364'!$D:$D,'A4364'!J17,'4364'!$I:$I,'A4364'!K17,'4364'!$F:$F,'A4364'!$N$7)&gt;=1,1,0)</f>
        <v>0</v>
      </c>
      <c r="O17" s="117"/>
      <c r="P17" s="118"/>
      <c r="Q17" s="133" t="str">
        <f t="shared" si="2"/>
        <v>Ok</v>
      </c>
      <c r="R17" s="115"/>
      <c r="S17" s="115"/>
      <c r="T17" s="66"/>
      <c r="U17" s="133" t="str">
        <f t="shared" ref="U17:U21" si="9">IF(AND(R17="Sim",T17="Siim"),"Ok",IF(AND(S17="Sim")*OR(T17="Não",T17="Não se aplica",T17=""),"Verificar","Ok"))</f>
        <v>Ok</v>
      </c>
      <c r="V17" s="115"/>
      <c r="W17" s="115"/>
      <c r="X17" s="66"/>
      <c r="Y17" s="133" t="str">
        <f t="shared" si="8"/>
        <v>Ok</v>
      </c>
      <c r="Z17" s="115"/>
      <c r="AA17" s="115"/>
      <c r="AB17" s="66"/>
      <c r="AC17" s="133" t="str">
        <f t="shared" si="4"/>
        <v>Ok</v>
      </c>
      <c r="AD17" s="115"/>
      <c r="AE17" s="115"/>
      <c r="AF17" s="66"/>
      <c r="AG17" s="133" t="str">
        <f t="shared" si="5"/>
        <v>Ok</v>
      </c>
      <c r="AH17" s="115"/>
      <c r="AI17" s="133" t="str">
        <f t="shared" si="6"/>
        <v>Ok</v>
      </c>
      <c r="AJ17" s="117" t="str">
        <f t="shared" si="7"/>
        <v>Não</v>
      </c>
      <c r="AK17" s="118"/>
      <c r="AL17" s="115"/>
      <c r="AM17" s="133" t="str">
        <f>IF(OR(AL17=" ",AL17="Sim"),"Ok",IF(AJ17="Não","Ok","Verificar"))</f>
        <v>Ok</v>
      </c>
      <c r="AO17" s="65" t="str">
        <f t="shared" si="1"/>
        <v>Cooperado SEM perguntas a serem evidenciadas</v>
      </c>
    </row>
    <row r="18" spans="1:41" ht="20.100000000000001" customHeight="1">
      <c r="A18" s="65" t="str">
        <f>IFERROR(IF(ROW(_xlfn.XLOOKUP(B18,For_4364!D:D,For_4364!D:D))=1,"",ROW(_xlfn.XLOOKUP(B18,For_4364!D:D,For_4364!D:D))),"")</f>
        <v/>
      </c>
      <c r="B18" s="229"/>
      <c r="C18" s="230" t="str" cm="1">
        <f t="array" aca="1" ref="C18" ca="1">IFERROR(LEFT(
IF(INDIRECT("For_4364!N"&amp;A18)="verificar","6, ","")&amp;
IF(INDIRECT("For_4364!q"&amp;A18)="verificar","7, ","")&amp;
IF(INDIRECT("For_4364!t"&amp;A18)="verificar","8, ","")&amp;
IF(INDIRECT("For_4364!w"&amp;A18)="verificar","16, ","")&amp;
IF(INDIRECT("For_4364!x"&amp;A18)="não","QUESTIONÁRIO, ",""),
LEN(
IF(INDIRECT("For_4364!N"&amp;A18)="verificar","6, ","")&amp;
IF(INDIRECT("For_4364!q"&amp;A18)="verificar","7, ","")&amp;
IF(INDIRECT("For_4364!t"&amp;A18)="verificar","8, ","")&amp;
IF(INDIRECT("For_4364!w"&amp;A18)="verificar","16, ","")&amp;
IF(INDIRECT("For_4364!x"&amp;A18)="não","QUESTIONÁRIO, ",""))-2)&amp;".","")</f>
        <v/>
      </c>
      <c r="D18" s="229"/>
      <c r="E18" s="229"/>
      <c r="H18" s="115"/>
      <c r="I18" s="115">
        <f>_xlfn.XLOOKUP(J18,'4364'!$D:$D,'4364'!$C:$C,0,0)</f>
        <v>0</v>
      </c>
      <c r="J18" s="134"/>
      <c r="K18" s="135" cm="1">
        <f t="array" ref="K18">MAX(IF(J18='4364'!$D:$D,'4364'!$I:$I))</f>
        <v>0</v>
      </c>
      <c r="L18" s="136">
        <f>IF(COUNTIFS('4364'!$D:$D,'A4364'!J18,'4364'!$I:$I,'A4364'!K18,'4364'!$F:$F,'A4364'!$L$7)&gt;=1,1,0)</f>
        <v>0</v>
      </c>
      <c r="M18" s="136">
        <f>IF(COUNTIFS('4364'!$D:$D,'A4364'!J18,'4364'!$I:$I,'A4364'!K18,'4364'!$F:$F,'A4364'!$M$7)&gt;=1,1,0)</f>
        <v>0</v>
      </c>
      <c r="N18" s="136">
        <f>IF(COUNTIFS('4364'!$D:$D,'A4364'!J18,'4364'!$I:$I,'A4364'!K18,'4364'!$F:$F,'A4364'!$N$7)&gt;=1,1,0)</f>
        <v>0</v>
      </c>
      <c r="O18" s="117"/>
      <c r="P18" s="118"/>
      <c r="Q18" s="133" t="str">
        <f t="shared" si="2"/>
        <v>Ok</v>
      </c>
      <c r="R18" s="115"/>
      <c r="S18" s="115"/>
      <c r="T18" s="66"/>
      <c r="U18" s="133" t="str">
        <f t="shared" si="9"/>
        <v>Ok</v>
      </c>
      <c r="V18" s="115"/>
      <c r="W18" s="115"/>
      <c r="X18" s="66"/>
      <c r="Y18" s="133" t="str">
        <f t="shared" si="8"/>
        <v>Ok</v>
      </c>
      <c r="Z18" s="115"/>
      <c r="AA18" s="115"/>
      <c r="AB18" s="66"/>
      <c r="AC18" s="133" t="str">
        <f t="shared" si="4"/>
        <v>Ok</v>
      </c>
      <c r="AD18" s="115"/>
      <c r="AE18" s="115"/>
      <c r="AF18" s="66"/>
      <c r="AG18" s="133" t="str">
        <f t="shared" si="5"/>
        <v>Ok</v>
      </c>
      <c r="AH18" s="115"/>
      <c r="AI18" s="133" t="str">
        <f t="shared" si="6"/>
        <v>Ok</v>
      </c>
      <c r="AJ18" s="117" t="str">
        <f t="shared" si="7"/>
        <v>Não</v>
      </c>
      <c r="AK18" s="118"/>
      <c r="AL18" s="115"/>
      <c r="AM18" s="133" t="str">
        <f t="shared" ref="AM18:AM28" si="10">IF(OR(AL18=" ",AL18="Sim"),"Ok",IF(AJ18="Não","Ok","Verificar"))</f>
        <v>Ok</v>
      </c>
      <c r="AO18" s="65" t="str">
        <f t="shared" si="1"/>
        <v>Cooperado SEM perguntas a serem evidenciadas</v>
      </c>
    </row>
    <row r="19" spans="1:41" ht="20.100000000000001" customHeight="1">
      <c r="A19" s="65" t="str">
        <f>IFERROR(IF(ROW(_xlfn.XLOOKUP(B19,For_4364!D:D,For_4364!D:D))=1,"",ROW(_xlfn.XLOOKUP(B19,For_4364!D:D,For_4364!D:D))),"")</f>
        <v/>
      </c>
      <c r="B19" s="229"/>
      <c r="C19" s="230" t="str" cm="1">
        <f t="array" aca="1" ref="C19" ca="1">IFERROR(LEFT(
IF(INDIRECT("For_4364!N"&amp;A19)="verificar","6, ","")&amp;
IF(INDIRECT("For_4364!q"&amp;A19)="verificar","7, ","")&amp;
IF(INDIRECT("For_4364!t"&amp;A19)="verificar","8, ","")&amp;
IF(INDIRECT("For_4364!w"&amp;A19)="verificar","16, ","")&amp;
IF(INDIRECT("For_4364!x"&amp;A19)="não","QUESTIONÁRIO, ",""),
LEN(
IF(INDIRECT("For_4364!N"&amp;A19)="verificar","6, ","")&amp;
IF(INDIRECT("For_4364!q"&amp;A19)="verificar","7, ","")&amp;
IF(INDIRECT("For_4364!t"&amp;A19)="verificar","8, ","")&amp;
IF(INDIRECT("For_4364!w"&amp;A19)="verificar","16, ","")&amp;
IF(INDIRECT("For_4364!x"&amp;A19)="não","QUESTIONÁRIO, ",""))-2)&amp;".","")</f>
        <v/>
      </c>
      <c r="D19" s="229"/>
      <c r="E19" s="229"/>
      <c r="H19" s="115"/>
      <c r="I19" s="115">
        <f>_xlfn.XLOOKUP(J19,'4364'!$D:$D,'4364'!$C:$C,0,0)</f>
        <v>0</v>
      </c>
      <c r="J19" s="134"/>
      <c r="K19" s="135" cm="1">
        <f t="array" ref="K19">MAX(IF(J19='4364'!$D:$D,'4364'!$I:$I))</f>
        <v>0</v>
      </c>
      <c r="L19" s="136">
        <f>IF(COUNTIFS('4364'!$D:$D,'A4364'!J19,'4364'!$I:$I,'A4364'!K19,'4364'!$F:$F,'A4364'!$L$7)&gt;=1,1,0)</f>
        <v>0</v>
      </c>
      <c r="M19" s="136">
        <f>IF(COUNTIFS('4364'!$D:$D,'A4364'!J19,'4364'!$I:$I,'A4364'!K19,'4364'!$F:$F,'A4364'!$M$7)&gt;=1,1,0)</f>
        <v>0</v>
      </c>
      <c r="N19" s="136">
        <f>IF(COUNTIFS('4364'!$D:$D,'A4364'!J19,'4364'!$I:$I,'A4364'!K19,'4364'!$F:$F,'A4364'!$N$7)&gt;=1,1,0)</f>
        <v>0</v>
      </c>
      <c r="O19" s="117"/>
      <c r="P19" s="118"/>
      <c r="Q19" s="133" t="str">
        <f t="shared" si="2"/>
        <v>Ok</v>
      </c>
      <c r="R19" s="115"/>
      <c r="S19" s="115"/>
      <c r="T19" s="66"/>
      <c r="U19" s="133" t="str">
        <f t="shared" si="9"/>
        <v>Ok</v>
      </c>
      <c r="V19" s="115"/>
      <c r="W19" s="115"/>
      <c r="X19" s="66"/>
      <c r="Y19" s="133" t="str">
        <f t="shared" si="8"/>
        <v>Ok</v>
      </c>
      <c r="Z19" s="115"/>
      <c r="AA19" s="115"/>
      <c r="AB19" s="66"/>
      <c r="AC19" s="133" t="str">
        <f t="shared" si="4"/>
        <v>Ok</v>
      </c>
      <c r="AD19" s="115"/>
      <c r="AE19" s="115"/>
      <c r="AF19" s="66"/>
      <c r="AG19" s="133" t="str">
        <f t="shared" si="5"/>
        <v>Ok</v>
      </c>
      <c r="AH19" s="115"/>
      <c r="AI19" s="133" t="str">
        <f t="shared" si="6"/>
        <v>Ok</v>
      </c>
      <c r="AJ19" s="117" t="str">
        <f t="shared" si="7"/>
        <v>Não</v>
      </c>
      <c r="AK19" s="118"/>
      <c r="AL19" s="115"/>
      <c r="AM19" s="133" t="str">
        <f t="shared" si="10"/>
        <v>Ok</v>
      </c>
      <c r="AO19" s="65" t="str">
        <f t="shared" si="1"/>
        <v>Cooperado SEM perguntas a serem evidenciadas</v>
      </c>
    </row>
    <row r="20" spans="1:41" ht="20.100000000000001" customHeight="1">
      <c r="A20" s="65" t="str">
        <f>IFERROR(IF(ROW(_xlfn.XLOOKUP(B20,For_4364!D:D,For_4364!D:D))=1,"",ROW(_xlfn.XLOOKUP(B20,For_4364!D:D,For_4364!D:D))),"")</f>
        <v/>
      </c>
      <c r="B20" s="229"/>
      <c r="C20" s="230" t="str" cm="1">
        <f t="array" aca="1" ref="C20" ca="1">IFERROR(LEFT(
IF(INDIRECT("For_4364!N"&amp;A20)="verificar","6, ","")&amp;
IF(INDIRECT("For_4364!q"&amp;A20)="verificar","7, ","")&amp;
IF(INDIRECT("For_4364!t"&amp;A20)="verificar","8, ","")&amp;
IF(INDIRECT("For_4364!w"&amp;A20)="verificar","16, ","")&amp;
IF(INDIRECT("For_4364!x"&amp;A20)="não","QUESTIONÁRIO, ",""),
LEN(
IF(INDIRECT("For_4364!N"&amp;A20)="verificar","6, ","")&amp;
IF(INDIRECT("For_4364!q"&amp;A20)="verificar","7, ","")&amp;
IF(INDIRECT("For_4364!t"&amp;A20)="verificar","8, ","")&amp;
IF(INDIRECT("For_4364!w"&amp;A20)="verificar","16, ","")&amp;
IF(INDIRECT("For_4364!x"&amp;A20)="não","QUESTIONÁRIO, ",""))-2)&amp;".","")</f>
        <v/>
      </c>
      <c r="D20" s="229"/>
      <c r="E20" s="229"/>
      <c r="H20" s="115"/>
      <c r="I20" s="115">
        <f>_xlfn.XLOOKUP(J20,'4364'!$D:$D,'4364'!$C:$C,0,0)</f>
        <v>0</v>
      </c>
      <c r="J20" s="134"/>
      <c r="K20" s="135" cm="1">
        <f t="array" ref="K20">MAX(IF(J20='4364'!$D:$D,'4364'!$I:$I))</f>
        <v>0</v>
      </c>
      <c r="L20" s="136">
        <f>IF(COUNTIFS('4364'!$D:$D,'A4364'!J20,'4364'!$I:$I,'A4364'!K20,'4364'!$F:$F,'A4364'!$L$7)&gt;=1,1,0)</f>
        <v>0</v>
      </c>
      <c r="M20" s="136">
        <f>IF(COUNTIFS('4364'!$D:$D,'A4364'!J20,'4364'!$I:$I,'A4364'!K20,'4364'!$F:$F,'A4364'!$M$7)&gt;=1,1,0)</f>
        <v>0</v>
      </c>
      <c r="N20" s="136">
        <f>IF(COUNTIFS('4364'!$D:$D,'A4364'!J20,'4364'!$I:$I,'A4364'!K20,'4364'!$F:$F,'A4364'!$N$7)&gt;=1,1,0)</f>
        <v>0</v>
      </c>
      <c r="O20" s="117"/>
      <c r="P20" s="118"/>
      <c r="Q20" s="133" t="str">
        <f t="shared" si="2"/>
        <v>Ok</v>
      </c>
      <c r="R20" s="115"/>
      <c r="S20" s="115"/>
      <c r="T20" s="66"/>
      <c r="U20" s="133" t="str">
        <f t="shared" si="9"/>
        <v>Ok</v>
      </c>
      <c r="V20" s="115"/>
      <c r="W20" s="115"/>
      <c r="X20" s="66"/>
      <c r="Y20" s="133" t="str">
        <f t="shared" si="8"/>
        <v>Ok</v>
      </c>
      <c r="Z20" s="115"/>
      <c r="AA20" s="115"/>
      <c r="AB20" s="66"/>
      <c r="AC20" s="133" t="str">
        <f t="shared" si="4"/>
        <v>Ok</v>
      </c>
      <c r="AD20" s="115"/>
      <c r="AE20" s="115"/>
      <c r="AF20" s="66"/>
      <c r="AG20" s="133" t="str">
        <f t="shared" si="5"/>
        <v>Ok</v>
      </c>
      <c r="AH20" s="115"/>
      <c r="AI20" s="133" t="str">
        <f t="shared" si="6"/>
        <v>Ok</v>
      </c>
      <c r="AJ20" s="117" t="str">
        <f t="shared" si="7"/>
        <v>Não</v>
      </c>
      <c r="AK20" s="118"/>
      <c r="AL20" s="115"/>
      <c r="AM20" s="133" t="str">
        <f t="shared" si="10"/>
        <v>Ok</v>
      </c>
      <c r="AO20" s="65" t="str">
        <f t="shared" si="1"/>
        <v>Cooperado SEM perguntas a serem evidenciadas</v>
      </c>
    </row>
    <row r="21" spans="1:41" ht="20.100000000000001" customHeight="1">
      <c r="A21" s="65" t="str">
        <f>IFERROR(IF(ROW(_xlfn.XLOOKUP(B21,For_4364!D:D,For_4364!D:D))=1,"",ROW(_xlfn.XLOOKUP(B21,For_4364!D:D,For_4364!D:D))),"")</f>
        <v/>
      </c>
      <c r="B21" s="229"/>
      <c r="C21" s="230" t="str" cm="1">
        <f t="array" aca="1" ref="C21" ca="1">IFERROR(LEFT(
IF(INDIRECT("For_4364!N"&amp;A21)="verificar","6, ","")&amp;
IF(INDIRECT("For_4364!q"&amp;A21)="verificar","7, ","")&amp;
IF(INDIRECT("For_4364!t"&amp;A21)="verificar","8, ","")&amp;
IF(INDIRECT("For_4364!w"&amp;A21)="verificar","16, ","")&amp;
IF(INDIRECT("For_4364!x"&amp;A21)="não","QUESTIONÁRIO, ",""),
LEN(
IF(INDIRECT("For_4364!N"&amp;A21)="verificar","6, ","")&amp;
IF(INDIRECT("For_4364!q"&amp;A21)="verificar","7, ","")&amp;
IF(INDIRECT("For_4364!t"&amp;A21)="verificar","8, ","")&amp;
IF(INDIRECT("For_4364!w"&amp;A21)="verificar","16, ","")&amp;
IF(INDIRECT("For_4364!x"&amp;A21)="não","QUESTIONÁRIO, ",""))-2)&amp;".","")</f>
        <v/>
      </c>
      <c r="D21" s="229"/>
      <c r="E21" s="229"/>
      <c r="H21" s="115"/>
      <c r="I21" s="115">
        <f>_xlfn.XLOOKUP(J21,'4364'!$D:$D,'4364'!$C:$C,0,0)</f>
        <v>0</v>
      </c>
      <c r="J21" s="134"/>
      <c r="K21" s="135" cm="1">
        <f t="array" ref="K21">MAX(IF(J21='4364'!$D:$D,'4364'!$I:$I))</f>
        <v>0</v>
      </c>
      <c r="L21" s="136">
        <f>IF(COUNTIFS('4364'!$D:$D,'A4364'!J21,'4364'!$I:$I,'A4364'!K21,'4364'!$F:$F,'A4364'!$L$7)&gt;=1,1,0)</f>
        <v>0</v>
      </c>
      <c r="M21" s="136">
        <f>IF(COUNTIFS('4364'!$D:$D,'A4364'!J21,'4364'!$I:$I,'A4364'!K21,'4364'!$F:$F,'A4364'!$M$7)&gt;=1,1,0)</f>
        <v>0</v>
      </c>
      <c r="N21" s="136">
        <f>IF(COUNTIFS('4364'!$D:$D,'A4364'!J21,'4364'!$I:$I,'A4364'!K21,'4364'!$F:$F,'A4364'!$N$7)&gt;=1,1,0)</f>
        <v>0</v>
      </c>
      <c r="O21" s="117"/>
      <c r="P21" s="118"/>
      <c r="Q21" s="133" t="str">
        <f t="shared" si="2"/>
        <v>Ok</v>
      </c>
      <c r="R21" s="115"/>
      <c r="S21" s="115"/>
      <c r="T21" s="66"/>
      <c r="U21" s="133" t="str">
        <f t="shared" si="9"/>
        <v>Ok</v>
      </c>
      <c r="V21" s="115"/>
      <c r="W21" s="115"/>
      <c r="X21" s="66"/>
      <c r="Y21" s="133" t="str">
        <f t="shared" si="8"/>
        <v>Ok</v>
      </c>
      <c r="Z21" s="115"/>
      <c r="AA21" s="115"/>
      <c r="AB21" s="66"/>
      <c r="AC21" s="133" t="str">
        <f t="shared" si="4"/>
        <v>Ok</v>
      </c>
      <c r="AD21" s="115"/>
      <c r="AE21" s="115"/>
      <c r="AF21" s="66"/>
      <c r="AG21" s="133" t="str">
        <f t="shared" si="5"/>
        <v>Ok</v>
      </c>
      <c r="AH21" s="115"/>
      <c r="AI21" s="133" t="str">
        <f t="shared" si="6"/>
        <v>Ok</v>
      </c>
      <c r="AJ21" s="117" t="str">
        <f t="shared" si="7"/>
        <v>Não</v>
      </c>
      <c r="AK21" s="118"/>
      <c r="AL21" s="115"/>
      <c r="AM21" s="133" t="str">
        <f t="shared" si="10"/>
        <v>Ok</v>
      </c>
      <c r="AO21" s="65" t="str">
        <f t="shared" si="1"/>
        <v>Cooperado SEM perguntas a serem evidenciadas</v>
      </c>
    </row>
    <row r="22" spans="1:41" ht="20.100000000000001" customHeight="1">
      <c r="A22" s="65" t="str">
        <f>IFERROR(IF(ROW(_xlfn.XLOOKUP(B22,For_4364!D:D,For_4364!D:D))=1,"",ROW(_xlfn.XLOOKUP(B22,For_4364!D:D,For_4364!D:D))),"")</f>
        <v/>
      </c>
      <c r="B22" s="229"/>
      <c r="C22" s="230" t="str" cm="1">
        <f t="array" aca="1" ref="C22" ca="1">IFERROR(LEFT(
IF(INDIRECT("For_4364!N"&amp;A22)="verificar","6, ","")&amp;
IF(INDIRECT("For_4364!q"&amp;A22)="verificar","7, ","")&amp;
IF(INDIRECT("For_4364!t"&amp;A22)="verificar","8, ","")&amp;
IF(INDIRECT("For_4364!w"&amp;A22)="verificar","16, ","")&amp;
IF(INDIRECT("For_4364!x"&amp;A22)="não","QUESTIONÁRIO, ",""),
LEN(
IF(INDIRECT("For_4364!N"&amp;A22)="verificar","6, ","")&amp;
IF(INDIRECT("For_4364!q"&amp;A22)="verificar","7, ","")&amp;
IF(INDIRECT("For_4364!t"&amp;A22)="verificar","8, ","")&amp;
IF(INDIRECT("For_4364!w"&amp;A22)="verificar","16, ","")&amp;
IF(INDIRECT("For_4364!x"&amp;A22)="não","QUESTIONÁRIO, ",""))-2)&amp;".","")</f>
        <v/>
      </c>
      <c r="D22" s="229"/>
      <c r="E22" s="229"/>
      <c r="H22" s="115"/>
      <c r="I22" s="115">
        <f>_xlfn.XLOOKUP(J22,'4364'!$D:$D,'4364'!$C:$C,0,0)</f>
        <v>0</v>
      </c>
      <c r="J22" s="134"/>
      <c r="K22" s="135" cm="1">
        <f t="array" ref="K22">MAX(IF(J22='4364'!$D:$D,'4364'!$I:$I))</f>
        <v>0</v>
      </c>
      <c r="L22" s="136">
        <f>IF(COUNTIFS('4364'!$D:$D,'A4364'!J22,'4364'!$I:$I,'A4364'!K22,'4364'!$F:$F,'A4364'!$L$7)&gt;=1,1,0)</f>
        <v>0</v>
      </c>
      <c r="M22" s="136">
        <f>IF(COUNTIFS('4364'!$D:$D,'A4364'!J22,'4364'!$I:$I,'A4364'!K22,'4364'!$F:$F,'A4364'!$M$7)&gt;=1,1,0)</f>
        <v>0</v>
      </c>
      <c r="N22" s="136">
        <f>IF(COUNTIFS('4364'!$D:$D,'A4364'!J22,'4364'!$I:$I,'A4364'!K22,'4364'!$F:$F,'A4364'!$N$7)&gt;=1,1,0)</f>
        <v>0</v>
      </c>
      <c r="O22" s="117"/>
      <c r="P22" s="118"/>
      <c r="Q22" s="133" t="str">
        <f t="shared" si="2"/>
        <v>Ok</v>
      </c>
      <c r="R22" s="115"/>
      <c r="S22" s="115"/>
      <c r="T22" s="66"/>
      <c r="U22" s="133" t="str">
        <f>IF(AND(R22="Sim",T22="Siim"),"Ok",IF(AND(S22="Sim")*OR(T22="Não",T22="Não se aplica",T22=""),"Verificar","Ok"))</f>
        <v>Ok</v>
      </c>
      <c r="V22" s="115"/>
      <c r="W22" s="115"/>
      <c r="X22" s="66"/>
      <c r="Y22" s="133" t="str">
        <f t="shared" si="8"/>
        <v>Ok</v>
      </c>
      <c r="Z22" s="115"/>
      <c r="AA22" s="115"/>
      <c r="AB22" s="66"/>
      <c r="AC22" s="133" t="str">
        <f t="shared" si="4"/>
        <v>Ok</v>
      </c>
      <c r="AD22" s="115"/>
      <c r="AE22" s="115"/>
      <c r="AF22" s="66"/>
      <c r="AG22" s="133" t="str">
        <f t="shared" si="5"/>
        <v>Ok</v>
      </c>
      <c r="AH22" s="115"/>
      <c r="AI22" s="133" t="str">
        <f t="shared" si="6"/>
        <v>Ok</v>
      </c>
      <c r="AJ22" s="117" t="str">
        <f t="shared" si="7"/>
        <v>Não</v>
      </c>
      <c r="AK22" s="118"/>
      <c r="AL22" s="115"/>
      <c r="AM22" s="133" t="str">
        <f t="shared" si="10"/>
        <v>Ok</v>
      </c>
      <c r="AO22" s="65" t="str">
        <f t="shared" si="1"/>
        <v>Cooperado SEM perguntas a serem evidenciadas</v>
      </c>
    </row>
    <row r="23" spans="1:41" ht="20.100000000000001" customHeight="1">
      <c r="A23" s="65" t="str">
        <f>IFERROR(IF(ROW(_xlfn.XLOOKUP(B23,For_4364!D:D,For_4364!D:D))=1,"",ROW(_xlfn.XLOOKUP(B23,For_4364!D:D,For_4364!D:D))),"")</f>
        <v/>
      </c>
      <c r="B23" s="229"/>
      <c r="C23" s="230" t="str" cm="1">
        <f t="array" aca="1" ref="C23" ca="1">IFERROR(LEFT(
IF(INDIRECT("For_4364!N"&amp;A23)="verificar","6, ","")&amp;
IF(INDIRECT("For_4364!q"&amp;A23)="verificar","7, ","")&amp;
IF(INDIRECT("For_4364!t"&amp;A23)="verificar","8, ","")&amp;
IF(INDIRECT("For_4364!w"&amp;A23)="verificar","16, ","")&amp;
IF(INDIRECT("For_4364!x"&amp;A23)="não","QUESTIONÁRIO, ",""),
LEN(
IF(INDIRECT("For_4364!N"&amp;A23)="verificar","6, ","")&amp;
IF(INDIRECT("For_4364!q"&amp;A23)="verificar","7, ","")&amp;
IF(INDIRECT("For_4364!t"&amp;A23)="verificar","8, ","")&amp;
IF(INDIRECT("For_4364!w"&amp;A23)="verificar","16, ","")&amp;
IF(INDIRECT("For_4364!x"&amp;A23)="não","QUESTIONÁRIO, ",""))-2)&amp;".","")</f>
        <v/>
      </c>
      <c r="D23" s="229"/>
      <c r="E23" s="229"/>
      <c r="H23" s="115"/>
      <c r="I23" s="115">
        <f>_xlfn.XLOOKUP(J23,'4364'!$D:$D,'4364'!$C:$C,0,0)</f>
        <v>0</v>
      </c>
      <c r="J23" s="134"/>
      <c r="K23" s="135" cm="1">
        <f t="array" ref="K23">MAX(IF(J23='4364'!$D:$D,'4364'!$I:$I))</f>
        <v>0</v>
      </c>
      <c r="L23" s="136">
        <f>IF(COUNTIFS('4364'!$D:$D,'A4364'!J23,'4364'!$I:$I,'A4364'!K23,'4364'!$F:$F,'A4364'!$L$7)&gt;=1,1,0)</f>
        <v>0</v>
      </c>
      <c r="M23" s="136">
        <f>IF(COUNTIFS('4364'!$D:$D,'A4364'!J23,'4364'!$I:$I,'A4364'!K23,'4364'!$F:$F,'A4364'!$M$7)&gt;=1,1,0)</f>
        <v>0</v>
      </c>
      <c r="N23" s="136">
        <f>IF(COUNTIFS('4364'!$D:$D,'A4364'!J23,'4364'!$I:$I,'A4364'!K23,'4364'!$F:$F,'A4364'!$N$7)&gt;=1,1,0)</f>
        <v>0</v>
      </c>
      <c r="O23" s="117"/>
      <c r="P23" s="118"/>
      <c r="Q23" s="133" t="str">
        <f t="shared" si="2"/>
        <v>Ok</v>
      </c>
      <c r="R23" s="115"/>
      <c r="S23" s="115"/>
      <c r="T23" s="66"/>
      <c r="U23" s="133" t="str">
        <f t="shared" ref="U23:U29" si="11">IF(AND(R23="Sim",T23="Siim"),"Ok",IF(AND(S23="Sim")*OR(T23="Não",T23="Não se aplica",T23=""),"Verificar","Ok"))</f>
        <v>Ok</v>
      </c>
      <c r="V23" s="115"/>
      <c r="W23" s="115"/>
      <c r="X23" s="66"/>
      <c r="Y23" s="133" t="str">
        <f t="shared" si="8"/>
        <v>Ok</v>
      </c>
      <c r="Z23" s="115"/>
      <c r="AA23" s="115"/>
      <c r="AB23" s="66"/>
      <c r="AC23" s="133" t="str">
        <f t="shared" si="4"/>
        <v>Ok</v>
      </c>
      <c r="AD23" s="115"/>
      <c r="AE23" s="115"/>
      <c r="AF23" s="66"/>
      <c r="AG23" s="133" t="str">
        <f t="shared" si="5"/>
        <v>Ok</v>
      </c>
      <c r="AH23" s="115"/>
      <c r="AI23" s="133" t="str">
        <f t="shared" si="6"/>
        <v>Ok</v>
      </c>
      <c r="AJ23" s="117" t="str">
        <f t="shared" si="7"/>
        <v>Não</v>
      </c>
      <c r="AK23" s="118"/>
      <c r="AL23" s="115"/>
      <c r="AM23" s="133" t="str">
        <f t="shared" si="10"/>
        <v>Ok</v>
      </c>
      <c r="AO23" s="65" t="str">
        <f t="shared" si="1"/>
        <v>Cooperado SEM perguntas a serem evidenciadas</v>
      </c>
    </row>
    <row r="24" spans="1:41" ht="20.100000000000001" customHeight="1">
      <c r="A24" s="65" t="str">
        <f>IFERROR(IF(ROW(_xlfn.XLOOKUP(B24,For_4364!D:D,For_4364!D:D))=1,"",ROW(_xlfn.XLOOKUP(B24,For_4364!D:D,For_4364!D:D))),"")</f>
        <v/>
      </c>
      <c r="B24" s="229"/>
      <c r="C24" s="230" t="str" cm="1">
        <f t="array" aca="1" ref="C24" ca="1">IFERROR(LEFT(
IF(INDIRECT("For_4364!N"&amp;A24)="verificar","6, ","")&amp;
IF(INDIRECT("For_4364!q"&amp;A24)="verificar","7, ","")&amp;
IF(INDIRECT("For_4364!t"&amp;A24)="verificar","8, ","")&amp;
IF(INDIRECT("For_4364!w"&amp;A24)="verificar","16, ","")&amp;
IF(INDIRECT("For_4364!x"&amp;A24)="não","QUESTIONÁRIO, ",""),
LEN(
IF(INDIRECT("For_4364!N"&amp;A24)="verificar","6, ","")&amp;
IF(INDIRECT("For_4364!q"&amp;A24)="verificar","7, ","")&amp;
IF(INDIRECT("For_4364!t"&amp;A24)="verificar","8, ","")&amp;
IF(INDIRECT("For_4364!w"&amp;A24)="verificar","16, ","")&amp;
IF(INDIRECT("For_4364!x"&amp;A24)="não","QUESTIONÁRIO, ",""))-2)&amp;".","")</f>
        <v/>
      </c>
      <c r="D24" s="229"/>
      <c r="E24" s="229"/>
      <c r="H24" s="115"/>
      <c r="I24" s="115">
        <f>_xlfn.XLOOKUP(J24,'4364'!$D:$D,'4364'!$C:$C,0,0)</f>
        <v>0</v>
      </c>
      <c r="J24" s="134"/>
      <c r="K24" s="135" cm="1">
        <f t="array" ref="K24">MAX(IF(J24='4364'!$D:$D,'4364'!$I:$I))</f>
        <v>0</v>
      </c>
      <c r="L24" s="136">
        <f>IF(COUNTIFS('4364'!$D:$D,'A4364'!J24,'4364'!$I:$I,'A4364'!K24,'4364'!$F:$F,'A4364'!$L$7)&gt;=1,1,0)</f>
        <v>0</v>
      </c>
      <c r="M24" s="136">
        <f>IF(COUNTIFS('4364'!$D:$D,'A4364'!J24,'4364'!$I:$I,'A4364'!K24,'4364'!$F:$F,'A4364'!$M$7)&gt;=1,1,0)</f>
        <v>0</v>
      </c>
      <c r="N24" s="136">
        <f>IF(COUNTIFS('4364'!$D:$D,'A4364'!J24,'4364'!$I:$I,'A4364'!K24,'4364'!$F:$F,'A4364'!$N$7)&gt;=1,1,0)</f>
        <v>0</v>
      </c>
      <c r="O24" s="117"/>
      <c r="P24" s="118"/>
      <c r="Q24" s="133" t="str">
        <f t="shared" si="2"/>
        <v>Ok</v>
      </c>
      <c r="R24" s="115"/>
      <c r="S24" s="115"/>
      <c r="T24" s="66"/>
      <c r="U24" s="133" t="str">
        <f t="shared" si="11"/>
        <v>Ok</v>
      </c>
      <c r="V24" s="115"/>
      <c r="W24" s="115"/>
      <c r="X24" s="66"/>
      <c r="Y24" s="133" t="str">
        <f t="shared" si="8"/>
        <v>Ok</v>
      </c>
      <c r="Z24" s="115"/>
      <c r="AA24" s="115"/>
      <c r="AB24" s="66"/>
      <c r="AC24" s="133" t="str">
        <f t="shared" si="4"/>
        <v>Ok</v>
      </c>
      <c r="AD24" s="115"/>
      <c r="AE24" s="115"/>
      <c r="AF24" s="66"/>
      <c r="AG24" s="133" t="str">
        <f t="shared" si="5"/>
        <v>Ok</v>
      </c>
      <c r="AH24" s="115"/>
      <c r="AI24" s="133" t="str">
        <f t="shared" si="6"/>
        <v>Ok</v>
      </c>
      <c r="AJ24" s="117" t="str">
        <f t="shared" si="7"/>
        <v>Não</v>
      </c>
      <c r="AK24" s="118"/>
      <c r="AL24" s="115"/>
      <c r="AM24" s="133" t="str">
        <f t="shared" si="10"/>
        <v>Ok</v>
      </c>
      <c r="AO24" s="65" t="str">
        <f t="shared" si="1"/>
        <v>Cooperado SEM perguntas a serem evidenciadas</v>
      </c>
    </row>
    <row r="25" spans="1:41" ht="20.100000000000001" customHeight="1">
      <c r="H25" s="115"/>
      <c r="I25" s="115">
        <f>_xlfn.XLOOKUP(J25,'4364'!$D:$D,'4364'!$C:$C,0,0)</f>
        <v>0</v>
      </c>
      <c r="J25" s="134"/>
      <c r="K25" s="135" cm="1">
        <f t="array" ref="K25">MAX(IF(J25='4364'!$D:$D,'4364'!$I:$I))</f>
        <v>0</v>
      </c>
      <c r="L25" s="136">
        <f>IF(COUNTIFS('4364'!$D:$D,'A4364'!J25,'4364'!$I:$I,'A4364'!K25,'4364'!$F:$F,'A4364'!$L$7)&gt;=1,1,0)</f>
        <v>0</v>
      </c>
      <c r="M25" s="136">
        <f>IF(COUNTIFS('4364'!$D:$D,'A4364'!J25,'4364'!$I:$I,'A4364'!K25,'4364'!$F:$F,'A4364'!$M$7)&gt;=1,1,0)</f>
        <v>0</v>
      </c>
      <c r="N25" s="136">
        <f>IF(COUNTIFS('4364'!$D:$D,'A4364'!J25,'4364'!$I:$I,'A4364'!K25,'4364'!$F:$F,'A4364'!$N$7)&gt;=1,1,0)</f>
        <v>0</v>
      </c>
      <c r="O25" s="117"/>
      <c r="P25" s="118"/>
      <c r="Q25" s="133" t="str">
        <f t="shared" si="2"/>
        <v>Ok</v>
      </c>
      <c r="R25" s="115"/>
      <c r="S25" s="115"/>
      <c r="T25" s="66"/>
      <c r="U25" s="133" t="str">
        <f t="shared" si="11"/>
        <v>Ok</v>
      </c>
      <c r="V25" s="115"/>
      <c r="W25" s="115"/>
      <c r="X25" s="66"/>
      <c r="Y25" s="133" t="str">
        <f t="shared" si="8"/>
        <v>Ok</v>
      </c>
      <c r="Z25" s="115"/>
      <c r="AA25" s="115"/>
      <c r="AB25" s="66"/>
      <c r="AC25" s="133" t="str">
        <f t="shared" si="4"/>
        <v>Ok</v>
      </c>
      <c r="AD25" s="115"/>
      <c r="AE25" s="115"/>
      <c r="AF25" s="66"/>
      <c r="AG25" s="133" t="str">
        <f t="shared" si="5"/>
        <v>Ok</v>
      </c>
      <c r="AH25" s="115"/>
      <c r="AI25" s="133" t="str">
        <f t="shared" si="6"/>
        <v>Ok</v>
      </c>
      <c r="AJ25" s="117" t="str">
        <f t="shared" si="7"/>
        <v>Não</v>
      </c>
      <c r="AK25" s="118"/>
      <c r="AL25" s="115"/>
      <c r="AM25" s="133" t="str">
        <f t="shared" si="10"/>
        <v>Ok</v>
      </c>
      <c r="AO25" s="65" t="str">
        <f t="shared" si="1"/>
        <v>Cooperado SEM perguntas a serem evidenciadas</v>
      </c>
    </row>
    <row r="26" spans="1:41" ht="20.100000000000001" customHeight="1" thickBot="1">
      <c r="B26" s="327" t="s">
        <v>716</v>
      </c>
      <c r="C26" s="327"/>
      <c r="D26" s="327"/>
      <c r="E26" s="327"/>
      <c r="H26" s="115"/>
      <c r="I26" s="115">
        <f>_xlfn.XLOOKUP(J26,'4364'!$D:$D,'4364'!$C:$C,0,0)</f>
        <v>0</v>
      </c>
      <c r="J26" s="134"/>
      <c r="K26" s="135" cm="1">
        <f t="array" ref="K26">MAX(IF(J26='4364'!$D:$D,'4364'!$I:$I))</f>
        <v>0</v>
      </c>
      <c r="L26" s="136">
        <f>IF(COUNTIFS('4364'!$D:$D,'A4364'!J26,'4364'!$I:$I,'A4364'!K26,'4364'!$F:$F,'A4364'!$L$7)&gt;=1,1,0)</f>
        <v>0</v>
      </c>
      <c r="M26" s="136">
        <f>IF(COUNTIFS('4364'!$D:$D,'A4364'!J26,'4364'!$I:$I,'A4364'!K26,'4364'!$F:$F,'A4364'!$M$7)&gt;=1,1,0)</f>
        <v>0</v>
      </c>
      <c r="N26" s="136">
        <f>IF(COUNTIFS('4364'!$D:$D,'A4364'!J26,'4364'!$I:$I,'A4364'!K26,'4364'!$F:$F,'A4364'!$N$7)&gt;=1,1,0)</f>
        <v>0</v>
      </c>
      <c r="O26" s="117"/>
      <c r="P26" s="118"/>
      <c r="Q26" s="133" t="str">
        <f t="shared" si="2"/>
        <v>Ok</v>
      </c>
      <c r="R26" s="115"/>
      <c r="S26" s="115"/>
      <c r="T26" s="66"/>
      <c r="U26" s="133" t="str">
        <f t="shared" si="11"/>
        <v>Ok</v>
      </c>
      <c r="V26" s="115"/>
      <c r="W26" s="115"/>
      <c r="X26" s="66"/>
      <c r="Y26" s="133" t="str">
        <f t="shared" si="8"/>
        <v>Ok</v>
      </c>
      <c r="Z26" s="115"/>
      <c r="AA26" s="115"/>
      <c r="AB26" s="66"/>
      <c r="AC26" s="133" t="str">
        <f t="shared" si="4"/>
        <v>Ok</v>
      </c>
      <c r="AD26" s="115"/>
      <c r="AE26" s="115"/>
      <c r="AF26" s="66"/>
      <c r="AG26" s="133" t="str">
        <f t="shared" si="5"/>
        <v>Ok</v>
      </c>
      <c r="AH26" s="115"/>
      <c r="AI26" s="133" t="str">
        <f t="shared" si="6"/>
        <v>Ok</v>
      </c>
      <c r="AJ26" s="117" t="str">
        <f t="shared" si="7"/>
        <v>Não</v>
      </c>
      <c r="AK26" s="118"/>
      <c r="AL26" s="115"/>
      <c r="AM26" s="133" t="str">
        <f t="shared" si="10"/>
        <v>Ok</v>
      </c>
      <c r="AO26" s="65" t="str">
        <f t="shared" si="1"/>
        <v>Cooperado SEM perguntas a serem evidenciadas</v>
      </c>
    </row>
    <row r="27" spans="1:41" ht="20.100000000000001" customHeight="1" thickTop="1">
      <c r="B27" s="231" t="s">
        <v>692</v>
      </c>
      <c r="C27" s="232" t="s">
        <v>717</v>
      </c>
      <c r="D27" s="232"/>
      <c r="E27" s="233"/>
      <c r="H27" s="115"/>
      <c r="I27" s="115">
        <f>_xlfn.XLOOKUP(J27,'4364'!$D:$D,'4364'!$C:$C,0,0)</f>
        <v>0</v>
      </c>
      <c r="J27" s="134"/>
      <c r="K27" s="135" cm="1">
        <f t="array" ref="K27">MAX(IF(J27='4364'!$D:$D,'4364'!$I:$I))</f>
        <v>0</v>
      </c>
      <c r="L27" s="136">
        <f>IF(COUNTIFS('4364'!$D:$D,'A4364'!J27,'4364'!$I:$I,'A4364'!K27,'4364'!$F:$F,'A4364'!$L$7)&gt;=1,1,0)</f>
        <v>0</v>
      </c>
      <c r="M27" s="136">
        <f>IF(COUNTIFS('4364'!$D:$D,'A4364'!J27,'4364'!$I:$I,'A4364'!K27,'4364'!$F:$F,'A4364'!$M$7)&gt;=1,1,0)</f>
        <v>0</v>
      </c>
      <c r="N27" s="136">
        <f>IF(COUNTIFS('4364'!$D:$D,'A4364'!J27,'4364'!$I:$I,'A4364'!K27,'4364'!$F:$F,'A4364'!$N$7)&gt;=1,1,0)</f>
        <v>0</v>
      </c>
      <c r="O27" s="117"/>
      <c r="P27" s="118"/>
      <c r="Q27" s="133" t="str">
        <f t="shared" si="2"/>
        <v>Ok</v>
      </c>
      <c r="R27" s="115"/>
      <c r="S27" s="115"/>
      <c r="T27" s="66"/>
      <c r="U27" s="133" t="str">
        <f t="shared" si="11"/>
        <v>Ok</v>
      </c>
      <c r="V27" s="115"/>
      <c r="W27" s="115"/>
      <c r="X27" s="66"/>
      <c r="Y27" s="133" t="str">
        <f t="shared" si="8"/>
        <v>Ok</v>
      </c>
      <c r="Z27" s="115"/>
      <c r="AA27" s="115"/>
      <c r="AB27" s="66"/>
      <c r="AC27" s="133" t="str">
        <f t="shared" si="4"/>
        <v>Ok</v>
      </c>
      <c r="AD27" s="115"/>
      <c r="AE27" s="115"/>
      <c r="AF27" s="66"/>
      <c r="AG27" s="133" t="str">
        <f t="shared" si="5"/>
        <v>Ok</v>
      </c>
      <c r="AH27" s="115"/>
      <c r="AI27" s="133" t="str">
        <f t="shared" si="6"/>
        <v>Ok</v>
      </c>
      <c r="AJ27" s="117" t="str">
        <f t="shared" si="7"/>
        <v>Não</v>
      </c>
      <c r="AK27" s="118"/>
      <c r="AL27" s="115"/>
      <c r="AM27" s="133" t="str">
        <f t="shared" si="10"/>
        <v>Ok</v>
      </c>
      <c r="AO27" s="65" t="str">
        <f t="shared" si="1"/>
        <v>Cooperado SEM perguntas a serem evidenciadas</v>
      </c>
    </row>
    <row r="28" spans="1:41" ht="20.100000000000001" customHeight="1">
      <c r="A28" s="120">
        <v>1</v>
      </c>
      <c r="B28" s="229" t="str" cm="1">
        <f t="array" ref="B28">_xlfn._xlws.FILTER(For_4364!D:E,For_4364!J:J="SIM","")</f>
        <v/>
      </c>
      <c r="C28" s="230"/>
      <c r="D28" s="229"/>
      <c r="E28" s="229"/>
      <c r="H28" s="115"/>
      <c r="I28" s="115">
        <f>_xlfn.XLOOKUP(J28,'4364'!$D:$D,'4364'!$C:$C,0,0)</f>
        <v>0</v>
      </c>
      <c r="J28" s="134"/>
      <c r="K28" s="135" cm="1">
        <f t="array" ref="K28">MAX(IF(J28='4364'!$D:$D,'4364'!$I:$I))</f>
        <v>0</v>
      </c>
      <c r="L28" s="136">
        <f>IF(COUNTIFS('4364'!$D:$D,'A4364'!J28,'4364'!$I:$I,'A4364'!K28,'4364'!$F:$F,'A4364'!$L$7)&gt;=1,1,0)</f>
        <v>0</v>
      </c>
      <c r="M28" s="136">
        <f>IF(COUNTIFS('4364'!$D:$D,'A4364'!J28,'4364'!$I:$I,'A4364'!K28,'4364'!$F:$F,'A4364'!$M$7)&gt;=1,1,0)</f>
        <v>0</v>
      </c>
      <c r="N28" s="136">
        <f>IF(COUNTIFS('4364'!$D:$D,'A4364'!J28,'4364'!$I:$I,'A4364'!K28,'4364'!$F:$F,'A4364'!$N$7)&gt;=1,1,0)</f>
        <v>0</v>
      </c>
      <c r="O28" s="117"/>
      <c r="P28" s="118"/>
      <c r="Q28" s="133" t="str">
        <f t="shared" si="2"/>
        <v>Ok</v>
      </c>
      <c r="R28" s="115"/>
      <c r="S28" s="115"/>
      <c r="T28" s="66"/>
      <c r="U28" s="133" t="str">
        <f t="shared" si="11"/>
        <v>Ok</v>
      </c>
      <c r="V28" s="115"/>
      <c r="W28" s="115"/>
      <c r="X28" s="66"/>
      <c r="Y28" s="133" t="str">
        <f t="shared" si="8"/>
        <v>Ok</v>
      </c>
      <c r="Z28" s="115"/>
      <c r="AA28" s="115"/>
      <c r="AB28" s="66"/>
      <c r="AC28" s="133" t="str">
        <f t="shared" si="4"/>
        <v>Ok</v>
      </c>
      <c r="AD28" s="115"/>
      <c r="AE28" s="115"/>
      <c r="AF28" s="66"/>
      <c r="AG28" s="133" t="str">
        <f t="shared" si="5"/>
        <v>Ok</v>
      </c>
      <c r="AH28" s="115"/>
      <c r="AI28" s="133" t="str">
        <f t="shared" si="6"/>
        <v>Ok</v>
      </c>
      <c r="AJ28" s="117" t="str">
        <f t="shared" si="7"/>
        <v>Não</v>
      </c>
      <c r="AK28" s="118"/>
      <c r="AL28" s="115"/>
      <c r="AM28" s="133" t="str">
        <f t="shared" si="10"/>
        <v>Ok</v>
      </c>
      <c r="AO28" s="65" t="str">
        <f t="shared" si="1"/>
        <v>Cooperado SEM perguntas a serem evidenciadas</v>
      </c>
    </row>
    <row r="29" spans="1:41" ht="20.100000000000001" customHeight="1">
      <c r="A29" s="120">
        <v>2</v>
      </c>
      <c r="B29" s="230" t="s">
        <v>769</v>
      </c>
      <c r="C29" s="230"/>
      <c r="D29" s="229"/>
      <c r="E29" s="229"/>
      <c r="H29" s="115"/>
      <c r="I29" s="115">
        <f>_xlfn.XLOOKUP(J29,'4364'!$D:$D,'4364'!$C:$C,0,0)</f>
        <v>0</v>
      </c>
      <c r="J29" s="134"/>
      <c r="K29" s="135" cm="1">
        <f t="array" ref="K29">MAX(IF(J29='4364'!$D:$D,'4364'!$I:$I))</f>
        <v>0</v>
      </c>
      <c r="L29" s="136">
        <f>IF(COUNTIFS('4364'!$D:$D,'A4364'!J29,'4364'!$I:$I,'A4364'!K29,'4364'!$F:$F,'A4364'!$L$7)&gt;=1,1,0)</f>
        <v>0</v>
      </c>
      <c r="M29" s="136">
        <f>IF(COUNTIFS('4364'!$D:$D,'A4364'!J29,'4364'!$I:$I,'A4364'!K29,'4364'!$F:$F,'A4364'!$M$7)&gt;=1,1,0)</f>
        <v>0</v>
      </c>
      <c r="N29" s="136">
        <f>IF(COUNTIFS('4364'!$D:$D,'A4364'!J29,'4364'!$I:$I,'A4364'!K29,'4364'!$F:$F,'A4364'!$N$7)&gt;=1,1,0)</f>
        <v>0</v>
      </c>
      <c r="O29" s="117"/>
      <c r="P29" s="118"/>
      <c r="Q29" s="133" t="str">
        <f t="shared" si="2"/>
        <v>Ok</v>
      </c>
      <c r="R29" s="115"/>
      <c r="S29" s="115"/>
      <c r="T29" s="66"/>
      <c r="U29" s="133" t="str">
        <f t="shared" si="11"/>
        <v>Ok</v>
      </c>
      <c r="V29" s="115"/>
      <c r="W29" s="115"/>
      <c r="X29" s="66"/>
      <c r="Y29" s="133" t="str">
        <f t="shared" si="8"/>
        <v>Ok</v>
      </c>
      <c r="Z29" s="115"/>
      <c r="AA29" s="115"/>
      <c r="AB29" s="66"/>
      <c r="AC29" s="133" t="str">
        <f t="shared" si="4"/>
        <v>Ok</v>
      </c>
      <c r="AD29" s="115"/>
      <c r="AE29" s="115"/>
      <c r="AF29" s="66"/>
      <c r="AG29" s="133" t="str">
        <f t="shared" si="5"/>
        <v>Ok</v>
      </c>
      <c r="AH29" s="115"/>
      <c r="AI29" s="133" t="str">
        <f t="shared" si="6"/>
        <v>Ok</v>
      </c>
      <c r="AJ29" s="117" t="str">
        <f t="shared" ref="AJ29" si="12">IF(N29=1,"Sim, precisa de plano cadastrado na PGPC", "Não")</f>
        <v>Não</v>
      </c>
      <c r="AK29" s="118"/>
      <c r="AL29" s="115"/>
      <c r="AM29" s="133" t="str">
        <f t="shared" ref="AM29" si="13">IF(OR(AL29=" ",AL29="Sim"),"Ok",IF(AJ29="Não","Ok","Verificar"))</f>
        <v>Ok</v>
      </c>
      <c r="AO29" s="65" t="str">
        <f t="shared" ref="AO29" si="14">IF(AND(Q29="Ok",U29="Ok",Y29="Ok",AC29="Ok",AG29="Ok",AI29="Ok",AM29="Ok"),"Cooperado SEM perguntas a serem evidenciadas","Cooperado COM perguntas a serem evidenciadas")</f>
        <v>Cooperado SEM perguntas a serem evidenciadas</v>
      </c>
    </row>
    <row r="30" spans="1:41" ht="20.100000000000001" customHeight="1">
      <c r="A30" s="120">
        <v>3</v>
      </c>
      <c r="B30" s="229"/>
      <c r="C30" s="229"/>
      <c r="D30" s="229"/>
      <c r="E30" s="229"/>
      <c r="H30"/>
      <c r="I30"/>
      <c r="J30"/>
      <c r="K30"/>
      <c r="L30"/>
      <c r="M30"/>
      <c r="N30"/>
      <c r="O30"/>
      <c r="P30"/>
      <c r="Q30"/>
      <c r="R30"/>
      <c r="S30"/>
      <c r="T30"/>
      <c r="U30"/>
      <c r="V30"/>
      <c r="W30"/>
      <c r="X30"/>
      <c r="Y30"/>
      <c r="Z30"/>
      <c r="AA30"/>
      <c r="AB30"/>
      <c r="AC30"/>
      <c r="AD30"/>
      <c r="AE30"/>
      <c r="AF30"/>
      <c r="AG30"/>
      <c r="AH30"/>
      <c r="AI30"/>
    </row>
    <row r="31" spans="1:41" ht="20.100000000000001" customHeight="1">
      <c r="A31" s="120">
        <v>4</v>
      </c>
      <c r="B31" s="229"/>
      <c r="C31" s="229"/>
      <c r="D31" s="229"/>
      <c r="E31" s="229"/>
      <c r="H31"/>
      <c r="I31"/>
      <c r="J31"/>
      <c r="K31"/>
      <c r="L31"/>
      <c r="M31"/>
      <c r="N31"/>
      <c r="O31"/>
      <c r="P31"/>
      <c r="Q31"/>
      <c r="R31"/>
      <c r="S31"/>
      <c r="T31"/>
      <c r="U31"/>
      <c r="V31"/>
      <c r="W31"/>
      <c r="X31"/>
      <c r="Y31"/>
      <c r="Z31"/>
      <c r="AA31"/>
      <c r="AB31"/>
      <c r="AC31"/>
      <c r="AD31"/>
      <c r="AE31"/>
      <c r="AF31"/>
      <c r="AG31"/>
      <c r="AH31"/>
      <c r="AI31"/>
    </row>
    <row r="32" spans="1:41" ht="15.75" customHeight="1">
      <c r="A32" s="120">
        <v>5</v>
      </c>
      <c r="B32" s="229"/>
      <c r="C32" s="229"/>
      <c r="D32" s="229"/>
      <c r="E32" s="229"/>
      <c r="G32" s="152"/>
      <c r="H32"/>
      <c r="I32"/>
      <c r="J32"/>
      <c r="K32"/>
      <c r="L32"/>
      <c r="M32"/>
      <c r="N32"/>
      <c r="O32"/>
      <c r="P32"/>
      <c r="Q32"/>
      <c r="R32"/>
      <c r="S32"/>
      <c r="T32"/>
      <c r="U32"/>
      <c r="V32"/>
      <c r="W32"/>
      <c r="X32"/>
      <c r="Y32"/>
      <c r="Z32"/>
      <c r="AA32"/>
      <c r="AB32"/>
      <c r="AC32"/>
      <c r="AD32"/>
      <c r="AE32"/>
      <c r="AF32"/>
      <c r="AG32"/>
      <c r="AH32"/>
      <c r="AI32"/>
    </row>
    <row r="33" spans="1:35" ht="15.75" customHeight="1">
      <c r="A33" s="120">
        <v>6</v>
      </c>
      <c r="B33" s="229"/>
      <c r="C33" s="229"/>
      <c r="D33" s="229"/>
      <c r="E33" s="229"/>
      <c r="H33"/>
      <c r="I33"/>
      <c r="J33"/>
      <c r="K33"/>
      <c r="L33"/>
      <c r="M33"/>
      <c r="N33"/>
      <c r="O33"/>
      <c r="P33"/>
      <c r="Q33"/>
      <c r="R33"/>
      <c r="S33"/>
      <c r="T33"/>
      <c r="U33"/>
      <c r="V33"/>
      <c r="W33"/>
      <c r="X33"/>
      <c r="Y33"/>
      <c r="Z33"/>
      <c r="AA33"/>
      <c r="AB33"/>
      <c r="AC33"/>
      <c r="AD33"/>
      <c r="AE33"/>
      <c r="AF33"/>
      <c r="AG33"/>
      <c r="AH33"/>
      <c r="AI33"/>
    </row>
    <row r="34" spans="1:35" ht="15.75" customHeight="1">
      <c r="A34" s="120">
        <v>7</v>
      </c>
      <c r="B34" s="229"/>
      <c r="C34" s="229"/>
      <c r="D34" s="229"/>
      <c r="E34" s="229"/>
      <c r="H34"/>
      <c r="I34"/>
      <c r="J34"/>
      <c r="K34"/>
      <c r="L34"/>
      <c r="M34"/>
      <c r="N34"/>
      <c r="O34"/>
      <c r="P34"/>
      <c r="Q34"/>
      <c r="R34"/>
      <c r="S34"/>
      <c r="T34"/>
      <c r="U34"/>
      <c r="V34"/>
      <c r="W34"/>
      <c r="X34"/>
      <c r="Y34"/>
      <c r="Z34"/>
      <c r="AA34"/>
      <c r="AB34"/>
      <c r="AC34"/>
      <c r="AD34"/>
      <c r="AE34"/>
      <c r="AF34"/>
      <c r="AG34"/>
      <c r="AH34"/>
      <c r="AI34"/>
    </row>
    <row r="35" spans="1:35" ht="15.75" customHeight="1">
      <c r="A35" s="120">
        <v>8</v>
      </c>
      <c r="B35" s="229"/>
      <c r="C35" s="229"/>
      <c r="D35" s="229"/>
      <c r="E35" s="229"/>
      <c r="H35"/>
      <c r="I35"/>
      <c r="J35"/>
      <c r="K35"/>
      <c r="L35"/>
      <c r="M35"/>
      <c r="N35"/>
      <c r="O35"/>
      <c r="P35"/>
      <c r="Q35"/>
      <c r="R35"/>
      <c r="S35"/>
      <c r="T35"/>
      <c r="U35"/>
      <c r="V35"/>
      <c r="W35"/>
      <c r="X35"/>
      <c r="Y35"/>
      <c r="Z35"/>
      <c r="AA35"/>
      <c r="AB35"/>
      <c r="AC35"/>
      <c r="AD35"/>
      <c r="AE35"/>
      <c r="AF35"/>
      <c r="AG35"/>
      <c r="AH35"/>
      <c r="AI35"/>
    </row>
    <row r="36" spans="1:35" ht="15.75" customHeight="1">
      <c r="A36" s="120">
        <v>9</v>
      </c>
      <c r="B36" s="229"/>
      <c r="C36" s="229"/>
      <c r="D36" s="229"/>
      <c r="E36" s="229"/>
      <c r="H36"/>
      <c r="I36"/>
      <c r="J36"/>
      <c r="K36"/>
      <c r="L36"/>
      <c r="M36"/>
      <c r="N36"/>
      <c r="O36"/>
      <c r="P36"/>
      <c r="Q36"/>
      <c r="R36"/>
      <c r="S36"/>
      <c r="T36"/>
      <c r="U36"/>
      <c r="V36"/>
      <c r="W36"/>
      <c r="X36"/>
      <c r="Y36"/>
      <c r="Z36"/>
      <c r="AA36"/>
      <c r="AB36"/>
      <c r="AC36"/>
      <c r="AD36"/>
      <c r="AE36"/>
      <c r="AF36"/>
      <c r="AG36"/>
      <c r="AH36"/>
      <c r="AI36"/>
    </row>
    <row r="37" spans="1:35" ht="15.75" customHeight="1">
      <c r="A37" s="120">
        <v>10</v>
      </c>
      <c r="B37" s="229"/>
      <c r="C37" s="229"/>
      <c r="D37" s="229"/>
      <c r="E37" s="229"/>
      <c r="H37"/>
      <c r="I37"/>
      <c r="J37"/>
      <c r="K37"/>
      <c r="L37"/>
      <c r="M37"/>
      <c r="N37"/>
      <c r="O37"/>
      <c r="P37"/>
      <c r="Q37"/>
      <c r="R37"/>
      <c r="S37"/>
      <c r="T37"/>
      <c r="U37"/>
      <c r="V37"/>
      <c r="W37"/>
      <c r="X37"/>
      <c r="Y37"/>
      <c r="Z37"/>
      <c r="AA37"/>
      <c r="AB37"/>
      <c r="AC37"/>
      <c r="AD37"/>
      <c r="AE37"/>
      <c r="AF37"/>
      <c r="AG37"/>
      <c r="AH37"/>
      <c r="AI37"/>
    </row>
    <row r="38" spans="1:35" ht="15.75" customHeight="1">
      <c r="A38" s="120">
        <v>11</v>
      </c>
      <c r="B38" s="229"/>
      <c r="C38" s="229"/>
      <c r="D38" s="229"/>
      <c r="E38" s="229"/>
      <c r="H38"/>
      <c r="I38"/>
      <c r="J38"/>
      <c r="K38"/>
      <c r="L38"/>
      <c r="M38"/>
      <c r="N38"/>
      <c r="O38"/>
      <c r="P38"/>
      <c r="Q38"/>
      <c r="R38"/>
      <c r="S38"/>
      <c r="T38"/>
      <c r="U38"/>
      <c r="V38"/>
      <c r="W38"/>
      <c r="X38"/>
      <c r="Y38"/>
      <c r="Z38"/>
      <c r="AA38"/>
      <c r="AB38"/>
      <c r="AC38"/>
      <c r="AD38"/>
      <c r="AE38"/>
      <c r="AF38"/>
      <c r="AG38"/>
      <c r="AH38"/>
      <c r="AI38"/>
    </row>
    <row r="39" spans="1:35" ht="15.75" customHeight="1">
      <c r="A39" s="120">
        <v>12</v>
      </c>
      <c r="B39" s="229"/>
      <c r="C39" s="229"/>
      <c r="D39" s="229"/>
      <c r="E39" s="229"/>
      <c r="H39"/>
      <c r="I39"/>
      <c r="J39"/>
      <c r="K39"/>
      <c r="L39"/>
      <c r="M39"/>
      <c r="N39"/>
      <c r="O39"/>
      <c r="P39"/>
      <c r="Q39"/>
      <c r="R39"/>
      <c r="S39"/>
      <c r="T39"/>
      <c r="U39"/>
      <c r="V39"/>
      <c r="W39"/>
      <c r="X39"/>
      <c r="Y39"/>
      <c r="Z39"/>
      <c r="AA39"/>
      <c r="AB39"/>
      <c r="AC39"/>
      <c r="AD39"/>
      <c r="AE39"/>
      <c r="AF39"/>
      <c r="AG39"/>
      <c r="AH39"/>
      <c r="AI39"/>
    </row>
    <row r="40" spans="1:35" ht="15.75" customHeight="1">
      <c r="A40" s="120">
        <v>13</v>
      </c>
      <c r="B40" s="229"/>
      <c r="C40" s="229"/>
      <c r="D40" s="229"/>
      <c r="E40" s="229"/>
      <c r="H40"/>
      <c r="I40"/>
      <c r="J40"/>
      <c r="K40"/>
      <c r="L40"/>
      <c r="M40"/>
      <c r="N40"/>
      <c r="O40"/>
      <c r="P40"/>
      <c r="Q40"/>
      <c r="R40"/>
      <c r="S40"/>
      <c r="T40"/>
      <c r="U40"/>
      <c r="V40"/>
      <c r="W40"/>
      <c r="X40"/>
      <c r="Y40"/>
      <c r="Z40"/>
      <c r="AA40"/>
      <c r="AB40"/>
      <c r="AC40"/>
      <c r="AD40"/>
      <c r="AE40"/>
      <c r="AF40"/>
      <c r="AG40"/>
      <c r="AH40"/>
      <c r="AI40"/>
    </row>
    <row r="41" spans="1:35" ht="15.75" customHeight="1">
      <c r="A41" s="120">
        <v>14</v>
      </c>
      <c r="B41" s="229"/>
      <c r="C41" s="229"/>
      <c r="D41" s="229"/>
      <c r="E41" s="229"/>
      <c r="H41"/>
      <c r="I41"/>
      <c r="J41"/>
      <c r="K41"/>
      <c r="L41"/>
      <c r="M41"/>
      <c r="N41"/>
      <c r="O41"/>
      <c r="P41"/>
      <c r="Q41"/>
      <c r="R41"/>
      <c r="S41"/>
      <c r="T41"/>
      <c r="U41"/>
      <c r="V41"/>
      <c r="W41"/>
      <c r="X41"/>
      <c r="Y41"/>
      <c r="Z41"/>
      <c r="AA41"/>
      <c r="AB41"/>
      <c r="AC41"/>
      <c r="AD41"/>
      <c r="AE41"/>
      <c r="AF41"/>
      <c r="AG41"/>
      <c r="AH41"/>
      <c r="AI41"/>
    </row>
    <row r="42" spans="1:35" ht="15.75" customHeight="1">
      <c r="A42" s="120">
        <v>15</v>
      </c>
      <c r="B42" s="229"/>
      <c r="C42" s="229"/>
      <c r="D42" s="229"/>
      <c r="E42" s="229"/>
      <c r="H42"/>
      <c r="I42"/>
      <c r="J42"/>
      <c r="K42"/>
      <c r="L42"/>
      <c r="M42"/>
      <c r="N42"/>
      <c r="O42"/>
      <c r="P42"/>
      <c r="Q42"/>
      <c r="R42"/>
      <c r="S42"/>
      <c r="T42"/>
      <c r="U42"/>
      <c r="V42"/>
      <c r="W42"/>
      <c r="X42"/>
      <c r="Y42"/>
      <c r="Z42"/>
      <c r="AA42"/>
      <c r="AB42"/>
      <c r="AC42"/>
      <c r="AD42"/>
      <c r="AE42"/>
      <c r="AF42"/>
      <c r="AG42"/>
      <c r="AH42"/>
      <c r="AI42"/>
    </row>
    <row r="43" spans="1:35" ht="15.75" customHeight="1">
      <c r="A43" s="120">
        <v>16</v>
      </c>
      <c r="B43" s="229"/>
      <c r="C43" s="229"/>
      <c r="D43" s="229"/>
      <c r="E43" s="229"/>
      <c r="H43"/>
      <c r="I43"/>
      <c r="J43"/>
      <c r="K43"/>
      <c r="L43"/>
      <c r="M43"/>
      <c r="N43"/>
      <c r="O43"/>
      <c r="P43"/>
      <c r="Q43"/>
      <c r="R43"/>
      <c r="S43"/>
      <c r="T43"/>
      <c r="U43"/>
      <c r="V43"/>
      <c r="W43"/>
      <c r="X43"/>
      <c r="Y43"/>
      <c r="Z43"/>
      <c r="AA43"/>
      <c r="AB43"/>
      <c r="AC43"/>
      <c r="AD43"/>
      <c r="AE43"/>
      <c r="AF43"/>
      <c r="AG43"/>
      <c r="AH43"/>
      <c r="AI43"/>
    </row>
    <row r="44" spans="1:35" ht="15.75" customHeight="1">
      <c r="A44" s="120">
        <v>17</v>
      </c>
      <c r="B44" s="229"/>
      <c r="C44" s="229"/>
      <c r="D44" s="229"/>
      <c r="E44" s="229"/>
      <c r="H44"/>
      <c r="I44"/>
      <c r="J44"/>
      <c r="K44"/>
      <c r="L44"/>
      <c r="M44"/>
      <c r="N44"/>
      <c r="O44"/>
      <c r="P44"/>
      <c r="Q44"/>
      <c r="R44"/>
      <c r="S44"/>
      <c r="T44"/>
      <c r="U44"/>
      <c r="V44"/>
      <c r="W44"/>
      <c r="X44"/>
      <c r="Y44"/>
      <c r="Z44"/>
      <c r="AA44"/>
      <c r="AB44"/>
      <c r="AC44"/>
      <c r="AD44"/>
      <c r="AE44"/>
      <c r="AF44"/>
      <c r="AG44"/>
      <c r="AH44"/>
      <c r="AI44"/>
    </row>
    <row r="45" spans="1:35" ht="15.75" customHeight="1">
      <c r="A45" s="120">
        <v>18</v>
      </c>
      <c r="B45" s="229"/>
      <c r="C45" s="229"/>
      <c r="D45" s="229"/>
      <c r="E45" s="229"/>
      <c r="H45"/>
      <c r="I45"/>
      <c r="J45"/>
      <c r="K45"/>
      <c r="L45"/>
      <c r="M45"/>
      <c r="N45"/>
      <c r="O45"/>
      <c r="P45"/>
      <c r="Q45"/>
      <c r="R45"/>
      <c r="S45"/>
      <c r="T45"/>
      <c r="U45"/>
      <c r="V45"/>
      <c r="W45"/>
      <c r="X45"/>
      <c r="Y45"/>
      <c r="Z45"/>
      <c r="AA45"/>
      <c r="AB45"/>
      <c r="AC45"/>
      <c r="AD45"/>
      <c r="AE45"/>
      <c r="AF45"/>
      <c r="AG45"/>
      <c r="AH45"/>
      <c r="AI45"/>
    </row>
    <row r="46" spans="1:35" ht="20.100000000000001" customHeight="1">
      <c r="A46" s="120">
        <v>19</v>
      </c>
      <c r="B46" s="229"/>
      <c r="C46" s="229"/>
      <c r="D46" s="229"/>
      <c r="E46" s="229"/>
      <c r="H46"/>
      <c r="I46"/>
      <c r="J46"/>
      <c r="K46"/>
      <c r="L46"/>
      <c r="M46"/>
      <c r="N46"/>
      <c r="O46"/>
      <c r="P46"/>
      <c r="Q46"/>
      <c r="R46"/>
      <c r="S46"/>
      <c r="T46"/>
      <c r="U46"/>
      <c r="V46"/>
      <c r="W46"/>
      <c r="X46"/>
      <c r="Y46"/>
      <c r="Z46"/>
      <c r="AA46"/>
      <c r="AB46"/>
      <c r="AC46"/>
      <c r="AD46"/>
      <c r="AE46"/>
      <c r="AF46"/>
      <c r="AG46"/>
      <c r="AH46"/>
      <c r="AI46"/>
    </row>
    <row r="47" spans="1:35" ht="20.100000000000001" customHeight="1">
      <c r="A47" s="120"/>
      <c r="B47" s="118"/>
      <c r="C47" s="118"/>
      <c r="D47" s="118"/>
      <c r="E47" s="118"/>
      <c r="H47"/>
      <c r="I47"/>
      <c r="J47"/>
      <c r="K47"/>
      <c r="L47"/>
      <c r="M47"/>
      <c r="N47"/>
      <c r="O47"/>
      <c r="P47"/>
      <c r="Q47"/>
      <c r="R47"/>
      <c r="S47"/>
      <c r="T47"/>
      <c r="U47"/>
      <c r="V47"/>
      <c r="W47"/>
      <c r="X47"/>
      <c r="Y47"/>
      <c r="Z47"/>
      <c r="AA47"/>
      <c r="AB47"/>
      <c r="AC47"/>
      <c r="AD47"/>
      <c r="AE47"/>
      <c r="AF47"/>
      <c r="AG47"/>
      <c r="AH47"/>
      <c r="AI47"/>
    </row>
    <row r="48" spans="1:35" ht="20.100000000000001" customHeight="1" thickBot="1">
      <c r="B48" s="324" t="s">
        <v>719</v>
      </c>
      <c r="C48" s="324"/>
      <c r="D48" s="324"/>
      <c r="E48" s="324"/>
      <c r="H48"/>
      <c r="I48"/>
      <c r="J48"/>
      <c r="K48"/>
      <c r="L48"/>
      <c r="M48"/>
      <c r="N48"/>
      <c r="O48"/>
      <c r="P48"/>
      <c r="Q48"/>
      <c r="R48"/>
      <c r="S48"/>
      <c r="T48"/>
      <c r="U48"/>
      <c r="V48"/>
      <c r="W48"/>
      <c r="X48"/>
      <c r="Y48"/>
      <c r="Z48"/>
      <c r="AA48"/>
      <c r="AB48"/>
      <c r="AC48"/>
      <c r="AD48"/>
      <c r="AE48"/>
      <c r="AF48"/>
      <c r="AG48"/>
      <c r="AH48"/>
      <c r="AI48"/>
    </row>
    <row r="49" spans="1:35" ht="20.100000000000001" customHeight="1" thickTop="1">
      <c r="A49" s="119" t="s">
        <v>720</v>
      </c>
      <c r="B49" s="150" t="s">
        <v>721</v>
      </c>
      <c r="C49" s="151" t="s">
        <v>715</v>
      </c>
      <c r="D49" s="328"/>
      <c r="E49" s="329"/>
      <c r="H49"/>
      <c r="I49"/>
      <c r="J49"/>
      <c r="K49"/>
      <c r="L49"/>
      <c r="M49"/>
      <c r="N49"/>
      <c r="O49"/>
      <c r="P49"/>
      <c r="Q49"/>
      <c r="R49"/>
      <c r="S49"/>
      <c r="T49"/>
      <c r="U49"/>
      <c r="V49"/>
      <c r="W49"/>
      <c r="X49"/>
      <c r="Y49"/>
      <c r="Z49"/>
      <c r="AA49"/>
      <c r="AB49"/>
      <c r="AC49"/>
      <c r="AD49"/>
      <c r="AE49"/>
      <c r="AF49"/>
      <c r="AG49"/>
      <c r="AH49"/>
      <c r="AI49"/>
    </row>
    <row r="50" spans="1:35" ht="20.100000000000001" customHeight="1">
      <c r="A50" s="119" t="str">
        <f>IFERROR(IF(ROW(_xlfn.XLOOKUP(B50,I:I,I:I))=1,"",ROW(_xlfn.XLOOKUP(B50,I:I,I:I))),"")</f>
        <v/>
      </c>
      <c r="B50" s="157" t="str" cm="1">
        <f t="array" ref="B50">IF(_xlfn._xlws.FILTER(I:I,AO:AO="Cooperado COM perguntas a serem evidenciadas","")="","",_xlfn._xlws.FILTER(I:I,AO:AO="Cooperado COM perguntas a serem evidenciadas",""))</f>
        <v/>
      </c>
      <c r="C50" s="120" t="str" cm="1">
        <f t="array" aca="1" ref="C50" ca="1">IFERROR(LEFT(
IF(INDIRECT("Q"&amp;A50)="verificar","1, ", "")&amp;
IF(INDIRECT("U"&amp;A50)="verificar","2, ", "")&amp;
IF(INDIRECT("Y"&amp;A50)="verificar","3, ", "")&amp;
IF(INDIRECT("AC"&amp;A50)="verificar","4, ", "")&amp;
IF(INDIRECT("AG"&amp;A50)="verificar","5, ", "")&amp;
IF(INDIRECT("AI"&amp;A50)="verificar","6, ", "")&amp;
IF(INDIRECT("AM"&amp;A50)="verificar","7, ", ""),
LEN(
IF(INDIRECT("Q"&amp;A50)="verificar","1, ", "")&amp;
IF(INDIRECT("U"&amp;A50)="verificar","2, ", "")&amp;
IF(INDIRECT("Y"&amp;A50)="verificar","3, ", "")&amp;
IF(INDIRECT("AC"&amp;A50)="verificar","4, ", "")&amp;
IF(INDIRECT("AG"&amp;A50)="verificar","5, ", "")&amp;
IF(INDIRECT("AI"&amp;A50)="verificar","6, ", "")&amp;
IF(INDIRECT("AM"&amp;A50)="verificar","7, ", ""))-2)&amp;".","")</f>
        <v/>
      </c>
      <c r="D50" s="120"/>
      <c r="E50" s="158"/>
      <c r="H50"/>
      <c r="I50"/>
      <c r="J50"/>
      <c r="K50"/>
      <c r="L50"/>
      <c r="M50"/>
      <c r="N50"/>
      <c r="O50"/>
      <c r="P50"/>
      <c r="Q50"/>
      <c r="R50"/>
      <c r="S50"/>
      <c r="T50"/>
      <c r="U50"/>
      <c r="V50"/>
      <c r="W50"/>
      <c r="X50"/>
      <c r="Y50"/>
      <c r="Z50"/>
      <c r="AA50"/>
      <c r="AB50"/>
      <c r="AC50"/>
      <c r="AD50"/>
      <c r="AE50"/>
      <c r="AF50"/>
      <c r="AG50"/>
      <c r="AH50"/>
      <c r="AI50"/>
    </row>
    <row r="51" spans="1:35" ht="20.100000000000001" customHeight="1">
      <c r="A51" s="119" t="str">
        <f t="shared" ref="A51:A82" si="15">IFERROR(IF(ROW(_xlfn.XLOOKUP(B51,I:I,I:I))=1,"",ROW(_xlfn.XLOOKUP(B51,I:I,I:I))),"")</f>
        <v/>
      </c>
      <c r="B51" s="159"/>
      <c r="C51" s="120" t="str" cm="1">
        <f t="array" aca="1" ref="C51" ca="1">IFERROR(LEFT(
IF(INDIRECT("Q"&amp;A51)="verificar","1, ", "")&amp;
IF(INDIRECT("U"&amp;A51)="verificar","2, ", "")&amp;
IF(INDIRECT("Y"&amp;A51)="verificar","3, ", "")&amp;
IF(INDIRECT("AC"&amp;A51)="verificar","4, ", "")&amp;
IF(INDIRECT("AG"&amp;A51)="verificar","5, ", "")&amp;
IF(INDIRECT("AI"&amp;A51)="verificar","6, ", "")&amp;
IF(INDIRECT("AM"&amp;A51)="verificar","7, ", ""),
LEN(
IF(INDIRECT("Q"&amp;A51)="verificar","1, ", "")&amp;
IF(INDIRECT("U"&amp;A51)="verificar","2, ", "")&amp;
IF(INDIRECT("Y"&amp;A51)="verificar","3, ", "")&amp;
IF(INDIRECT("AC"&amp;A51)="verificar","4, ", "")&amp;
IF(INDIRECT("AG"&amp;A51)="verificar","5, ", "")&amp;
IF(INDIRECT("AI"&amp;A51)="verificar","6, ", "")&amp;
IF(INDIRECT("AM"&amp;A51)="verificar","7, ", ""))-2)&amp;".","")</f>
        <v/>
      </c>
      <c r="D51" s="120"/>
      <c r="E51" s="158"/>
      <c r="H51"/>
      <c r="I51"/>
      <c r="J51"/>
      <c r="K51"/>
      <c r="L51"/>
      <c r="M51"/>
      <c r="N51"/>
      <c r="O51"/>
      <c r="P51"/>
      <c r="Q51"/>
      <c r="R51"/>
      <c r="S51"/>
      <c r="T51"/>
      <c r="U51"/>
      <c r="V51"/>
      <c r="W51"/>
      <c r="X51"/>
      <c r="Y51"/>
      <c r="Z51"/>
      <c r="AA51"/>
      <c r="AB51"/>
      <c r="AC51"/>
      <c r="AD51"/>
      <c r="AE51"/>
      <c r="AF51"/>
      <c r="AG51"/>
      <c r="AH51"/>
      <c r="AI51"/>
    </row>
    <row r="52" spans="1:35" ht="20.100000000000001" customHeight="1">
      <c r="A52" s="119" t="str">
        <f t="shared" si="15"/>
        <v/>
      </c>
      <c r="B52" s="159"/>
      <c r="C52" s="120" t="str" cm="1">
        <f t="array" aca="1" ref="C52" ca="1">IFERROR(LEFT(
IF(INDIRECT("Q"&amp;A52)="verificar","1, ", "")&amp;
IF(INDIRECT("U"&amp;A52)="verificar","2, ", "")&amp;
IF(INDIRECT("Y"&amp;A52)="verificar","3, ", "")&amp;
IF(INDIRECT("AC"&amp;A52)="verificar","4, ", "")&amp;
IF(INDIRECT("AG"&amp;A52)="verificar","5, ", "")&amp;
IF(INDIRECT("AI"&amp;A52)="verificar","6, ", "")&amp;
IF(INDIRECT("AM"&amp;A52)="verificar","7, ", ""),
LEN(
IF(INDIRECT("Q"&amp;A52)="verificar","1, ", "")&amp;
IF(INDIRECT("U"&amp;A52)="verificar","2, ", "")&amp;
IF(INDIRECT("Y"&amp;A52)="verificar","3, ", "")&amp;
IF(INDIRECT("AC"&amp;A52)="verificar","4, ", "")&amp;
IF(INDIRECT("AG"&amp;A52)="verificar","5, ", "")&amp;
IF(INDIRECT("AI"&amp;A52)="verificar","6, ", "")&amp;
IF(INDIRECT("AM"&amp;A52)="verificar","7, ", ""))-2)&amp;".","")</f>
        <v/>
      </c>
      <c r="D52" s="120"/>
      <c r="E52" s="158"/>
      <c r="H52"/>
      <c r="I52"/>
      <c r="J52"/>
      <c r="K52"/>
      <c r="L52"/>
      <c r="M52"/>
      <c r="N52"/>
      <c r="O52"/>
      <c r="P52"/>
      <c r="Q52"/>
      <c r="R52"/>
      <c r="S52"/>
      <c r="T52"/>
      <c r="U52"/>
      <c r="V52"/>
      <c r="W52"/>
      <c r="X52"/>
      <c r="Y52"/>
      <c r="Z52"/>
      <c r="AA52"/>
      <c r="AB52"/>
      <c r="AC52"/>
      <c r="AD52"/>
      <c r="AE52"/>
      <c r="AF52"/>
      <c r="AG52"/>
      <c r="AH52"/>
      <c r="AI52"/>
    </row>
    <row r="53" spans="1:35" ht="20.100000000000001" customHeight="1">
      <c r="A53" s="119" t="str">
        <f t="shared" si="15"/>
        <v/>
      </c>
      <c r="B53" s="159"/>
      <c r="C53" s="120" t="str" cm="1">
        <f t="array" aca="1" ref="C53" ca="1">IFERROR(LEFT(
IF(INDIRECT("Q"&amp;A53)="verificar","1, ", "")&amp;
IF(INDIRECT("U"&amp;A53)="verificar","2, ", "")&amp;
IF(INDIRECT("Y"&amp;A53)="verificar","3, ", "")&amp;
IF(INDIRECT("AC"&amp;A53)="verificar","4, ", "")&amp;
IF(INDIRECT("AG"&amp;A53)="verificar","5, ", "")&amp;
IF(INDIRECT("AI"&amp;A53)="verificar","6, ", "")&amp;
IF(INDIRECT("AM"&amp;A53)="verificar","7, ", ""),
LEN(
IF(INDIRECT("Q"&amp;A53)="verificar","1, ", "")&amp;
IF(INDIRECT("U"&amp;A53)="verificar","2, ", "")&amp;
IF(INDIRECT("Y"&amp;A53)="verificar","3, ", "")&amp;
IF(INDIRECT("AC"&amp;A53)="verificar","4, ", "")&amp;
IF(INDIRECT("AG"&amp;A53)="verificar","5, ", "")&amp;
IF(INDIRECT("AI"&amp;A53)="verificar","6, ", "")&amp;
IF(INDIRECT("AM"&amp;A53)="verificar","7, ", ""))-2)&amp;".","")</f>
        <v/>
      </c>
      <c r="D53" s="120"/>
      <c r="E53" s="158"/>
      <c r="H53"/>
      <c r="I53"/>
      <c r="J53"/>
      <c r="K53"/>
      <c r="L53"/>
      <c r="M53"/>
      <c r="N53"/>
      <c r="O53"/>
      <c r="P53"/>
      <c r="Q53"/>
      <c r="R53"/>
      <c r="S53"/>
      <c r="T53"/>
      <c r="U53"/>
      <c r="V53"/>
      <c r="W53"/>
      <c r="X53"/>
      <c r="Y53"/>
      <c r="Z53"/>
      <c r="AA53"/>
      <c r="AB53"/>
      <c r="AC53"/>
      <c r="AD53"/>
      <c r="AE53"/>
      <c r="AF53"/>
      <c r="AG53"/>
      <c r="AH53"/>
      <c r="AI53"/>
    </row>
    <row r="54" spans="1:35" ht="20.100000000000001" customHeight="1">
      <c r="A54" s="119" t="str">
        <f t="shared" si="15"/>
        <v/>
      </c>
      <c r="B54" s="159"/>
      <c r="C54" s="120" t="str" cm="1">
        <f t="array" aca="1" ref="C54" ca="1">IFERROR(LEFT(
IF(INDIRECT("Q"&amp;A54)="verificar","1, ", "")&amp;
IF(INDIRECT("U"&amp;A54)="verificar","2, ", "")&amp;
IF(INDIRECT("Y"&amp;A54)="verificar","3, ", "")&amp;
IF(INDIRECT("AC"&amp;A54)="verificar","4, ", "")&amp;
IF(INDIRECT("AG"&amp;A54)="verificar","5, ", "")&amp;
IF(INDIRECT("AI"&amp;A54)="verificar","6, ", "")&amp;
IF(INDIRECT("AM"&amp;A54)="verificar","7, ", ""),
LEN(
IF(INDIRECT("Q"&amp;A54)="verificar","1, ", "")&amp;
IF(INDIRECT("U"&amp;A54)="verificar","2, ", "")&amp;
IF(INDIRECT("Y"&amp;A54)="verificar","3, ", "")&amp;
IF(INDIRECT("AC"&amp;A54)="verificar","4, ", "")&amp;
IF(INDIRECT("AG"&amp;A54)="verificar","5, ", "")&amp;
IF(INDIRECT("AI"&amp;A54)="verificar","6, ", "")&amp;
IF(INDIRECT("AM"&amp;A54)="verificar","7, ", ""))-2)&amp;".","")</f>
        <v/>
      </c>
      <c r="D54" s="120"/>
      <c r="E54" s="158"/>
      <c r="H54"/>
      <c r="I54"/>
      <c r="J54"/>
      <c r="K54"/>
      <c r="L54"/>
      <c r="M54"/>
      <c r="N54"/>
      <c r="O54"/>
      <c r="P54"/>
      <c r="Q54"/>
      <c r="R54"/>
      <c r="S54"/>
      <c r="T54"/>
      <c r="U54"/>
      <c r="V54"/>
      <c r="W54"/>
      <c r="X54"/>
      <c r="Y54"/>
      <c r="Z54"/>
      <c r="AA54"/>
      <c r="AB54"/>
      <c r="AC54"/>
      <c r="AD54"/>
      <c r="AE54"/>
      <c r="AF54"/>
      <c r="AG54"/>
      <c r="AH54"/>
      <c r="AI54"/>
    </row>
    <row r="55" spans="1:35" ht="20.100000000000001" customHeight="1">
      <c r="A55" s="119" t="str">
        <f t="shared" si="15"/>
        <v/>
      </c>
      <c r="B55" s="159"/>
      <c r="C55" s="120" t="str" cm="1">
        <f t="array" aca="1" ref="C55" ca="1">IFERROR(LEFT(
IF(INDIRECT("Q"&amp;A55)="verificar","1, ", "")&amp;
IF(INDIRECT("U"&amp;A55)="verificar","2, ", "")&amp;
IF(INDIRECT("Y"&amp;A55)="verificar","3, ", "")&amp;
IF(INDIRECT("AC"&amp;A55)="verificar","4, ", "")&amp;
IF(INDIRECT("AG"&amp;A55)="verificar","5, ", "")&amp;
IF(INDIRECT("AI"&amp;A55)="verificar","6, ", "")&amp;
IF(INDIRECT("AM"&amp;A55)="verificar","7, ", ""),
LEN(
IF(INDIRECT("Q"&amp;A55)="verificar","1, ", "")&amp;
IF(INDIRECT("U"&amp;A55)="verificar","2, ", "")&amp;
IF(INDIRECT("Y"&amp;A55)="verificar","3, ", "")&amp;
IF(INDIRECT("AC"&amp;A55)="verificar","4, ", "")&amp;
IF(INDIRECT("AG"&amp;A55)="verificar","5, ", "")&amp;
IF(INDIRECT("AI"&amp;A55)="verificar","6, ", "")&amp;
IF(INDIRECT("AM"&amp;A55)="verificar","7, ", ""))-2)&amp;".","")</f>
        <v/>
      </c>
      <c r="D55" s="120"/>
      <c r="E55" s="158"/>
      <c r="H55"/>
      <c r="I55"/>
      <c r="J55"/>
      <c r="K55"/>
      <c r="L55"/>
      <c r="M55"/>
      <c r="N55"/>
      <c r="O55"/>
      <c r="P55"/>
      <c r="Q55"/>
      <c r="R55"/>
      <c r="S55"/>
      <c r="T55"/>
      <c r="U55"/>
      <c r="V55"/>
      <c r="W55"/>
      <c r="X55"/>
      <c r="Y55"/>
      <c r="Z55"/>
      <c r="AA55"/>
      <c r="AB55"/>
      <c r="AC55"/>
      <c r="AD55"/>
      <c r="AE55"/>
      <c r="AF55"/>
      <c r="AG55"/>
      <c r="AH55"/>
      <c r="AI55"/>
    </row>
    <row r="56" spans="1:35" ht="20.100000000000001" customHeight="1">
      <c r="A56" s="119" t="str">
        <f t="shared" si="15"/>
        <v/>
      </c>
      <c r="B56" s="159"/>
      <c r="C56" s="120" t="str" cm="1">
        <f t="array" aca="1" ref="C56" ca="1">IFERROR(LEFT(
IF(INDIRECT("Q"&amp;A56)="verificar","1, ", "")&amp;
IF(INDIRECT("U"&amp;A56)="verificar","2, ", "")&amp;
IF(INDIRECT("Y"&amp;A56)="verificar","3, ", "")&amp;
IF(INDIRECT("AC"&amp;A56)="verificar","4, ", "")&amp;
IF(INDIRECT("AG"&amp;A56)="verificar","5, ", "")&amp;
IF(INDIRECT("AI"&amp;A56)="verificar","6, ", "")&amp;
IF(INDIRECT("AM"&amp;A56)="verificar","7, ", ""),
LEN(
IF(INDIRECT("Q"&amp;A56)="verificar","1, ", "")&amp;
IF(INDIRECT("U"&amp;A56)="verificar","2, ", "")&amp;
IF(INDIRECT("Y"&amp;A56)="verificar","3, ", "")&amp;
IF(INDIRECT("AC"&amp;A56)="verificar","4, ", "")&amp;
IF(INDIRECT("AG"&amp;A56)="verificar","5, ", "")&amp;
IF(INDIRECT("AI"&amp;A56)="verificar","6, ", "")&amp;
IF(INDIRECT("AM"&amp;A56)="verificar","7, ", ""))-2)&amp;".","")</f>
        <v/>
      </c>
      <c r="D56" s="120"/>
      <c r="E56" s="158"/>
      <c r="H56"/>
      <c r="I56"/>
      <c r="J56"/>
      <c r="K56"/>
      <c r="L56"/>
      <c r="M56"/>
      <c r="N56"/>
      <c r="O56"/>
      <c r="P56"/>
      <c r="Q56"/>
      <c r="R56"/>
      <c r="S56"/>
      <c r="T56"/>
      <c r="U56"/>
      <c r="V56"/>
      <c r="W56"/>
      <c r="X56"/>
      <c r="Y56"/>
      <c r="Z56"/>
      <c r="AA56"/>
      <c r="AB56"/>
      <c r="AC56"/>
      <c r="AD56"/>
      <c r="AE56"/>
      <c r="AF56"/>
      <c r="AG56"/>
      <c r="AH56"/>
      <c r="AI56"/>
    </row>
    <row r="57" spans="1:35" ht="20.100000000000001" customHeight="1">
      <c r="A57" s="119" t="str">
        <f t="shared" si="15"/>
        <v/>
      </c>
      <c r="B57" s="159"/>
      <c r="C57" s="120" t="str" cm="1">
        <f t="array" aca="1" ref="C57" ca="1">IFERROR(LEFT(
IF(INDIRECT("Q"&amp;A57)="verificar","1, ", "")&amp;
IF(INDIRECT("U"&amp;A57)="verificar","2, ", "")&amp;
IF(INDIRECT("Y"&amp;A57)="verificar","3, ", "")&amp;
IF(INDIRECT("AC"&amp;A57)="verificar","4, ", "")&amp;
IF(INDIRECT("AG"&amp;A57)="verificar","5, ", "")&amp;
IF(INDIRECT("AI"&amp;A57)="verificar","6, ", "")&amp;
IF(INDIRECT("AM"&amp;A57)="verificar","7, ", ""),
LEN(
IF(INDIRECT("Q"&amp;A57)="verificar","1, ", "")&amp;
IF(INDIRECT("U"&amp;A57)="verificar","2, ", "")&amp;
IF(INDIRECT("Y"&amp;A57)="verificar","3, ", "")&amp;
IF(INDIRECT("AC"&amp;A57)="verificar","4, ", "")&amp;
IF(INDIRECT("AG"&amp;A57)="verificar","5, ", "")&amp;
IF(INDIRECT("AI"&amp;A57)="verificar","6, ", "")&amp;
IF(INDIRECT("AM"&amp;A57)="verificar","7, ", ""))-2)&amp;".","")</f>
        <v/>
      </c>
      <c r="D57" s="120"/>
      <c r="E57" s="158"/>
      <c r="H57"/>
      <c r="I57"/>
      <c r="J57"/>
      <c r="K57"/>
      <c r="L57"/>
      <c r="M57"/>
      <c r="N57"/>
      <c r="O57"/>
      <c r="P57"/>
      <c r="Q57"/>
      <c r="R57"/>
      <c r="S57"/>
      <c r="T57"/>
      <c r="U57"/>
      <c r="V57"/>
      <c r="W57"/>
      <c r="X57"/>
      <c r="Y57"/>
      <c r="Z57"/>
      <c r="AA57"/>
      <c r="AB57"/>
      <c r="AC57"/>
      <c r="AD57"/>
      <c r="AE57"/>
      <c r="AF57"/>
      <c r="AG57"/>
      <c r="AH57"/>
      <c r="AI57"/>
    </row>
    <row r="58" spans="1:35" ht="20.100000000000001" customHeight="1">
      <c r="A58" s="119" t="str">
        <f t="shared" si="15"/>
        <v/>
      </c>
      <c r="B58" s="159"/>
      <c r="C58" s="120" t="str" cm="1">
        <f t="array" aca="1" ref="C58" ca="1">IFERROR(LEFT(
IF(INDIRECT("Q"&amp;A58)="verificar","1, ", "")&amp;
IF(INDIRECT("U"&amp;A58)="verificar","2, ", "")&amp;
IF(INDIRECT("Y"&amp;A58)="verificar","3, ", "")&amp;
IF(INDIRECT("AC"&amp;A58)="verificar","4, ", "")&amp;
IF(INDIRECT("AG"&amp;A58)="verificar","5, ", "")&amp;
IF(INDIRECT("AI"&amp;A58)="verificar","6, ", "")&amp;
IF(INDIRECT("AM"&amp;A58)="verificar","7, ", ""),
LEN(
IF(INDIRECT("Q"&amp;A58)="verificar","1, ", "")&amp;
IF(INDIRECT("U"&amp;A58)="verificar","2, ", "")&amp;
IF(INDIRECT("Y"&amp;A58)="verificar","3, ", "")&amp;
IF(INDIRECT("AC"&amp;A58)="verificar","4, ", "")&amp;
IF(INDIRECT("AG"&amp;A58)="verificar","5, ", "")&amp;
IF(INDIRECT("AI"&amp;A58)="verificar","6, ", "")&amp;
IF(INDIRECT("AM"&amp;A58)="verificar","7, ", ""))-2)&amp;".","")</f>
        <v/>
      </c>
      <c r="D58" s="120"/>
      <c r="E58" s="158"/>
      <c r="J58" s="137"/>
      <c r="K58" s="138"/>
    </row>
    <row r="59" spans="1:35" ht="20.100000000000001" customHeight="1">
      <c r="A59" s="119" t="str">
        <f t="shared" si="15"/>
        <v/>
      </c>
      <c r="B59" s="159"/>
      <c r="C59" s="120" t="str" cm="1">
        <f t="array" aca="1" ref="C59" ca="1">IFERROR(LEFT(
IF(INDIRECT("Q"&amp;A59)="verificar","1, ", "")&amp;
IF(INDIRECT("U"&amp;A59)="verificar","2, ", "")&amp;
IF(INDIRECT("Y"&amp;A59)="verificar","3, ", "")&amp;
IF(INDIRECT("AC"&amp;A59)="verificar","4, ", "")&amp;
IF(INDIRECT("AG"&amp;A59)="verificar","5, ", "")&amp;
IF(INDIRECT("AI"&amp;A59)="verificar","6, ", "")&amp;
IF(INDIRECT("AM"&amp;A59)="verificar","7, ", ""),
LEN(
IF(INDIRECT("Q"&amp;A59)="verificar","1, ", "")&amp;
IF(INDIRECT("U"&amp;A59)="verificar","2, ", "")&amp;
IF(INDIRECT("Y"&amp;A59)="verificar","3, ", "")&amp;
IF(INDIRECT("AC"&amp;A59)="verificar","4, ", "")&amp;
IF(INDIRECT("AG"&amp;A59)="verificar","5, ", "")&amp;
IF(INDIRECT("AI"&amp;A59)="verificar","6, ", "")&amp;
IF(INDIRECT("AM"&amp;A59)="verificar","7, ", ""))-2)&amp;".","")</f>
        <v/>
      </c>
      <c r="D59" s="120"/>
      <c r="E59" s="158"/>
      <c r="J59" s="137"/>
      <c r="K59" s="138"/>
    </row>
    <row r="60" spans="1:35" ht="20.100000000000001" customHeight="1">
      <c r="A60" s="119" t="str">
        <f t="shared" si="15"/>
        <v/>
      </c>
      <c r="B60" s="159"/>
      <c r="C60" s="120" t="str" cm="1">
        <f t="array" aca="1" ref="C60" ca="1">IFERROR(LEFT(
IF(INDIRECT("Q"&amp;A60)="verificar","1, ", "")&amp;
IF(INDIRECT("U"&amp;A60)="verificar","2, ", "")&amp;
IF(INDIRECT("Y"&amp;A60)="verificar","3, ", "")&amp;
IF(INDIRECT("AC"&amp;A60)="verificar","4, ", "")&amp;
IF(INDIRECT("AG"&amp;A60)="verificar","5, ", "")&amp;
IF(INDIRECT("AI"&amp;A60)="verificar","6, ", "")&amp;
IF(INDIRECT("AM"&amp;A60)="verificar","7, ", ""),
LEN(
IF(INDIRECT("Q"&amp;A60)="verificar","1, ", "")&amp;
IF(INDIRECT("U"&amp;A60)="verificar","2, ", "")&amp;
IF(INDIRECT("Y"&amp;A60)="verificar","3, ", "")&amp;
IF(INDIRECT("AC"&amp;A60)="verificar","4, ", "")&amp;
IF(INDIRECT("AG"&amp;A60)="verificar","5, ", "")&amp;
IF(INDIRECT("AI"&amp;A60)="verificar","6, ", "")&amp;
IF(INDIRECT("AM"&amp;A60)="verificar","7, ", ""))-2)&amp;".","")</f>
        <v/>
      </c>
      <c r="D60" s="120"/>
      <c r="E60" s="158"/>
      <c r="J60" s="137"/>
      <c r="K60" s="138"/>
    </row>
    <row r="61" spans="1:35" ht="20.100000000000001" customHeight="1">
      <c r="A61" s="119" t="str">
        <f t="shared" si="15"/>
        <v/>
      </c>
      <c r="B61" s="159"/>
      <c r="C61" s="120" t="str" cm="1">
        <f t="array" aca="1" ref="C61" ca="1">IFERROR(LEFT(
IF(INDIRECT("Q"&amp;A61)="verificar","1, ", "")&amp;
IF(INDIRECT("U"&amp;A61)="verificar","2, ", "")&amp;
IF(INDIRECT("Y"&amp;A61)="verificar","3, ", "")&amp;
IF(INDIRECT("AC"&amp;A61)="verificar","4, ", "")&amp;
IF(INDIRECT("AG"&amp;A61)="verificar","5, ", "")&amp;
IF(INDIRECT("AI"&amp;A61)="verificar","6, ", "")&amp;
IF(INDIRECT("AM"&amp;A61)="verificar","7, ", ""),
LEN(
IF(INDIRECT("Q"&amp;A61)="verificar","1, ", "")&amp;
IF(INDIRECT("U"&amp;A61)="verificar","2, ", "")&amp;
IF(INDIRECT("Y"&amp;A61)="verificar","3, ", "")&amp;
IF(INDIRECT("AC"&amp;A61)="verificar","4, ", "")&amp;
IF(INDIRECT("AG"&amp;A61)="verificar","5, ", "")&amp;
IF(INDIRECT("AI"&amp;A61)="verificar","6, ", "")&amp;
IF(INDIRECT("AM"&amp;A61)="verificar","7, ", ""))-2)&amp;".","")</f>
        <v/>
      </c>
      <c r="D61" s="120"/>
      <c r="E61" s="158"/>
      <c r="J61" s="137"/>
      <c r="K61" s="138"/>
    </row>
    <row r="62" spans="1:35" ht="20.100000000000001" customHeight="1">
      <c r="A62" s="119" t="str">
        <f t="shared" si="15"/>
        <v/>
      </c>
      <c r="B62" s="159"/>
      <c r="C62" s="120" t="str" cm="1">
        <f t="array" aca="1" ref="C62" ca="1">IFERROR(LEFT(
IF(INDIRECT("Q"&amp;A62)="verificar","1, ", "")&amp;
IF(INDIRECT("U"&amp;A62)="verificar","2, ", "")&amp;
IF(INDIRECT("Y"&amp;A62)="verificar","3, ", "")&amp;
IF(INDIRECT("AC"&amp;A62)="verificar","4, ", "")&amp;
IF(INDIRECT("AG"&amp;A62)="verificar","5, ", "")&amp;
IF(INDIRECT("AI"&amp;A62)="verificar","6, ", "")&amp;
IF(INDIRECT("AM"&amp;A62)="verificar","7, ", ""),
LEN(
IF(INDIRECT("Q"&amp;A62)="verificar","1, ", "")&amp;
IF(INDIRECT("U"&amp;A62)="verificar","2, ", "")&amp;
IF(INDIRECT("Y"&amp;A62)="verificar","3, ", "")&amp;
IF(INDIRECT("AC"&amp;A62)="verificar","4, ", "")&amp;
IF(INDIRECT("AG"&amp;A62)="verificar","5, ", "")&amp;
IF(INDIRECT("AI"&amp;A62)="verificar","6, ", "")&amp;
IF(INDIRECT("AM"&amp;A62)="verificar","7, ", ""))-2)&amp;".","")</f>
        <v/>
      </c>
      <c r="D62" s="120"/>
      <c r="E62" s="158"/>
      <c r="J62" s="137"/>
      <c r="K62" s="138"/>
    </row>
    <row r="63" spans="1:35" ht="20.100000000000001" customHeight="1">
      <c r="A63" s="119" t="str">
        <f t="shared" si="15"/>
        <v/>
      </c>
      <c r="B63" s="159"/>
      <c r="C63" s="120" t="str" cm="1">
        <f t="array" aca="1" ref="C63" ca="1">IFERROR(LEFT(
IF(INDIRECT("Q"&amp;A63)="verificar","1, ", "")&amp;
IF(INDIRECT("U"&amp;A63)="verificar","2, ", "")&amp;
IF(INDIRECT("Y"&amp;A63)="verificar","3, ", "")&amp;
IF(INDIRECT("AC"&amp;A63)="verificar","4, ", "")&amp;
IF(INDIRECT("AG"&amp;A63)="verificar","5, ", "")&amp;
IF(INDIRECT("AI"&amp;A63)="verificar","6, ", "")&amp;
IF(INDIRECT("AM"&amp;A63)="verificar","7, ", ""),
LEN(
IF(INDIRECT("Q"&amp;A63)="verificar","1, ", "")&amp;
IF(INDIRECT("U"&amp;A63)="verificar","2, ", "")&amp;
IF(INDIRECT("Y"&amp;A63)="verificar","3, ", "")&amp;
IF(INDIRECT("AC"&amp;A63)="verificar","4, ", "")&amp;
IF(INDIRECT("AG"&amp;A63)="verificar","5, ", "")&amp;
IF(INDIRECT("AI"&amp;A63)="verificar","6, ", "")&amp;
IF(INDIRECT("AM"&amp;A63)="verificar","7, ", ""))-2)&amp;".","")</f>
        <v/>
      </c>
      <c r="D63" s="120"/>
      <c r="E63" s="158"/>
      <c r="J63" s="137"/>
      <c r="K63" s="138"/>
    </row>
    <row r="64" spans="1:35" ht="20.100000000000001" customHeight="1">
      <c r="A64" s="119" t="str">
        <f t="shared" si="15"/>
        <v/>
      </c>
      <c r="B64" s="160"/>
      <c r="C64" s="120" t="str" cm="1">
        <f t="array" aca="1" ref="C64" ca="1">IFERROR(LEFT(
IF(INDIRECT("Q"&amp;A64)="verificar","1, ", "")&amp;
IF(INDIRECT("U"&amp;A64)="verificar","2, ", "")&amp;
IF(INDIRECT("Y"&amp;A64)="verificar","3, ", "")&amp;
IF(INDIRECT("AC"&amp;A64)="verificar","4, ", "")&amp;
IF(INDIRECT("AG"&amp;A64)="verificar","5, ", "")&amp;
IF(INDIRECT("AI"&amp;A64)="verificar","6, ", "")&amp;
IF(INDIRECT("AM"&amp;A64)="verificar","7, ", ""),
LEN(
IF(INDIRECT("Q"&amp;A64)="verificar","1, ", "")&amp;
IF(INDIRECT("U"&amp;A64)="verificar","2, ", "")&amp;
IF(INDIRECT("Y"&amp;A64)="verificar","3, ", "")&amp;
IF(INDIRECT("AC"&amp;A64)="verificar","4, ", "")&amp;
IF(INDIRECT("AG"&amp;A64)="verificar","5, ", "")&amp;
IF(INDIRECT("AI"&amp;A64)="verificar","6, ", "")&amp;
IF(INDIRECT("AM"&amp;A64)="verificar","7, ", ""))-2)&amp;".","")</f>
        <v/>
      </c>
      <c r="D64" s="120"/>
      <c r="E64" s="158"/>
      <c r="J64" s="137"/>
      <c r="K64" s="138"/>
    </row>
    <row r="65" spans="1:11" ht="20.100000000000001" customHeight="1">
      <c r="A65" s="119" t="str">
        <f t="shared" si="15"/>
        <v/>
      </c>
      <c r="B65" s="161"/>
      <c r="C65" s="120" t="str" cm="1">
        <f t="array" aca="1" ref="C65" ca="1">IFERROR(LEFT(
IF(INDIRECT("Q"&amp;A65)="verificar","1, ", "")&amp;
IF(INDIRECT("U"&amp;A65)="verificar","2, ", "")&amp;
IF(INDIRECT("Y"&amp;A65)="verificar","3, ", "")&amp;
IF(INDIRECT("AC"&amp;A65)="verificar","4, ", "")&amp;
IF(INDIRECT("AG"&amp;A65)="verificar","5, ", "")&amp;
IF(INDIRECT("AI"&amp;A65)="verificar","6, ", "")&amp;
IF(INDIRECT("AM"&amp;A65)="verificar","7, ", ""),
LEN(
IF(INDIRECT("Q"&amp;A65)="verificar","1, ", "")&amp;
IF(INDIRECT("U"&amp;A65)="verificar","2, ", "")&amp;
IF(INDIRECT("Y"&amp;A65)="verificar","3, ", "")&amp;
IF(INDIRECT("AC"&amp;A65)="verificar","4, ", "")&amp;
IF(INDIRECT("AG"&amp;A65)="verificar","5, ", "")&amp;
IF(INDIRECT("AI"&amp;A65)="verificar","6, ", "")&amp;
IF(INDIRECT("AM"&amp;A65)="verificar","7, ", ""))-2)&amp;".","")</f>
        <v/>
      </c>
      <c r="D65" s="120"/>
      <c r="E65" s="158"/>
      <c r="J65" s="137"/>
      <c r="K65" s="138"/>
    </row>
    <row r="66" spans="1:11" ht="20.100000000000001" customHeight="1">
      <c r="A66" s="119" t="str">
        <f t="shared" si="15"/>
        <v/>
      </c>
      <c r="B66" s="161"/>
      <c r="C66" s="120" t="str" cm="1">
        <f t="array" aca="1" ref="C66" ca="1">IFERROR(LEFT(
IF(INDIRECT("Q"&amp;A66)="verificar","1, ", "")&amp;
IF(INDIRECT("U"&amp;A66)="verificar","2, ", "")&amp;
IF(INDIRECT("Y"&amp;A66)="verificar","3, ", "")&amp;
IF(INDIRECT("AC"&amp;A66)="verificar","4, ", "")&amp;
IF(INDIRECT("AG"&amp;A66)="verificar","5, ", "")&amp;
IF(INDIRECT("AI"&amp;A66)="verificar","6, ", "")&amp;
IF(INDIRECT("AM"&amp;A66)="verificar","7, ", ""),
LEN(
IF(INDIRECT("Q"&amp;A66)="verificar","1, ", "")&amp;
IF(INDIRECT("U"&amp;A66)="verificar","2, ", "")&amp;
IF(INDIRECT("Y"&amp;A66)="verificar","3, ", "")&amp;
IF(INDIRECT("AC"&amp;A66)="verificar","4, ", "")&amp;
IF(INDIRECT("AG"&amp;A66)="verificar","5, ", "")&amp;
IF(INDIRECT("AI"&amp;A66)="verificar","6, ", "")&amp;
IF(INDIRECT("AM"&amp;A66)="verificar","7, ", ""))-2)&amp;".","")</f>
        <v/>
      </c>
      <c r="D66" s="120"/>
      <c r="E66" s="158"/>
      <c r="J66" s="137"/>
      <c r="K66" s="138"/>
    </row>
    <row r="67" spans="1:11" ht="20.100000000000001" customHeight="1">
      <c r="A67" s="119" t="str">
        <f t="shared" si="15"/>
        <v/>
      </c>
      <c r="B67" s="161"/>
      <c r="C67" s="120" t="str" cm="1">
        <f t="array" aca="1" ref="C67" ca="1">IFERROR(LEFT(
IF(INDIRECT("Q"&amp;A67)="verificar","1, ", "")&amp;
IF(INDIRECT("U"&amp;A67)="verificar","2, ", "")&amp;
IF(INDIRECT("Y"&amp;A67)="verificar","3, ", "")&amp;
IF(INDIRECT("AC"&amp;A67)="verificar","4, ", "")&amp;
IF(INDIRECT("AG"&amp;A67)="verificar","5, ", "")&amp;
IF(INDIRECT("AI"&amp;A67)="verificar","6, ", "")&amp;
IF(INDIRECT("AM"&amp;A67)="verificar","7, ", ""),
LEN(
IF(INDIRECT("Q"&amp;A67)="verificar","1, ", "")&amp;
IF(INDIRECT("U"&amp;A67)="verificar","2, ", "")&amp;
IF(INDIRECT("Y"&amp;A67)="verificar","3, ", "")&amp;
IF(INDIRECT("AC"&amp;A67)="verificar","4, ", "")&amp;
IF(INDIRECT("AG"&amp;A67)="verificar","5, ", "")&amp;
IF(INDIRECT("AI"&amp;A67)="verificar","6, ", "")&amp;
IF(INDIRECT("AM"&amp;A67)="verificar","7, ", ""))-2)&amp;".","")</f>
        <v/>
      </c>
      <c r="D67" s="120"/>
      <c r="E67" s="158"/>
      <c r="J67" s="137"/>
      <c r="K67" s="138"/>
    </row>
    <row r="68" spans="1:11" ht="20.100000000000001" customHeight="1">
      <c r="A68" s="119" t="str">
        <f t="shared" si="15"/>
        <v/>
      </c>
      <c r="B68" s="161"/>
      <c r="C68" s="120" t="str" cm="1">
        <f t="array" aca="1" ref="C68" ca="1">IFERROR(LEFT(
IF(INDIRECT("Q"&amp;A68)="verificar","1, ", "")&amp;
IF(INDIRECT("U"&amp;A68)="verificar","2, ", "")&amp;
IF(INDIRECT("Y"&amp;A68)="verificar","3, ", "")&amp;
IF(INDIRECT("AC"&amp;A68)="verificar","4, ", "")&amp;
IF(INDIRECT("AG"&amp;A68)="verificar","5, ", "")&amp;
IF(INDIRECT("AI"&amp;A68)="verificar","6, ", "")&amp;
IF(INDIRECT("AM"&amp;A68)="verificar","7, ", ""),
LEN(
IF(INDIRECT("Q"&amp;A68)="verificar","1, ", "")&amp;
IF(INDIRECT("U"&amp;A68)="verificar","2, ", "")&amp;
IF(INDIRECT("Y"&amp;A68)="verificar","3, ", "")&amp;
IF(INDIRECT("AC"&amp;A68)="verificar","4, ", "")&amp;
IF(INDIRECT("AG"&amp;A68)="verificar","5, ", "")&amp;
IF(INDIRECT("AI"&amp;A68)="verificar","6, ", "")&amp;
IF(INDIRECT("AM"&amp;A68)="verificar","7, ", ""))-2)&amp;".","")</f>
        <v/>
      </c>
      <c r="D68" s="120"/>
      <c r="E68" s="158"/>
      <c r="J68" s="137"/>
      <c r="K68" s="138"/>
    </row>
    <row r="69" spans="1:11" ht="20.100000000000001" customHeight="1">
      <c r="A69" s="119" t="str">
        <f t="shared" si="15"/>
        <v/>
      </c>
      <c r="B69" s="161"/>
      <c r="C69" s="120" t="str" cm="1">
        <f t="array" aca="1" ref="C69" ca="1">IFERROR(LEFT(
IF(INDIRECT("Q"&amp;A69)="verificar","1, ", "")&amp;
IF(INDIRECT("U"&amp;A69)="verificar","2, ", "")&amp;
IF(INDIRECT("Y"&amp;A69)="verificar","3, ", "")&amp;
IF(INDIRECT("AC"&amp;A69)="verificar","4, ", "")&amp;
IF(INDIRECT("AG"&amp;A69)="verificar","5, ", "")&amp;
IF(INDIRECT("AI"&amp;A69)="verificar","6, ", "")&amp;
IF(INDIRECT("AM"&amp;A69)="verificar","7, ", ""),
LEN(
IF(INDIRECT("Q"&amp;A69)="verificar","1, ", "")&amp;
IF(INDIRECT("U"&amp;A69)="verificar","2, ", "")&amp;
IF(INDIRECT("Y"&amp;A69)="verificar","3, ", "")&amp;
IF(INDIRECT("AC"&amp;A69)="verificar","4, ", "")&amp;
IF(INDIRECT("AG"&amp;A69)="verificar","5, ", "")&amp;
IF(INDIRECT("AI"&amp;A69)="verificar","6, ", "")&amp;
IF(INDIRECT("AM"&amp;A69)="verificar","7, ", ""))-2)&amp;".","")</f>
        <v/>
      </c>
      <c r="D69" s="120"/>
      <c r="E69" s="158"/>
      <c r="J69" s="137"/>
      <c r="K69" s="138"/>
    </row>
    <row r="70" spans="1:11" ht="20.100000000000001" customHeight="1">
      <c r="A70" s="119" t="str">
        <f t="shared" si="15"/>
        <v/>
      </c>
      <c r="B70" s="161"/>
      <c r="C70" s="120" t="str" cm="1">
        <f t="array" aca="1" ref="C70" ca="1">IFERROR(LEFT(
IF(INDIRECT("Q"&amp;A70)="verificar","1, ", "")&amp;
IF(INDIRECT("U"&amp;A70)="verificar","2, ", "")&amp;
IF(INDIRECT("Y"&amp;A70)="verificar","3, ", "")&amp;
IF(INDIRECT("AC"&amp;A70)="verificar","4, ", "")&amp;
IF(INDIRECT("AG"&amp;A70)="verificar","5, ", "")&amp;
IF(INDIRECT("AI"&amp;A70)="verificar","6, ", "")&amp;
IF(INDIRECT("AM"&amp;A70)="verificar","7, ", ""),
LEN(
IF(INDIRECT("Q"&amp;A70)="verificar","1, ", "")&amp;
IF(INDIRECT("U"&amp;A70)="verificar","2, ", "")&amp;
IF(INDIRECT("Y"&amp;A70)="verificar","3, ", "")&amp;
IF(INDIRECT("AC"&amp;A70)="verificar","4, ", "")&amp;
IF(INDIRECT("AG"&amp;A70)="verificar","5, ", "")&amp;
IF(INDIRECT("AI"&amp;A70)="verificar","6, ", "")&amp;
IF(INDIRECT("AM"&amp;A70)="verificar","7, ", ""))-2)&amp;".","")</f>
        <v/>
      </c>
      <c r="D70" s="120"/>
      <c r="E70" s="158"/>
      <c r="J70" s="137"/>
      <c r="K70" s="138"/>
    </row>
    <row r="71" spans="1:11" ht="20.100000000000001" customHeight="1">
      <c r="A71" s="119" t="str">
        <f t="shared" si="15"/>
        <v/>
      </c>
      <c r="B71" s="161"/>
      <c r="C71" s="120" t="str" cm="1">
        <f t="array" aca="1" ref="C71" ca="1">IFERROR(LEFT(
IF(INDIRECT("Q"&amp;A71)="verificar","1, ", "")&amp;
IF(INDIRECT("U"&amp;A71)="verificar","2, ", "")&amp;
IF(INDIRECT("Y"&amp;A71)="verificar","3, ", "")&amp;
IF(INDIRECT("AC"&amp;A71)="verificar","4, ", "")&amp;
IF(INDIRECT("AG"&amp;A71)="verificar","5, ", "")&amp;
IF(INDIRECT("AI"&amp;A71)="verificar","6, ", "")&amp;
IF(INDIRECT("AM"&amp;A71)="verificar","7, ", ""),
LEN(
IF(INDIRECT("Q"&amp;A71)="verificar","1, ", "")&amp;
IF(INDIRECT("U"&amp;A71)="verificar","2, ", "")&amp;
IF(INDIRECT("Y"&amp;A71)="verificar","3, ", "")&amp;
IF(INDIRECT("AC"&amp;A71)="verificar","4, ", "")&amp;
IF(INDIRECT("AG"&amp;A71)="verificar","5, ", "")&amp;
IF(INDIRECT("AI"&amp;A71)="verificar","6, ", "")&amp;
IF(INDIRECT("AM"&amp;A71)="verificar","7, ", ""))-2)&amp;".","")</f>
        <v/>
      </c>
      <c r="D71" s="120"/>
      <c r="E71" s="158"/>
      <c r="J71" s="137"/>
      <c r="K71" s="138"/>
    </row>
    <row r="72" spans="1:11" ht="20.100000000000001" customHeight="1">
      <c r="A72" s="119" t="str">
        <f t="shared" si="15"/>
        <v/>
      </c>
      <c r="B72" s="161"/>
      <c r="C72" s="120" t="str" cm="1">
        <f t="array" aca="1" ref="C72" ca="1">IFERROR(LEFT(
IF(INDIRECT("Q"&amp;A72)="verificar","1, ", "")&amp;
IF(INDIRECT("U"&amp;A72)="verificar","2, ", "")&amp;
IF(INDIRECT("Y"&amp;A72)="verificar","3, ", "")&amp;
IF(INDIRECT("AC"&amp;A72)="verificar","4, ", "")&amp;
IF(INDIRECT("AG"&amp;A72)="verificar","5, ", "")&amp;
IF(INDIRECT("AI"&amp;A72)="verificar","6, ", "")&amp;
IF(INDIRECT("AM"&amp;A72)="verificar","7, ", ""),
LEN(
IF(INDIRECT("Q"&amp;A72)="verificar","1, ", "")&amp;
IF(INDIRECT("U"&amp;A72)="verificar","2, ", "")&amp;
IF(INDIRECT("Y"&amp;A72)="verificar","3, ", "")&amp;
IF(INDIRECT("AC"&amp;A72)="verificar","4, ", "")&amp;
IF(INDIRECT("AG"&amp;A72)="verificar","5, ", "")&amp;
IF(INDIRECT("AI"&amp;A72)="verificar","6, ", "")&amp;
IF(INDIRECT("AM"&amp;A72)="verificar","7, ", ""))-2)&amp;".","")</f>
        <v/>
      </c>
      <c r="D72" s="120"/>
      <c r="E72" s="158"/>
      <c r="J72" s="137"/>
      <c r="K72" s="138"/>
    </row>
    <row r="73" spans="1:11" ht="20.100000000000001" customHeight="1">
      <c r="A73" s="119" t="str">
        <f t="shared" si="15"/>
        <v/>
      </c>
      <c r="B73" s="161"/>
      <c r="C73" s="120" t="str" cm="1">
        <f t="array" aca="1" ref="C73" ca="1">IFERROR(LEFT(
IF(INDIRECT("Q"&amp;A73)="verificar","1, ", "")&amp;
IF(INDIRECT("U"&amp;A73)="verificar","2, ", "")&amp;
IF(INDIRECT("Y"&amp;A73)="verificar","3, ", "")&amp;
IF(INDIRECT("AC"&amp;A73)="verificar","4, ", "")&amp;
IF(INDIRECT("AG"&amp;A73)="verificar","5, ", "")&amp;
IF(INDIRECT("AI"&amp;A73)="verificar","6, ", "")&amp;
IF(INDIRECT("AM"&amp;A73)="verificar","7, ", ""),
LEN(
IF(INDIRECT("Q"&amp;A73)="verificar","1, ", "")&amp;
IF(INDIRECT("U"&amp;A73)="verificar","2, ", "")&amp;
IF(INDIRECT("Y"&amp;A73)="verificar","3, ", "")&amp;
IF(INDIRECT("AC"&amp;A73)="verificar","4, ", "")&amp;
IF(INDIRECT("AG"&amp;A73)="verificar","5, ", "")&amp;
IF(INDIRECT("AI"&amp;A73)="verificar","6, ", "")&amp;
IF(INDIRECT("AM"&amp;A73)="verificar","7, ", ""))-2)&amp;".","")</f>
        <v/>
      </c>
      <c r="D73" s="120"/>
      <c r="E73" s="158"/>
      <c r="F73" s="119"/>
      <c r="J73" s="137"/>
      <c r="K73" s="138"/>
    </row>
    <row r="74" spans="1:11" ht="20.100000000000001" customHeight="1">
      <c r="A74" s="119" t="str">
        <f t="shared" si="15"/>
        <v/>
      </c>
      <c r="B74" s="161"/>
      <c r="C74" s="120" t="str" cm="1">
        <f t="array" aca="1" ref="C74" ca="1">IFERROR(LEFT(
IF(INDIRECT("Q"&amp;A74)="verificar","1, ", "")&amp;
IF(INDIRECT("U"&amp;A74)="verificar","2, ", "")&amp;
IF(INDIRECT("Y"&amp;A74)="verificar","3, ", "")&amp;
IF(INDIRECT("AC"&amp;A74)="verificar","4, ", "")&amp;
IF(INDIRECT("AG"&amp;A74)="verificar","5, ", "")&amp;
IF(INDIRECT("AI"&amp;A74)="verificar","6, ", "")&amp;
IF(INDIRECT("AM"&amp;A74)="verificar","7, ", ""),
LEN(
IF(INDIRECT("Q"&amp;A74)="verificar","1, ", "")&amp;
IF(INDIRECT("U"&amp;A74)="verificar","2, ", "")&amp;
IF(INDIRECT("Y"&amp;A74)="verificar","3, ", "")&amp;
IF(INDIRECT("AC"&amp;A74)="verificar","4, ", "")&amp;
IF(INDIRECT("AG"&amp;A74)="verificar","5, ", "")&amp;
IF(INDIRECT("AI"&amp;A74)="verificar","6, ", "")&amp;
IF(INDIRECT("AM"&amp;A74)="verificar","7, ", ""))-2)&amp;".","")</f>
        <v/>
      </c>
      <c r="D74" s="120"/>
      <c r="E74" s="158"/>
      <c r="F74" s="119"/>
      <c r="J74" s="137"/>
      <c r="K74" s="138"/>
    </row>
    <row r="75" spans="1:11" ht="20.100000000000001" customHeight="1">
      <c r="A75" s="119" t="str">
        <f t="shared" si="15"/>
        <v/>
      </c>
      <c r="B75" s="161"/>
      <c r="C75" s="120" t="str" cm="1">
        <f t="array" aca="1" ref="C75" ca="1">IFERROR(LEFT(
IF(INDIRECT("Q"&amp;A75)="verificar","1, ", "")&amp;
IF(INDIRECT("U"&amp;A75)="verificar","2, ", "")&amp;
IF(INDIRECT("Y"&amp;A75)="verificar","3, ", "")&amp;
IF(INDIRECT("AC"&amp;A75)="verificar","4, ", "")&amp;
IF(INDIRECT("AG"&amp;A75)="verificar","5, ", "")&amp;
IF(INDIRECT("AI"&amp;A75)="verificar","6, ", "")&amp;
IF(INDIRECT("AM"&amp;A75)="verificar","7, ", ""),
LEN(
IF(INDIRECT("Q"&amp;A75)="verificar","1, ", "")&amp;
IF(INDIRECT("U"&amp;A75)="verificar","2, ", "")&amp;
IF(INDIRECT("Y"&amp;A75)="verificar","3, ", "")&amp;
IF(INDIRECT("AC"&amp;A75)="verificar","4, ", "")&amp;
IF(INDIRECT("AG"&amp;A75)="verificar","5, ", "")&amp;
IF(INDIRECT("AI"&amp;A75)="verificar","6, ", "")&amp;
IF(INDIRECT("AM"&amp;A75)="verificar","7, ", ""))-2)&amp;".","")</f>
        <v/>
      </c>
      <c r="D75" s="120"/>
      <c r="E75" s="158"/>
      <c r="F75" s="119"/>
      <c r="J75" s="137"/>
      <c r="K75" s="138"/>
    </row>
    <row r="76" spans="1:11" ht="20.100000000000001" customHeight="1">
      <c r="A76" s="119" t="str">
        <f t="shared" si="15"/>
        <v/>
      </c>
      <c r="B76" s="161"/>
      <c r="C76" s="120" t="str" cm="1">
        <f t="array" aca="1" ref="C76" ca="1">IFERROR(LEFT(
IF(INDIRECT("Q"&amp;A76)="verificar","1, ", "")&amp;
IF(INDIRECT("U"&amp;A76)="verificar","2, ", "")&amp;
IF(INDIRECT("Y"&amp;A76)="verificar","3, ", "")&amp;
IF(INDIRECT("AC"&amp;A76)="verificar","4, ", "")&amp;
IF(INDIRECT("AG"&amp;A76)="verificar","5, ", "")&amp;
IF(INDIRECT("AI"&amp;A76)="verificar","6, ", "")&amp;
IF(INDIRECT("AM"&amp;A76)="verificar","7, ", ""),
LEN(
IF(INDIRECT("Q"&amp;A76)="verificar","1, ", "")&amp;
IF(INDIRECT("U"&amp;A76)="verificar","2, ", "")&amp;
IF(INDIRECT("Y"&amp;A76)="verificar","3, ", "")&amp;
IF(INDIRECT("AC"&amp;A76)="verificar","4, ", "")&amp;
IF(INDIRECT("AG"&amp;A76)="verificar","5, ", "")&amp;
IF(INDIRECT("AI"&amp;A76)="verificar","6, ", "")&amp;
IF(INDIRECT("AM"&amp;A76)="verificar","7, ", ""))-2)&amp;".","")</f>
        <v/>
      </c>
      <c r="D76" s="120"/>
      <c r="E76" s="158"/>
      <c r="F76" s="119"/>
      <c r="J76" s="137"/>
      <c r="K76" s="138"/>
    </row>
    <row r="77" spans="1:11" ht="20.100000000000001" customHeight="1">
      <c r="A77" s="119" t="str">
        <f t="shared" si="15"/>
        <v/>
      </c>
      <c r="B77" s="161"/>
      <c r="C77" s="120" t="str" cm="1">
        <f t="array" aca="1" ref="C77" ca="1">IFERROR(LEFT(
IF(INDIRECT("Q"&amp;A77)="verificar","1, ", "")&amp;
IF(INDIRECT("U"&amp;A77)="verificar","2, ", "")&amp;
IF(INDIRECT("Y"&amp;A77)="verificar","3, ", "")&amp;
IF(INDIRECT("AC"&amp;A77)="verificar","4, ", "")&amp;
IF(INDIRECT("AG"&amp;A77)="verificar","5, ", "")&amp;
IF(INDIRECT("AI"&amp;A77)="verificar","6, ", "")&amp;
IF(INDIRECT("AM"&amp;A77)="verificar","7, ", ""),
LEN(
IF(INDIRECT("Q"&amp;A77)="verificar","1, ", "")&amp;
IF(INDIRECT("U"&amp;A77)="verificar","2, ", "")&amp;
IF(INDIRECT("Y"&amp;A77)="verificar","3, ", "")&amp;
IF(INDIRECT("AC"&amp;A77)="verificar","4, ", "")&amp;
IF(INDIRECT("AG"&amp;A77)="verificar","5, ", "")&amp;
IF(INDIRECT("AI"&amp;A77)="verificar","6, ", "")&amp;
IF(INDIRECT("AM"&amp;A77)="verificar","7, ", ""))-2)&amp;".","")</f>
        <v/>
      </c>
      <c r="D77" s="120"/>
      <c r="E77" s="158"/>
      <c r="J77" s="137"/>
      <c r="K77" s="138"/>
    </row>
    <row r="78" spans="1:11" ht="20.100000000000001" customHeight="1">
      <c r="A78" s="119" t="str">
        <f t="shared" si="15"/>
        <v/>
      </c>
      <c r="B78" s="161"/>
      <c r="C78" s="120" t="str" cm="1">
        <f t="array" aca="1" ref="C78" ca="1">IFERROR(LEFT(
IF(INDIRECT("Q"&amp;A78)="verificar","1, ", "")&amp;
IF(INDIRECT("U"&amp;A78)="verificar","2, ", "")&amp;
IF(INDIRECT("Y"&amp;A78)="verificar","3, ", "")&amp;
IF(INDIRECT("AC"&amp;A78)="verificar","4, ", "")&amp;
IF(INDIRECT("AG"&amp;A78)="verificar","5, ", "")&amp;
IF(INDIRECT("AI"&amp;A78)="verificar","6, ", "")&amp;
IF(INDIRECT("AM"&amp;A78)="verificar","7, ", ""),
LEN(
IF(INDIRECT("Q"&amp;A78)="verificar","1, ", "")&amp;
IF(INDIRECT("U"&amp;A78)="verificar","2, ", "")&amp;
IF(INDIRECT("Y"&amp;A78)="verificar","3, ", "")&amp;
IF(INDIRECT("AC"&amp;A78)="verificar","4, ", "")&amp;
IF(INDIRECT("AG"&amp;A78)="verificar","5, ", "")&amp;
IF(INDIRECT("AI"&amp;A78)="verificar","6, ", "")&amp;
IF(INDIRECT("AM"&amp;A78)="verificar","7, ", ""))-2)&amp;".","")</f>
        <v/>
      </c>
      <c r="D78" s="120"/>
      <c r="E78" s="158"/>
      <c r="J78" s="137"/>
      <c r="K78" s="138"/>
    </row>
    <row r="79" spans="1:11" ht="20.100000000000001" customHeight="1">
      <c r="A79" s="119" t="str">
        <f t="shared" si="15"/>
        <v/>
      </c>
      <c r="B79" s="161"/>
      <c r="C79" s="120" t="str" cm="1">
        <f t="array" aca="1" ref="C79" ca="1">IFERROR(LEFT(
IF(INDIRECT("Q"&amp;A79)="verificar","1, ", "")&amp;
IF(INDIRECT("U"&amp;A79)="verificar","2, ", "")&amp;
IF(INDIRECT("Y"&amp;A79)="verificar","3, ", "")&amp;
IF(INDIRECT("AC"&amp;A79)="verificar","4, ", "")&amp;
IF(INDIRECT("AG"&amp;A79)="verificar","5, ", "")&amp;
IF(INDIRECT("AI"&amp;A79)="verificar","6, ", "")&amp;
IF(INDIRECT("AM"&amp;A79)="verificar","7, ", ""),
LEN(
IF(INDIRECT("Q"&amp;A79)="verificar","1, ", "")&amp;
IF(INDIRECT("U"&amp;A79)="verificar","2, ", "")&amp;
IF(INDIRECT("Y"&amp;A79)="verificar","3, ", "")&amp;
IF(INDIRECT("AC"&amp;A79)="verificar","4, ", "")&amp;
IF(INDIRECT("AG"&amp;A79)="verificar","5, ", "")&amp;
IF(INDIRECT("AI"&amp;A79)="verificar","6, ", "")&amp;
IF(INDIRECT("AM"&amp;A79)="verificar","7, ", ""))-2)&amp;".","")</f>
        <v/>
      </c>
      <c r="D79" s="120"/>
      <c r="E79" s="158"/>
      <c r="J79" s="137"/>
      <c r="K79" s="138"/>
    </row>
    <row r="80" spans="1:11" ht="20.100000000000001" customHeight="1">
      <c r="A80" s="119" t="str">
        <f t="shared" si="15"/>
        <v/>
      </c>
      <c r="B80" s="161"/>
      <c r="C80" s="120" t="str" cm="1">
        <f t="array" aca="1" ref="C80" ca="1">IFERROR(LEFT(
IF(INDIRECT("Q"&amp;A80)="verificar","1, ", "")&amp;
IF(INDIRECT("U"&amp;A80)="verificar","2, ", "")&amp;
IF(INDIRECT("Y"&amp;A80)="verificar","3, ", "")&amp;
IF(INDIRECT("AC"&amp;A80)="verificar","4, ", "")&amp;
IF(INDIRECT("AG"&amp;A80)="verificar","5, ", "")&amp;
IF(INDIRECT("AI"&amp;A80)="verificar","6, ", "")&amp;
IF(INDIRECT("AM"&amp;A80)="verificar","7, ", ""),
LEN(
IF(INDIRECT("Q"&amp;A80)="verificar","1, ", "")&amp;
IF(INDIRECT("U"&amp;A80)="verificar","2, ", "")&amp;
IF(INDIRECT("Y"&amp;A80)="verificar","3, ", "")&amp;
IF(INDIRECT("AC"&amp;A80)="verificar","4, ", "")&amp;
IF(INDIRECT("AG"&amp;A80)="verificar","5, ", "")&amp;
IF(INDIRECT("AI"&amp;A80)="verificar","6, ", "")&amp;
IF(INDIRECT("AM"&amp;A80)="verificar","7, ", ""))-2)&amp;".","")</f>
        <v/>
      </c>
      <c r="D80" s="120"/>
      <c r="E80" s="158"/>
      <c r="J80" s="137"/>
      <c r="K80" s="138"/>
    </row>
    <row r="81" spans="1:11" ht="20.100000000000001" customHeight="1">
      <c r="A81" s="119" t="str">
        <f t="shared" si="15"/>
        <v/>
      </c>
      <c r="B81" s="161"/>
      <c r="C81" s="120" t="str" cm="1">
        <f t="array" aca="1" ref="C81" ca="1">IFERROR(LEFT(
IF(INDIRECT("Q"&amp;A81)="verificar","1, ", "")&amp;
IF(INDIRECT("U"&amp;A81)="verificar","2, ", "")&amp;
IF(INDIRECT("Y"&amp;A81)="verificar","3, ", "")&amp;
IF(INDIRECT("AC"&amp;A81)="verificar","4, ", "")&amp;
IF(INDIRECT("AG"&amp;A81)="verificar","5, ", "")&amp;
IF(INDIRECT("AI"&amp;A81)="verificar","6, ", "")&amp;
IF(INDIRECT("AM"&amp;A81)="verificar","7, ", ""),
LEN(
IF(INDIRECT("Q"&amp;A81)="verificar","1, ", "")&amp;
IF(INDIRECT("U"&amp;A81)="verificar","2, ", "")&amp;
IF(INDIRECT("Y"&amp;A81)="verificar","3, ", "")&amp;
IF(INDIRECT("AC"&amp;A81)="verificar","4, ", "")&amp;
IF(INDIRECT("AG"&amp;A81)="verificar","5, ", "")&amp;
IF(INDIRECT("AI"&amp;A81)="verificar","6, ", "")&amp;
IF(INDIRECT("AM"&amp;A81)="verificar","7, ", ""))-2)&amp;".","")</f>
        <v/>
      </c>
      <c r="D81" s="120"/>
      <c r="E81" s="158"/>
      <c r="J81" s="137"/>
      <c r="K81" s="138"/>
    </row>
    <row r="82" spans="1:11" ht="20.100000000000001" customHeight="1" thickBot="1">
      <c r="A82" s="119" t="str">
        <f t="shared" si="15"/>
        <v/>
      </c>
      <c r="B82" s="162"/>
      <c r="C82" s="163" t="str" cm="1">
        <f t="array" aca="1" ref="C82" ca="1">IFERROR(LEFT(
IF(INDIRECT("Q"&amp;A82)="verificar","1, ", "")&amp;
IF(INDIRECT("U"&amp;A82)="verificar","2, ", "")&amp;
IF(INDIRECT("Y"&amp;A82)="verificar","3, ", "")&amp;
IF(INDIRECT("AC"&amp;A82)="verificar","4, ", "")&amp;
IF(INDIRECT("AG"&amp;A82)="verificar","5, ", "")&amp;
IF(INDIRECT("AI"&amp;A82)="verificar","6, ", "")&amp;
IF(INDIRECT("AM"&amp;A82)="verificar","7, ", ""),
LEN(
IF(INDIRECT("Q"&amp;A82)="verificar","1, ", "")&amp;
IF(INDIRECT("U"&amp;A82)="verificar","2, ", "")&amp;
IF(INDIRECT("Y"&amp;A82)="verificar","3, ", "")&amp;
IF(INDIRECT("AC"&amp;A82)="verificar","4, ", "")&amp;
IF(INDIRECT("AG"&amp;A82)="verificar","5, ", "")&amp;
IF(INDIRECT("AI"&amp;A82)="verificar","6, ", "")&amp;
IF(INDIRECT("AM"&amp;A82)="verificar","7, ", ""))-2)&amp;".","")</f>
        <v/>
      </c>
      <c r="D82" s="164"/>
      <c r="E82" s="165"/>
      <c r="J82" s="137"/>
      <c r="K82" s="138"/>
    </row>
    <row r="83" spans="1:11" ht="20.100000000000001" customHeight="1" thickTop="1">
      <c r="J83" s="137"/>
      <c r="K83" s="138"/>
    </row>
    <row r="84" spans="1:11" ht="20.100000000000001" customHeight="1">
      <c r="J84" s="137"/>
      <c r="K84" s="138"/>
    </row>
    <row r="85" spans="1:11" ht="20.100000000000001" customHeight="1">
      <c r="J85" s="137"/>
      <c r="K85" s="138"/>
    </row>
    <row r="86" spans="1:11" ht="20.100000000000001" customHeight="1">
      <c r="J86" s="137"/>
      <c r="K86" s="138"/>
    </row>
    <row r="87" spans="1:11" ht="20.100000000000001" customHeight="1">
      <c r="J87" s="137"/>
      <c r="K87" s="138"/>
    </row>
    <row r="88" spans="1:11" ht="20.100000000000001" customHeight="1">
      <c r="J88" s="137"/>
      <c r="K88" s="138"/>
    </row>
    <row r="89" spans="1:11" ht="20.100000000000001" customHeight="1">
      <c r="J89" s="137"/>
      <c r="K89" s="138"/>
    </row>
    <row r="90" spans="1:11" ht="20.100000000000001" customHeight="1">
      <c r="J90" s="137"/>
      <c r="K90" s="138"/>
    </row>
    <row r="91" spans="1:11" ht="20.100000000000001" customHeight="1">
      <c r="J91" s="137"/>
      <c r="K91" s="138"/>
    </row>
    <row r="92" spans="1:11" ht="20.100000000000001" customHeight="1">
      <c r="J92" s="137"/>
      <c r="K92" s="138"/>
    </row>
    <row r="93" spans="1:11" ht="20.100000000000001" customHeight="1">
      <c r="J93" s="137"/>
      <c r="K93" s="138"/>
    </row>
    <row r="94" spans="1:11" ht="20.100000000000001" customHeight="1">
      <c r="J94" s="137"/>
      <c r="K94" s="138"/>
    </row>
    <row r="95" spans="1:11" ht="20.100000000000001" customHeight="1">
      <c r="J95" s="137"/>
      <c r="K95" s="138"/>
    </row>
    <row r="96" spans="1:11" ht="20.100000000000001" customHeight="1">
      <c r="J96" s="137"/>
      <c r="K96" s="138"/>
    </row>
    <row r="97" spans="10:11" ht="20.100000000000001" customHeight="1">
      <c r="J97" s="137"/>
      <c r="K97" s="138"/>
    </row>
    <row r="98" spans="10:11" ht="20.100000000000001" customHeight="1">
      <c r="J98" s="137"/>
      <c r="K98" s="138"/>
    </row>
    <row r="99" spans="10:11" ht="20.100000000000001" customHeight="1">
      <c r="J99" s="137"/>
      <c r="K99" s="138"/>
    </row>
    <row r="100" spans="10:11" ht="20.100000000000001" customHeight="1">
      <c r="J100" s="137"/>
      <c r="K100" s="138"/>
    </row>
    <row r="101" spans="10:11" ht="20.100000000000001" customHeight="1">
      <c r="J101" s="137"/>
      <c r="K101" s="138"/>
    </row>
    <row r="102" spans="10:11" ht="20.100000000000001" customHeight="1">
      <c r="J102" s="137"/>
      <c r="K102" s="138"/>
    </row>
  </sheetData>
  <mergeCells count="22">
    <mergeCell ref="B48:E48"/>
    <mergeCell ref="D49:E49"/>
    <mergeCell ref="AJ3:AM8"/>
    <mergeCell ref="AO9:AR9"/>
    <mergeCell ref="B2:E2"/>
    <mergeCell ref="O3:Q8"/>
    <mergeCell ref="R3:U8"/>
    <mergeCell ref="V3:Y8"/>
    <mergeCell ref="Z3:AC8"/>
    <mergeCell ref="AH3:AI8"/>
    <mergeCell ref="B5:E5"/>
    <mergeCell ref="D6:E6"/>
    <mergeCell ref="D7:E7"/>
    <mergeCell ref="H7:K7"/>
    <mergeCell ref="B8:E8"/>
    <mergeCell ref="L8:L9"/>
    <mergeCell ref="B26:E26"/>
    <mergeCell ref="M8:M9"/>
    <mergeCell ref="N8:N9"/>
    <mergeCell ref="AD3:AG8"/>
    <mergeCell ref="B11:E11"/>
    <mergeCell ref="D12:E12"/>
  </mergeCells>
  <conditionalFormatting sqref="L1:L29 L58:L1048576">
    <cfRule type="cellIs" dxfId="211" priority="4" operator="equal">
      <formula>1</formula>
    </cfRule>
  </conditionalFormatting>
  <conditionalFormatting sqref="L1:N29 L58:N1048576">
    <cfRule type="cellIs" dxfId="210" priority="1" operator="equal">
      <formula>0</formula>
    </cfRule>
  </conditionalFormatting>
  <conditionalFormatting sqref="M3:M6 M8:M29 M58:M1048576">
    <cfRule type="cellIs" dxfId="209" priority="3" operator="equal">
      <formula>1</formula>
    </cfRule>
  </conditionalFormatting>
  <conditionalFormatting sqref="N3:N6 N8:N29 N58:N1048576">
    <cfRule type="cellIs" dxfId="208" priority="2" operator="equal">
      <formula>1</formula>
    </cfRule>
  </conditionalFormatting>
  <dataValidations count="3">
    <dataValidation type="list" allowBlank="1" showInputMessage="1" showErrorMessage="1" sqref="AD10" xr:uid="{D6BB0B80-D0ED-4EF5-BDCD-B3FAFE26C51C}">
      <formula1>"Foi firmado um TAC, Não foi firmado um TAC, Não se aplica"</formula1>
    </dataValidation>
    <dataValidation type="list" allowBlank="1" showInputMessage="1" showErrorMessage="1" sqref="V10:V29 R10:R29 Z10:Z29" xr:uid="{16A1F1BE-3E30-4D4D-B4C7-DB6E403F73E8}">
      <formula1>"Sim, Não, Não se aplica"</formula1>
    </dataValidation>
    <dataValidation type="list" allowBlank="1" showInputMessage="1" showErrorMessage="1" sqref="S10:T29 W10:X29 AL10:AL29 AH10:AH29 AE10:AF10 O10:P29 AA10:AB29" xr:uid="{B579EB81-6F5E-492D-B1E7-A76E5814E5C7}">
      <formula1>"Sim, Não"</formula1>
    </dataValidation>
  </dataValidations>
  <pageMargins left="0.511811024" right="0.511811024" top="0.78740157499999996" bottom="0.78740157499999996" header="0.31496062000000002" footer="0.31496062000000002"/>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FD7C3FE-E7E4-4CF8-A62B-B36BC141A006}">
          <x14:formula1>
            <xm:f>'Cooperados Alto Risco'!$N$20:$N$27</xm:f>
          </x14:formula1>
          <xm:sqref>AK10:AK29</xm:sqref>
        </x14:dataValidation>
      </x14:dataValidations>
    </ext>
  </extLst>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B66D2-5138-43C6-A8F6-6856A466C9EB}">
  <sheetPr codeName="Planilha91">
    <tabColor theme="8" tint="0.39997558519241921"/>
  </sheetPr>
  <dimension ref="A1:K9"/>
  <sheetViews>
    <sheetView workbookViewId="0">
      <selection sqref="A1:XFD1048576"/>
    </sheetView>
  </sheetViews>
  <sheetFormatPr defaultRowHeight="15"/>
  <cols>
    <col min="1" max="1" width="36.140625" customWidth="1"/>
    <col min="2" max="2" width="45.28515625" customWidth="1"/>
    <col min="3" max="3" width="26.42578125" customWidth="1"/>
    <col min="4" max="4" width="45.140625" customWidth="1"/>
    <col min="5" max="5" width="12.7109375" customWidth="1"/>
    <col min="6" max="6" width="21.140625" customWidth="1"/>
    <col min="7" max="7" width="17.28515625" customWidth="1"/>
    <col min="8" max="8" width="16.28515625" customWidth="1"/>
    <col min="9" max="9" width="12.140625" customWidth="1"/>
    <col min="10" max="10" width="8.85546875" customWidth="1"/>
    <col min="11" max="11" width="25" customWidth="1"/>
  </cols>
  <sheetData>
    <row r="1" spans="1:11" ht="15.95" customHeight="1">
      <c r="A1" s="349"/>
      <c r="B1" s="350"/>
      <c r="C1" s="350"/>
      <c r="D1" s="350"/>
      <c r="E1" s="350"/>
      <c r="F1" s="350"/>
      <c r="G1" s="350"/>
      <c r="H1" s="350"/>
      <c r="I1" s="350"/>
      <c r="J1" s="350"/>
      <c r="K1" s="350"/>
    </row>
    <row r="2" spans="1:11" ht="15.95" customHeight="1">
      <c r="A2" s="349"/>
      <c r="B2" s="350"/>
      <c r="C2" s="350"/>
      <c r="D2" s="350"/>
      <c r="E2" s="350"/>
      <c r="F2" s="350"/>
      <c r="G2" s="350"/>
      <c r="H2" s="350"/>
      <c r="I2" s="350"/>
      <c r="J2" s="350"/>
      <c r="K2" s="350"/>
    </row>
    <row r="3" spans="1:11" ht="15.95" customHeight="1">
      <c r="A3" s="349"/>
      <c r="B3" s="350"/>
      <c r="C3" s="350"/>
      <c r="D3" s="350"/>
      <c r="E3" s="350"/>
      <c r="F3" s="350"/>
      <c r="G3" s="350"/>
      <c r="H3" s="350"/>
      <c r="I3" s="350"/>
      <c r="J3" s="350"/>
      <c r="K3" s="350"/>
    </row>
    <row r="4" spans="1:11">
      <c r="A4" s="1"/>
      <c r="B4" s="351"/>
      <c r="C4" s="352"/>
      <c r="D4" s="352"/>
      <c r="E4" s="352"/>
      <c r="F4" s="352"/>
      <c r="G4" s="352"/>
      <c r="H4" s="352"/>
      <c r="I4" s="352"/>
      <c r="J4" s="352"/>
      <c r="K4" s="352"/>
    </row>
    <row r="5" spans="1:11">
      <c r="A5" s="1"/>
      <c r="B5" s="351"/>
      <c r="C5" s="352"/>
      <c r="D5" s="352"/>
      <c r="E5" s="352"/>
      <c r="F5" s="352"/>
      <c r="G5" s="352"/>
      <c r="H5" s="352"/>
      <c r="I5" s="352"/>
      <c r="J5" s="352"/>
      <c r="K5" s="352"/>
    </row>
    <row r="6" spans="1:11">
      <c r="A6" s="2"/>
      <c r="B6" s="2"/>
      <c r="C6" s="2"/>
      <c r="D6" s="2"/>
      <c r="E6" s="3"/>
      <c r="F6" s="3"/>
      <c r="G6" s="3"/>
      <c r="H6" s="3"/>
      <c r="I6" s="3"/>
      <c r="J6" s="3"/>
      <c r="K6" s="2"/>
    </row>
    <row r="7" spans="1:11">
      <c r="A7" s="4"/>
      <c r="B7" s="4"/>
      <c r="C7" s="4"/>
      <c r="D7" s="4"/>
      <c r="E7" s="5"/>
      <c r="F7" s="5"/>
      <c r="G7" s="5"/>
      <c r="H7" s="5"/>
      <c r="I7" s="9"/>
      <c r="J7" s="5"/>
      <c r="K7" s="4"/>
    </row>
    <row r="8" spans="1:11">
      <c r="A8" s="6"/>
      <c r="B8" s="6"/>
      <c r="C8" s="6"/>
      <c r="D8" s="6"/>
      <c r="E8" s="7"/>
      <c r="F8" s="7"/>
      <c r="G8" s="7"/>
      <c r="H8" s="7"/>
      <c r="I8" s="8"/>
      <c r="J8" s="7"/>
      <c r="K8" s="6"/>
    </row>
    <row r="9" spans="1:11">
      <c r="A9" s="4"/>
      <c r="B9" s="4"/>
      <c r="C9" s="4"/>
      <c r="D9" s="4"/>
      <c r="E9" s="5"/>
      <c r="F9" s="5"/>
      <c r="G9" s="5"/>
      <c r="H9" s="5"/>
      <c r="I9" s="9"/>
      <c r="J9" s="5"/>
      <c r="K9" s="4"/>
    </row>
  </sheetData>
  <mergeCells count="5">
    <mergeCell ref="A1:K1"/>
    <mergeCell ref="A2:K2"/>
    <mergeCell ref="A3:K3"/>
    <mergeCell ref="B4:K4"/>
    <mergeCell ref="B5:K5"/>
  </mergeCells>
  <pageMargins left="0.511811024" right="0.511811024" top="0.78740157499999996" bottom="0.78740157499999996" header="0.31496062000000002" footer="0.3149606200000000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3A412-4671-4FBC-8476-61787B009264}">
  <sheetPr codeName="Planilha96">
    <tabColor theme="8" tint="0.39997558519241921"/>
  </sheetPr>
  <dimension ref="A1:O10"/>
  <sheetViews>
    <sheetView workbookViewId="0">
      <selection sqref="A1:XFD1048576"/>
    </sheetView>
  </sheetViews>
  <sheetFormatPr defaultRowHeight="12.75" customHeight="1"/>
  <cols>
    <col min="1" max="1" width="25.140625" bestFit="1" customWidth="1"/>
    <col min="2" max="2" width="34" bestFit="1" customWidth="1"/>
    <col min="3" max="3" width="32.7109375" bestFit="1" customWidth="1"/>
    <col min="4" max="4" width="31.42578125" bestFit="1" customWidth="1"/>
    <col min="5" max="5" width="51.7109375" bestFit="1" customWidth="1"/>
    <col min="6" max="6" width="20.140625" bestFit="1" customWidth="1"/>
    <col min="7" max="7" width="22.5703125" bestFit="1" customWidth="1"/>
    <col min="8" max="8" width="54.28515625" bestFit="1" customWidth="1"/>
    <col min="9" max="9" width="23.85546875" bestFit="1" customWidth="1"/>
    <col min="10" max="10" width="25.140625" bestFit="1" customWidth="1"/>
    <col min="11" max="12" width="22.5703125" bestFit="1" customWidth="1"/>
    <col min="13" max="13" width="35.28515625" bestFit="1" customWidth="1"/>
    <col min="14" max="14" width="26.42578125" bestFit="1" customWidth="1"/>
    <col min="15" max="15" width="25.140625" bestFit="1" customWidth="1"/>
  </cols>
  <sheetData>
    <row r="1" spans="1:15" ht="15.75" thickBot="1">
      <c r="A1" s="67" t="s">
        <v>1818</v>
      </c>
      <c r="B1" s="68" t="s">
        <v>842</v>
      </c>
      <c r="C1" s="68" t="s">
        <v>1819</v>
      </c>
      <c r="D1" s="68" t="s">
        <v>1820</v>
      </c>
      <c r="E1" s="68" t="s">
        <v>1821</v>
      </c>
      <c r="F1" s="68" t="s">
        <v>844</v>
      </c>
      <c r="G1" s="68" t="s">
        <v>1822</v>
      </c>
      <c r="H1" s="68" t="s">
        <v>1823</v>
      </c>
      <c r="I1" s="68" t="s">
        <v>1824</v>
      </c>
      <c r="J1" s="68" t="s">
        <v>1825</v>
      </c>
      <c r="K1" s="68" t="s">
        <v>1826</v>
      </c>
      <c r="L1" s="69" t="s">
        <v>1827</v>
      </c>
      <c r="M1" s="68" t="s">
        <v>1828</v>
      </c>
      <c r="N1" s="68" t="s">
        <v>1829</v>
      </c>
      <c r="O1" s="70" t="s">
        <v>1830</v>
      </c>
    </row>
    <row r="2" spans="1:15" ht="15.75" thickBot="1">
      <c r="A2" s="71" t="s">
        <v>1831</v>
      </c>
      <c r="B2" s="72" t="s">
        <v>766</v>
      </c>
      <c r="C2" s="72" t="s">
        <v>836</v>
      </c>
      <c r="D2" s="72" t="s">
        <v>2664</v>
      </c>
      <c r="E2" s="72" t="s">
        <v>1833</v>
      </c>
      <c r="F2" s="73" t="s">
        <v>2665</v>
      </c>
      <c r="G2" s="73" t="s">
        <v>1854</v>
      </c>
      <c r="H2" s="73" t="s">
        <v>1866</v>
      </c>
      <c r="I2" s="73" t="s">
        <v>2666</v>
      </c>
      <c r="J2" s="279">
        <v>3527.45</v>
      </c>
      <c r="K2" s="279">
        <v>137246067.97999999</v>
      </c>
      <c r="L2" s="280">
        <v>2.5701647062952901E-5</v>
      </c>
      <c r="M2" s="74">
        <v>0</v>
      </c>
      <c r="N2" s="74">
        <v>12133722.73</v>
      </c>
      <c r="O2" s="281">
        <v>0</v>
      </c>
    </row>
    <row r="3" spans="1:15" ht="15.75" thickBot="1">
      <c r="A3" s="71" t="s">
        <v>1831</v>
      </c>
      <c r="B3" s="72" t="s">
        <v>766</v>
      </c>
      <c r="C3" s="72" t="s">
        <v>836</v>
      </c>
      <c r="D3" s="72" t="s">
        <v>2667</v>
      </c>
      <c r="E3" s="72" t="s">
        <v>1833</v>
      </c>
      <c r="F3" s="73" t="s">
        <v>2668</v>
      </c>
      <c r="G3" s="73" t="s">
        <v>1835</v>
      </c>
      <c r="H3" s="73" t="s">
        <v>1836</v>
      </c>
      <c r="I3" s="73" t="s">
        <v>2669</v>
      </c>
      <c r="J3" s="279">
        <v>3.2</v>
      </c>
      <c r="K3" s="279">
        <v>137246067.97999999</v>
      </c>
      <c r="L3" s="280">
        <v>2.3315786361663299E-8</v>
      </c>
      <c r="M3" s="74">
        <v>0</v>
      </c>
      <c r="N3" s="74">
        <v>12133722.73</v>
      </c>
      <c r="O3" s="281">
        <v>0</v>
      </c>
    </row>
    <row r="4" spans="1:15" ht="15.75" thickBot="1">
      <c r="A4" s="71" t="s">
        <v>1831</v>
      </c>
      <c r="B4" s="72" t="s">
        <v>766</v>
      </c>
      <c r="C4" s="72" t="s">
        <v>836</v>
      </c>
      <c r="D4" s="72" t="s">
        <v>2670</v>
      </c>
      <c r="E4" s="72" t="s">
        <v>1833</v>
      </c>
      <c r="F4" s="73" t="s">
        <v>2671</v>
      </c>
      <c r="G4" s="73" t="s">
        <v>1835</v>
      </c>
      <c r="H4" s="73" t="s">
        <v>1836</v>
      </c>
      <c r="I4" s="73" t="s">
        <v>2672</v>
      </c>
      <c r="J4" s="279">
        <v>5303.26</v>
      </c>
      <c r="K4" s="279">
        <v>137246067.97999999</v>
      </c>
      <c r="L4" s="280">
        <v>3.8640524118860802E-5</v>
      </c>
      <c r="M4" s="74">
        <v>0</v>
      </c>
      <c r="N4" s="74">
        <v>12133722.73</v>
      </c>
      <c r="O4" s="281">
        <v>0</v>
      </c>
    </row>
    <row r="5" spans="1:15" ht="15.75" thickBot="1">
      <c r="A5" s="71" t="s">
        <v>1831</v>
      </c>
      <c r="B5" s="72" t="s">
        <v>766</v>
      </c>
      <c r="C5" s="72" t="s">
        <v>836</v>
      </c>
      <c r="D5" s="72" t="s">
        <v>2664</v>
      </c>
      <c r="E5" s="72" t="s">
        <v>1833</v>
      </c>
      <c r="F5" s="73" t="s">
        <v>2665</v>
      </c>
      <c r="G5" s="73" t="s">
        <v>1835</v>
      </c>
      <c r="H5" s="73" t="s">
        <v>1836</v>
      </c>
      <c r="I5" s="73" t="s">
        <v>2673</v>
      </c>
      <c r="J5" s="279">
        <v>1875.68</v>
      </c>
      <c r="K5" s="279">
        <v>137246067.97999999</v>
      </c>
      <c r="L5" s="280">
        <v>1.3666548175889E-5</v>
      </c>
      <c r="M5" s="74">
        <v>0</v>
      </c>
      <c r="N5" s="74">
        <v>12133722.73</v>
      </c>
      <c r="O5" s="281">
        <v>0</v>
      </c>
    </row>
    <row r="6" spans="1:15" ht="15.75" thickBot="1">
      <c r="A6" s="71" t="s">
        <v>1831</v>
      </c>
      <c r="B6" s="72" t="s">
        <v>766</v>
      </c>
      <c r="C6" s="72" t="s">
        <v>836</v>
      </c>
      <c r="D6" s="72" t="s">
        <v>2664</v>
      </c>
      <c r="E6" s="72" t="s">
        <v>1838</v>
      </c>
      <c r="F6" s="73" t="s">
        <v>2674</v>
      </c>
      <c r="G6" s="73" t="s">
        <v>1835</v>
      </c>
      <c r="H6" s="73" t="s">
        <v>1836</v>
      </c>
      <c r="I6" s="73" t="s">
        <v>2675</v>
      </c>
      <c r="J6" s="279">
        <v>9912.26</v>
      </c>
      <c r="K6" s="279">
        <v>137246067.97999999</v>
      </c>
      <c r="L6" s="280">
        <v>7.2222542662894005E-5</v>
      </c>
      <c r="M6" s="74">
        <v>0</v>
      </c>
      <c r="N6" s="74">
        <v>12133722.73</v>
      </c>
      <c r="O6" s="281">
        <v>0</v>
      </c>
    </row>
    <row r="7" spans="1:15" ht="15.75" thickBot="1">
      <c r="A7" s="71" t="s">
        <v>1831</v>
      </c>
      <c r="B7" s="72" t="s">
        <v>766</v>
      </c>
      <c r="C7" s="72" t="s">
        <v>836</v>
      </c>
      <c r="D7" s="72" t="s">
        <v>2664</v>
      </c>
      <c r="E7" s="72" t="s">
        <v>1833</v>
      </c>
      <c r="F7" s="73" t="s">
        <v>2665</v>
      </c>
      <c r="G7" s="73" t="s">
        <v>1835</v>
      </c>
      <c r="H7" s="73" t="s">
        <v>1836</v>
      </c>
      <c r="I7" s="73" t="s">
        <v>2676</v>
      </c>
      <c r="J7" s="279">
        <v>1368.86</v>
      </c>
      <c r="K7" s="279">
        <v>137246067.97999999</v>
      </c>
      <c r="L7" s="280">
        <v>9.9737647871957692E-6</v>
      </c>
      <c r="M7" s="74">
        <v>0</v>
      </c>
      <c r="N7" s="74">
        <v>12133722.73</v>
      </c>
      <c r="O7" s="281">
        <v>0</v>
      </c>
    </row>
    <row r="8" spans="1:15" ht="15.75" thickBot="1">
      <c r="A8" s="71" t="s">
        <v>1831</v>
      </c>
      <c r="B8" s="72" t="s">
        <v>766</v>
      </c>
      <c r="C8" s="72" t="s">
        <v>836</v>
      </c>
      <c r="D8" s="72" t="s">
        <v>2664</v>
      </c>
      <c r="E8" s="72" t="s">
        <v>1838</v>
      </c>
      <c r="F8" s="73" t="s">
        <v>2677</v>
      </c>
      <c r="G8" s="73" t="s">
        <v>1854</v>
      </c>
      <c r="H8" s="73" t="s">
        <v>1866</v>
      </c>
      <c r="I8" s="73" t="s">
        <v>2678</v>
      </c>
      <c r="J8" s="279">
        <v>46.6</v>
      </c>
      <c r="K8" s="279">
        <v>137246067.97999999</v>
      </c>
      <c r="L8" s="280">
        <v>3.3953613889172198E-7</v>
      </c>
      <c r="M8" s="74">
        <v>0</v>
      </c>
      <c r="N8" s="74">
        <v>12133722.73</v>
      </c>
      <c r="O8" s="281">
        <v>0</v>
      </c>
    </row>
    <row r="9" spans="1:15" ht="15.75" thickBot="1">
      <c r="A9" s="77" t="s">
        <v>1831</v>
      </c>
      <c r="B9" s="78" t="s">
        <v>766</v>
      </c>
      <c r="C9" s="78" t="s">
        <v>836</v>
      </c>
      <c r="D9" s="78" t="s">
        <v>2670</v>
      </c>
      <c r="E9" s="78" t="s">
        <v>1833</v>
      </c>
      <c r="F9" s="79" t="s">
        <v>2679</v>
      </c>
      <c r="G9" s="79" t="s">
        <v>1835</v>
      </c>
      <c r="H9" s="79" t="s">
        <v>1836</v>
      </c>
      <c r="I9" s="79" t="s">
        <v>2680</v>
      </c>
      <c r="J9" s="282">
        <v>2050.7800000000002</v>
      </c>
      <c r="K9" s="282">
        <v>137246067.97999999</v>
      </c>
      <c r="L9" s="259">
        <v>1.4942358860866199E-5</v>
      </c>
      <c r="M9" s="80">
        <v>0</v>
      </c>
      <c r="N9" s="80">
        <v>12133722.73</v>
      </c>
      <c r="O9" s="260">
        <v>0</v>
      </c>
    </row>
    <row r="10" spans="1:15" ht="15"/>
  </sheetData>
  <pageMargins left="0.511811024" right="0.511811024" top="0.78740157499999996" bottom="0.78740157499999996" header="0.31496062000000002" footer="0.3149606200000000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5A79-7FB2-4FA5-9EF4-7D8EEDA54381}">
  <sheetPr codeName="Planilha97">
    <tabColor theme="8" tint="0.39997558519241921"/>
  </sheetPr>
  <dimension ref="A1:AC59"/>
  <sheetViews>
    <sheetView showGridLines="0" workbookViewId="0"/>
  </sheetViews>
  <sheetFormatPr defaultRowHeight="15"/>
  <cols>
    <col min="1" max="1" width="17.85546875" bestFit="1" customWidth="1"/>
    <col min="2" max="2" width="15.42578125" customWidth="1"/>
    <col min="3" max="3" width="12.140625" customWidth="1"/>
    <col min="4" max="4" width="20.85546875" customWidth="1"/>
    <col min="5" max="5" width="34.140625" customWidth="1"/>
    <col min="6" max="6" width="10.7109375" customWidth="1"/>
    <col min="7" max="7" width="24.42578125" customWidth="1"/>
    <col min="8" max="8" width="16.28515625" style="223" customWidth="1"/>
    <col min="9" max="9" width="16.28515625" customWidth="1"/>
    <col min="10" max="10" width="15.140625" customWidth="1"/>
    <col min="11" max="11" width="24.7109375" customWidth="1"/>
    <col min="12" max="17" width="27.140625" style="213" customWidth="1"/>
    <col min="18" max="20" width="21.42578125" style="213" customWidth="1"/>
    <col min="21" max="21" width="32.7109375" style="213" customWidth="1"/>
    <col min="22" max="22" width="26.85546875" style="213" customWidth="1"/>
    <col min="23" max="23" width="32.7109375" style="213" customWidth="1"/>
    <col min="24" max="24" width="29.42578125" customWidth="1"/>
    <col min="26" max="29" width="13.140625" customWidth="1"/>
  </cols>
  <sheetData>
    <row r="1" spans="1:29" ht="15.75" thickBot="1">
      <c r="J1" s="221">
        <f>_xlfn.XLOOKUP(IF(COUNTIF(D:D,D5)&gt;1,MAX(H:H),H5),H:H,F:F,0,0)</f>
        <v>0</v>
      </c>
    </row>
    <row r="2" spans="1:29" ht="97.5" customHeight="1" thickTop="1" thickBot="1">
      <c r="C2" s="246" t="s">
        <v>722</v>
      </c>
      <c r="D2" s="246"/>
      <c r="E2" s="246"/>
      <c r="F2" s="216" t="s">
        <v>836</v>
      </c>
      <c r="G2" s="104"/>
      <c r="H2" s="224"/>
      <c r="I2" s="104"/>
      <c r="J2" s="353" t="s">
        <v>723</v>
      </c>
      <c r="K2" s="353"/>
      <c r="L2" s="354" t="s">
        <v>724</v>
      </c>
      <c r="M2" s="355"/>
      <c r="N2" s="355"/>
      <c r="O2" s="356" t="s">
        <v>725</v>
      </c>
      <c r="P2" s="357"/>
      <c r="Q2" s="358"/>
      <c r="R2" s="354" t="s">
        <v>726</v>
      </c>
      <c r="S2" s="355"/>
      <c r="T2" s="355"/>
      <c r="U2" s="359" t="s">
        <v>727</v>
      </c>
      <c r="V2" s="360"/>
      <c r="W2" s="361"/>
      <c r="X2" s="244" t="s">
        <v>728</v>
      </c>
    </row>
    <row r="3" spans="1:29" s="100" customFormat="1" ht="76.5" customHeight="1" thickTop="1" thickBot="1">
      <c r="A3" s="234" t="s">
        <v>729</v>
      </c>
      <c r="B3" s="234" t="s">
        <v>730</v>
      </c>
      <c r="C3" s="234" t="s">
        <v>731</v>
      </c>
      <c r="D3" s="235" t="s">
        <v>692</v>
      </c>
      <c r="E3" s="235" t="s">
        <v>732</v>
      </c>
      <c r="F3" s="235" t="s">
        <v>733</v>
      </c>
      <c r="G3" s="235" t="s">
        <v>734</v>
      </c>
      <c r="H3" s="107" t="s">
        <v>735</v>
      </c>
      <c r="I3" s="220" t="s">
        <v>736</v>
      </c>
      <c r="J3" s="108" t="s">
        <v>737</v>
      </c>
      <c r="K3" s="217" t="s">
        <v>738</v>
      </c>
      <c r="L3" s="214" t="s">
        <v>698</v>
      </c>
      <c r="M3" s="215" t="s">
        <v>739</v>
      </c>
      <c r="N3" s="123" t="s">
        <v>707</v>
      </c>
      <c r="O3" s="239" t="s">
        <v>698</v>
      </c>
      <c r="P3" s="240" t="s">
        <v>739</v>
      </c>
      <c r="Q3" s="241" t="s">
        <v>711</v>
      </c>
      <c r="R3" s="214" t="s">
        <v>698</v>
      </c>
      <c r="S3" s="215" t="s">
        <v>739</v>
      </c>
      <c r="T3" s="123" t="s">
        <v>740</v>
      </c>
      <c r="U3" s="239" t="s">
        <v>698</v>
      </c>
      <c r="V3" s="240" t="s">
        <v>739</v>
      </c>
      <c r="W3" s="123" t="s">
        <v>741</v>
      </c>
      <c r="X3" s="240" t="s">
        <v>742</v>
      </c>
      <c r="Z3" s="321" t="s">
        <v>712</v>
      </c>
      <c r="AA3" s="322"/>
      <c r="AB3" s="322"/>
      <c r="AC3" s="323"/>
    </row>
    <row r="4" spans="1:29" ht="15" customHeight="1" thickTop="1">
      <c r="A4" t="e" cm="1" vm="1">
        <f t="array" ref="A4:A5">_xlfn.UNIQUE(D4:D33)</f>
        <v>#VALUE!</v>
      </c>
      <c r="B4" t="e" vm="1">
        <f>_xlfn.XLOOKUP(A4,$D$4:$D$33,$I$4:$I$33,"",0)</f>
        <v>#VALUE!</v>
      </c>
      <c r="C4" s="106">
        <v>1</v>
      </c>
      <c r="D4" s="101" t="e" cm="1" vm="2">
        <f t="array" ref="D4">_xlfn._xlws.FILTER('Rel de fornecedores'!G:J,'Rel de fornecedores'!E:E=For_4364!F2)</f>
        <v>#VALUE!</v>
      </c>
      <c r="E4" s="101"/>
      <c r="F4" s="101"/>
      <c r="G4" s="101"/>
      <c r="H4" s="221">
        <f>IFERROR(VALUE(LEFT(G4,10)),0)</f>
        <v>0</v>
      </c>
      <c r="I4" s="222" t="str">
        <f>IF(F4="","",IF(COUNTIF($D$4:$D$33,D4)=1,F4,_xlfn.XLOOKUP(MAX($H$4:$H$33),$H$4:$H$33,$F$4:$F$33,0)))</f>
        <v/>
      </c>
      <c r="J4" s="101"/>
      <c r="K4" s="101"/>
      <c r="L4" s="115"/>
      <c r="M4" s="66"/>
      <c r="N4" s="133" t="str">
        <f>IF(L4="","Ok",IF(L4="Não","Ok",IF(AND(L4="Sim",M4="Sim"),"Ok","Verificar")))</f>
        <v>Ok</v>
      </c>
      <c r="O4" s="115"/>
      <c r="P4" s="66"/>
      <c r="Q4" s="133" t="str">
        <f>IF(O4="","Ok",IF(O4="Não","Ok",IF(AND(O4="Sim",P4="Sim"),"Ok","Verificar")))</f>
        <v>Ok</v>
      </c>
      <c r="R4" s="115"/>
      <c r="S4" s="66"/>
      <c r="T4" s="133" t="str">
        <f>IF(R4="","Ok",IF(R4="Não","Ok",IF(AND(R4="Sim",S4="Sim"),"Ok","Verificar")))</f>
        <v>Ok</v>
      </c>
      <c r="U4" s="101"/>
      <c r="V4" s="101"/>
      <c r="W4" s="133" t="str">
        <f>IF(U4="","Ok",IF(U4="Não","Ok",IF(AND(U4="Sim",V4="Sim"),"Ok","Verificar")))</f>
        <v>Ok</v>
      </c>
      <c r="X4" s="101"/>
      <c r="Z4" s="248" t="str">
        <f>IF(AND(OR(N4="Ok",N4=""),OR(Q4="Ok",Q4=""),OR(T4="Ok",T4=""),OR(W4="Ok",W4=""),OR(X4="Sim",X4="")),"", "Fornecedor COM perguntas a serem evidenciadas")</f>
        <v/>
      </c>
      <c r="AA4" s="248"/>
      <c r="AB4" s="248"/>
      <c r="AC4" s="248"/>
    </row>
    <row r="5" spans="1:29" ht="15" customHeight="1">
      <c r="A5">
        <v>0</v>
      </c>
      <c r="B5" t="str">
        <f t="shared" ref="B5:B33" si="0">_xlfn.XLOOKUP(A5,$D$4:$D$33,$I$4:$I$33,"",0)</f>
        <v/>
      </c>
      <c r="C5" s="103">
        <v>2</v>
      </c>
      <c r="D5" s="102"/>
      <c r="E5" s="102"/>
      <c r="F5" s="101"/>
      <c r="G5" s="102"/>
      <c r="H5" s="221">
        <f>IFERROR(VALUE(LEFT(G5,10)),0)</f>
        <v>0</v>
      </c>
      <c r="I5" s="222" t="str">
        <f>IF(F5="","",IF(COUNTIF($D$4:$D$33,D5)=1,F5,_xlfn.XLOOKUP(MAX($H$4:$H$33),$H$4:$H$33,$F$4:$F$33,0)))</f>
        <v/>
      </c>
      <c r="J5" s="101"/>
      <c r="K5" s="101"/>
      <c r="L5" s="101"/>
      <c r="M5" s="101"/>
      <c r="N5" s="133" t="str">
        <f t="shared" ref="N5:N33" si="1">IF(L5="","Ok",IF(L5="Não","Ok",IF(AND(L5="Sim",M5="Sim"),"Ok","Verificar")))</f>
        <v>Ok</v>
      </c>
      <c r="O5" s="101"/>
      <c r="P5" s="101"/>
      <c r="Q5" s="133" t="str">
        <f t="shared" ref="Q5:Q33" si="2">IF(O5="","Ok",IF(O5="Não","Ok",IF(AND(O5="Sim",P5="Sim"),"Ok","Verificar")))</f>
        <v>Ok</v>
      </c>
      <c r="R5" s="101"/>
      <c r="S5" s="101"/>
      <c r="T5" s="133" t="str">
        <f t="shared" ref="T5:T33" si="3">IF(R5="","Ok",IF(R5="Não","Ok",IF(AND(R5="Sim",S5="Sim"),"Ok","Verificar")))</f>
        <v>Ok</v>
      </c>
      <c r="U5" s="101"/>
      <c r="V5" s="101"/>
      <c r="W5" s="133" t="str">
        <f t="shared" ref="W5:W33" si="4">IF(U5="","Ok",IF(U5="Não","Ok",IF(AND(U5="Sim",V5="Sim"),"Ok","Verificar")))</f>
        <v>Ok</v>
      </c>
      <c r="X5" s="101"/>
      <c r="Z5" s="115" t="str">
        <f t="shared" ref="Z5:Z33" si="5">IF(AND(OR(N5="Ok",N5=""),OR(Q5="Ok",Q5=""),OR(T5="Ok",T5=""),OR(W5="Ok",W5=""),OR(X5="Sim",X5="")),"", "Fornecedor COM perguntas a serem evidenciadas")</f>
        <v/>
      </c>
      <c r="AA5" s="249"/>
      <c r="AB5" s="249"/>
      <c r="AC5" s="249"/>
    </row>
    <row r="6" spans="1:29" ht="15" customHeight="1">
      <c r="B6" t="str">
        <f t="shared" si="0"/>
        <v/>
      </c>
      <c r="C6" s="103">
        <v>3</v>
      </c>
      <c r="D6" s="102"/>
      <c r="E6" s="102"/>
      <c r="F6" s="101"/>
      <c r="G6" s="102"/>
      <c r="H6" s="221"/>
      <c r="I6" s="222" t="str">
        <f t="shared" ref="I6:I33" si="6">IF(F6="","",IF(COUNTIF($D$4:$D$33,D6)=1,F6,_xlfn.XLOOKUP(MAX($H$4:$H$33),$H$4:$H$33,$F$4:$F$33,0)))</f>
        <v/>
      </c>
      <c r="J6" s="101"/>
      <c r="K6" s="101"/>
      <c r="L6" s="101"/>
      <c r="M6" s="101"/>
      <c r="N6" s="133" t="str">
        <f t="shared" si="1"/>
        <v>Ok</v>
      </c>
      <c r="O6" s="101"/>
      <c r="P6" s="101"/>
      <c r="Q6" s="133" t="str">
        <f t="shared" si="2"/>
        <v>Ok</v>
      </c>
      <c r="R6" s="101"/>
      <c r="S6" s="101"/>
      <c r="T6" s="133" t="str">
        <f t="shared" si="3"/>
        <v>Ok</v>
      </c>
      <c r="U6" s="101"/>
      <c r="V6" s="101"/>
      <c r="W6" s="133" t="str">
        <f t="shared" si="4"/>
        <v>Ok</v>
      </c>
      <c r="X6" s="101"/>
      <c r="Z6" s="115" t="str">
        <f t="shared" si="5"/>
        <v/>
      </c>
      <c r="AA6" s="249"/>
      <c r="AB6" s="249"/>
      <c r="AC6" s="249"/>
    </row>
    <row r="7" spans="1:29" ht="15" customHeight="1">
      <c r="B7" t="str">
        <f t="shared" si="0"/>
        <v/>
      </c>
      <c r="C7" s="103">
        <v>4</v>
      </c>
      <c r="D7" s="102"/>
      <c r="E7" s="102"/>
      <c r="F7" s="101"/>
      <c r="G7" s="102"/>
      <c r="H7" s="221"/>
      <c r="I7" s="222" t="str">
        <f t="shared" si="6"/>
        <v/>
      </c>
      <c r="J7" s="101"/>
      <c r="K7" s="101"/>
      <c r="L7" s="101"/>
      <c r="M7" s="101"/>
      <c r="N7" s="133" t="str">
        <f t="shared" si="1"/>
        <v>Ok</v>
      </c>
      <c r="O7" s="101"/>
      <c r="P7" s="101"/>
      <c r="Q7" s="133" t="str">
        <f t="shared" si="2"/>
        <v>Ok</v>
      </c>
      <c r="R7" s="101"/>
      <c r="S7" s="101"/>
      <c r="T7" s="133" t="str">
        <f t="shared" si="3"/>
        <v>Ok</v>
      </c>
      <c r="U7" s="101"/>
      <c r="V7" s="101"/>
      <c r="W7" s="133" t="str">
        <f t="shared" si="4"/>
        <v>Ok</v>
      </c>
      <c r="X7" s="101"/>
      <c r="Z7" s="115" t="str">
        <f t="shared" si="5"/>
        <v/>
      </c>
      <c r="AA7" s="249"/>
      <c r="AB7" s="249"/>
      <c r="AC7" s="249"/>
    </row>
    <row r="8" spans="1:29" ht="15" customHeight="1">
      <c r="B8" t="str">
        <f t="shared" si="0"/>
        <v/>
      </c>
      <c r="C8" s="103">
        <v>5</v>
      </c>
      <c r="D8" s="102"/>
      <c r="E8" s="102"/>
      <c r="F8" s="101"/>
      <c r="G8" s="102"/>
      <c r="H8" s="221"/>
      <c r="I8" s="222" t="str">
        <f t="shared" si="6"/>
        <v/>
      </c>
      <c r="J8" s="101"/>
      <c r="K8" s="101"/>
      <c r="L8" s="101"/>
      <c r="M8" s="101"/>
      <c r="N8" s="133" t="str">
        <f t="shared" si="1"/>
        <v>Ok</v>
      </c>
      <c r="O8" s="101"/>
      <c r="P8" s="101"/>
      <c r="Q8" s="133" t="str">
        <f t="shared" si="2"/>
        <v>Ok</v>
      </c>
      <c r="R8" s="101"/>
      <c r="S8" s="101"/>
      <c r="T8" s="133" t="str">
        <f t="shared" si="3"/>
        <v>Ok</v>
      </c>
      <c r="U8" s="101"/>
      <c r="V8" s="101"/>
      <c r="W8" s="133" t="str">
        <f t="shared" si="4"/>
        <v>Ok</v>
      </c>
      <c r="X8" s="101"/>
      <c r="Z8" s="115" t="str">
        <f t="shared" si="5"/>
        <v/>
      </c>
      <c r="AA8" s="249"/>
      <c r="AB8" s="249"/>
      <c r="AC8" s="249"/>
    </row>
    <row r="9" spans="1:29" ht="15" customHeight="1">
      <c r="B9" t="str">
        <f t="shared" si="0"/>
        <v/>
      </c>
      <c r="C9" s="103">
        <v>6</v>
      </c>
      <c r="D9" s="102"/>
      <c r="E9" s="102"/>
      <c r="F9" s="101"/>
      <c r="G9" s="102"/>
      <c r="H9" s="221"/>
      <c r="I9" s="222" t="str">
        <f t="shared" si="6"/>
        <v/>
      </c>
      <c r="J9" s="101"/>
      <c r="K9" s="101"/>
      <c r="L9" s="101"/>
      <c r="M9" s="101"/>
      <c r="N9" s="133" t="str">
        <f t="shared" si="1"/>
        <v>Ok</v>
      </c>
      <c r="O9" s="101"/>
      <c r="P9" s="101"/>
      <c r="Q9" s="133" t="str">
        <f t="shared" si="2"/>
        <v>Ok</v>
      </c>
      <c r="R9" s="101"/>
      <c r="S9" s="101"/>
      <c r="T9" s="133" t="str">
        <f t="shared" si="3"/>
        <v>Ok</v>
      </c>
      <c r="U9" s="101"/>
      <c r="V9" s="101"/>
      <c r="W9" s="133" t="str">
        <f t="shared" si="4"/>
        <v>Ok</v>
      </c>
      <c r="X9" s="101"/>
      <c r="Z9" s="115" t="str">
        <f t="shared" si="5"/>
        <v/>
      </c>
      <c r="AA9" s="249"/>
      <c r="AB9" s="249"/>
      <c r="AC9" s="249"/>
    </row>
    <row r="10" spans="1:29" ht="15" customHeight="1">
      <c r="B10" t="str">
        <f t="shared" si="0"/>
        <v/>
      </c>
      <c r="C10" s="103">
        <v>7</v>
      </c>
      <c r="D10" s="102"/>
      <c r="E10" s="102"/>
      <c r="F10" s="101"/>
      <c r="G10" s="102"/>
      <c r="H10" s="221"/>
      <c r="I10" s="222" t="str">
        <f t="shared" si="6"/>
        <v/>
      </c>
      <c r="J10" s="101"/>
      <c r="K10" s="101"/>
      <c r="L10" s="101"/>
      <c r="M10" s="101"/>
      <c r="N10" s="133" t="str">
        <f t="shared" si="1"/>
        <v>Ok</v>
      </c>
      <c r="O10" s="101"/>
      <c r="P10" s="101"/>
      <c r="Q10" s="133" t="str">
        <f t="shared" si="2"/>
        <v>Ok</v>
      </c>
      <c r="R10" s="101"/>
      <c r="S10" s="101"/>
      <c r="T10" s="133" t="str">
        <f t="shared" si="3"/>
        <v>Ok</v>
      </c>
      <c r="U10" s="101"/>
      <c r="V10" s="101"/>
      <c r="W10" s="133" t="str">
        <f t="shared" si="4"/>
        <v>Ok</v>
      </c>
      <c r="X10" s="101"/>
      <c r="Z10" s="115" t="str">
        <f t="shared" si="5"/>
        <v/>
      </c>
      <c r="AA10" s="249"/>
      <c r="AB10" s="249"/>
      <c r="AC10" s="249"/>
    </row>
    <row r="11" spans="1:29" ht="15" customHeight="1">
      <c r="B11" t="str">
        <f t="shared" si="0"/>
        <v/>
      </c>
      <c r="C11" s="103">
        <v>8</v>
      </c>
      <c r="D11" s="102"/>
      <c r="E11" s="102"/>
      <c r="F11" s="101"/>
      <c r="G11" s="102"/>
      <c r="H11" s="221"/>
      <c r="I11" s="222" t="str">
        <f t="shared" si="6"/>
        <v/>
      </c>
      <c r="J11" s="101"/>
      <c r="K11" s="101"/>
      <c r="L11" s="101"/>
      <c r="M11" s="101"/>
      <c r="N11" s="133" t="str">
        <f t="shared" si="1"/>
        <v>Ok</v>
      </c>
      <c r="O11" s="101"/>
      <c r="P11" s="101"/>
      <c r="Q11" s="133" t="str">
        <f t="shared" si="2"/>
        <v>Ok</v>
      </c>
      <c r="R11" s="101"/>
      <c r="S11" s="101"/>
      <c r="T11" s="133" t="str">
        <f t="shared" si="3"/>
        <v>Ok</v>
      </c>
      <c r="U11" s="101"/>
      <c r="V11" s="101"/>
      <c r="W11" s="133" t="str">
        <f t="shared" si="4"/>
        <v>Ok</v>
      </c>
      <c r="X11" s="101"/>
      <c r="Z11" s="115" t="str">
        <f t="shared" si="5"/>
        <v/>
      </c>
      <c r="AA11" s="249"/>
      <c r="AB11" s="249"/>
      <c r="AC11" s="249"/>
    </row>
    <row r="12" spans="1:29" ht="15" customHeight="1">
      <c r="B12" t="str">
        <f t="shared" si="0"/>
        <v/>
      </c>
      <c r="C12" s="103">
        <v>9</v>
      </c>
      <c r="D12" s="102"/>
      <c r="E12" s="102"/>
      <c r="F12" s="101"/>
      <c r="G12" s="102"/>
      <c r="H12" s="221"/>
      <c r="I12" s="222" t="str">
        <f t="shared" si="6"/>
        <v/>
      </c>
      <c r="J12" s="101"/>
      <c r="K12" s="101"/>
      <c r="L12" s="101"/>
      <c r="M12" s="101"/>
      <c r="N12" s="133" t="str">
        <f t="shared" si="1"/>
        <v>Ok</v>
      </c>
      <c r="O12" s="101"/>
      <c r="P12" s="101"/>
      <c r="Q12" s="133" t="str">
        <f t="shared" si="2"/>
        <v>Ok</v>
      </c>
      <c r="R12" s="101"/>
      <c r="S12" s="101"/>
      <c r="T12" s="133" t="str">
        <f t="shared" si="3"/>
        <v>Ok</v>
      </c>
      <c r="U12" s="101"/>
      <c r="V12" s="101"/>
      <c r="W12" s="133" t="str">
        <f t="shared" si="4"/>
        <v>Ok</v>
      </c>
      <c r="X12" s="101"/>
      <c r="Z12" s="115" t="str">
        <f t="shared" si="5"/>
        <v/>
      </c>
      <c r="AA12" s="249"/>
      <c r="AB12" s="249"/>
      <c r="AC12" s="249"/>
    </row>
    <row r="13" spans="1:29" ht="15" customHeight="1">
      <c r="B13" t="str">
        <f t="shared" si="0"/>
        <v/>
      </c>
      <c r="C13" s="103">
        <v>10</v>
      </c>
      <c r="D13" s="102"/>
      <c r="E13" s="102"/>
      <c r="F13" s="101"/>
      <c r="G13" s="102"/>
      <c r="H13" s="221"/>
      <c r="I13" s="222" t="str">
        <f t="shared" si="6"/>
        <v/>
      </c>
      <c r="J13" s="101"/>
      <c r="K13" s="101"/>
      <c r="L13" s="101"/>
      <c r="M13" s="101"/>
      <c r="N13" s="133" t="str">
        <f t="shared" si="1"/>
        <v>Ok</v>
      </c>
      <c r="O13" s="101"/>
      <c r="P13" s="101"/>
      <c r="Q13" s="133" t="str">
        <f t="shared" si="2"/>
        <v>Ok</v>
      </c>
      <c r="R13" s="101"/>
      <c r="S13" s="101"/>
      <c r="T13" s="133" t="str">
        <f t="shared" si="3"/>
        <v>Ok</v>
      </c>
      <c r="U13" s="101"/>
      <c r="V13" s="101"/>
      <c r="W13" s="133" t="str">
        <f t="shared" si="4"/>
        <v>Ok</v>
      </c>
      <c r="X13" s="101"/>
      <c r="Z13" s="115" t="str">
        <f t="shared" si="5"/>
        <v/>
      </c>
      <c r="AA13" s="249"/>
      <c r="AB13" s="249"/>
      <c r="AC13" s="249"/>
    </row>
    <row r="14" spans="1:29" ht="15" customHeight="1">
      <c r="B14" t="str">
        <f t="shared" si="0"/>
        <v/>
      </c>
      <c r="C14" s="103">
        <v>11</v>
      </c>
      <c r="D14" s="102"/>
      <c r="E14" s="102"/>
      <c r="F14" s="101"/>
      <c r="G14" s="102"/>
      <c r="H14" s="221"/>
      <c r="I14" s="222" t="str">
        <f t="shared" si="6"/>
        <v/>
      </c>
      <c r="J14" s="101"/>
      <c r="K14" s="101"/>
      <c r="L14" s="101"/>
      <c r="M14" s="101"/>
      <c r="N14" s="133" t="str">
        <f t="shared" si="1"/>
        <v>Ok</v>
      </c>
      <c r="O14" s="101"/>
      <c r="P14" s="101"/>
      <c r="Q14" s="133" t="str">
        <f t="shared" si="2"/>
        <v>Ok</v>
      </c>
      <c r="R14" s="101"/>
      <c r="S14" s="101"/>
      <c r="T14" s="133" t="str">
        <f t="shared" si="3"/>
        <v>Ok</v>
      </c>
      <c r="U14" s="101"/>
      <c r="V14" s="101"/>
      <c r="W14" s="133" t="str">
        <f t="shared" si="4"/>
        <v>Ok</v>
      </c>
      <c r="X14" s="101"/>
      <c r="Z14" s="115" t="str">
        <f t="shared" si="5"/>
        <v/>
      </c>
      <c r="AA14" s="249"/>
      <c r="AB14" s="249"/>
      <c r="AC14" s="249"/>
    </row>
    <row r="15" spans="1:29" ht="15" customHeight="1">
      <c r="B15" t="str">
        <f>_xlfn.XLOOKUP(A15,$D$4:$D$33,$I$4:$I$33,"",0)</f>
        <v/>
      </c>
      <c r="C15" s="103">
        <v>12</v>
      </c>
      <c r="D15" s="102"/>
      <c r="E15" s="102"/>
      <c r="F15" s="102"/>
      <c r="G15" s="102"/>
      <c r="H15" s="221"/>
      <c r="I15" s="222" t="str">
        <f>IF(F15="","",IF(COUNTIF($D$4:$D$33,D15)=1,F15,_xlfn.XLOOKUP(MAX($H$4:$H$33),$H$4:$H$33,$F$4:$F$33,0)))</f>
        <v/>
      </c>
      <c r="J15" s="101"/>
      <c r="K15" s="101"/>
      <c r="L15" s="101"/>
      <c r="M15" s="101"/>
      <c r="N15" s="133" t="str">
        <f t="shared" si="1"/>
        <v>Ok</v>
      </c>
      <c r="O15" s="101"/>
      <c r="P15" s="101"/>
      <c r="Q15" s="133" t="str">
        <f t="shared" si="2"/>
        <v>Ok</v>
      </c>
      <c r="R15" s="101"/>
      <c r="S15" s="101"/>
      <c r="T15" s="133" t="str">
        <f t="shared" si="3"/>
        <v>Ok</v>
      </c>
      <c r="U15" s="101"/>
      <c r="V15" s="101"/>
      <c r="W15" s="133" t="str">
        <f t="shared" si="4"/>
        <v>Ok</v>
      </c>
      <c r="X15" s="101"/>
      <c r="Z15" s="115" t="str">
        <f t="shared" si="5"/>
        <v/>
      </c>
      <c r="AA15" s="249"/>
      <c r="AB15" s="249"/>
      <c r="AC15" s="249"/>
    </row>
    <row r="16" spans="1:29">
      <c r="B16" t="str">
        <f t="shared" si="0"/>
        <v/>
      </c>
      <c r="C16" s="103">
        <v>13</v>
      </c>
      <c r="D16" s="102"/>
      <c r="E16" s="102"/>
      <c r="F16" s="102"/>
      <c r="G16" s="101"/>
      <c r="H16" s="221"/>
      <c r="I16" s="222" t="str">
        <f t="shared" si="6"/>
        <v/>
      </c>
      <c r="J16" s="101"/>
      <c r="K16" s="101"/>
      <c r="L16" s="101"/>
      <c r="M16" s="101"/>
      <c r="N16" s="133" t="str">
        <f t="shared" si="1"/>
        <v>Ok</v>
      </c>
      <c r="O16" s="101"/>
      <c r="P16" s="101"/>
      <c r="Q16" s="133" t="str">
        <f t="shared" si="2"/>
        <v>Ok</v>
      </c>
      <c r="R16" s="101"/>
      <c r="S16" s="101"/>
      <c r="T16" s="133" t="str">
        <f t="shared" si="3"/>
        <v>Ok</v>
      </c>
      <c r="U16" s="101"/>
      <c r="V16" s="101"/>
      <c r="W16" s="133" t="str">
        <f t="shared" si="4"/>
        <v>Ok</v>
      </c>
      <c r="X16" s="101"/>
      <c r="Z16" s="115" t="str">
        <f t="shared" si="5"/>
        <v/>
      </c>
      <c r="AA16" s="249"/>
      <c r="AB16" s="249"/>
      <c r="AC16" s="249"/>
    </row>
    <row r="17" spans="2:29">
      <c r="B17" t="str">
        <f t="shared" si="0"/>
        <v/>
      </c>
      <c r="C17" s="103">
        <v>14</v>
      </c>
      <c r="D17" s="102"/>
      <c r="E17" s="102"/>
      <c r="F17" s="102"/>
      <c r="G17" s="102"/>
      <c r="H17" s="221"/>
      <c r="I17" s="222" t="str">
        <f t="shared" si="6"/>
        <v/>
      </c>
      <c r="J17" s="101"/>
      <c r="K17" s="101"/>
      <c r="L17" s="101"/>
      <c r="M17" s="101"/>
      <c r="N17" s="133" t="str">
        <f t="shared" si="1"/>
        <v>Ok</v>
      </c>
      <c r="O17" s="101"/>
      <c r="P17" s="101"/>
      <c r="Q17" s="133" t="str">
        <f t="shared" si="2"/>
        <v>Ok</v>
      </c>
      <c r="R17" s="101"/>
      <c r="S17" s="101"/>
      <c r="T17" s="133" t="str">
        <f t="shared" si="3"/>
        <v>Ok</v>
      </c>
      <c r="U17" s="101"/>
      <c r="V17" s="101"/>
      <c r="W17" s="133" t="str">
        <f t="shared" si="4"/>
        <v>Ok</v>
      </c>
      <c r="X17" s="101"/>
      <c r="Z17" s="115" t="str">
        <f t="shared" si="5"/>
        <v/>
      </c>
      <c r="AA17" s="249"/>
      <c r="AB17" s="249"/>
      <c r="AC17" s="249"/>
    </row>
    <row r="18" spans="2:29">
      <c r="B18" t="str">
        <f t="shared" si="0"/>
        <v/>
      </c>
      <c r="C18" s="103">
        <v>15</v>
      </c>
      <c r="D18" s="102"/>
      <c r="E18" s="102"/>
      <c r="F18" s="102"/>
      <c r="G18" s="102"/>
      <c r="H18" s="221"/>
      <c r="I18" s="222" t="str">
        <f t="shared" si="6"/>
        <v/>
      </c>
      <c r="J18" s="101"/>
      <c r="K18" s="101"/>
      <c r="L18" s="101"/>
      <c r="M18" s="101"/>
      <c r="N18" s="133" t="str">
        <f t="shared" si="1"/>
        <v>Ok</v>
      </c>
      <c r="O18" s="101"/>
      <c r="P18" s="101"/>
      <c r="Q18" s="133" t="str">
        <f t="shared" si="2"/>
        <v>Ok</v>
      </c>
      <c r="R18" s="101"/>
      <c r="S18" s="101"/>
      <c r="T18" s="133" t="str">
        <f t="shared" si="3"/>
        <v>Ok</v>
      </c>
      <c r="U18" s="101"/>
      <c r="V18" s="101"/>
      <c r="W18" s="133" t="str">
        <f t="shared" si="4"/>
        <v>Ok</v>
      </c>
      <c r="X18" s="101"/>
      <c r="Z18" s="115" t="str">
        <f t="shared" si="5"/>
        <v/>
      </c>
      <c r="AA18" s="249"/>
      <c r="AB18" s="249"/>
      <c r="AC18" s="249"/>
    </row>
    <row r="19" spans="2:29">
      <c r="B19" t="str">
        <f t="shared" si="0"/>
        <v/>
      </c>
      <c r="C19" s="103">
        <v>16</v>
      </c>
      <c r="D19" s="102"/>
      <c r="E19" s="102"/>
      <c r="F19" s="102"/>
      <c r="G19" s="102"/>
      <c r="H19" s="221"/>
      <c r="I19" s="221"/>
      <c r="J19" s="101"/>
      <c r="K19" s="101"/>
      <c r="L19" s="101"/>
      <c r="M19" s="101"/>
      <c r="N19" s="133" t="str">
        <f t="shared" si="1"/>
        <v>Ok</v>
      </c>
      <c r="O19" s="101"/>
      <c r="P19" s="101"/>
      <c r="Q19" s="133" t="str">
        <f t="shared" si="2"/>
        <v>Ok</v>
      </c>
      <c r="R19" s="101"/>
      <c r="S19" s="101"/>
      <c r="T19" s="133" t="str">
        <f t="shared" si="3"/>
        <v>Ok</v>
      </c>
      <c r="U19" s="101"/>
      <c r="V19" s="101"/>
      <c r="W19" s="133" t="str">
        <f t="shared" si="4"/>
        <v>Ok</v>
      </c>
      <c r="X19" s="101"/>
      <c r="Z19" s="115" t="str">
        <f t="shared" si="5"/>
        <v/>
      </c>
      <c r="AA19" s="249"/>
      <c r="AB19" s="249"/>
      <c r="AC19" s="249"/>
    </row>
    <row r="20" spans="2:29">
      <c r="B20" t="str">
        <f t="shared" si="0"/>
        <v/>
      </c>
      <c r="C20" s="103">
        <v>17</v>
      </c>
      <c r="D20" s="102"/>
      <c r="E20" s="102"/>
      <c r="F20" s="102"/>
      <c r="G20" s="102"/>
      <c r="H20" s="221"/>
      <c r="I20" s="222"/>
      <c r="J20" s="101"/>
      <c r="K20" s="101"/>
      <c r="L20" s="101"/>
      <c r="M20" s="101"/>
      <c r="N20" s="133" t="str">
        <f t="shared" si="1"/>
        <v>Ok</v>
      </c>
      <c r="O20" s="101"/>
      <c r="P20" s="101"/>
      <c r="Q20" s="133" t="str">
        <f t="shared" si="2"/>
        <v>Ok</v>
      </c>
      <c r="R20" s="101"/>
      <c r="S20" s="101"/>
      <c r="T20" s="133" t="str">
        <f t="shared" si="3"/>
        <v>Ok</v>
      </c>
      <c r="U20" s="101"/>
      <c r="V20" s="101"/>
      <c r="W20" s="133" t="str">
        <f t="shared" si="4"/>
        <v>Ok</v>
      </c>
      <c r="X20" s="101"/>
      <c r="Z20" s="115" t="str">
        <f t="shared" si="5"/>
        <v/>
      </c>
      <c r="AA20" s="249"/>
      <c r="AB20" s="249"/>
      <c r="AC20" s="249"/>
    </row>
    <row r="21" spans="2:29">
      <c r="B21" t="str">
        <f t="shared" si="0"/>
        <v/>
      </c>
      <c r="C21" s="103">
        <v>18</v>
      </c>
      <c r="D21" s="102"/>
      <c r="E21" s="102"/>
      <c r="F21" s="102"/>
      <c r="G21" s="102"/>
      <c r="H21" s="221"/>
      <c r="I21" s="222" t="str">
        <f t="shared" si="6"/>
        <v/>
      </c>
      <c r="J21" s="101"/>
      <c r="K21" s="101"/>
      <c r="L21" s="101"/>
      <c r="M21" s="101"/>
      <c r="N21" s="133" t="str">
        <f t="shared" si="1"/>
        <v>Ok</v>
      </c>
      <c r="O21" s="101"/>
      <c r="P21" s="101"/>
      <c r="Q21" s="133" t="str">
        <f t="shared" si="2"/>
        <v>Ok</v>
      </c>
      <c r="R21" s="101"/>
      <c r="S21" s="101"/>
      <c r="T21" s="133" t="str">
        <f t="shared" si="3"/>
        <v>Ok</v>
      </c>
      <c r="U21" s="101"/>
      <c r="V21" s="101"/>
      <c r="W21" s="133" t="str">
        <f t="shared" si="4"/>
        <v>Ok</v>
      </c>
      <c r="X21" s="101"/>
      <c r="Z21" s="115" t="str">
        <f t="shared" si="5"/>
        <v/>
      </c>
      <c r="AA21" s="249"/>
      <c r="AB21" s="249"/>
      <c r="AC21" s="249"/>
    </row>
    <row r="22" spans="2:29">
      <c r="B22" t="str">
        <f t="shared" si="0"/>
        <v/>
      </c>
      <c r="C22" s="103">
        <v>19</v>
      </c>
      <c r="D22" s="102"/>
      <c r="E22" s="102"/>
      <c r="F22" s="102"/>
      <c r="G22" s="102"/>
      <c r="H22" s="221"/>
      <c r="I22" s="222" t="str">
        <f t="shared" si="6"/>
        <v/>
      </c>
      <c r="J22" s="101"/>
      <c r="K22" s="101"/>
      <c r="L22" s="101"/>
      <c r="M22" s="101"/>
      <c r="N22" s="133" t="str">
        <f t="shared" si="1"/>
        <v>Ok</v>
      </c>
      <c r="O22" s="101"/>
      <c r="P22" s="101"/>
      <c r="Q22" s="133" t="str">
        <f t="shared" si="2"/>
        <v>Ok</v>
      </c>
      <c r="R22" s="101"/>
      <c r="S22" s="101"/>
      <c r="T22" s="133" t="str">
        <f t="shared" si="3"/>
        <v>Ok</v>
      </c>
      <c r="U22" s="101"/>
      <c r="V22" s="101"/>
      <c r="W22" s="133" t="str">
        <f t="shared" si="4"/>
        <v>Ok</v>
      </c>
      <c r="X22" s="101"/>
      <c r="Z22" s="115" t="str">
        <f t="shared" si="5"/>
        <v/>
      </c>
      <c r="AA22" s="249"/>
      <c r="AB22" s="249"/>
      <c r="AC22" s="249"/>
    </row>
    <row r="23" spans="2:29">
      <c r="B23" t="str">
        <f t="shared" si="0"/>
        <v/>
      </c>
      <c r="C23" s="103">
        <v>20</v>
      </c>
      <c r="D23" s="102"/>
      <c r="E23" s="102"/>
      <c r="F23" s="102"/>
      <c r="G23" s="102"/>
      <c r="H23" s="225"/>
      <c r="I23" s="222" t="str">
        <f t="shared" si="6"/>
        <v/>
      </c>
      <c r="J23" s="101"/>
      <c r="K23" s="101"/>
      <c r="L23" s="101"/>
      <c r="M23" s="101"/>
      <c r="N23" s="133" t="str">
        <f t="shared" si="1"/>
        <v>Ok</v>
      </c>
      <c r="O23" s="101"/>
      <c r="P23" s="101"/>
      <c r="Q23" s="133" t="str">
        <f t="shared" si="2"/>
        <v>Ok</v>
      </c>
      <c r="R23" s="101"/>
      <c r="S23" s="101"/>
      <c r="T23" s="133" t="str">
        <f t="shared" si="3"/>
        <v>Ok</v>
      </c>
      <c r="U23" s="101"/>
      <c r="V23" s="101"/>
      <c r="W23" s="133" t="str">
        <f t="shared" si="4"/>
        <v>Ok</v>
      </c>
      <c r="X23" s="101"/>
      <c r="Z23" s="115" t="str">
        <f t="shared" si="5"/>
        <v/>
      </c>
      <c r="AA23" s="249"/>
      <c r="AB23" s="249"/>
      <c r="AC23" s="249"/>
    </row>
    <row r="24" spans="2:29">
      <c r="B24" t="str">
        <f t="shared" si="0"/>
        <v/>
      </c>
      <c r="C24" s="103">
        <v>21</v>
      </c>
      <c r="D24" s="102"/>
      <c r="E24" s="102"/>
      <c r="F24" s="102"/>
      <c r="G24" s="102"/>
      <c r="H24" s="225"/>
      <c r="I24" s="222" t="str">
        <f t="shared" si="6"/>
        <v/>
      </c>
      <c r="J24" s="101"/>
      <c r="K24" s="101"/>
      <c r="L24" s="101"/>
      <c r="M24" s="101"/>
      <c r="N24" s="133" t="str">
        <f t="shared" si="1"/>
        <v>Ok</v>
      </c>
      <c r="O24" s="101"/>
      <c r="P24" s="101"/>
      <c r="Q24" s="133" t="str">
        <f t="shared" si="2"/>
        <v>Ok</v>
      </c>
      <c r="R24" s="101"/>
      <c r="S24" s="101"/>
      <c r="T24" s="133" t="str">
        <f t="shared" si="3"/>
        <v>Ok</v>
      </c>
      <c r="U24" s="101"/>
      <c r="V24" s="101"/>
      <c r="W24" s="133" t="str">
        <f t="shared" si="4"/>
        <v>Ok</v>
      </c>
      <c r="X24" s="101"/>
      <c r="Z24" s="115" t="str">
        <f t="shared" si="5"/>
        <v/>
      </c>
      <c r="AA24" s="249"/>
      <c r="AB24" s="249"/>
      <c r="AC24" s="249"/>
    </row>
    <row r="25" spans="2:29">
      <c r="B25" t="str">
        <f t="shared" si="0"/>
        <v/>
      </c>
      <c r="C25" s="103">
        <v>22</v>
      </c>
      <c r="D25" s="102"/>
      <c r="E25" s="102"/>
      <c r="F25" s="102"/>
      <c r="G25" s="102"/>
      <c r="H25" s="225"/>
      <c r="I25" s="222" t="str">
        <f t="shared" si="6"/>
        <v/>
      </c>
      <c r="J25" s="101"/>
      <c r="K25" s="101"/>
      <c r="L25" s="101"/>
      <c r="M25" s="101"/>
      <c r="N25" s="133" t="str">
        <f t="shared" si="1"/>
        <v>Ok</v>
      </c>
      <c r="O25" s="101"/>
      <c r="P25" s="101"/>
      <c r="Q25" s="133" t="str">
        <f t="shared" si="2"/>
        <v>Ok</v>
      </c>
      <c r="R25" s="101"/>
      <c r="S25" s="101"/>
      <c r="T25" s="133" t="str">
        <f t="shared" si="3"/>
        <v>Ok</v>
      </c>
      <c r="U25" s="101"/>
      <c r="V25" s="101"/>
      <c r="W25" s="133" t="str">
        <f t="shared" si="4"/>
        <v>Ok</v>
      </c>
      <c r="X25" s="101"/>
      <c r="Z25" s="115" t="str">
        <f t="shared" si="5"/>
        <v/>
      </c>
      <c r="AA25" s="249"/>
      <c r="AB25" s="249"/>
      <c r="AC25" s="249"/>
    </row>
    <row r="26" spans="2:29">
      <c r="B26" t="str">
        <f t="shared" si="0"/>
        <v/>
      </c>
      <c r="C26" s="103">
        <v>23</v>
      </c>
      <c r="D26" s="102"/>
      <c r="E26" s="102"/>
      <c r="F26" s="102"/>
      <c r="G26" s="102"/>
      <c r="H26" s="225"/>
      <c r="I26" s="222" t="str">
        <f t="shared" si="6"/>
        <v/>
      </c>
      <c r="J26" s="101"/>
      <c r="K26" s="101"/>
      <c r="L26" s="101"/>
      <c r="M26" s="101"/>
      <c r="N26" s="133" t="str">
        <f t="shared" si="1"/>
        <v>Ok</v>
      </c>
      <c r="O26" s="101"/>
      <c r="P26" s="101"/>
      <c r="Q26" s="133" t="str">
        <f t="shared" si="2"/>
        <v>Ok</v>
      </c>
      <c r="R26" s="101"/>
      <c r="S26" s="101"/>
      <c r="T26" s="133" t="str">
        <f t="shared" si="3"/>
        <v>Ok</v>
      </c>
      <c r="U26" s="101"/>
      <c r="V26" s="101"/>
      <c r="W26" s="133" t="str">
        <f t="shared" si="4"/>
        <v>Ok</v>
      </c>
      <c r="X26" s="101"/>
      <c r="Z26" s="115" t="str">
        <f t="shared" si="5"/>
        <v/>
      </c>
      <c r="AA26" s="249"/>
      <c r="AB26" s="249"/>
      <c r="AC26" s="249"/>
    </row>
    <row r="27" spans="2:29">
      <c r="B27" t="str">
        <f t="shared" si="0"/>
        <v/>
      </c>
      <c r="C27" s="103">
        <v>24</v>
      </c>
      <c r="D27" s="102"/>
      <c r="E27" s="102"/>
      <c r="F27" s="102"/>
      <c r="G27" s="102"/>
      <c r="H27" s="225"/>
      <c r="I27" s="222" t="str">
        <f t="shared" si="6"/>
        <v/>
      </c>
      <c r="J27" s="101"/>
      <c r="K27" s="101"/>
      <c r="L27" s="101"/>
      <c r="M27" s="101"/>
      <c r="N27" s="133" t="str">
        <f t="shared" si="1"/>
        <v>Ok</v>
      </c>
      <c r="O27" s="101"/>
      <c r="P27" s="101"/>
      <c r="Q27" s="133" t="str">
        <f t="shared" si="2"/>
        <v>Ok</v>
      </c>
      <c r="R27" s="101"/>
      <c r="S27" s="101"/>
      <c r="T27" s="133" t="str">
        <f t="shared" si="3"/>
        <v>Ok</v>
      </c>
      <c r="U27" s="101"/>
      <c r="V27" s="101"/>
      <c r="W27" s="133" t="str">
        <f t="shared" si="4"/>
        <v>Ok</v>
      </c>
      <c r="X27" s="101"/>
      <c r="Z27" s="115" t="str">
        <f t="shared" si="5"/>
        <v/>
      </c>
      <c r="AA27" s="249"/>
      <c r="AB27" s="249"/>
      <c r="AC27" s="249"/>
    </row>
    <row r="28" spans="2:29">
      <c r="B28" t="str">
        <f t="shared" si="0"/>
        <v/>
      </c>
      <c r="C28" s="103">
        <v>25</v>
      </c>
      <c r="D28" s="102"/>
      <c r="E28" s="102"/>
      <c r="F28" s="102"/>
      <c r="G28" s="102"/>
      <c r="H28" s="225"/>
      <c r="I28" s="222" t="str">
        <f t="shared" si="6"/>
        <v/>
      </c>
      <c r="J28" s="101"/>
      <c r="K28" s="101"/>
      <c r="L28" s="101"/>
      <c r="M28" s="101"/>
      <c r="N28" s="133" t="str">
        <f t="shared" si="1"/>
        <v>Ok</v>
      </c>
      <c r="O28" s="101"/>
      <c r="P28" s="101"/>
      <c r="Q28" s="133" t="str">
        <f t="shared" si="2"/>
        <v>Ok</v>
      </c>
      <c r="R28" s="101"/>
      <c r="S28" s="101"/>
      <c r="T28" s="133" t="str">
        <f t="shared" si="3"/>
        <v>Ok</v>
      </c>
      <c r="U28" s="101"/>
      <c r="V28" s="101"/>
      <c r="W28" s="133" t="str">
        <f t="shared" si="4"/>
        <v>Ok</v>
      </c>
      <c r="X28" s="101"/>
      <c r="Z28" s="115" t="str">
        <f t="shared" si="5"/>
        <v/>
      </c>
      <c r="AA28" s="249"/>
      <c r="AB28" s="249"/>
      <c r="AC28" s="249"/>
    </row>
    <row r="29" spans="2:29">
      <c r="B29" t="str">
        <f t="shared" si="0"/>
        <v/>
      </c>
      <c r="C29" s="103">
        <v>26</v>
      </c>
      <c r="D29" s="102"/>
      <c r="E29" s="102"/>
      <c r="F29" s="102"/>
      <c r="G29" s="102"/>
      <c r="H29" s="225"/>
      <c r="I29" s="222" t="str">
        <f t="shared" si="6"/>
        <v/>
      </c>
      <c r="J29" s="101"/>
      <c r="K29" s="101"/>
      <c r="L29" s="101"/>
      <c r="M29" s="101"/>
      <c r="N29" s="133" t="str">
        <f t="shared" si="1"/>
        <v>Ok</v>
      </c>
      <c r="O29" s="101"/>
      <c r="P29" s="101"/>
      <c r="Q29" s="133" t="str">
        <f t="shared" si="2"/>
        <v>Ok</v>
      </c>
      <c r="R29" s="101"/>
      <c r="S29" s="101"/>
      <c r="T29" s="133" t="str">
        <f t="shared" si="3"/>
        <v>Ok</v>
      </c>
      <c r="U29" s="101"/>
      <c r="V29" s="101"/>
      <c r="W29" s="133" t="str">
        <f t="shared" si="4"/>
        <v>Ok</v>
      </c>
      <c r="X29" s="101"/>
      <c r="Z29" s="115" t="str">
        <f t="shared" si="5"/>
        <v/>
      </c>
      <c r="AA29" s="249"/>
      <c r="AB29" s="249"/>
      <c r="AC29" s="249"/>
    </row>
    <row r="30" spans="2:29">
      <c r="B30" t="str">
        <f t="shared" si="0"/>
        <v/>
      </c>
      <c r="C30" s="103">
        <v>27</v>
      </c>
      <c r="D30" s="102"/>
      <c r="E30" s="102"/>
      <c r="F30" s="102"/>
      <c r="G30" s="102"/>
      <c r="H30" s="225"/>
      <c r="I30" s="222" t="str">
        <f t="shared" si="6"/>
        <v/>
      </c>
      <c r="J30" s="101"/>
      <c r="K30" s="101"/>
      <c r="L30" s="101"/>
      <c r="M30" s="101"/>
      <c r="N30" s="133" t="str">
        <f t="shared" si="1"/>
        <v>Ok</v>
      </c>
      <c r="O30" s="101"/>
      <c r="P30" s="101"/>
      <c r="Q30" s="133" t="str">
        <f t="shared" si="2"/>
        <v>Ok</v>
      </c>
      <c r="R30" s="101"/>
      <c r="S30" s="101"/>
      <c r="T30" s="133" t="str">
        <f t="shared" si="3"/>
        <v>Ok</v>
      </c>
      <c r="U30" s="101"/>
      <c r="V30" s="101"/>
      <c r="W30" s="133" t="str">
        <f t="shared" si="4"/>
        <v>Ok</v>
      </c>
      <c r="X30" s="101"/>
      <c r="Z30" s="115" t="str">
        <f t="shared" si="5"/>
        <v/>
      </c>
      <c r="AA30" s="249"/>
      <c r="AB30" s="249"/>
      <c r="AC30" s="249"/>
    </row>
    <row r="31" spans="2:29">
      <c r="B31" t="str">
        <f t="shared" si="0"/>
        <v/>
      </c>
      <c r="C31" s="103">
        <v>28</v>
      </c>
      <c r="D31" s="102"/>
      <c r="E31" s="102"/>
      <c r="F31" s="102"/>
      <c r="G31" s="102"/>
      <c r="H31" s="225"/>
      <c r="I31" s="222" t="str">
        <f t="shared" si="6"/>
        <v/>
      </c>
      <c r="J31" s="101"/>
      <c r="K31" s="101"/>
      <c r="L31" s="101"/>
      <c r="M31" s="101"/>
      <c r="N31" s="133" t="str">
        <f t="shared" si="1"/>
        <v>Ok</v>
      </c>
      <c r="O31" s="101"/>
      <c r="P31" s="101"/>
      <c r="Q31" s="133" t="str">
        <f t="shared" si="2"/>
        <v>Ok</v>
      </c>
      <c r="R31" s="101"/>
      <c r="S31" s="101"/>
      <c r="T31" s="133" t="str">
        <f t="shared" si="3"/>
        <v>Ok</v>
      </c>
      <c r="U31" s="101"/>
      <c r="V31" s="101"/>
      <c r="W31" s="133" t="str">
        <f t="shared" si="4"/>
        <v>Ok</v>
      </c>
      <c r="X31" s="101"/>
      <c r="Z31" s="115" t="str">
        <f t="shared" si="5"/>
        <v/>
      </c>
      <c r="AA31" s="249"/>
      <c r="AB31" s="249"/>
      <c r="AC31" s="249"/>
    </row>
    <row r="32" spans="2:29">
      <c r="B32" t="str">
        <f t="shared" si="0"/>
        <v/>
      </c>
      <c r="C32" s="103">
        <v>29</v>
      </c>
      <c r="D32" s="102"/>
      <c r="E32" s="102"/>
      <c r="F32" s="102"/>
      <c r="G32" s="102"/>
      <c r="H32" s="225"/>
      <c r="I32" s="222" t="str">
        <f t="shared" si="6"/>
        <v/>
      </c>
      <c r="J32" s="101"/>
      <c r="K32" s="101"/>
      <c r="L32" s="101"/>
      <c r="M32" s="101"/>
      <c r="N32" s="133" t="str">
        <f t="shared" si="1"/>
        <v>Ok</v>
      </c>
      <c r="O32" s="101"/>
      <c r="P32" s="101"/>
      <c r="Q32" s="133" t="str">
        <f t="shared" si="2"/>
        <v>Ok</v>
      </c>
      <c r="R32" s="101"/>
      <c r="S32" s="101"/>
      <c r="T32" s="133" t="str">
        <f t="shared" si="3"/>
        <v>Ok</v>
      </c>
      <c r="U32" s="101"/>
      <c r="V32" s="101"/>
      <c r="W32" s="133" t="str">
        <f t="shared" si="4"/>
        <v>Ok</v>
      </c>
      <c r="X32" s="101"/>
      <c r="Z32" s="115" t="str">
        <f t="shared" si="5"/>
        <v/>
      </c>
      <c r="AA32" s="249"/>
      <c r="AB32" s="249"/>
      <c r="AC32" s="249"/>
    </row>
    <row r="33" spans="2:29">
      <c r="B33" t="str">
        <f t="shared" si="0"/>
        <v/>
      </c>
      <c r="C33" s="103">
        <v>30</v>
      </c>
      <c r="D33" s="102"/>
      <c r="E33" s="102"/>
      <c r="F33" s="102"/>
      <c r="G33" s="102"/>
      <c r="H33" s="225"/>
      <c r="I33" s="222" t="str">
        <f t="shared" si="6"/>
        <v/>
      </c>
      <c r="J33" s="101"/>
      <c r="K33" s="101"/>
      <c r="L33" s="101"/>
      <c r="M33" s="101"/>
      <c r="N33" s="133" t="str">
        <f t="shared" si="1"/>
        <v>Ok</v>
      </c>
      <c r="O33" s="101"/>
      <c r="P33" s="101"/>
      <c r="Q33" s="133" t="str">
        <f t="shared" si="2"/>
        <v>Ok</v>
      </c>
      <c r="R33" s="101"/>
      <c r="S33" s="101"/>
      <c r="T33" s="133" t="str">
        <f t="shared" si="3"/>
        <v>Ok</v>
      </c>
      <c r="U33" s="101"/>
      <c r="V33" s="101"/>
      <c r="W33" s="133" t="str">
        <f t="shared" si="4"/>
        <v>Ok</v>
      </c>
      <c r="X33" s="101"/>
      <c r="Z33" s="115" t="str">
        <f t="shared" si="5"/>
        <v/>
      </c>
      <c r="AA33" s="249"/>
      <c r="AB33" s="249"/>
      <c r="AC33" s="249"/>
    </row>
    <row r="38" spans="2:29">
      <c r="H38"/>
    </row>
    <row r="39" spans="2:29">
      <c r="H39"/>
    </row>
    <row r="40" spans="2:29">
      <c r="H40"/>
    </row>
    <row r="41" spans="2:29">
      <c r="H41"/>
    </row>
    <row r="42" spans="2:29">
      <c r="H42"/>
    </row>
    <row r="43" spans="2:29">
      <c r="H43"/>
    </row>
    <row r="44" spans="2:29">
      <c r="H44"/>
    </row>
    <row r="45" spans="2:29">
      <c r="H45"/>
    </row>
    <row r="46" spans="2:29">
      <c r="H46"/>
    </row>
    <row r="47" spans="2:29">
      <c r="H47"/>
    </row>
    <row r="48" spans="2:29">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sheetData>
  <mergeCells count="6">
    <mergeCell ref="U2:W2"/>
    <mergeCell ref="Z3:AC3"/>
    <mergeCell ref="J2:K2"/>
    <mergeCell ref="L2:N2"/>
    <mergeCell ref="O2:Q2"/>
    <mergeCell ref="R2:T2"/>
  </mergeCells>
  <conditionalFormatting sqref="D1:D1048576">
    <cfRule type="duplicateValues" dxfId="207" priority="3"/>
  </conditionalFormatting>
  <conditionalFormatting sqref="I3">
    <cfRule type="cellIs" dxfId="206" priority="1" operator="equal">
      <formula>0</formula>
    </cfRule>
    <cfRule type="cellIs" dxfId="205" priority="2" operator="equal">
      <formula>1</formula>
    </cfRule>
  </conditionalFormatting>
  <dataValidations count="1">
    <dataValidation type="list" allowBlank="1" showInputMessage="1" showErrorMessage="1" sqref="J4:K33 O4:P24 L4:M24 U4:V24 R4:S24 X4:X24" xr:uid="{FB207BCE-A1F9-4977-AD08-A1FA06178B13}">
      <formula1>"Sim, Não"</formula1>
    </dataValidation>
  </dataValidation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87CCA969452E54FA4EDD8C19FCDC9C4" ma:contentTypeVersion="18" ma:contentTypeDescription="Crie um novo documento." ma:contentTypeScope="" ma:versionID="adda8d59887830302fcdb9860ad888a3">
  <xsd:schema xmlns:xsd="http://www.w3.org/2001/XMLSchema" xmlns:xs="http://www.w3.org/2001/XMLSchema" xmlns:p="http://schemas.microsoft.com/office/2006/metadata/properties" xmlns:ns1="http://schemas.microsoft.com/sharepoint/v3" xmlns:ns2="96a06ecb-4da8-421a-a54a-354ee7185fa6" xmlns:ns3="345e7577-61bd-47df-b18c-5f42412d664f" targetNamespace="http://schemas.microsoft.com/office/2006/metadata/properties" ma:root="true" ma:fieldsID="5fc3b783765981e56b700cd3cdd61436" ns1:_="" ns2:_="" ns3:_="">
    <xsd:import namespace="http://schemas.microsoft.com/sharepoint/v3"/>
    <xsd:import namespace="96a06ecb-4da8-421a-a54a-354ee7185fa6"/>
    <xsd:import namespace="345e7577-61bd-47df-b18c-5f42412d66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riedades da Política de Conformidade Unificada" ma:hidden="true" ma:internalName="_ip_UnifiedCompliancePolicyProperties">
      <xsd:simpleType>
        <xsd:restriction base="dms:Note"/>
      </xsd:simpleType>
    </xsd:element>
    <xsd:element name="_ip_UnifiedCompliancePolicyUIAction" ma:index="24"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a06ecb-4da8-421a-a54a-354ee7185fa6"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f93ce257-e85f-4ab0-b9ad-9026659fc0c2}" ma:internalName="TaxCatchAll" ma:showField="CatchAllData" ma:web="96a06ecb-4da8-421a-a54a-354ee7185fa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5e7577-61bd-47df-b18c-5f42412d664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395e04de-2378-41b5-9d29-edfcf9c94b4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06ecb-4da8-421a-a54a-354ee7185fa6" xsi:nil="true"/>
    <lcf76f155ced4ddcb4097134ff3c332f xmlns="345e7577-61bd-47df-b18c-5f42412d664f">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04A4B27-9256-464A-AB51-34F7F0F1D275}">
  <ds:schemaRefs>
    <ds:schemaRef ds:uri="http://schemas.microsoft.com/sharepoint/v3/contenttype/forms"/>
  </ds:schemaRefs>
</ds:datastoreItem>
</file>

<file path=customXml/itemProps2.xml><?xml version="1.0" encoding="utf-8"?>
<ds:datastoreItem xmlns:ds="http://schemas.openxmlformats.org/officeDocument/2006/customXml" ds:itemID="{052C3329-AFE8-4F1B-8BCE-BB165DC6DE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6a06ecb-4da8-421a-a54a-354ee7185fa6"/>
    <ds:schemaRef ds:uri="345e7577-61bd-47df-b18c-5f42412d66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EBC107-7813-4A22-93D9-84A56827A9BC}">
  <ds:schemaRefs>
    <ds:schemaRef ds:uri="http://schemas.microsoft.com/office/2006/metadata/properties"/>
    <ds:schemaRef ds:uri="http://schemas.microsoft.com/office/infopath/2007/PartnerControls"/>
    <ds:schemaRef ds:uri="96a06ecb-4da8-421a-a54a-354ee7185fa6"/>
    <ds:schemaRef ds:uri="345e7577-61bd-47df-b18c-5f42412d664f"/>
    <ds:schemaRef ds:uri="http://schemas.microsoft.com/sharepoint/v3"/>
  </ds:schemaRefs>
</ds:datastoreItem>
</file>

<file path=docMetadata/LabelInfo.xml><?xml version="1.0" encoding="utf-8"?>
<clbl:labelList xmlns:clbl="http://schemas.microsoft.com/office/2020/mipLabelMetadata">
  <clbl:label id="{d95698bb-4e0e-471c-be26-13e1c7b29896}" enabled="1" method="Privileged" siteId="{071ab648-205b-4c78-9447-ad15f4b3a8d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136</vt:i4>
      </vt:variant>
    </vt:vector>
  </HeadingPairs>
  <TitlesOfParts>
    <vt:vector size="136" baseType="lpstr">
      <vt:lpstr>Inicio</vt:lpstr>
      <vt:lpstr>Risco por Cooperativa</vt:lpstr>
      <vt:lpstr>Resposta do quest. Cooperados</vt:lpstr>
      <vt:lpstr>Análise Fornecedores</vt:lpstr>
      <vt:lpstr>Cooperados Alto Risco</vt:lpstr>
      <vt:lpstr>Análise Efetuada</vt:lpstr>
      <vt:lpstr>Rel de fornecedores</vt:lpstr>
      <vt:lpstr>CNAEs</vt:lpstr>
      <vt:lpstr>A3300</vt:lpstr>
      <vt:lpstr>3300</vt:lpstr>
      <vt:lpstr>Setor_S 3300</vt:lpstr>
      <vt:lpstr>For_3300</vt:lpstr>
      <vt:lpstr>A3056</vt:lpstr>
      <vt:lpstr>3056</vt:lpstr>
      <vt:lpstr>Setor_S 3056</vt:lpstr>
      <vt:lpstr>For_3056</vt:lpstr>
      <vt:lpstr>A5014</vt:lpstr>
      <vt:lpstr>5014</vt:lpstr>
      <vt:lpstr>Setor_S 5014</vt:lpstr>
      <vt:lpstr>For_5014</vt:lpstr>
      <vt:lpstr>A3055</vt:lpstr>
      <vt:lpstr>3055</vt:lpstr>
      <vt:lpstr>Setor_S 3055</vt:lpstr>
      <vt:lpstr>For_3055</vt:lpstr>
      <vt:lpstr>A3058</vt:lpstr>
      <vt:lpstr>3058</vt:lpstr>
      <vt:lpstr>Setor_S 3058</vt:lpstr>
      <vt:lpstr>For_3058</vt:lpstr>
      <vt:lpstr>A3336</vt:lpstr>
      <vt:lpstr>3336</vt:lpstr>
      <vt:lpstr>Setor_S 3336</vt:lpstr>
      <vt:lpstr>For_3336</vt:lpstr>
      <vt:lpstr>A3350</vt:lpstr>
      <vt:lpstr>3350</vt:lpstr>
      <vt:lpstr>Setor_S 3350</vt:lpstr>
      <vt:lpstr>For_3350</vt:lpstr>
      <vt:lpstr>A3343</vt:lpstr>
      <vt:lpstr>3343</vt:lpstr>
      <vt:lpstr>Setor_S 3343</vt:lpstr>
      <vt:lpstr>For_3343</vt:lpstr>
      <vt:lpstr>A1004</vt:lpstr>
      <vt:lpstr>1004</vt:lpstr>
      <vt:lpstr>Setor_S 1004</vt:lpstr>
      <vt:lpstr>For_1004</vt:lpstr>
      <vt:lpstr>A3042</vt:lpstr>
      <vt:lpstr>3042</vt:lpstr>
      <vt:lpstr>Setor_S 3042</vt:lpstr>
      <vt:lpstr>For_3042</vt:lpstr>
      <vt:lpstr>A3043</vt:lpstr>
      <vt:lpstr>3043</vt:lpstr>
      <vt:lpstr>Setor_S 3043</vt:lpstr>
      <vt:lpstr>For_3043</vt:lpstr>
      <vt:lpstr>A3054</vt:lpstr>
      <vt:lpstr>3054</vt:lpstr>
      <vt:lpstr>Setor_S 3054</vt:lpstr>
      <vt:lpstr>For_3054</vt:lpstr>
      <vt:lpstr>A3059</vt:lpstr>
      <vt:lpstr>3059</vt:lpstr>
      <vt:lpstr>Setor_S 3059</vt:lpstr>
      <vt:lpstr>For_3059</vt:lpstr>
      <vt:lpstr>A3060</vt:lpstr>
      <vt:lpstr>3060</vt:lpstr>
      <vt:lpstr>Setor_S 3060</vt:lpstr>
      <vt:lpstr>For_3060</vt:lpstr>
      <vt:lpstr>A3233</vt:lpstr>
      <vt:lpstr>3233</vt:lpstr>
      <vt:lpstr>Setor_S 3233</vt:lpstr>
      <vt:lpstr>For_3233</vt:lpstr>
      <vt:lpstr>A3261</vt:lpstr>
      <vt:lpstr>3261</vt:lpstr>
      <vt:lpstr>Setor_S 3261</vt:lpstr>
      <vt:lpstr>For_3261</vt:lpstr>
      <vt:lpstr>A3263</vt:lpstr>
      <vt:lpstr>3263</vt:lpstr>
      <vt:lpstr>Setor_S 3263</vt:lpstr>
      <vt:lpstr>For_3263</vt:lpstr>
      <vt:lpstr>A3320</vt:lpstr>
      <vt:lpstr>3320</vt:lpstr>
      <vt:lpstr>Setor_S 3320</vt:lpstr>
      <vt:lpstr>For_3320</vt:lpstr>
      <vt:lpstr>A3332</vt:lpstr>
      <vt:lpstr>3332</vt:lpstr>
      <vt:lpstr>Setor_S 3332</vt:lpstr>
      <vt:lpstr>For_3332</vt:lpstr>
      <vt:lpstr>A3333</vt:lpstr>
      <vt:lpstr>3333</vt:lpstr>
      <vt:lpstr>Setor_S 3333</vt:lpstr>
      <vt:lpstr>For_3333</vt:lpstr>
      <vt:lpstr>A3348</vt:lpstr>
      <vt:lpstr>3348</vt:lpstr>
      <vt:lpstr>Setor_S 3348</vt:lpstr>
      <vt:lpstr>For_3348</vt:lpstr>
      <vt:lpstr>A3349</vt:lpstr>
      <vt:lpstr>3349</vt:lpstr>
      <vt:lpstr>Setor_S 3349</vt:lpstr>
      <vt:lpstr>For_3349</vt:lpstr>
      <vt:lpstr>A3351</vt:lpstr>
      <vt:lpstr>3351</vt:lpstr>
      <vt:lpstr>Setor_S 3351</vt:lpstr>
      <vt:lpstr>For_3351</vt:lpstr>
      <vt:lpstr>A4001</vt:lpstr>
      <vt:lpstr>4001</vt:lpstr>
      <vt:lpstr>Setor_S 4001</vt:lpstr>
      <vt:lpstr>For_4001</vt:lpstr>
      <vt:lpstr>A4002</vt:lpstr>
      <vt:lpstr>4002</vt:lpstr>
      <vt:lpstr>Setor_S 4002</vt:lpstr>
      <vt:lpstr>For_4002</vt:lpstr>
      <vt:lpstr>A4041</vt:lpstr>
      <vt:lpstr>4041</vt:lpstr>
      <vt:lpstr>Setor_S 4041</vt:lpstr>
      <vt:lpstr>For_4041</vt:lpstr>
      <vt:lpstr>A4155</vt:lpstr>
      <vt:lpstr>4155</vt:lpstr>
      <vt:lpstr>Setor_S 4155</vt:lpstr>
      <vt:lpstr>For_4155</vt:lpstr>
      <vt:lpstr>A4198</vt:lpstr>
      <vt:lpstr>4198</vt:lpstr>
      <vt:lpstr>Setor_S 4198</vt:lpstr>
      <vt:lpstr>For_4198</vt:lpstr>
      <vt:lpstr>A4221</vt:lpstr>
      <vt:lpstr>4221</vt:lpstr>
      <vt:lpstr>Setor_S 4221</vt:lpstr>
      <vt:lpstr>For_4221</vt:lpstr>
      <vt:lpstr>A4278</vt:lpstr>
      <vt:lpstr>4278</vt:lpstr>
      <vt:lpstr>Setor_S 4278</vt:lpstr>
      <vt:lpstr>For_4278</vt:lpstr>
      <vt:lpstr>A4332</vt:lpstr>
      <vt:lpstr>4332</vt:lpstr>
      <vt:lpstr>Setor_S 4332</vt:lpstr>
      <vt:lpstr>For_4332</vt:lpstr>
      <vt:lpstr>A4364</vt:lpstr>
      <vt:lpstr>4364</vt:lpstr>
      <vt:lpstr>Setor_S 4364</vt:lpstr>
      <vt:lpstr>For_4364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Dryelle Laiana de Jesus S. dos Santos</dc:creator>
  <cp:keywords/>
  <dc:description/>
  <cp:lastModifiedBy>Gleibson Carreiro de Sousa</cp:lastModifiedBy>
  <cp:revision/>
  <dcterms:created xsi:type="dcterms:W3CDTF">2024-04-22T17:58:45Z</dcterms:created>
  <dcterms:modified xsi:type="dcterms:W3CDTF">2026-02-24T10:50:53Z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0x010100687CCA969452E54FA4EDD8C19FCDC9C4</vt:lpwstr>
  </property>
  <property fmtid="{D5CDD505-2E9C-101B-9397-08002B2CF9AE}" pid="3" name="Order">
    <vt:r8>570900</vt:r8>
  </property>
  <property fmtid="{D5CDD505-2E9C-101B-9397-08002B2CF9AE}" pid="4" name="MediaServiceImageTags">
    <vt:lpwstr/>
  </property>
</Properties>
</file>