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fc63e433b9d3d9/Dokumente/GitHub_Projects/Bonus/"/>
    </mc:Choice>
  </mc:AlternateContent>
  <xr:revisionPtr revIDLastSave="9" documentId="13_ncr:1_{5B034566-2E4E-44CE-A39A-ECFCEC9B117F}" xr6:coauthVersionLast="47" xr6:coauthVersionMax="47" xr10:uidLastSave="{72FE94E2-BA87-43CC-AF90-E5E1B28AB862}"/>
  <bookViews>
    <workbookView xWindow="-110" yWindow="-110" windowWidth="19420" windowHeight="11500" activeTab="2" xr2:uid="{7D5845A0-7CBE-4476-9AE5-AFB72B8B7FF7}"/>
  </bookViews>
  <sheets>
    <sheet name="Bonus_System" sheetId="1" r:id="rId1"/>
    <sheet name="Calculation_old" sheetId="4" r:id="rId2"/>
    <sheet name="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4" i="5"/>
  <c r="B4" i="5" s="1"/>
  <c r="A3" i="5"/>
  <c r="B3" i="5" s="1"/>
  <c r="B2" i="5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13" i="4"/>
  <c r="B12" i="4"/>
  <c r="B11" i="4"/>
  <c r="B10" i="4"/>
  <c r="B9" i="4"/>
  <c r="B8" i="4"/>
  <c r="B7" i="4"/>
  <c r="B6" i="4"/>
  <c r="B5" i="4"/>
  <c r="B4" i="4"/>
  <c r="B3" i="4"/>
  <c r="H2" i="4"/>
  <c r="B2" i="4"/>
  <c r="E22" i="1"/>
  <c r="G6" i="1"/>
  <c r="G8" i="1"/>
  <c r="G7" i="1"/>
  <c r="O6" i="1"/>
  <c r="O7" i="1"/>
  <c r="O8" i="1"/>
  <c r="A6" i="5" l="1"/>
  <c r="B5" i="5"/>
  <c r="E24" i="4"/>
  <c r="E19" i="4"/>
  <c r="E18" i="4"/>
  <c r="E17" i="4"/>
  <c r="E16" i="4"/>
  <c r="E15" i="4"/>
  <c r="E14" i="4"/>
  <c r="E13" i="4"/>
  <c r="E12" i="4"/>
  <c r="E22" i="4"/>
  <c r="E11" i="4"/>
  <c r="E10" i="4"/>
  <c r="E9" i="4"/>
  <c r="E8" i="4"/>
  <c r="E7" i="4"/>
  <c r="E6" i="4"/>
  <c r="E5" i="4"/>
  <c r="E4" i="4"/>
  <c r="E3" i="4"/>
  <c r="E2" i="4"/>
  <c r="E27" i="4"/>
  <c r="E26" i="4"/>
  <c r="E20" i="4"/>
  <c r="E21" i="4"/>
  <c r="E25" i="4"/>
  <c r="E23" i="4"/>
  <c r="H5" i="4"/>
  <c r="F18" i="1"/>
  <c r="F17" i="1"/>
  <c r="F20" i="1"/>
  <c r="F19" i="1"/>
  <c r="F21" i="1"/>
  <c r="H8" i="1"/>
  <c r="H6" i="1"/>
  <c r="H7" i="1"/>
  <c r="A7" i="5" l="1"/>
  <c r="B6" i="5"/>
  <c r="J8" i="1"/>
  <c r="K8" i="1" s="1"/>
  <c r="J7" i="1"/>
  <c r="K7" i="1" s="1"/>
  <c r="J6" i="1"/>
  <c r="K6" i="1" s="1"/>
  <c r="K9" i="1" s="1"/>
  <c r="F22" i="1"/>
  <c r="H9" i="1"/>
  <c r="B7" i="5" l="1"/>
  <c r="A8" i="5"/>
  <c r="B8" i="5" l="1"/>
  <c r="A9" i="5"/>
  <c r="B9" i="5" l="1"/>
  <c r="A10" i="5"/>
  <c r="B10" i="5" l="1"/>
  <c r="A11" i="5"/>
  <c r="B11" i="5" l="1"/>
  <c r="A12" i="5"/>
  <c r="B12" i="5" l="1"/>
  <c r="A13" i="5"/>
  <c r="B13" i="5" l="1"/>
  <c r="A14" i="5"/>
  <c r="B14" i="5" l="1"/>
  <c r="A15" i="5"/>
  <c r="A16" i="5" l="1"/>
  <c r="B15" i="5"/>
  <c r="A17" i="5" l="1"/>
  <c r="B16" i="5"/>
  <c r="A18" i="5" l="1"/>
  <c r="B17" i="5"/>
  <c r="B18" i="5" l="1"/>
  <c r="A19" i="5"/>
  <c r="B19" i="5" l="1"/>
  <c r="A20" i="5"/>
  <c r="B20" i="5" l="1"/>
  <c r="A21" i="5"/>
  <c r="A22" i="5" l="1"/>
  <c r="B21" i="5"/>
  <c r="B22" i="5" l="1"/>
  <c r="A23" i="5"/>
  <c r="B23" i="5" l="1"/>
  <c r="A24" i="5"/>
  <c r="B24" i="5" l="1"/>
  <c r="A25" i="5"/>
  <c r="B25" i="5" l="1"/>
  <c r="A26" i="5"/>
  <c r="A27" i="5" l="1"/>
  <c r="B27" i="5" s="1"/>
  <c r="B26" i="5"/>
</calcChain>
</file>

<file path=xl/sharedStrings.xml><?xml version="1.0" encoding="utf-8"?>
<sst xmlns="http://schemas.openxmlformats.org/spreadsheetml/2006/main" count="29" uniqueCount="17">
  <si>
    <t>20-25</t>
  </si>
  <si>
    <t>26-28</t>
  </si>
  <si>
    <t>28 &gt;</t>
  </si>
  <si>
    <t>Bonus %</t>
  </si>
  <si>
    <t>Bonus €</t>
  </si>
  <si>
    <t>Simulation</t>
  </si>
  <si>
    <t>Ichiban</t>
  </si>
  <si>
    <t>Working_hours</t>
  </si>
  <si>
    <t>Calender_week</t>
  </si>
  <si>
    <t>First_day_of_week</t>
  </si>
  <si>
    <t>Working_hours_converted_old</t>
  </si>
  <si>
    <t>€_old</t>
  </si>
  <si>
    <t>Bonus Calculation</t>
  </si>
  <si>
    <t>Week</t>
  </si>
  <si>
    <t>Working Hours</t>
  </si>
  <si>
    <t>Hourly Rate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</si>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</sst>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_-* #,##0\ [$€-407]_-;\-* #,##0\ [$€-407]_-;_-* &quot;-&quot;??\ [$€-407]_-;_-@_-"/>
    <numFmt numFmtId="166" formatCode="_-* #,##0.0\ [$€-407]_-;\-* #,##0.0\ [$€-407]_-;_-* &quot;-&quot;??\ [$€-407]_-;_-@_-"/>
    <numFmt numFmtId="167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164" fontId="0" fillId="2" borderId="1" xfId="0" applyNumberFormat="1" applyFill="1" applyBorder="1"/>
    <xf numFmtId="165" fontId="0" fillId="2" borderId="0" xfId="0" applyNumberFormat="1" applyFill="1"/>
    <xf numFmtId="0" fontId="3" fillId="2" borderId="0" xfId="2" applyFill="1"/>
    <xf numFmtId="164" fontId="0" fillId="2" borderId="3" xfId="1" applyNumberFormat="1" applyFont="1" applyFill="1" applyBorder="1" applyAlignme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0" xfId="0" applyFont="1" applyFill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164" fontId="0" fillId="2" borderId="10" xfId="0" applyNumberFormat="1" applyFill="1" applyBorder="1"/>
    <xf numFmtId="164" fontId="0" fillId="2" borderId="9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/>
    <xf numFmtId="166" fontId="0" fillId="2" borderId="0" xfId="0" applyNumberFormat="1" applyFill="1" applyAlignment="1">
      <alignment horizontal="center"/>
    </xf>
    <xf numFmtId="44" fontId="0" fillId="2" borderId="0" xfId="0" applyNumberFormat="1" applyFill="1" applyAlignment="1">
      <alignment horizontal="center"/>
    </xf>
    <xf numFmtId="44" fontId="0" fillId="2" borderId="0" xfId="0" applyNumberFormat="1" applyFill="1"/>
    <xf numFmtId="167" fontId="0" fillId="2" borderId="0" xfId="0" applyNumberFormat="1" applyFill="1"/>
    <xf numFmtId="2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18">
    <dxf>
      <fill>
        <patternFill patternType="solid">
          <fgColor indexed="64"/>
          <bgColor indexed="65"/>
        </patternFill>
      </fill>
    </dxf>
    <dxf>
      <fill>
        <patternFill patternType="solid">
          <fgColor indexed="64"/>
          <bgColor indexed="65"/>
        </patternFill>
      </fill>
    </dxf>
    <dxf>
      <numFmt numFmtId="19" formatCode="dd/mm/yyyy"/>
      <fill>
        <patternFill patternType="solid">
          <fgColor indexed="64"/>
          <bgColor indexed="65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_-* #,##0.00\ [$€-407]_-;\-* #,##0.00\ [$€-407]_-;_-* &quot;-&quot;??\ [$€-407]_-;_-@_-"/>
      <fill>
        <patternFill patternType="solid">
          <fgColor indexed="64"/>
          <bgColor indexed="65"/>
        </patternFill>
      </fill>
    </dxf>
    <dxf>
      <fill>
        <patternFill patternType="solid">
          <fgColor indexed="64"/>
          <bgColor indexed="65"/>
        </patternFill>
      </fill>
    </dxf>
    <dxf>
      <fill>
        <patternFill patternType="solid">
          <fgColor indexed="64"/>
          <bgColor indexed="65"/>
        </patternFill>
      </fill>
    </dxf>
    <dxf>
      <fill>
        <patternFill patternType="solid">
          <fgColor indexed="64"/>
          <bgColor indexed="65"/>
        </patternFill>
      </fill>
    </dxf>
    <dxf>
      <numFmt numFmtId="19" formatCode="dd/mm/yyyy"/>
      <fill>
        <patternFill patternType="solid">
          <fgColor indexed="64"/>
          <bgColor indexed="65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4A615F-4BF1-4E11-8DDF-6A8896347AB8}" name="table_bonus_input" displayName="table_bonus_input" ref="A1:E27" totalsRowShown="0" headerRowDxfId="17" dataDxfId="16">
  <autoFilter ref="A1:E27" xr:uid="{0667DF7A-29DE-43F3-BCCC-0BBFA9246213}"/>
  <tableColumns count="5">
    <tableColumn id="1" xr3:uid="{D501E4B8-8FBB-4E7A-AD7A-85BF8B2E62CC}" name="First_day_of_week" dataDxfId="15"/>
    <tableColumn id="2" xr3:uid="{89D13D3F-15C7-49CD-92FD-6B3D78773EA7}" name="Calender_week" dataDxfId="14">
      <calculatedColumnFormula>_xlfn.ISOWEEKNUM(A2)</calculatedColumnFormula>
    </tableColumn>
    <tableColumn id="3" xr3:uid="{11BE365A-1B43-4CB7-A900-7EC5C74586C7}" name="Working_hours" dataDxfId="13"/>
    <tableColumn id="4" xr3:uid="{F96377CB-BDC7-49D4-8D47-ABED9C0745E7}" name="Working_hours_converted_old" dataDxfId="12"/>
    <tableColumn id="5" xr3:uid="{544E732C-0CDF-4FC8-8DCD-0A5131624900}" name="€_old" dataDxfId="11">
      <calculatedColumnFormula>IF(D2=20,1,
IF(D2=21,2,
IF(D2=22,3,
IF(D2=23,4,
IF(D2=24,5,
IF(D2&gt;=25,6,0))))))*Bonus_System!$O$6 + IF(D2=26,1,
IF(D2=27,2,
IF(D2&gt;=28,3,0)))*Bonus_System!$O$7+IF(D2&gt;28,D2-20-5-3,0)*Bonus_System!$O$8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12DE4E-ECAA-4C98-BAA6-7FEFABED9144}" name="Tabelle39" displayName="Tabelle39" ref="H1:H2" totalsRowShown="0" headerRowDxfId="10" dataDxfId="9">
  <autoFilter ref="H1:H2" xr:uid="{A03B7690-7C5A-4D66-B16D-5A9943EE8384}">
    <filterColumn colId="0" hiddenButton="1"/>
  </autoFilter>
  <tableColumns count="1">
    <tableColumn id="1" xr3:uid="{9DD50029-B300-4EE4-BE9E-5F0C63D2C77A}" name="Ichiban" dataDxfId="8">
      <calculatedColumnFormula>MAX(table_bonus_input[Working_hours_converted_old])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32F205-8B16-48D3-AC82-748914F42AA0}" name="Tabelle3610" displayName="Tabelle3610" ref="H4:H5" totalsRowShown="0" headerRowDxfId="7" dataDxfId="6">
  <tableColumns count="1">
    <tableColumn id="1" xr3:uid="{99DEE710-9BC1-4FED-98B8-EEC213DF9F8F}" name="Bonus €" dataDxfId="5">
      <calculatedColumnFormula>SUM(table_bonus_input[€_old])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15E36-A826-4B48-B4C7-A11552A0E6F2}" name="table_bonus_input2" displayName="table_bonus_input2" ref="A1:C27" totalsRowShown="0" headerRowDxfId="4" dataDxfId="3">
  <autoFilter ref="A1:C27" xr:uid="{0667DF7A-29DE-43F3-BCCC-0BBFA9246213}"/>
  <tableColumns count="3">
    <tableColumn id="1" xr3:uid="{BA063079-755D-47FD-AC45-80F1F6352A69}" name="First_day_of_week" dataDxfId="2"/>
    <tableColumn id="2" xr3:uid="{B9AE1D04-087E-43C1-8909-679E4A5FF32C}" name="Calender_week" dataDxfId="1">
      <calculatedColumnFormula>_xlfn.ISOWEEKNUM(A2)</calculatedColumnFormula>
    </tableColumn>
    <tableColumn id="3" xr3:uid="{14829508-4F5E-4555-80E8-8FD81543FCF6}" name="Working_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191A-20E3-4B41-8615-52A06978711B}">
  <sheetPr>
    <tabColor theme="9"/>
  </sheetPr>
  <dimension ref="A2:P33"/>
  <sheetViews>
    <sheetView workbookViewId="0">
      <selection activeCell="F13" sqref="F13"/>
    </sheetView>
  </sheetViews>
  <sheetFormatPr baseColWidth="10" defaultColWidth="10.81640625" defaultRowHeight="14.5" x14ac:dyDescent="0.35"/>
  <cols>
    <col min="1" max="3" width="10.81640625" style="1"/>
    <col min="4" max="4" width="15.453125" style="1" bestFit="1" customWidth="1"/>
    <col min="5" max="5" width="13.26953125" style="1" bestFit="1" customWidth="1"/>
    <col min="6" max="6" width="12.1796875" style="1" bestFit="1" customWidth="1"/>
    <col min="7" max="7" width="13.26953125" style="1" bestFit="1" customWidth="1"/>
    <col min="8" max="9" width="10.81640625" style="1"/>
    <col min="10" max="10" width="13.26953125" style="1" bestFit="1" customWidth="1"/>
    <col min="11" max="12" width="10.81640625" style="1"/>
    <col min="13" max="13" width="13.26953125" style="1" bestFit="1" customWidth="1"/>
    <col min="14" max="16384" width="10.81640625" style="1"/>
  </cols>
  <sheetData>
    <row r="2" spans="1:16" ht="18.5" x14ac:dyDescent="0.45">
      <c r="A2" s="39" t="s">
        <v>5</v>
      </c>
      <c r="B2" s="39"/>
      <c r="C2" s="39"/>
    </row>
    <row r="3" spans="1:16" ht="18.5" x14ac:dyDescent="0.45">
      <c r="B3" s="21"/>
      <c r="C3" s="21"/>
    </row>
    <row r="5" spans="1:16" ht="15" thickBot="1" x14ac:dyDescent="0.4">
      <c r="E5" s="2"/>
      <c r="F5" s="2"/>
      <c r="G5" s="3" t="s">
        <v>14</v>
      </c>
      <c r="H5" s="3" t="s">
        <v>4</v>
      </c>
      <c r="I5" s="2"/>
      <c r="J5" s="3" t="s">
        <v>14</v>
      </c>
      <c r="K5" s="3" t="s">
        <v>4</v>
      </c>
      <c r="M5" s="12" t="s">
        <v>14</v>
      </c>
      <c r="N5" s="12" t="s">
        <v>3</v>
      </c>
      <c r="O5" s="3" t="s">
        <v>4</v>
      </c>
    </row>
    <row r="6" spans="1:16" x14ac:dyDescent="0.35">
      <c r="D6" s="26" t="s">
        <v>15</v>
      </c>
      <c r="E6" s="11">
        <v>130</v>
      </c>
      <c r="G6" s="13">
        <f>IF(E7=20,1,
IF(E7=21,2,
IF(E7=22,3,
IF(E7=23,4,
IF(E7=24,5,
IF(E7&gt;=25,6,0))))))</f>
        <v>6</v>
      </c>
      <c r="H6" s="7">
        <f>O6*G6</f>
        <v>117</v>
      </c>
      <c r="I6" s="7"/>
      <c r="J6" s="13">
        <f>IF(H7=20,1,
IF(H7=21,2,
IF(H7=22,3,
IF(H7=23,4,
IF(H7=24,5,
IF(H7&gt;=25,6,0))))))</f>
        <v>0</v>
      </c>
      <c r="K6" s="7">
        <f>R6*J6</f>
        <v>0</v>
      </c>
      <c r="M6" s="13" t="s">
        <v>0</v>
      </c>
      <c r="N6" s="16">
        <v>0.15</v>
      </c>
      <c r="O6" s="32">
        <f>$E$6*N6</f>
        <v>19.5</v>
      </c>
    </row>
    <row r="7" spans="1:16" x14ac:dyDescent="0.35">
      <c r="D7" s="27" t="s">
        <v>16</v>
      </c>
      <c r="E7" s="18">
        <v>25</v>
      </c>
      <c r="G7" s="14">
        <f>IF(E7=26,1,
IF(E7=27,2,
IF(E7&gt;=28,3,0)))</f>
        <v>0</v>
      </c>
      <c r="H7" s="7">
        <f>O7*G7</f>
        <v>0</v>
      </c>
      <c r="I7" s="7"/>
      <c r="J7" s="14">
        <f>IF(H7=26,1,
IF(H7=27,2,
IF(H7&gt;=28,3,0)))</f>
        <v>0</v>
      </c>
      <c r="K7" s="7">
        <f>R7*J7</f>
        <v>0</v>
      </c>
      <c r="M7" s="14" t="s">
        <v>1</v>
      </c>
      <c r="N7" s="15">
        <v>0.2</v>
      </c>
      <c r="O7" s="32">
        <f>$E$6*N7</f>
        <v>26</v>
      </c>
    </row>
    <row r="8" spans="1:16" ht="15" thickBot="1" x14ac:dyDescent="0.4">
      <c r="G8" s="17">
        <f>IF(E7&gt;28,E7-20-5-3,0)</f>
        <v>0</v>
      </c>
      <c r="H8" s="8">
        <f>O8*G8</f>
        <v>0</v>
      </c>
      <c r="I8" s="7"/>
      <c r="J8" s="17">
        <f>IF(H7&gt;28,H7-20-5-3,0)</f>
        <v>0</v>
      </c>
      <c r="K8" s="8">
        <f>R8*J8</f>
        <v>0</v>
      </c>
      <c r="M8" s="14" t="s">
        <v>2</v>
      </c>
      <c r="N8" s="15">
        <v>0.25</v>
      </c>
      <c r="O8" s="32">
        <f>$E$6*N8</f>
        <v>32.5</v>
      </c>
    </row>
    <row r="9" spans="1:16" ht="15.5" thickTop="1" thickBot="1" x14ac:dyDescent="0.4">
      <c r="G9" s="3" t="s">
        <v>13</v>
      </c>
      <c r="H9" s="7">
        <f>SUM(H6:H8)</f>
        <v>117</v>
      </c>
      <c r="I9" s="7"/>
      <c r="J9" s="3" t="s">
        <v>13</v>
      </c>
      <c r="K9" s="7">
        <f>SUM(K6:K8)</f>
        <v>0</v>
      </c>
      <c r="M9" s="2"/>
      <c r="N9" s="5"/>
      <c r="O9" s="6"/>
    </row>
    <row r="10" spans="1:16" x14ac:dyDescent="0.35">
      <c r="G10" s="2"/>
      <c r="H10" s="7"/>
      <c r="I10" s="7"/>
      <c r="J10" s="7"/>
      <c r="K10" s="7"/>
      <c r="M10" s="2"/>
      <c r="N10" s="5"/>
      <c r="O10" s="6"/>
    </row>
    <row r="11" spans="1:16" x14ac:dyDescent="0.35">
      <c r="G11" s="2"/>
      <c r="H11" s="24"/>
      <c r="I11" s="24"/>
      <c r="J11" s="24"/>
      <c r="K11" s="24"/>
      <c r="M11" s="2"/>
      <c r="N11" s="5"/>
      <c r="O11" s="6"/>
    </row>
    <row r="12" spans="1:16" x14ac:dyDescent="0.35">
      <c r="A12" s="22"/>
      <c r="B12" s="22"/>
      <c r="C12" s="22"/>
      <c r="D12" s="23"/>
      <c r="E12" s="23"/>
      <c r="F12" s="23"/>
      <c r="G12" s="23"/>
      <c r="H12" s="7"/>
      <c r="I12" s="7"/>
      <c r="J12" s="7"/>
      <c r="K12" s="7"/>
      <c r="L12" s="25"/>
      <c r="M12" s="25"/>
      <c r="N12" s="25"/>
      <c r="O12" s="25"/>
      <c r="P12" s="22"/>
    </row>
    <row r="13" spans="1:16" ht="18.5" x14ac:dyDescent="0.45">
      <c r="A13" s="39" t="s">
        <v>12</v>
      </c>
      <c r="B13" s="39"/>
      <c r="C13" s="39"/>
      <c r="G13" s="2"/>
      <c r="H13" s="7"/>
      <c r="I13" s="7"/>
      <c r="J13" s="7"/>
      <c r="K13" s="7"/>
      <c r="M13" s="2"/>
      <c r="N13" s="5"/>
      <c r="O13" s="6"/>
    </row>
    <row r="14" spans="1:16" ht="18.5" x14ac:dyDescent="0.45">
      <c r="A14" s="28"/>
      <c r="B14" s="28"/>
      <c r="C14" s="28"/>
      <c r="G14" s="2"/>
      <c r="H14" s="7"/>
      <c r="I14" s="7"/>
      <c r="J14" s="7"/>
      <c r="K14" s="7"/>
      <c r="M14" s="2"/>
      <c r="N14" s="5"/>
      <c r="O14" s="6"/>
    </row>
    <row r="15" spans="1:16" x14ac:dyDescent="0.35">
      <c r="D15" s="2"/>
      <c r="E15" s="2"/>
      <c r="F15" s="2"/>
      <c r="G15" s="2"/>
      <c r="H15" s="7"/>
      <c r="I15" s="7"/>
      <c r="J15" s="7"/>
      <c r="K15" s="7"/>
      <c r="M15" s="2"/>
      <c r="N15" s="5"/>
      <c r="O15" s="6"/>
    </row>
    <row r="16" spans="1:16" ht="15" thickBot="1" x14ac:dyDescent="0.4">
      <c r="D16" s="3" t="s">
        <v>13</v>
      </c>
      <c r="E16" s="3" t="s">
        <v>14</v>
      </c>
      <c r="F16" s="3" t="s">
        <v>4</v>
      </c>
      <c r="G16" s="2"/>
      <c r="H16" s="7"/>
      <c r="I16" s="7"/>
      <c r="J16" s="7"/>
      <c r="K16" s="7"/>
      <c r="M16" s="2"/>
      <c r="N16" s="5"/>
      <c r="O16" s="6"/>
    </row>
    <row r="17" spans="4:15" x14ac:dyDescent="0.35">
      <c r="D17" s="2">
        <v>1</v>
      </c>
      <c r="E17" s="35"/>
      <c r="F17" s="32">
        <f>IF(E17=20,1,
IF(E17=21,2,
IF(E17=22,3,
IF(E17=23,4,
IF(E17=24,5,
IF(E17&gt;=25,6,0))))))*$O$6 + IF(26&lt;=E17&lt;27,1,
IF(27&lt;=E17&lt;28,2,
IF(E17&gt;=28,3,0)))*$O$7+IF(E17&gt;28,E17-20-5-3,0)*$O$8</f>
        <v>0</v>
      </c>
      <c r="G17" s="2"/>
      <c r="H17" s="7"/>
      <c r="I17" s="7"/>
      <c r="J17" s="7"/>
      <c r="K17" s="7"/>
      <c r="M17" s="2"/>
      <c r="N17" s="5"/>
      <c r="O17" s="6"/>
    </row>
    <row r="18" spans="4:15" x14ac:dyDescent="0.35">
      <c r="D18" s="2">
        <v>2</v>
      </c>
      <c r="E18" s="37"/>
      <c r="F18" s="32">
        <f>IF(E18=20,1,
IF(E18=21,2,
IF(E18=22,3,
IF(E18=23,4,
IF(E18=24,5,
IF(E18&gt;=25,6,0))))))*$O$6 + IF(26&lt;=E18&lt;27,1,
IF(27&lt;=E18&lt;28,2,
IF(E18&gt;=28,3,0)))*$O$7+IF(E18&gt;28,E18-20-5-3,0)*$O$8</f>
        <v>0</v>
      </c>
      <c r="G18" s="2"/>
      <c r="H18" s="7"/>
      <c r="I18" s="7"/>
      <c r="J18" s="7"/>
      <c r="K18" s="7"/>
      <c r="M18" s="2"/>
      <c r="N18" s="5"/>
      <c r="O18" s="6"/>
    </row>
    <row r="19" spans="4:15" x14ac:dyDescent="0.35">
      <c r="D19" s="2">
        <v>3</v>
      </c>
      <c r="E19" s="35"/>
      <c r="F19" s="32">
        <f t="shared" ref="F19:F21" si="0">IF(E19=20,1,
IF(E19=21,2,
IF(E19=22,3,
IF(E19=23,4,
IF(E19=24,5,
IF(E19&gt;=25,6,0))))))*$O$6 + IF(26&lt;=E19&lt;27,1,
IF(27&lt;=E19&lt;28,2,
IF(E19&gt;=28,3,0)))*$O$7+IF(E19&gt;28,E19-20-5-3,0)*$O$8</f>
        <v>0</v>
      </c>
      <c r="G19" s="2"/>
      <c r="H19" s="7"/>
      <c r="I19" s="7"/>
      <c r="J19" s="7"/>
      <c r="K19" s="7"/>
      <c r="M19" s="2"/>
      <c r="N19" s="5"/>
      <c r="O19" s="6"/>
    </row>
    <row r="20" spans="4:15" x14ac:dyDescent="0.35">
      <c r="D20" s="2">
        <v>4</v>
      </c>
      <c r="E20" s="35"/>
      <c r="F20" s="32">
        <f t="shared" si="0"/>
        <v>0</v>
      </c>
      <c r="G20" s="2"/>
      <c r="H20" s="7"/>
      <c r="I20" s="7"/>
      <c r="J20" s="7"/>
      <c r="K20" s="7"/>
      <c r="M20" s="2"/>
      <c r="N20" s="5"/>
      <c r="O20" s="6"/>
    </row>
    <row r="21" spans="4:15" ht="15" thickBot="1" x14ac:dyDescent="0.4">
      <c r="D21" s="20">
        <v>5</v>
      </c>
      <c r="E21" s="36"/>
      <c r="F21" s="32">
        <f t="shared" si="0"/>
        <v>0</v>
      </c>
      <c r="G21" s="2"/>
      <c r="H21" s="7"/>
      <c r="I21" s="7"/>
      <c r="J21" s="7"/>
      <c r="K21" s="7"/>
      <c r="M21" s="2"/>
      <c r="N21" s="5"/>
      <c r="O21" s="6"/>
    </row>
    <row r="22" spans="4:15" ht="15" thickTop="1" x14ac:dyDescent="0.35">
      <c r="E22" s="2">
        <f>SUM(E17:E21)</f>
        <v>0</v>
      </c>
      <c r="F22" s="33">
        <f>SUM(F17:F21)</f>
        <v>0</v>
      </c>
      <c r="G22" s="2"/>
      <c r="H22" s="7"/>
      <c r="I22" s="7"/>
      <c r="J22" s="7"/>
      <c r="K22" s="7"/>
      <c r="M22" s="2"/>
      <c r="N22" s="5"/>
      <c r="O22" s="6"/>
    </row>
    <row r="23" spans="4:15" x14ac:dyDescent="0.35">
      <c r="E23" s="2"/>
      <c r="F23" s="7"/>
      <c r="G23" s="2"/>
      <c r="H23" s="7"/>
      <c r="I23" s="7"/>
      <c r="J23" s="7"/>
      <c r="K23" s="7"/>
      <c r="M23" s="2"/>
      <c r="N23" s="5"/>
      <c r="O23" s="6"/>
    </row>
    <row r="24" spans="4:15" x14ac:dyDescent="0.35">
      <c r="D24" s="10"/>
      <c r="J24" s="7"/>
      <c r="K24" s="7"/>
      <c r="M24" s="2"/>
      <c r="N24" s="5"/>
      <c r="O24" s="6"/>
    </row>
    <row r="25" spans="4:15" x14ac:dyDescent="0.35">
      <c r="J25" s="38"/>
      <c r="K25" s="38"/>
      <c r="M25" s="2"/>
      <c r="N25" s="5"/>
      <c r="O25" s="6"/>
    </row>
    <row r="26" spans="4:15" x14ac:dyDescent="0.35">
      <c r="J26" s="7"/>
      <c r="K26" s="7"/>
      <c r="M26" s="2"/>
      <c r="N26" s="5"/>
      <c r="O26" s="6"/>
    </row>
    <row r="27" spans="4:15" x14ac:dyDescent="0.35">
      <c r="J27" s="2"/>
      <c r="K27" s="2"/>
      <c r="M27" s="2"/>
      <c r="N27" s="5"/>
      <c r="O27" s="6"/>
    </row>
    <row r="28" spans="4:15" x14ac:dyDescent="0.35">
      <c r="J28" s="4"/>
      <c r="K28" s="4"/>
      <c r="M28" s="2"/>
      <c r="N28" s="5"/>
      <c r="O28" s="6"/>
    </row>
    <row r="29" spans="4:15" x14ac:dyDescent="0.35">
      <c r="J29" s="4"/>
      <c r="K29" s="4"/>
      <c r="M29" s="2"/>
      <c r="N29" s="5"/>
      <c r="O29" s="6"/>
    </row>
    <row r="30" spans="4:15" x14ac:dyDescent="0.35">
      <c r="J30" s="19"/>
      <c r="K30" s="19"/>
      <c r="M30" s="2"/>
      <c r="N30" s="5"/>
      <c r="O30" s="6"/>
    </row>
    <row r="31" spans="4:15" x14ac:dyDescent="0.35">
      <c r="J31" s="7"/>
      <c r="K31" s="7"/>
      <c r="L31" s="9"/>
      <c r="M31" s="2"/>
      <c r="N31" s="5"/>
      <c r="O31" s="6"/>
    </row>
    <row r="32" spans="4:15" x14ac:dyDescent="0.35">
      <c r="J32" s="7"/>
      <c r="K32" s="7"/>
      <c r="L32" s="9"/>
      <c r="M32" s="2"/>
      <c r="N32" s="5"/>
      <c r="O32" s="6"/>
    </row>
    <row r="33" spans="13:15" x14ac:dyDescent="0.35">
      <c r="M33" s="2"/>
      <c r="N33" s="5"/>
      <c r="O33" s="6"/>
    </row>
  </sheetData>
  <mergeCells count="2">
    <mergeCell ref="A13:C13"/>
    <mergeCell ref="A2:C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8DF2-29EA-4BB3-8047-0C7E4D9126EC}">
  <sheetPr>
    <tabColor theme="5"/>
  </sheetPr>
  <dimension ref="A1:H27"/>
  <sheetViews>
    <sheetView topLeftCell="A7" workbookViewId="0">
      <selection activeCell="A2" sqref="A2:A27"/>
    </sheetView>
  </sheetViews>
  <sheetFormatPr baseColWidth="10" defaultColWidth="11.453125" defaultRowHeight="14.5" x14ac:dyDescent="0.35"/>
  <cols>
    <col min="1" max="1" width="21.26953125" style="1" bestFit="1" customWidth="1"/>
    <col min="2" max="2" width="19.453125" style="1" bestFit="1" customWidth="1"/>
    <col min="3" max="3" width="19.453125" style="1" customWidth="1"/>
    <col min="4" max="4" width="31.6328125" style="1" bestFit="1" customWidth="1"/>
    <col min="5" max="7" width="11.453125" style="1"/>
    <col min="8" max="8" width="12.453125" style="1" bestFit="1" customWidth="1"/>
    <col min="9" max="16384" width="11.453125" style="1"/>
  </cols>
  <sheetData>
    <row r="1" spans="1:8" x14ac:dyDescent="0.35">
      <c r="A1" s="29" t="s">
        <v>9</v>
      </c>
      <c r="B1" s="29" t="s">
        <v>8</v>
      </c>
      <c r="C1" s="29" t="s">
        <v>7</v>
      </c>
      <c r="D1" s="29" t="s">
        <v>10</v>
      </c>
      <c r="E1" s="29" t="s">
        <v>11</v>
      </c>
      <c r="H1" s="29" t="s">
        <v>6</v>
      </c>
    </row>
    <row r="2" spans="1:8" x14ac:dyDescent="0.35">
      <c r="A2" s="30">
        <v>44866</v>
      </c>
      <c r="B2" s="1">
        <f t="shared" ref="B2:B25" si="0">_xlfn.ISOWEEKNUM(A2)</f>
        <v>44</v>
      </c>
      <c r="C2" s="1">
        <v>0</v>
      </c>
      <c r="D2" s="1">
        <v>0</v>
      </c>
      <c r="E2" s="34">
        <f>IF(D2=20,1,
IF(D2=21,2,
IF(D2=22,3,
IF(D2=23,4,
IF(D2=24,5,
IF(D2&gt;=25,6,0))))))*Bonus_System!$O$6 + IF(D2=26,1,
IF(D2=27,2,
IF(D2&gt;=28,3,0)))*Bonus_System!$O$7+IF(D2&gt;28,D2-20-5-3,0)*Bonus_System!$O$8</f>
        <v>0</v>
      </c>
      <c r="H2" s="2">
        <f>MAX(table_bonus_input[Working_hours_converted_old])</f>
        <v>50.3</v>
      </c>
    </row>
    <row r="3" spans="1:8" x14ac:dyDescent="0.35">
      <c r="A3" s="30">
        <v>44872</v>
      </c>
      <c r="B3" s="1">
        <f t="shared" si="0"/>
        <v>45</v>
      </c>
      <c r="C3" s="1">
        <v>25</v>
      </c>
      <c r="D3" s="1">
        <v>25</v>
      </c>
      <c r="E3" s="34">
        <f>IF(D3=20,1,
IF(D3=21,2,
IF(D3=22,3,
IF(D3=23,4,
IF(D3=24,5,
IF(D3&gt;=25,6,0))))))*Bonus_System!$O$6 + IF(D3=26,1,
IF(D3=27,2,
IF(D3&gt;=28,3,0)))*Bonus_System!$O$7+IF(D3&gt;28,D3-20-5-3,0)*Bonus_System!$O$8</f>
        <v>117</v>
      </c>
    </row>
    <row r="4" spans="1:8" x14ac:dyDescent="0.35">
      <c r="A4" s="30">
        <v>44879</v>
      </c>
      <c r="B4" s="1">
        <f t="shared" si="0"/>
        <v>46</v>
      </c>
      <c r="C4" s="1">
        <v>38.25</v>
      </c>
      <c r="D4" s="1">
        <v>38.146000000000001</v>
      </c>
      <c r="E4" s="34">
        <f>IF(D4=20,1,
IF(D4=21,2,
IF(D4=22,3,
IF(D4=23,4,
IF(D4=24,5,
IF(D4&gt;=25,6,0))))))*Bonus_System!$O$6 + IF(D4=26,1,
IF(D4=27,2,
IF(D4&gt;=28,3,0)))*Bonus_System!$O$7+IF(D4&gt;28,D4-20-5-3,0)*Bonus_System!$O$8</f>
        <v>524.745</v>
      </c>
      <c r="H4" s="29" t="s">
        <v>4</v>
      </c>
    </row>
    <row r="5" spans="1:8" x14ac:dyDescent="0.35">
      <c r="A5" s="30">
        <v>44886</v>
      </c>
      <c r="B5" s="1">
        <f t="shared" si="0"/>
        <v>47</v>
      </c>
      <c r="C5" s="1">
        <v>42.45</v>
      </c>
      <c r="D5" s="1">
        <v>42.75</v>
      </c>
      <c r="E5" s="34">
        <f>IF(D5=20,1,
IF(D5=21,2,
IF(D5=22,3,
IF(D5=23,4,
IF(D5=24,5,
IF(D5&gt;=25,6,0))))))*Bonus_System!$O$6 + IF(D5=26,1,
IF(D5=27,2,
IF(D5&gt;=28,3,0)))*Bonus_System!$O$7+IF(D5&gt;28,D5-20-5-3,0)*Bonus_System!$O$8</f>
        <v>674.375</v>
      </c>
      <c r="H5" s="31">
        <f>SUM(table_bonus_input[€_old])</f>
        <v>8196.0450000000001</v>
      </c>
    </row>
    <row r="6" spans="1:8" x14ac:dyDescent="0.35">
      <c r="A6" s="30">
        <v>44893</v>
      </c>
      <c r="B6" s="1">
        <f t="shared" si="0"/>
        <v>48</v>
      </c>
      <c r="C6" s="1">
        <v>50.2</v>
      </c>
      <c r="D6" s="1">
        <v>50.3</v>
      </c>
      <c r="E6" s="34">
        <f>IF(D6=20,1,
IF(D6=21,2,
IF(D6=22,3,
IF(D6=23,4,
IF(D6=24,5,
IF(D6&gt;=25,6,0))))))*Bonus_System!$O$6 + IF(D6=26,1,
IF(D6=27,2,
IF(D6&gt;=28,3,0)))*Bonus_System!$O$7+IF(D6&gt;28,D6-20-5-3,0)*Bonus_System!$O$8</f>
        <v>919.74999999999989</v>
      </c>
    </row>
    <row r="7" spans="1:8" x14ac:dyDescent="0.35">
      <c r="A7" s="30">
        <v>44900</v>
      </c>
      <c r="B7" s="1">
        <f t="shared" si="0"/>
        <v>49</v>
      </c>
      <c r="C7" s="1">
        <v>35</v>
      </c>
      <c r="D7" s="1">
        <v>35</v>
      </c>
      <c r="E7" s="34">
        <f>IF(D7=20,1,
IF(D7=21,2,
IF(D7=22,3,
IF(D7=23,4,
IF(D7=24,5,
IF(D7&gt;=25,6,0))))))*Bonus_System!$O$6 + IF(D7=26,1,
IF(D7=27,2,
IF(D7&gt;=28,3,0)))*Bonus_System!$O$7+IF(D7&gt;28,D7-20-5-3,0)*Bonus_System!$O$8</f>
        <v>422.5</v>
      </c>
    </row>
    <row r="8" spans="1:8" x14ac:dyDescent="0.35">
      <c r="A8" s="30">
        <v>44907</v>
      </c>
      <c r="B8" s="1">
        <f t="shared" si="0"/>
        <v>50</v>
      </c>
      <c r="C8" s="1">
        <v>28.02</v>
      </c>
      <c r="D8" s="1">
        <v>28.03</v>
      </c>
      <c r="E8" s="34">
        <f>IF(D8=20,1,
IF(D8=21,2,
IF(D8=22,3,
IF(D8=23,4,
IF(D8=24,5,
IF(D8&gt;=25,6,0))))))*Bonus_System!$O$6 + IF(D8=26,1,
IF(D8=27,2,
IF(D8&gt;=28,3,0)))*Bonus_System!$O$7+IF(D8&gt;28,D8-20-5-3,0)*Bonus_System!$O$8</f>
        <v>195.97500000000002</v>
      </c>
    </row>
    <row r="9" spans="1:8" x14ac:dyDescent="0.35">
      <c r="A9" s="30">
        <v>44914</v>
      </c>
      <c r="B9" s="1">
        <f t="shared" si="0"/>
        <v>51</v>
      </c>
      <c r="C9" s="1">
        <v>28.06</v>
      </c>
      <c r="D9" s="1">
        <v>28.1</v>
      </c>
      <c r="E9" s="34">
        <f>IF(D9=20,1,
IF(D9=21,2,
IF(D9=22,3,
IF(D9=23,4,
IF(D9=24,5,
IF(D9&gt;=25,6,0))))))*Bonus_System!$O$6 + IF(D9=26,1,
IF(D9=27,2,
IF(D9&gt;=28,3,0)))*Bonus_System!$O$7+IF(D9&gt;28,D9-20-5-3,0)*Bonus_System!$O$8</f>
        <v>198.25000000000006</v>
      </c>
    </row>
    <row r="10" spans="1:8" x14ac:dyDescent="0.35">
      <c r="A10" s="30">
        <v>44921</v>
      </c>
      <c r="B10" s="1">
        <f t="shared" si="0"/>
        <v>52</v>
      </c>
      <c r="C10" s="1">
        <v>3</v>
      </c>
      <c r="D10" s="1">
        <v>3</v>
      </c>
      <c r="E10" s="34">
        <f>IF(D10=20,1,
IF(D10=21,2,
IF(D10=22,3,
IF(D10=23,4,
IF(D10=24,5,
IF(D10&gt;=25,6,0))))))*Bonus_System!$O$6 + IF(D10=26,1,
IF(D10=27,2,
IF(D10&gt;=28,3,0)))*Bonus_System!$O$7+IF(D10&gt;28,D10-20-5-3,0)*Bonus_System!$O$8</f>
        <v>0</v>
      </c>
    </row>
    <row r="11" spans="1:8" x14ac:dyDescent="0.35">
      <c r="A11" s="30">
        <v>44928</v>
      </c>
      <c r="B11" s="1">
        <f t="shared" si="0"/>
        <v>1</v>
      </c>
      <c r="C11" s="1">
        <v>28</v>
      </c>
      <c r="D11" s="1">
        <v>28</v>
      </c>
      <c r="E11" s="34">
        <f>IF(D11=20,1,
IF(D11=21,2,
IF(D11=22,3,
IF(D11=23,4,
IF(D11=24,5,
IF(D11&gt;=25,6,0))))))*Bonus_System!$O$6 + IF(D11=26,1,
IF(D11=27,2,
IF(D11&gt;=28,3,0)))*Bonus_System!$O$7+IF(D11&gt;28,D11-20-5-3,0)*Bonus_System!$O$8</f>
        <v>195</v>
      </c>
    </row>
    <row r="12" spans="1:8" x14ac:dyDescent="0.35">
      <c r="A12" s="30">
        <v>44935</v>
      </c>
      <c r="B12" s="1">
        <f t="shared" si="0"/>
        <v>2</v>
      </c>
      <c r="C12" s="1">
        <v>45</v>
      </c>
      <c r="D12" s="1">
        <v>45</v>
      </c>
      <c r="E12" s="34">
        <f>IF(D12=20,1,
IF(D12=21,2,
IF(D12=22,3,
IF(D12=23,4,
IF(D12=24,5,
IF(D12&gt;=25,6,0))))))*Bonus_System!$O$6 + IF(D12=26,1,
IF(D12=27,2,
IF(D12&gt;=28,3,0)))*Bonus_System!$O$7+IF(D12&gt;28,D12-20-5-3,0)*Bonus_System!$O$8</f>
        <v>747.5</v>
      </c>
    </row>
    <row r="13" spans="1:8" x14ac:dyDescent="0.35">
      <c r="A13" s="30">
        <v>44942</v>
      </c>
      <c r="B13" s="1">
        <f t="shared" si="0"/>
        <v>3</v>
      </c>
      <c r="C13" s="1">
        <v>31</v>
      </c>
      <c r="D13" s="1">
        <v>31</v>
      </c>
      <c r="E13" s="34">
        <f>IF(D13=20,1,
IF(D13=21,2,
IF(D13=22,3,
IF(D13=23,4,
IF(D13=24,5,
IF(D13&gt;=25,6,0))))))*Bonus_System!$O$6 + IF(D13=26,1,
IF(D13=27,2,
IF(D13&gt;=28,3,0)))*Bonus_System!$O$7+IF(D13&gt;28,D13-20-5-3,0)*Bonus_System!$O$8</f>
        <v>292.5</v>
      </c>
    </row>
    <row r="14" spans="1:8" x14ac:dyDescent="0.35">
      <c r="A14" s="30">
        <v>44949</v>
      </c>
      <c r="B14" s="1">
        <f t="shared" si="0"/>
        <v>4</v>
      </c>
      <c r="C14" s="1">
        <v>28.02</v>
      </c>
      <c r="D14" s="1">
        <v>28.03</v>
      </c>
      <c r="E14" s="34">
        <f>IF(D14=20,1,
IF(D14=21,2,
IF(D14=22,3,
IF(D14=23,4,
IF(D14=24,5,
IF(D14&gt;=25,6,0))))))*Bonus_System!$O$6 + IF(D14=26,1,
IF(D14=27,2,
IF(D14&gt;=28,3,0)))*Bonus_System!$O$7+IF(D14&gt;28,D14-20-5-3,0)*Bonus_System!$O$8</f>
        <v>195.97500000000002</v>
      </c>
    </row>
    <row r="15" spans="1:8" x14ac:dyDescent="0.35">
      <c r="A15" s="30">
        <v>44956</v>
      </c>
      <c r="B15" s="1">
        <f t="shared" si="0"/>
        <v>5</v>
      </c>
      <c r="C15" s="1">
        <v>28.06</v>
      </c>
      <c r="D15" s="1">
        <v>28.1</v>
      </c>
      <c r="E15" s="34">
        <f>IF(D15=20,1,
IF(D15=21,2,
IF(D15=22,3,
IF(D15=23,4,
IF(D15=24,5,
IF(D15&gt;=25,6,0))))))*Bonus_System!$O$6 + IF(D15=26,1,
IF(D15=27,2,
IF(D15&gt;=28,3,0)))*Bonus_System!$O$7+IF(D15&gt;28,D15-20-5-3,0)*Bonus_System!$O$8</f>
        <v>198.25000000000006</v>
      </c>
    </row>
    <row r="16" spans="1:8" x14ac:dyDescent="0.35">
      <c r="A16" s="30">
        <v>44963</v>
      </c>
      <c r="B16" s="1">
        <f t="shared" si="0"/>
        <v>6</v>
      </c>
      <c r="C16" s="1">
        <v>3</v>
      </c>
      <c r="D16" s="1">
        <v>3</v>
      </c>
      <c r="E16" s="34">
        <f>IF(D16=20,1,
IF(D16=21,2,
IF(D16=22,3,
IF(D16=23,4,
IF(D16=24,5,
IF(D16&gt;=25,6,0))))))*Bonus_System!$O$6 + IF(D16=26,1,
IF(D16=27,2,
IF(D16&gt;=28,3,0)))*Bonus_System!$O$7+IF(D16&gt;28,D16-20-5-3,0)*Bonus_System!$O$8</f>
        <v>0</v>
      </c>
    </row>
    <row r="17" spans="1:5" x14ac:dyDescent="0.35">
      <c r="A17" s="30">
        <v>44970</v>
      </c>
      <c r="B17" s="1">
        <f t="shared" si="0"/>
        <v>7</v>
      </c>
      <c r="C17" s="1">
        <v>28</v>
      </c>
      <c r="D17" s="1">
        <v>28</v>
      </c>
      <c r="E17" s="34">
        <f>IF(D17=20,1,
IF(D17=21,2,
IF(D17=22,3,
IF(D17=23,4,
IF(D17=24,5,
IF(D17&gt;=25,6,0))))))*Bonus_System!$O$6 + IF(D17=26,1,
IF(D17=27,2,
IF(D17&gt;=28,3,0)))*Bonus_System!$O$7+IF(D17&gt;28,D17-20-5-3,0)*Bonus_System!$O$8</f>
        <v>195</v>
      </c>
    </row>
    <row r="18" spans="1:5" x14ac:dyDescent="0.35">
      <c r="A18" s="30">
        <v>44977</v>
      </c>
      <c r="B18" s="1">
        <f t="shared" si="0"/>
        <v>8</v>
      </c>
      <c r="C18" s="1">
        <v>45</v>
      </c>
      <c r="D18" s="1">
        <v>45</v>
      </c>
      <c r="E18" s="34">
        <f>IF(D18=20,1,
IF(D18=21,2,
IF(D18=22,3,
IF(D18=23,4,
IF(D18=24,5,
IF(D18&gt;=25,6,0))))))*Bonus_System!$O$6 + IF(D18=26,1,
IF(D18=27,2,
IF(D18&gt;=28,3,0)))*Bonus_System!$O$7+IF(D18&gt;28,D18-20-5-3,0)*Bonus_System!$O$8</f>
        <v>747.5</v>
      </c>
    </row>
    <row r="19" spans="1:5" x14ac:dyDescent="0.35">
      <c r="A19" s="30">
        <v>44984</v>
      </c>
      <c r="B19" s="1">
        <f t="shared" si="0"/>
        <v>9</v>
      </c>
      <c r="C19" s="1">
        <v>31</v>
      </c>
      <c r="D19" s="1">
        <v>31</v>
      </c>
      <c r="E19" s="34">
        <f>IF(D19=20,1,
IF(D19=21,2,
IF(D19=22,3,
IF(D19=23,4,
IF(D19=24,5,
IF(D19&gt;=25,6,0))))))*Bonus_System!$O$6 + IF(D19=26,1,
IF(D19=27,2,
IF(D19&gt;=28,3,0)))*Bonus_System!$O$7+IF(D19&gt;28,D19-20-5-3,0)*Bonus_System!$O$8</f>
        <v>292.5</v>
      </c>
    </row>
    <row r="20" spans="1:5" x14ac:dyDescent="0.35">
      <c r="A20" s="30">
        <v>44991</v>
      </c>
      <c r="B20" s="1">
        <f t="shared" si="0"/>
        <v>10</v>
      </c>
      <c r="C20" s="1">
        <v>28.02</v>
      </c>
      <c r="D20" s="1">
        <v>28.03</v>
      </c>
      <c r="E20" s="34">
        <f>IF(D20=20,1,
IF(D20=21,2,
IF(D20=22,3,
IF(D20=23,4,
IF(D20=24,5,
IF(D20&gt;=25,6,0))))))*Bonus_System!$O$6 + IF(D20=26,1,
IF(D20=27,2,
IF(D20&gt;=28,3,0)))*Bonus_System!$O$7+IF(D20&gt;28,D20-20-5-3,0)*Bonus_System!$O$8</f>
        <v>195.97500000000002</v>
      </c>
    </row>
    <row r="21" spans="1:5" x14ac:dyDescent="0.35">
      <c r="A21" s="30">
        <v>44998</v>
      </c>
      <c r="B21" s="1">
        <f t="shared" si="0"/>
        <v>11</v>
      </c>
      <c r="C21" s="1">
        <v>28.06</v>
      </c>
      <c r="D21" s="1">
        <v>28.1</v>
      </c>
      <c r="E21" s="34">
        <f>IF(D21=20,1,
IF(D21=21,2,
IF(D21=22,3,
IF(D21=23,4,
IF(D21=24,5,
IF(D21&gt;=25,6,0))))))*Bonus_System!$O$6 + IF(D21=26,1,
IF(D21=27,2,
IF(D21&gt;=28,3,0)))*Bonus_System!$O$7+IF(D21&gt;28,D21-20-5-3,0)*Bonus_System!$O$8</f>
        <v>198.25000000000006</v>
      </c>
    </row>
    <row r="22" spans="1:5" x14ac:dyDescent="0.35">
      <c r="A22" s="30">
        <v>45005</v>
      </c>
      <c r="B22" s="1">
        <f t="shared" si="0"/>
        <v>12</v>
      </c>
      <c r="C22" s="1">
        <v>3</v>
      </c>
      <c r="D22" s="1">
        <v>3</v>
      </c>
      <c r="E22" s="34">
        <f>IF(D22=20,1,
IF(D22=21,2,
IF(D22=22,3,
IF(D22=23,4,
IF(D22=24,5,
IF(D22&gt;=25,6,0))))))*Bonus_System!$O$6 + IF(D22=26,1,
IF(D22=27,2,
IF(D22&gt;=28,3,0)))*Bonus_System!$O$7+IF(D22&gt;28,D22-20-5-3,0)*Bonus_System!$O$8</f>
        <v>0</v>
      </c>
    </row>
    <row r="23" spans="1:5" x14ac:dyDescent="0.35">
      <c r="A23" s="30">
        <v>45012</v>
      </c>
      <c r="B23" s="1">
        <f t="shared" si="0"/>
        <v>13</v>
      </c>
      <c r="C23" s="1">
        <v>28</v>
      </c>
      <c r="D23" s="1">
        <v>28</v>
      </c>
      <c r="E23" s="34">
        <f>IF(D23=20,1,
IF(D23=21,2,
IF(D23=22,3,
IF(D23=23,4,
IF(D23=24,5,
IF(D23&gt;=25,6,0))))))*Bonus_System!$O$6 + IF(D23=26,1,
IF(D23=27,2,
IF(D23&gt;=28,3,0)))*Bonus_System!$O$7+IF(D23&gt;28,D23-20-5-3,0)*Bonus_System!$O$8</f>
        <v>195</v>
      </c>
    </row>
    <row r="24" spans="1:5" x14ac:dyDescent="0.35">
      <c r="A24" s="30">
        <v>45019</v>
      </c>
      <c r="B24" s="1">
        <f t="shared" si="0"/>
        <v>14</v>
      </c>
      <c r="C24" s="1">
        <v>45</v>
      </c>
      <c r="D24" s="1">
        <v>45</v>
      </c>
      <c r="E24" s="34">
        <f>IF(D24=20,1,
IF(D24=21,2,
IF(D24=22,3,
IF(D24=23,4,
IF(D24=24,5,
IF(D24&gt;=25,6,0))))))*Bonus_System!$O$6 + IF(D24=26,1,
IF(D24=27,2,
IF(D24&gt;=28,3,0)))*Bonus_System!$O$7+IF(D24&gt;28,D24-20-5-3,0)*Bonus_System!$O$8</f>
        <v>747.5</v>
      </c>
    </row>
    <row r="25" spans="1:5" x14ac:dyDescent="0.35">
      <c r="A25" s="30">
        <v>45026</v>
      </c>
      <c r="B25" s="1">
        <f t="shared" si="0"/>
        <v>15</v>
      </c>
      <c r="C25" s="1">
        <v>3</v>
      </c>
      <c r="D25" s="1">
        <v>3</v>
      </c>
      <c r="E25" s="34">
        <f>IF(D25=20,1,
IF(D25=21,2,
IF(D25=22,3,
IF(D25=23,4,
IF(D25=24,5,
IF(D25&gt;=25,6,0))))))*Bonus_System!$O$6 + IF(D25=26,1,
IF(D25=27,2,
IF(D25&gt;=28,3,0)))*Bonus_System!$O$7+IF(D25&gt;28,D25-20-5-3,0)*Bonus_System!$O$8</f>
        <v>0</v>
      </c>
    </row>
    <row r="26" spans="1:5" x14ac:dyDescent="0.35">
      <c r="A26" s="30">
        <v>45033</v>
      </c>
      <c r="B26" s="1">
        <f t="shared" ref="B26:B27" si="1">_xlfn.ISOWEEKNUM(A26)</f>
        <v>16</v>
      </c>
      <c r="C26" s="1">
        <v>28</v>
      </c>
      <c r="D26" s="1">
        <v>28</v>
      </c>
      <c r="E26" s="34">
        <f>IF(D26=20,1,
IF(D26=21,2,
IF(D26=22,3,
IF(D26=23,4,
IF(D26=24,5,
IF(D26&gt;=25,6,0))))))*Bonus_System!$O$6 + IF(D26=26,1,
IF(D26=27,2,
IF(D26&gt;=28,3,0)))*Bonus_System!$O$7+IF(D26&gt;28,D26-20-5-3,0)*Bonus_System!$O$8</f>
        <v>195</v>
      </c>
    </row>
    <row r="27" spans="1:5" x14ac:dyDescent="0.35">
      <c r="A27" s="30">
        <v>45040</v>
      </c>
      <c r="B27" s="1">
        <f t="shared" si="1"/>
        <v>17</v>
      </c>
      <c r="C27" s="1">
        <v>45</v>
      </c>
      <c r="D27" s="1">
        <v>45</v>
      </c>
      <c r="E27" s="34">
        <f>IF(D27=20,1,
IF(D27=21,2,
IF(D27=22,3,
IF(D27=23,4,
IF(D27=24,5,
IF(D27&gt;=25,6,0))))))*Bonus_System!$O$6 + IF(D27=26,1,
IF(D27=27,2,
IF(D27&gt;=28,3,0)))*Bonus_System!$O$7+IF(D27&gt;28,D27-20-5-3,0)*Bonus_System!$O$8</f>
        <v>747.5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41A6-6FDE-4D9D-AA13-32A170779955}">
  <sheetPr>
    <tabColor theme="7"/>
  </sheetPr>
  <dimension ref="A1:C27"/>
  <sheetViews>
    <sheetView tabSelected="1" workbookViewId="0">
      <selection activeCell="D25" sqref="D25"/>
    </sheetView>
  </sheetViews>
  <sheetFormatPr baseColWidth="10" defaultColWidth="11.453125" defaultRowHeight="14.5" x14ac:dyDescent="0.35"/>
  <cols>
    <col min="1" max="1" width="21.26953125" style="1" bestFit="1" customWidth="1"/>
    <col min="2" max="2" width="19.453125" style="1" bestFit="1" customWidth="1"/>
    <col min="3" max="3" width="19.453125" style="1" customWidth="1"/>
    <col min="4" max="16384" width="11.453125" style="1"/>
  </cols>
  <sheetData>
    <row r="1" spans="1:3" x14ac:dyDescent="0.35">
      <c r="A1" s="29" t="s">
        <v>9</v>
      </c>
      <c r="B1" s="29" t="s">
        <v>8</v>
      </c>
      <c r="C1" s="29" t="s">
        <v>7</v>
      </c>
    </row>
    <row r="2" spans="1:3" x14ac:dyDescent="0.35">
      <c r="A2" s="30">
        <v>45600</v>
      </c>
      <c r="B2" s="1">
        <f t="shared" ref="B2:B27" si="0">_xlfn.ISOWEEKNUM(A2)</f>
        <v>45</v>
      </c>
      <c r="C2" s="1">
        <v>0</v>
      </c>
    </row>
    <row r="3" spans="1:3" x14ac:dyDescent="0.35">
      <c r="A3" s="30">
        <f>A2+7</f>
        <v>45607</v>
      </c>
      <c r="B3" s="1">
        <f t="shared" si="0"/>
        <v>46</v>
      </c>
      <c r="C3" s="1">
        <v>25</v>
      </c>
    </row>
    <row r="4" spans="1:3" x14ac:dyDescent="0.35">
      <c r="A4" s="30">
        <f>A3+7</f>
        <v>45614</v>
      </c>
      <c r="B4" s="1">
        <f t="shared" si="0"/>
        <v>47</v>
      </c>
      <c r="C4" s="1">
        <v>38.25</v>
      </c>
    </row>
    <row r="5" spans="1:3" x14ac:dyDescent="0.35">
      <c r="A5" s="30">
        <f t="shared" ref="A5:A27" si="1">A4+7</f>
        <v>45621</v>
      </c>
      <c r="B5" s="1">
        <f t="shared" si="0"/>
        <v>48</v>
      </c>
      <c r="C5" s="1">
        <v>42.45</v>
      </c>
    </row>
    <row r="6" spans="1:3" x14ac:dyDescent="0.35">
      <c r="A6" s="30">
        <f t="shared" si="1"/>
        <v>45628</v>
      </c>
      <c r="B6" s="1">
        <f t="shared" si="0"/>
        <v>49</v>
      </c>
      <c r="C6" s="1">
        <v>50.2</v>
      </c>
    </row>
    <row r="7" spans="1:3" x14ac:dyDescent="0.35">
      <c r="A7" s="30">
        <f t="shared" si="1"/>
        <v>45635</v>
      </c>
      <c r="B7" s="1">
        <f t="shared" si="0"/>
        <v>50</v>
      </c>
      <c r="C7" s="1">
        <v>35</v>
      </c>
    </row>
    <row r="8" spans="1:3" x14ac:dyDescent="0.35">
      <c r="A8" s="30">
        <f t="shared" si="1"/>
        <v>45642</v>
      </c>
      <c r="B8" s="1">
        <f t="shared" si="0"/>
        <v>51</v>
      </c>
      <c r="C8" s="1">
        <v>28.02</v>
      </c>
    </row>
    <row r="9" spans="1:3" x14ac:dyDescent="0.35">
      <c r="A9" s="30">
        <f t="shared" si="1"/>
        <v>45649</v>
      </c>
      <c r="B9" s="1">
        <f t="shared" si="0"/>
        <v>52</v>
      </c>
      <c r="C9" s="1">
        <v>28.06</v>
      </c>
    </row>
    <row r="10" spans="1:3" x14ac:dyDescent="0.35">
      <c r="A10" s="30">
        <f t="shared" si="1"/>
        <v>45656</v>
      </c>
      <c r="B10" s="1">
        <f t="shared" si="0"/>
        <v>1</v>
      </c>
      <c r="C10" s="1">
        <v>3</v>
      </c>
    </row>
    <row r="11" spans="1:3" x14ac:dyDescent="0.35">
      <c r="A11" s="30">
        <f t="shared" si="1"/>
        <v>45663</v>
      </c>
      <c r="B11" s="1">
        <f t="shared" si="0"/>
        <v>2</v>
      </c>
      <c r="C11" s="1">
        <v>28</v>
      </c>
    </row>
    <row r="12" spans="1:3" x14ac:dyDescent="0.35">
      <c r="A12" s="30">
        <f t="shared" si="1"/>
        <v>45670</v>
      </c>
      <c r="B12" s="1">
        <f t="shared" si="0"/>
        <v>3</v>
      </c>
      <c r="C12" s="1">
        <v>45</v>
      </c>
    </row>
    <row r="13" spans="1:3" x14ac:dyDescent="0.35">
      <c r="A13" s="30">
        <f t="shared" si="1"/>
        <v>45677</v>
      </c>
      <c r="B13" s="1">
        <f t="shared" si="0"/>
        <v>4</v>
      </c>
      <c r="C13" s="1">
        <v>31</v>
      </c>
    </row>
    <row r="14" spans="1:3" x14ac:dyDescent="0.35">
      <c r="A14" s="30">
        <f t="shared" si="1"/>
        <v>45684</v>
      </c>
      <c r="B14" s="1">
        <f t="shared" si="0"/>
        <v>5</v>
      </c>
      <c r="C14" s="1">
        <v>28.02</v>
      </c>
    </row>
    <row r="15" spans="1:3" x14ac:dyDescent="0.35">
      <c r="A15" s="30">
        <f t="shared" si="1"/>
        <v>45691</v>
      </c>
      <c r="B15" s="1">
        <f t="shared" si="0"/>
        <v>6</v>
      </c>
      <c r="C15" s="1">
        <v>28.06</v>
      </c>
    </row>
    <row r="16" spans="1:3" x14ac:dyDescent="0.35">
      <c r="A16" s="30">
        <f t="shared" si="1"/>
        <v>45698</v>
      </c>
      <c r="B16" s="1">
        <f t="shared" si="0"/>
        <v>7</v>
      </c>
      <c r="C16" s="1">
        <v>3</v>
      </c>
    </row>
    <row r="17" spans="1:3" x14ac:dyDescent="0.35">
      <c r="A17" s="30">
        <f t="shared" si="1"/>
        <v>45705</v>
      </c>
      <c r="B17" s="1">
        <f t="shared" si="0"/>
        <v>8</v>
      </c>
      <c r="C17" s="1">
        <v>28</v>
      </c>
    </row>
    <row r="18" spans="1:3" x14ac:dyDescent="0.35">
      <c r="A18" s="30">
        <f t="shared" si="1"/>
        <v>45712</v>
      </c>
      <c r="B18" s="1">
        <f t="shared" si="0"/>
        <v>9</v>
      </c>
      <c r="C18" s="1">
        <v>45</v>
      </c>
    </row>
    <row r="19" spans="1:3" x14ac:dyDescent="0.35">
      <c r="A19" s="30">
        <f t="shared" si="1"/>
        <v>45719</v>
      </c>
      <c r="B19" s="1">
        <f t="shared" si="0"/>
        <v>10</v>
      </c>
      <c r="C19" s="1">
        <v>31</v>
      </c>
    </row>
    <row r="20" spans="1:3" x14ac:dyDescent="0.35">
      <c r="A20" s="30">
        <f t="shared" si="1"/>
        <v>45726</v>
      </c>
      <c r="B20" s="1">
        <f t="shared" si="0"/>
        <v>11</v>
      </c>
      <c r="C20" s="1">
        <v>28.02</v>
      </c>
    </row>
    <row r="21" spans="1:3" x14ac:dyDescent="0.35">
      <c r="A21" s="30">
        <f t="shared" si="1"/>
        <v>45733</v>
      </c>
      <c r="B21" s="1">
        <f t="shared" si="0"/>
        <v>12</v>
      </c>
      <c r="C21" s="1">
        <v>28.06</v>
      </c>
    </row>
    <row r="22" spans="1:3" x14ac:dyDescent="0.35">
      <c r="A22" s="30">
        <f t="shared" si="1"/>
        <v>45740</v>
      </c>
      <c r="B22" s="1">
        <f t="shared" si="0"/>
        <v>13</v>
      </c>
      <c r="C22" s="1">
        <v>3</v>
      </c>
    </row>
    <row r="23" spans="1:3" x14ac:dyDescent="0.35">
      <c r="A23" s="30">
        <f t="shared" si="1"/>
        <v>45747</v>
      </c>
      <c r="B23" s="1">
        <f t="shared" si="0"/>
        <v>14</v>
      </c>
      <c r="C23" s="1">
        <v>28</v>
      </c>
    </row>
    <row r="24" spans="1:3" x14ac:dyDescent="0.35">
      <c r="A24" s="30">
        <f t="shared" si="1"/>
        <v>45754</v>
      </c>
      <c r="B24" s="1">
        <f t="shared" si="0"/>
        <v>15</v>
      </c>
      <c r="C24" s="1">
        <v>45</v>
      </c>
    </row>
    <row r="25" spans="1:3" x14ac:dyDescent="0.35">
      <c r="A25" s="30">
        <f t="shared" si="1"/>
        <v>45761</v>
      </c>
      <c r="B25" s="1">
        <f t="shared" si="0"/>
        <v>16</v>
      </c>
      <c r="C25" s="1">
        <v>3</v>
      </c>
    </row>
    <row r="26" spans="1:3" x14ac:dyDescent="0.35">
      <c r="A26" s="30">
        <f t="shared" si="1"/>
        <v>45768</v>
      </c>
      <c r="B26" s="1">
        <f t="shared" si="0"/>
        <v>17</v>
      </c>
      <c r="C26" s="1">
        <v>28</v>
      </c>
    </row>
    <row r="27" spans="1:3" x14ac:dyDescent="0.35">
      <c r="A27" s="30">
        <f t="shared" si="1"/>
        <v>45775</v>
      </c>
      <c r="B27" s="1">
        <f t="shared" si="0"/>
        <v>18</v>
      </c>
      <c r="C27" s="1">
        <v>45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Bonus_System</vt:lpstr>
      <vt:lpstr>Calculation_old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 Nebel</cp:lastModifiedBy>
  <dcterms:created xsi:type="dcterms:W3CDTF">2022-11-11T19:48:28Z</dcterms:created>
  <dcterms:modified xsi:type="dcterms:W3CDTF">2025-02-12T14:29:11Z</dcterms:modified>
</cp:coreProperties>
</file>