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hnWu\KSU\IMSE685S16\"/>
    </mc:Choice>
  </mc:AlternateContent>
  <bookViews>
    <workbookView xWindow="360" yWindow="150" windowWidth="22035" windowHeight="12075" activeTab="3"/>
  </bookViews>
  <sheets>
    <sheet name="MovingAverage" sheetId="2" r:id="rId1"/>
    <sheet name="ExponentialSmoothing" sheetId="3" r:id="rId2"/>
    <sheet name="DouobleExponential" sheetId="4" r:id="rId3"/>
    <sheet name="TripleExp" sheetId="1" r:id="rId4"/>
  </sheets>
  <calcPr calcId="152511"/>
</workbook>
</file>

<file path=xl/calcChain.xml><?xml version="1.0" encoding="utf-8"?>
<calcChain xmlns="http://schemas.openxmlformats.org/spreadsheetml/2006/main">
  <c r="C17" i="4" l="1"/>
  <c r="C38" i="2" l="1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D9" i="2" s="1"/>
  <c r="C8" i="2"/>
  <c r="C7" i="2"/>
  <c r="D7" i="2" s="1"/>
  <c r="C6" i="2"/>
  <c r="C5" i="2"/>
  <c r="D16" i="1" l="1"/>
  <c r="C16" i="1"/>
  <c r="E5" i="4" l="1"/>
  <c r="F5" i="4" s="1"/>
  <c r="C6" i="4"/>
  <c r="D5" i="3"/>
  <c r="C6" i="3"/>
  <c r="D6" i="3" s="1"/>
  <c r="D14" i="2"/>
  <c r="D13" i="2"/>
  <c r="D5" i="2"/>
  <c r="D4" i="2"/>
  <c r="D3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2" i="2"/>
  <c r="D11" i="2"/>
  <c r="D10" i="2"/>
  <c r="D8" i="2"/>
  <c r="D6" i="2"/>
  <c r="D39" i="2" l="1"/>
  <c r="D40" i="2" s="1"/>
  <c r="D6" i="4"/>
  <c r="C7" i="4" s="1"/>
  <c r="C7" i="3"/>
  <c r="B16" i="1"/>
  <c r="D7" i="4" l="1"/>
  <c r="C8" i="4" s="1"/>
  <c r="D8" i="4" s="1"/>
  <c r="C9" i="4" s="1"/>
  <c r="E6" i="4"/>
  <c r="F6" i="4" s="1"/>
  <c r="C8" i="3"/>
  <c r="D7" i="3"/>
  <c r="J2" i="1"/>
  <c r="F15" i="1" s="1"/>
  <c r="E8" i="4" l="1"/>
  <c r="F8" i="4" s="1"/>
  <c r="E7" i="4"/>
  <c r="F7" i="4" s="1"/>
  <c r="E7" i="1"/>
  <c r="E13" i="1"/>
  <c r="E15" i="1"/>
  <c r="G15" i="1" s="1"/>
  <c r="E6" i="1"/>
  <c r="F8" i="1"/>
  <c r="E5" i="1"/>
  <c r="E14" i="1"/>
  <c r="E9" i="1"/>
  <c r="I2" i="1"/>
  <c r="E8" i="1"/>
  <c r="F9" i="1"/>
  <c r="D9" i="4"/>
  <c r="C10" i="4" s="1"/>
  <c r="C9" i="3"/>
  <c r="D8" i="3"/>
  <c r="E11" i="1"/>
  <c r="F13" i="1"/>
  <c r="F5" i="1"/>
  <c r="F12" i="1"/>
  <c r="F7" i="1"/>
  <c r="G7" i="1" s="1"/>
  <c r="F14" i="1"/>
  <c r="G14" i="1" s="1"/>
  <c r="F6" i="1"/>
  <c r="G6" i="1" s="1"/>
  <c r="E10" i="1"/>
  <c r="F4" i="1"/>
  <c r="F11" i="1"/>
  <c r="F10" i="1"/>
  <c r="E4" i="1"/>
  <c r="E12" i="1"/>
  <c r="G8" i="1" l="1"/>
  <c r="G9" i="1"/>
  <c r="G13" i="1"/>
  <c r="E9" i="4"/>
  <c r="F9" i="4" s="1"/>
  <c r="G5" i="1"/>
  <c r="D10" i="4"/>
  <c r="C11" i="4" s="1"/>
  <c r="C10" i="3"/>
  <c r="D9" i="3"/>
  <c r="G10" i="1"/>
  <c r="G12" i="1"/>
  <c r="G4" i="1"/>
  <c r="G11" i="1"/>
  <c r="E10" i="4" l="1"/>
  <c r="F10" i="4" s="1"/>
  <c r="G16" i="1"/>
  <c r="H4" i="1" s="1"/>
  <c r="D11" i="4"/>
  <c r="C12" i="4" s="1"/>
  <c r="C11" i="3"/>
  <c r="D10" i="3"/>
  <c r="E11" i="4" l="1"/>
  <c r="F11" i="4" s="1"/>
  <c r="H8" i="1"/>
  <c r="H9" i="1"/>
  <c r="H7" i="1"/>
  <c r="H5" i="1"/>
  <c r="H15" i="1"/>
  <c r="H6" i="1"/>
  <c r="H14" i="1"/>
  <c r="H13" i="1"/>
  <c r="I4" i="1"/>
  <c r="H11" i="1"/>
  <c r="H12" i="1"/>
  <c r="H10" i="1"/>
  <c r="D12" i="4"/>
  <c r="C13" i="4" s="1"/>
  <c r="C12" i="3"/>
  <c r="D11" i="3"/>
  <c r="E12" i="4" l="1"/>
  <c r="F12" i="4" s="1"/>
  <c r="J4" i="1"/>
  <c r="I5" i="1" s="1"/>
  <c r="K4" i="1"/>
  <c r="D13" i="4"/>
  <c r="C14" i="4" s="1"/>
  <c r="C13" i="3"/>
  <c r="D12" i="3"/>
  <c r="E13" i="4" l="1"/>
  <c r="F13" i="4" s="1"/>
  <c r="L4" i="1"/>
  <c r="M4" i="1" s="1"/>
  <c r="J5" i="1"/>
  <c r="I6" i="1" s="1"/>
  <c r="K5" i="1"/>
  <c r="D14" i="4"/>
  <c r="C15" i="4" s="1"/>
  <c r="C14" i="3"/>
  <c r="D13" i="3"/>
  <c r="E14" i="4" l="1"/>
  <c r="F14" i="4" s="1"/>
  <c r="K6" i="1"/>
  <c r="J6" i="1"/>
  <c r="I7" i="1" s="1"/>
  <c r="L5" i="1"/>
  <c r="M5" i="1" s="1"/>
  <c r="D15" i="4"/>
  <c r="C16" i="4" s="1"/>
  <c r="C15" i="3"/>
  <c r="D14" i="3"/>
  <c r="E15" i="4" l="1"/>
  <c r="F15" i="4" s="1"/>
  <c r="L6" i="1"/>
  <c r="M6" i="1" s="1"/>
  <c r="J7" i="1"/>
  <c r="I8" i="1" s="1"/>
  <c r="K7" i="1"/>
  <c r="D16" i="4"/>
  <c r="C16" i="3"/>
  <c r="D15" i="3"/>
  <c r="E16" i="4" l="1"/>
  <c r="F16" i="4" s="1"/>
  <c r="L7" i="1"/>
  <c r="M7" i="1" s="1"/>
  <c r="J8" i="1"/>
  <c r="I9" i="1" s="1"/>
  <c r="K8" i="1"/>
  <c r="D17" i="4"/>
  <c r="C18" i="4" s="1"/>
  <c r="D16" i="3"/>
  <c r="C17" i="3"/>
  <c r="E17" i="4" l="1"/>
  <c r="F17" i="4" s="1"/>
  <c r="K9" i="1"/>
  <c r="J9" i="1"/>
  <c r="I10" i="1" s="1"/>
  <c r="L8" i="1"/>
  <c r="M8" i="1" s="1"/>
  <c r="D18" i="4"/>
  <c r="C19" i="4" s="1"/>
  <c r="C18" i="3"/>
  <c r="D17" i="3"/>
  <c r="E18" i="4" l="1"/>
  <c r="F18" i="4" s="1"/>
  <c r="L9" i="1"/>
  <c r="M9" i="1" s="1"/>
  <c r="K10" i="1"/>
  <c r="J10" i="1"/>
  <c r="I11" i="1" s="1"/>
  <c r="D19" i="4"/>
  <c r="C20" i="4" s="1"/>
  <c r="D18" i="3"/>
  <c r="C19" i="3"/>
  <c r="E19" i="4" l="1"/>
  <c r="F19" i="4" s="1"/>
  <c r="L10" i="1"/>
  <c r="M10" i="1" s="1"/>
  <c r="K11" i="1"/>
  <c r="J11" i="1"/>
  <c r="I12" i="1" s="1"/>
  <c r="D20" i="4"/>
  <c r="C21" i="4" s="1"/>
  <c r="D19" i="3"/>
  <c r="C20" i="3"/>
  <c r="E20" i="4" l="1"/>
  <c r="L11" i="1"/>
  <c r="M11" i="1" s="1"/>
  <c r="J12" i="1"/>
  <c r="I13" i="1" s="1"/>
  <c r="K12" i="1"/>
  <c r="D21" i="4"/>
  <c r="C22" i="4" s="1"/>
  <c r="F20" i="4"/>
  <c r="C21" i="3"/>
  <c r="D20" i="3"/>
  <c r="E21" i="4" l="1"/>
  <c r="F21" i="4" s="1"/>
  <c r="K13" i="1"/>
  <c r="J13" i="1"/>
  <c r="I14" i="1" s="1"/>
  <c r="L12" i="1"/>
  <c r="M12" i="1" s="1"/>
  <c r="D22" i="4"/>
  <c r="C23" i="4" s="1"/>
  <c r="C22" i="3"/>
  <c r="D21" i="3"/>
  <c r="E22" i="4" l="1"/>
  <c r="K14" i="1"/>
  <c r="J14" i="1"/>
  <c r="I15" i="1" s="1"/>
  <c r="L13" i="1"/>
  <c r="M13" i="1" s="1"/>
  <c r="D23" i="4"/>
  <c r="C24" i="4" s="1"/>
  <c r="F22" i="4"/>
  <c r="C23" i="3"/>
  <c r="D22" i="3"/>
  <c r="E23" i="4" l="1"/>
  <c r="F23" i="4" s="1"/>
  <c r="K15" i="1"/>
  <c r="J15" i="1"/>
  <c r="L14" i="1"/>
  <c r="M14" i="1" s="1"/>
  <c r="D24" i="4"/>
  <c r="C25" i="4" s="1"/>
  <c r="C24" i="3"/>
  <c r="D23" i="3"/>
  <c r="E24" i="4" l="1"/>
  <c r="F24" i="4" s="1"/>
  <c r="L15" i="1"/>
  <c r="M15" i="1" s="1"/>
  <c r="M16" i="1" s="1"/>
  <c r="N4" i="1"/>
  <c r="D25" i="4"/>
  <c r="C26" i="4" s="1"/>
  <c r="C25" i="3"/>
  <c r="D24" i="3"/>
  <c r="E25" i="4" l="1"/>
  <c r="F25" i="4" s="1"/>
  <c r="P4" i="1"/>
  <c r="O4" i="1"/>
  <c r="N5" i="1" s="1"/>
  <c r="D26" i="4"/>
  <c r="C27" i="4" s="1"/>
  <c r="C26" i="3"/>
  <c r="D25" i="3"/>
  <c r="E26" i="4" l="1"/>
  <c r="F26" i="4" s="1"/>
  <c r="Q4" i="1"/>
  <c r="R4" i="1" s="1"/>
  <c r="O5" i="1"/>
  <c r="N6" i="1" s="1"/>
  <c r="P5" i="1"/>
  <c r="D27" i="4"/>
  <c r="C28" i="4" s="1"/>
  <c r="C27" i="3"/>
  <c r="D26" i="3"/>
  <c r="E27" i="4" l="1"/>
  <c r="O6" i="1"/>
  <c r="N7" i="1" s="1"/>
  <c r="P6" i="1"/>
  <c r="Q5" i="1"/>
  <c r="R5" i="1" s="1"/>
  <c r="D28" i="4"/>
  <c r="C29" i="4" s="1"/>
  <c r="F27" i="4"/>
  <c r="C28" i="3"/>
  <c r="D27" i="3"/>
  <c r="E28" i="4" l="1"/>
  <c r="F28" i="4" s="1"/>
  <c r="Q6" i="1"/>
  <c r="R6" i="1" s="1"/>
  <c r="O7" i="1"/>
  <c r="N8" i="1" s="1"/>
  <c r="P7" i="1"/>
  <c r="D29" i="4"/>
  <c r="C30" i="4" s="1"/>
  <c r="C29" i="3"/>
  <c r="D28" i="3"/>
  <c r="E29" i="4" l="1"/>
  <c r="Q7" i="1"/>
  <c r="R7" i="1" s="1"/>
  <c r="O8" i="1"/>
  <c r="N9" i="1" s="1"/>
  <c r="P8" i="1"/>
  <c r="D30" i="4"/>
  <c r="C31" i="4" s="1"/>
  <c r="F29" i="4"/>
  <c r="C30" i="3"/>
  <c r="D29" i="3"/>
  <c r="E30" i="4" l="1"/>
  <c r="F30" i="4" s="1"/>
  <c r="Q8" i="1"/>
  <c r="R8" i="1" s="1"/>
  <c r="P9" i="1"/>
  <c r="O9" i="1"/>
  <c r="D31" i="4"/>
  <c r="C32" i="4" s="1"/>
  <c r="C31" i="3"/>
  <c r="D30" i="3"/>
  <c r="E31" i="4" l="1"/>
  <c r="F31" i="4" s="1"/>
  <c r="Q9" i="1"/>
  <c r="R9" i="1" s="1"/>
  <c r="N10" i="1"/>
  <c r="D32" i="4"/>
  <c r="C33" i="4" s="1"/>
  <c r="C32" i="3"/>
  <c r="D31" i="3"/>
  <c r="E32" i="4" l="1"/>
  <c r="F32" i="4" s="1"/>
  <c r="P10" i="1"/>
  <c r="O10" i="1"/>
  <c r="D33" i="4"/>
  <c r="C34" i="4" s="1"/>
  <c r="C33" i="3"/>
  <c r="D32" i="3"/>
  <c r="E33" i="4" l="1"/>
  <c r="F33" i="4" s="1"/>
  <c r="Q10" i="1"/>
  <c r="R10" i="1" s="1"/>
  <c r="N11" i="1"/>
  <c r="D34" i="4"/>
  <c r="C35" i="4" s="1"/>
  <c r="C34" i="3"/>
  <c r="D33" i="3"/>
  <c r="E34" i="4" l="1"/>
  <c r="F34" i="4" s="1"/>
  <c r="P11" i="1"/>
  <c r="O11" i="1"/>
  <c r="N12" i="1" s="1"/>
  <c r="D35" i="4"/>
  <c r="C36" i="4" s="1"/>
  <c r="C35" i="3"/>
  <c r="D34" i="3"/>
  <c r="E35" i="4" l="1"/>
  <c r="F35" i="4" s="1"/>
  <c r="Q11" i="1"/>
  <c r="R11" i="1" s="1"/>
  <c r="O12" i="1"/>
  <c r="P12" i="1"/>
  <c r="D36" i="4"/>
  <c r="C37" i="4" s="1"/>
  <c r="C36" i="3"/>
  <c r="D35" i="3"/>
  <c r="E36" i="4" l="1"/>
  <c r="F36" i="4" s="1"/>
  <c r="Q12" i="1"/>
  <c r="R12" i="1" s="1"/>
  <c r="N13" i="1"/>
  <c r="D37" i="4"/>
  <c r="C38" i="4" s="1"/>
  <c r="C37" i="3"/>
  <c r="D36" i="3"/>
  <c r="E37" i="4" l="1"/>
  <c r="F37" i="4" s="1"/>
  <c r="O13" i="1"/>
  <c r="N14" i="1" s="1"/>
  <c r="P13" i="1"/>
  <c r="D38" i="4"/>
  <c r="C39" i="4" s="1"/>
  <c r="C38" i="3"/>
  <c r="D37" i="3"/>
  <c r="E38" i="4" l="1"/>
  <c r="F38" i="4" s="1"/>
  <c r="P14" i="1"/>
  <c r="O14" i="1"/>
  <c r="N15" i="1" s="1"/>
  <c r="Q13" i="1"/>
  <c r="R13" i="1" s="1"/>
  <c r="D39" i="4"/>
  <c r="C40" i="4" s="1"/>
  <c r="C39" i="3"/>
  <c r="D38" i="3"/>
  <c r="D40" i="4" l="1"/>
  <c r="E40" i="4" s="1"/>
  <c r="F40" i="4" s="1"/>
  <c r="E39" i="4"/>
  <c r="F39" i="4" s="1"/>
  <c r="Q14" i="1"/>
  <c r="R14" i="1" s="1"/>
  <c r="P15" i="1"/>
  <c r="O15" i="1"/>
  <c r="C40" i="3"/>
  <c r="D40" i="3" s="1"/>
  <c r="D39" i="3"/>
  <c r="D41" i="3" l="1"/>
  <c r="D42" i="3" s="1"/>
  <c r="F41" i="4"/>
  <c r="F42" i="4" s="1"/>
  <c r="Q15" i="1"/>
  <c r="R15" i="1" s="1"/>
  <c r="R16" i="1" s="1"/>
  <c r="S16" i="1" s="1"/>
  <c r="S17" i="1" s="1"/>
</calcChain>
</file>

<file path=xl/sharedStrings.xml><?xml version="1.0" encoding="utf-8"?>
<sst xmlns="http://schemas.openxmlformats.org/spreadsheetml/2006/main" count="160" uniqueCount="43">
  <si>
    <t>Jan.</t>
  </si>
  <si>
    <t>Feb.</t>
  </si>
  <si>
    <t>Mar.</t>
  </si>
  <si>
    <t>Apr.</t>
  </si>
  <si>
    <t>May</t>
  </si>
  <si>
    <t>June</t>
  </si>
  <si>
    <t>July</t>
  </si>
  <si>
    <t>Aug.</t>
  </si>
  <si>
    <t>Sept.</t>
  </si>
  <si>
    <t>Oct.</t>
  </si>
  <si>
    <t>Nov.</t>
  </si>
  <si>
    <t>Dec.</t>
  </si>
  <si>
    <t>G_0=</t>
  </si>
  <si>
    <t>R_0=</t>
  </si>
  <si>
    <t>alpha=</t>
  </si>
  <si>
    <t>beta=</t>
  </si>
  <si>
    <t>gamma=</t>
  </si>
  <si>
    <t>2012-Rt</t>
  </si>
  <si>
    <t>2012-Gt</t>
  </si>
  <si>
    <t>2012-Ft</t>
  </si>
  <si>
    <t>2013-Rt</t>
  </si>
  <si>
    <t>2013-Gt</t>
  </si>
  <si>
    <t>2013-Ft</t>
  </si>
  <si>
    <t>C2011_t</t>
  </si>
  <si>
    <t>C2012_t</t>
  </si>
  <si>
    <t>C_bar</t>
  </si>
  <si>
    <t>C_Normal</t>
  </si>
  <si>
    <t>Moving Average</t>
  </si>
  <si>
    <t>Errors</t>
  </si>
  <si>
    <t>Alpha =</t>
  </si>
  <si>
    <t>Exponential Smoothing</t>
  </si>
  <si>
    <t>Gamm=</t>
  </si>
  <si>
    <t>Gt</t>
  </si>
  <si>
    <t>Rt</t>
  </si>
  <si>
    <t>Double Exponential Smoothing</t>
  </si>
  <si>
    <t>Total SSE</t>
  </si>
  <si>
    <t>MSE</t>
  </si>
  <si>
    <t>SSE</t>
  </si>
  <si>
    <t>Period</t>
  </si>
  <si>
    <t>Period 0</t>
  </si>
  <si>
    <t>SE</t>
  </si>
  <si>
    <t>2012-St</t>
  </si>
  <si>
    <t>2013-St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</si>
</sst>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2D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1" fillId="10" borderId="0" applyNumberFormat="0" applyBorder="0" applyAlignment="0" applyProtection="0"/>
    <xf numFmtId="0" fontId="13" fillId="0" borderId="0"/>
  </cellStyleXfs>
  <cellXfs count="34">
    <xf numFmtId="0" fontId="0" fillId="0" borderId="0" xfId="0"/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7" fillId="2" borderId="0" xfId="1" applyFont="1"/>
    <xf numFmtId="0" fontId="8" fillId="3" borderId="0" xfId="2" applyFont="1"/>
    <xf numFmtId="0" fontId="9" fillId="4" borderId="0" xfId="3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4" fillId="0" borderId="0" xfId="0" applyFont="1"/>
    <xf numFmtId="0" fontId="4" fillId="9" borderId="0" xfId="0" applyFont="1" applyFill="1"/>
    <xf numFmtId="0" fontId="4" fillId="7" borderId="0" xfId="0" applyFont="1" applyFill="1"/>
    <xf numFmtId="0" fontId="4" fillId="8" borderId="0" xfId="0" applyFont="1" applyFill="1"/>
    <xf numFmtId="2" fontId="6" fillId="0" borderId="4" xfId="0" applyNumberFormat="1" applyFont="1" applyBorder="1" applyAlignment="1">
      <alignment horizontal="center" vertical="center" wrapText="1"/>
    </xf>
    <xf numFmtId="2" fontId="6" fillId="6" borderId="4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4" fillId="0" borderId="0" xfId="0" applyNumberFormat="1" applyFont="1" applyFill="1" applyBorder="1"/>
    <xf numFmtId="2" fontId="4" fillId="0" borderId="0" xfId="0" applyNumberFormat="1" applyFont="1"/>
    <xf numFmtId="0" fontId="8" fillId="3" borderId="0" xfId="2" applyFont="1" applyAlignment="1">
      <alignment horizontal="right"/>
    </xf>
    <xf numFmtId="164" fontId="4" fillId="0" borderId="0" xfId="0" applyNumberFormat="1" applyFont="1"/>
    <xf numFmtId="0" fontId="8" fillId="3" borderId="0" xfId="2" applyFont="1" applyAlignment="1">
      <alignment horizontal="center"/>
    </xf>
    <xf numFmtId="0" fontId="10" fillId="10" borderId="0" xfId="4" applyFont="1" applyAlignment="1">
      <alignment horizontal="center"/>
    </xf>
    <xf numFmtId="0" fontId="12" fillId="7" borderId="0" xfId="0" applyFont="1" applyFill="1"/>
    <xf numFmtId="0" fontId="12" fillId="8" borderId="0" xfId="0" applyFont="1" applyFill="1"/>
    <xf numFmtId="0" fontId="6" fillId="11" borderId="4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2" fontId="6" fillId="11" borderId="4" xfId="0" applyNumberFormat="1" applyFont="1" applyFill="1" applyBorder="1" applyAlignment="1">
      <alignment horizontal="center" vertical="center" wrapText="1"/>
    </xf>
    <xf numFmtId="2" fontId="0" fillId="11" borderId="0" xfId="0" applyNumberFormat="1" applyFill="1"/>
    <xf numFmtId="0" fontId="14" fillId="0" borderId="4" xfId="5" applyFont="1" applyBorder="1" applyAlignment="1">
      <alignment horizontal="center" vertical="center" wrapText="1"/>
    </xf>
    <xf numFmtId="0" fontId="14" fillId="12" borderId="4" xfId="5" applyFont="1" applyFill="1" applyBorder="1" applyAlignment="1">
      <alignment horizontal="center" vertical="center" wrapText="1"/>
    </xf>
  </cellXfs>
  <cellStyles count="6">
    <cellStyle name="60% - Accent2" xfId="4" builtinId="36"/>
    <cellStyle name="Bad" xfId="2" builtinId="27"/>
    <cellStyle name="Good" xfId="1" builtinId="26"/>
    <cellStyle name="Neutral" xfId="3" builtinId="28"/>
    <cellStyle name="Normal" xfId="0" builtinId="0"/>
    <cellStyle name="Normal_Sheet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MovingAverage!$A$3:$A$38</c:f>
              <c:strCache>
                <c:ptCount val="36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Apr.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Aug.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  <c:pt idx="24">
                  <c:v>Jan.</c:v>
                </c:pt>
                <c:pt idx="25">
                  <c:v>Feb.</c:v>
                </c:pt>
                <c:pt idx="26">
                  <c:v>Mar.</c:v>
                </c:pt>
                <c:pt idx="27">
                  <c:v>Apr.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Aug.</c:v>
                </c:pt>
                <c:pt idx="32">
                  <c:v>Sept.</c:v>
                </c:pt>
                <c:pt idx="33">
                  <c:v>Oct.</c:v>
                </c:pt>
                <c:pt idx="34">
                  <c:v>Nov.</c:v>
                </c:pt>
                <c:pt idx="35">
                  <c:v>Dec.</c:v>
                </c:pt>
              </c:strCache>
            </c:strRef>
          </c:cat>
          <c:val>
            <c:numRef>
              <c:f>MovingAverage!$B$3:$B$38</c:f>
              <c:numCache>
                <c:formatCode>General</c:formatCode>
                <c:ptCount val="36"/>
                <c:pt idx="0">
                  <c:v>260</c:v>
                </c:pt>
                <c:pt idx="1">
                  <c:v>195</c:v>
                </c:pt>
                <c:pt idx="2">
                  <c:v>270</c:v>
                </c:pt>
                <c:pt idx="3">
                  <c:v>259</c:v>
                </c:pt>
                <c:pt idx="4">
                  <c:v>210</c:v>
                </c:pt>
                <c:pt idx="5">
                  <c:v>295</c:v>
                </c:pt>
                <c:pt idx="6">
                  <c:v>206.6</c:v>
                </c:pt>
                <c:pt idx="7">
                  <c:v>234</c:v>
                </c:pt>
                <c:pt idx="8">
                  <c:v>231.1</c:v>
                </c:pt>
                <c:pt idx="9">
                  <c:v>235</c:v>
                </c:pt>
                <c:pt idx="10">
                  <c:v>257.39999999999998</c:v>
                </c:pt>
                <c:pt idx="11">
                  <c:v>255</c:v>
                </c:pt>
                <c:pt idx="12">
                  <c:v>270</c:v>
                </c:pt>
                <c:pt idx="13">
                  <c:v>215</c:v>
                </c:pt>
                <c:pt idx="14">
                  <c:v>260</c:v>
                </c:pt>
                <c:pt idx="15">
                  <c:v>280</c:v>
                </c:pt>
                <c:pt idx="16">
                  <c:v>240</c:v>
                </c:pt>
                <c:pt idx="17">
                  <c:v>286</c:v>
                </c:pt>
                <c:pt idx="18">
                  <c:v>245</c:v>
                </c:pt>
                <c:pt idx="19">
                  <c:v>240</c:v>
                </c:pt>
                <c:pt idx="20">
                  <c:v>268</c:v>
                </c:pt>
                <c:pt idx="21">
                  <c:v>250</c:v>
                </c:pt>
                <c:pt idx="22">
                  <c:v>288.5</c:v>
                </c:pt>
                <c:pt idx="23">
                  <c:v>260</c:v>
                </c:pt>
                <c:pt idx="24">
                  <c:v>259</c:v>
                </c:pt>
                <c:pt idx="25">
                  <c:v>230</c:v>
                </c:pt>
                <c:pt idx="26">
                  <c:v>295</c:v>
                </c:pt>
                <c:pt idx="27">
                  <c:v>312.3</c:v>
                </c:pt>
                <c:pt idx="28">
                  <c:v>265</c:v>
                </c:pt>
                <c:pt idx="29">
                  <c:v>301</c:v>
                </c:pt>
                <c:pt idx="30">
                  <c:v>262</c:v>
                </c:pt>
                <c:pt idx="31">
                  <c:v>284</c:v>
                </c:pt>
                <c:pt idx="32">
                  <c:v>310</c:v>
                </c:pt>
                <c:pt idx="33">
                  <c:v>268.89999999999998</c:v>
                </c:pt>
                <c:pt idx="34">
                  <c:v>308</c:v>
                </c:pt>
                <c:pt idx="35">
                  <c:v>285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MovingAverage!$A$3:$A$38</c:f>
              <c:strCache>
                <c:ptCount val="36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Apr.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Aug.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  <c:pt idx="24">
                  <c:v>Jan.</c:v>
                </c:pt>
                <c:pt idx="25">
                  <c:v>Feb.</c:v>
                </c:pt>
                <c:pt idx="26">
                  <c:v>Mar.</c:v>
                </c:pt>
                <c:pt idx="27">
                  <c:v>Apr.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Aug.</c:v>
                </c:pt>
                <c:pt idx="32">
                  <c:v>Sept.</c:v>
                </c:pt>
                <c:pt idx="33">
                  <c:v>Oct.</c:v>
                </c:pt>
                <c:pt idx="34">
                  <c:v>Nov.</c:v>
                </c:pt>
                <c:pt idx="35">
                  <c:v>Dec.</c:v>
                </c:pt>
              </c:strCache>
            </c:strRef>
          </c:cat>
          <c:val>
            <c:numRef>
              <c:f>MovingAverage!$C$3:$C$38</c:f>
              <c:numCache>
                <c:formatCode>General</c:formatCode>
                <c:ptCount val="36"/>
                <c:pt idx="0">
                  <c:v>260</c:v>
                </c:pt>
                <c:pt idx="1">
                  <c:v>220</c:v>
                </c:pt>
                <c:pt idx="2" formatCode="0.00">
                  <c:v>270</c:v>
                </c:pt>
                <c:pt idx="3" formatCode="0.00">
                  <c:v>259</c:v>
                </c:pt>
                <c:pt idx="4" formatCode="0.00">
                  <c:v>238.8</c:v>
                </c:pt>
                <c:pt idx="5" formatCode="0.00">
                  <c:v>245.8</c:v>
                </c:pt>
                <c:pt idx="6" formatCode="0.00">
                  <c:v>248.11999999999998</c:v>
                </c:pt>
                <c:pt idx="7" formatCode="0.00">
                  <c:v>240.92</c:v>
                </c:pt>
                <c:pt idx="8" formatCode="0.00">
                  <c:v>235.34</c:v>
                </c:pt>
                <c:pt idx="9" formatCode="0.00">
                  <c:v>240.34</c:v>
                </c:pt>
                <c:pt idx="10" formatCode="0.00">
                  <c:v>232.82</c:v>
                </c:pt>
                <c:pt idx="11" formatCode="0.00">
                  <c:v>242.5</c:v>
                </c:pt>
                <c:pt idx="12" formatCode="0.00">
                  <c:v>249.7</c:v>
                </c:pt>
                <c:pt idx="13" formatCode="0.00">
                  <c:v>246.48000000000002</c:v>
                </c:pt>
                <c:pt idx="14" formatCode="0.00">
                  <c:v>251.48000000000002</c:v>
                </c:pt>
                <c:pt idx="15" formatCode="0.00">
                  <c:v>256</c:v>
                </c:pt>
                <c:pt idx="16" formatCode="0.00">
                  <c:v>253</c:v>
                </c:pt>
                <c:pt idx="17" formatCode="0.00">
                  <c:v>256.2</c:v>
                </c:pt>
                <c:pt idx="18" formatCode="0.00">
                  <c:v>262.2</c:v>
                </c:pt>
                <c:pt idx="19" formatCode="0.00">
                  <c:v>258.2</c:v>
                </c:pt>
                <c:pt idx="20" formatCode="0.00">
                  <c:v>255.8</c:v>
                </c:pt>
                <c:pt idx="21" formatCode="0.00">
                  <c:v>257.8</c:v>
                </c:pt>
                <c:pt idx="22" formatCode="0.00">
                  <c:v>258.3</c:v>
                </c:pt>
                <c:pt idx="23" formatCode="0.00">
                  <c:v>261.3</c:v>
                </c:pt>
                <c:pt idx="24" formatCode="0.00">
                  <c:v>265.10000000000002</c:v>
                </c:pt>
                <c:pt idx="25" formatCode="0.00">
                  <c:v>257.5</c:v>
                </c:pt>
                <c:pt idx="26" formatCode="0.00">
                  <c:v>266.5</c:v>
                </c:pt>
                <c:pt idx="27" formatCode="0.00">
                  <c:v>271.26</c:v>
                </c:pt>
                <c:pt idx="28" formatCode="0.00">
                  <c:v>272.26</c:v>
                </c:pt>
                <c:pt idx="29" formatCode="0.00">
                  <c:v>280.65999999999997</c:v>
                </c:pt>
                <c:pt idx="30" formatCode="0.00">
                  <c:v>287.06</c:v>
                </c:pt>
                <c:pt idx="31" formatCode="0.00">
                  <c:v>284.86</c:v>
                </c:pt>
                <c:pt idx="32" formatCode="0.00">
                  <c:v>284.39999999999998</c:v>
                </c:pt>
                <c:pt idx="33" formatCode="0.00">
                  <c:v>285.18</c:v>
                </c:pt>
                <c:pt idx="34" formatCode="0.00">
                  <c:v>286.58000000000004</c:v>
                </c:pt>
                <c:pt idx="35" formatCode="0.00">
                  <c:v>291.18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20120"/>
        <c:axId val="556123648"/>
      </c:lineChart>
      <c:catAx>
        <c:axId val="55612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23648"/>
        <c:crosses val="autoZero"/>
        <c:auto val="1"/>
        <c:lblAlgn val="ctr"/>
        <c:lblOffset val="100"/>
        <c:noMultiLvlLbl val="0"/>
      </c:catAx>
      <c:valAx>
        <c:axId val="5561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2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ExponentialSmoothing!$A$5:$A$40</c:f>
              <c:strCache>
                <c:ptCount val="36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Apr.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Aug.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  <c:pt idx="24">
                  <c:v>Jan.</c:v>
                </c:pt>
                <c:pt idx="25">
                  <c:v>Feb.</c:v>
                </c:pt>
                <c:pt idx="26">
                  <c:v>Mar.</c:v>
                </c:pt>
                <c:pt idx="27">
                  <c:v>Apr.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Aug.</c:v>
                </c:pt>
                <c:pt idx="32">
                  <c:v>Sept.</c:v>
                </c:pt>
                <c:pt idx="33">
                  <c:v>Oct.</c:v>
                </c:pt>
                <c:pt idx="34">
                  <c:v>Nov.</c:v>
                </c:pt>
                <c:pt idx="35">
                  <c:v>Dec.</c:v>
                </c:pt>
              </c:strCache>
            </c:strRef>
          </c:cat>
          <c:val>
            <c:numRef>
              <c:f>ExponentialSmoothing!$B$5:$B$40</c:f>
              <c:numCache>
                <c:formatCode>General</c:formatCode>
                <c:ptCount val="36"/>
                <c:pt idx="0">
                  <c:v>260</c:v>
                </c:pt>
                <c:pt idx="1">
                  <c:v>195</c:v>
                </c:pt>
                <c:pt idx="2">
                  <c:v>270</c:v>
                </c:pt>
                <c:pt idx="3">
                  <c:v>259</c:v>
                </c:pt>
                <c:pt idx="4">
                  <c:v>210</c:v>
                </c:pt>
                <c:pt idx="5">
                  <c:v>295</c:v>
                </c:pt>
                <c:pt idx="6">
                  <c:v>206.6</c:v>
                </c:pt>
                <c:pt idx="7">
                  <c:v>234</c:v>
                </c:pt>
                <c:pt idx="8">
                  <c:v>231.1</c:v>
                </c:pt>
                <c:pt idx="9">
                  <c:v>235</c:v>
                </c:pt>
                <c:pt idx="10">
                  <c:v>257.39999999999998</c:v>
                </c:pt>
                <c:pt idx="11">
                  <c:v>255</c:v>
                </c:pt>
                <c:pt idx="12">
                  <c:v>270</c:v>
                </c:pt>
                <c:pt idx="13">
                  <c:v>215</c:v>
                </c:pt>
                <c:pt idx="14">
                  <c:v>260</c:v>
                </c:pt>
                <c:pt idx="15">
                  <c:v>280</c:v>
                </c:pt>
                <c:pt idx="16">
                  <c:v>240</c:v>
                </c:pt>
                <c:pt idx="17">
                  <c:v>286</c:v>
                </c:pt>
                <c:pt idx="18">
                  <c:v>245</c:v>
                </c:pt>
                <c:pt idx="19">
                  <c:v>240</c:v>
                </c:pt>
                <c:pt idx="20">
                  <c:v>268</c:v>
                </c:pt>
                <c:pt idx="21">
                  <c:v>250</c:v>
                </c:pt>
                <c:pt idx="22">
                  <c:v>288.5</c:v>
                </c:pt>
                <c:pt idx="23">
                  <c:v>260</c:v>
                </c:pt>
                <c:pt idx="24">
                  <c:v>259</c:v>
                </c:pt>
                <c:pt idx="25">
                  <c:v>230</c:v>
                </c:pt>
                <c:pt idx="26">
                  <c:v>295</c:v>
                </c:pt>
                <c:pt idx="27">
                  <c:v>312.3</c:v>
                </c:pt>
                <c:pt idx="28">
                  <c:v>265</c:v>
                </c:pt>
                <c:pt idx="29">
                  <c:v>301</c:v>
                </c:pt>
                <c:pt idx="30">
                  <c:v>262</c:v>
                </c:pt>
                <c:pt idx="31">
                  <c:v>284</c:v>
                </c:pt>
                <c:pt idx="32">
                  <c:v>310</c:v>
                </c:pt>
                <c:pt idx="33">
                  <c:v>268.89999999999998</c:v>
                </c:pt>
                <c:pt idx="34">
                  <c:v>308</c:v>
                </c:pt>
                <c:pt idx="35">
                  <c:v>285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ExponentialSmoothing!$A$5:$A$40</c:f>
              <c:strCache>
                <c:ptCount val="36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Apr.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Aug.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  <c:pt idx="24">
                  <c:v>Jan.</c:v>
                </c:pt>
                <c:pt idx="25">
                  <c:v>Feb.</c:v>
                </c:pt>
                <c:pt idx="26">
                  <c:v>Mar.</c:v>
                </c:pt>
                <c:pt idx="27">
                  <c:v>Apr.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Aug.</c:v>
                </c:pt>
                <c:pt idx="32">
                  <c:v>Sept.</c:v>
                </c:pt>
                <c:pt idx="33">
                  <c:v>Oct.</c:v>
                </c:pt>
                <c:pt idx="34">
                  <c:v>Nov.</c:v>
                </c:pt>
                <c:pt idx="35">
                  <c:v>Dec.</c:v>
                </c:pt>
              </c:strCache>
            </c:strRef>
          </c:cat>
          <c:val>
            <c:numRef>
              <c:f>ExponentialSmoothing!$C$5:$C$40</c:f>
              <c:numCache>
                <c:formatCode>0.00</c:formatCode>
                <c:ptCount val="36"/>
                <c:pt idx="0">
                  <c:v>260</c:v>
                </c:pt>
                <c:pt idx="1">
                  <c:v>260</c:v>
                </c:pt>
                <c:pt idx="2">
                  <c:v>250.25</c:v>
                </c:pt>
                <c:pt idx="3">
                  <c:v>253.21250000000001</c:v>
                </c:pt>
                <c:pt idx="4">
                  <c:v>254.080625</c:v>
                </c:pt>
                <c:pt idx="5">
                  <c:v>247.46853124999998</c:v>
                </c:pt>
                <c:pt idx="6">
                  <c:v>254.59825156249997</c:v>
                </c:pt>
                <c:pt idx="7">
                  <c:v>247.39851382812498</c:v>
                </c:pt>
                <c:pt idx="8">
                  <c:v>245.38873675390622</c:v>
                </c:pt>
                <c:pt idx="9">
                  <c:v>243.24542624082028</c:v>
                </c:pt>
                <c:pt idx="10">
                  <c:v>242.00861230469724</c:v>
                </c:pt>
                <c:pt idx="11">
                  <c:v>244.31732045899264</c:v>
                </c:pt>
                <c:pt idx="12">
                  <c:v>245.91972239014373</c:v>
                </c:pt>
                <c:pt idx="13">
                  <c:v>249.53176403162217</c:v>
                </c:pt>
                <c:pt idx="14">
                  <c:v>244.35199942687885</c:v>
                </c:pt>
                <c:pt idx="15">
                  <c:v>246.699199512847</c:v>
                </c:pt>
                <c:pt idx="16">
                  <c:v>251.69431958591994</c:v>
                </c:pt>
                <c:pt idx="17">
                  <c:v>249.94017164803194</c:v>
                </c:pt>
                <c:pt idx="18">
                  <c:v>255.34914590082715</c:v>
                </c:pt>
                <c:pt idx="19">
                  <c:v>253.79677401570308</c:v>
                </c:pt>
                <c:pt idx="20">
                  <c:v>251.72725791334761</c:v>
                </c:pt>
                <c:pt idx="21">
                  <c:v>254.16816922634547</c:v>
                </c:pt>
                <c:pt idx="22">
                  <c:v>253.54294384239364</c:v>
                </c:pt>
                <c:pt idx="23">
                  <c:v>258.78650226603457</c:v>
                </c:pt>
                <c:pt idx="24">
                  <c:v>258.96852692612936</c:v>
                </c:pt>
                <c:pt idx="25">
                  <c:v>258.97324788720994</c:v>
                </c:pt>
                <c:pt idx="26">
                  <c:v>254.62726070412845</c:v>
                </c:pt>
                <c:pt idx="27">
                  <c:v>260.68317159850915</c:v>
                </c:pt>
                <c:pt idx="28">
                  <c:v>268.42569585873275</c:v>
                </c:pt>
                <c:pt idx="29">
                  <c:v>267.91184147992283</c:v>
                </c:pt>
                <c:pt idx="30">
                  <c:v>272.87506525793441</c:v>
                </c:pt>
                <c:pt idx="31">
                  <c:v>271.24380546924425</c:v>
                </c:pt>
                <c:pt idx="32">
                  <c:v>273.15723464885764</c:v>
                </c:pt>
                <c:pt idx="33">
                  <c:v>278.68364945152899</c:v>
                </c:pt>
                <c:pt idx="34">
                  <c:v>277.21610203379964</c:v>
                </c:pt>
                <c:pt idx="35">
                  <c:v>281.83368672872967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52128"/>
        <c:axId val="557358792"/>
      </c:lineChart>
      <c:catAx>
        <c:axId val="5573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58792"/>
        <c:crosses val="autoZero"/>
        <c:auto val="1"/>
        <c:lblAlgn val="ctr"/>
        <c:lblOffset val="100"/>
        <c:noMultiLvlLbl val="0"/>
      </c:catAx>
      <c:valAx>
        <c:axId val="55735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DouobleExponential!$A$5:$A$40</c:f>
              <c:strCache>
                <c:ptCount val="36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Apr.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Aug.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  <c:pt idx="24">
                  <c:v>Jan.</c:v>
                </c:pt>
                <c:pt idx="25">
                  <c:v>Feb.</c:v>
                </c:pt>
                <c:pt idx="26">
                  <c:v>Mar.</c:v>
                </c:pt>
                <c:pt idx="27">
                  <c:v>Apr.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Aug.</c:v>
                </c:pt>
                <c:pt idx="32">
                  <c:v>Sept.</c:v>
                </c:pt>
                <c:pt idx="33">
                  <c:v>Oct.</c:v>
                </c:pt>
                <c:pt idx="34">
                  <c:v>Nov.</c:v>
                </c:pt>
                <c:pt idx="35">
                  <c:v>Dec.</c:v>
                </c:pt>
              </c:strCache>
            </c:strRef>
          </c:cat>
          <c:val>
            <c:numRef>
              <c:f>DouobleExponential!$B$5:$B$40</c:f>
              <c:numCache>
                <c:formatCode>General</c:formatCode>
                <c:ptCount val="36"/>
                <c:pt idx="0">
                  <c:v>260</c:v>
                </c:pt>
                <c:pt idx="1">
                  <c:v>195</c:v>
                </c:pt>
                <c:pt idx="2">
                  <c:v>270</c:v>
                </c:pt>
                <c:pt idx="3">
                  <c:v>259</c:v>
                </c:pt>
                <c:pt idx="4">
                  <c:v>210</c:v>
                </c:pt>
                <c:pt idx="5">
                  <c:v>295</c:v>
                </c:pt>
                <c:pt idx="6">
                  <c:v>206.6</c:v>
                </c:pt>
                <c:pt idx="7">
                  <c:v>234</c:v>
                </c:pt>
                <c:pt idx="8">
                  <c:v>231.1</c:v>
                </c:pt>
                <c:pt idx="9">
                  <c:v>235</c:v>
                </c:pt>
                <c:pt idx="10">
                  <c:v>257.39999999999998</c:v>
                </c:pt>
                <c:pt idx="11">
                  <c:v>255</c:v>
                </c:pt>
                <c:pt idx="12">
                  <c:v>270</c:v>
                </c:pt>
                <c:pt idx="13">
                  <c:v>215</c:v>
                </c:pt>
                <c:pt idx="14">
                  <c:v>260</c:v>
                </c:pt>
                <c:pt idx="15">
                  <c:v>280</c:v>
                </c:pt>
                <c:pt idx="16">
                  <c:v>240</c:v>
                </c:pt>
                <c:pt idx="17">
                  <c:v>286</c:v>
                </c:pt>
                <c:pt idx="18">
                  <c:v>245</c:v>
                </c:pt>
                <c:pt idx="19">
                  <c:v>240</c:v>
                </c:pt>
                <c:pt idx="20">
                  <c:v>268</c:v>
                </c:pt>
                <c:pt idx="21">
                  <c:v>250</c:v>
                </c:pt>
                <c:pt idx="22">
                  <c:v>288.5</c:v>
                </c:pt>
                <c:pt idx="23">
                  <c:v>260</c:v>
                </c:pt>
                <c:pt idx="24">
                  <c:v>259</c:v>
                </c:pt>
                <c:pt idx="25">
                  <c:v>230</c:v>
                </c:pt>
                <c:pt idx="26">
                  <c:v>295</c:v>
                </c:pt>
                <c:pt idx="27">
                  <c:v>312.3</c:v>
                </c:pt>
                <c:pt idx="28">
                  <c:v>265</c:v>
                </c:pt>
                <c:pt idx="29">
                  <c:v>301</c:v>
                </c:pt>
                <c:pt idx="30">
                  <c:v>262</c:v>
                </c:pt>
                <c:pt idx="31">
                  <c:v>284</c:v>
                </c:pt>
                <c:pt idx="32">
                  <c:v>310</c:v>
                </c:pt>
                <c:pt idx="33">
                  <c:v>268.89999999999998</c:v>
                </c:pt>
                <c:pt idx="34">
                  <c:v>308</c:v>
                </c:pt>
                <c:pt idx="35">
                  <c:v>285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DouobleExponential!$A$5:$A$40</c:f>
              <c:strCache>
                <c:ptCount val="36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Apr.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Aug.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  <c:pt idx="24">
                  <c:v>Jan.</c:v>
                </c:pt>
                <c:pt idx="25">
                  <c:v>Feb.</c:v>
                </c:pt>
                <c:pt idx="26">
                  <c:v>Mar.</c:v>
                </c:pt>
                <c:pt idx="27">
                  <c:v>Apr.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Aug.</c:v>
                </c:pt>
                <c:pt idx="32">
                  <c:v>Sept.</c:v>
                </c:pt>
                <c:pt idx="33">
                  <c:v>Oct.</c:v>
                </c:pt>
                <c:pt idx="34">
                  <c:v>Nov.</c:v>
                </c:pt>
                <c:pt idx="35">
                  <c:v>Dec.</c:v>
                </c:pt>
              </c:strCache>
            </c:strRef>
          </c:cat>
          <c:val>
            <c:numRef>
              <c:f>DouobleExponential!$E$5:$E$40</c:f>
              <c:numCache>
                <c:formatCode>0.00</c:formatCode>
                <c:ptCount val="36"/>
                <c:pt idx="0">
                  <c:v>263</c:v>
                </c:pt>
                <c:pt idx="1">
                  <c:v>252.73999999999998</c:v>
                </c:pt>
                <c:pt idx="2">
                  <c:v>256.04569999999995</c:v>
                </c:pt>
                <c:pt idx="3">
                  <c:v>257.33848849999998</c:v>
                </c:pt>
                <c:pt idx="4">
                  <c:v>248.95712674249998</c:v>
                </c:pt>
                <c:pt idx="5">
                  <c:v>256.65489854521246</c:v>
                </c:pt>
                <c:pt idx="6">
                  <c:v>247.6855341429835</c:v>
                </c:pt>
                <c:pt idx="7">
                  <c:v>243.55572536465465</c:v>
                </c:pt>
                <c:pt idx="8">
                  <c:v>239.04988026166566</c:v>
                </c:pt>
                <c:pt idx="9">
                  <c:v>235.62266731235007</c:v>
                </c:pt>
                <c:pt idx="10">
                  <c:v>237.04951627637604</c:v>
                </c:pt>
                <c:pt idx="11">
                  <c:v>238.71010966336121</c:v>
                </c:pt>
                <c:pt idx="12">
                  <c:v>243.77965910744734</c:v>
                </c:pt>
                <c:pt idx="13">
                  <c:v>238.54369147508541</c:v>
                </c:pt>
                <c:pt idx="14">
                  <c:v>241.80865287119894</c:v>
                </c:pt>
                <c:pt idx="15">
                  <c:v>249.3024806786915</c:v>
                </c:pt>
                <c:pt idx="16">
                  <c:v>249.25362268451903</c:v>
                </c:pt>
                <c:pt idx="17">
                  <c:v>257.76568036866911</c:v>
                </c:pt>
                <c:pt idx="18">
                  <c:v>258.27647378360655</c:v>
                </c:pt>
                <c:pt idx="19">
                  <c:v>257.13820686604106</c:v>
                </c:pt>
                <c:pt idx="20">
                  <c:v>260.85946067713854</c:v>
                </c:pt>
                <c:pt idx="21">
                  <c:v>260.83385068610011</c:v>
                </c:pt>
                <c:pt idx="22">
                  <c:v>267.83205891284302</c:v>
                </c:pt>
                <c:pt idx="23">
                  <c:v>269.15309325449647</c:v>
                </c:pt>
                <c:pt idx="24">
                  <c:v>269.66908324844962</c:v>
                </c:pt>
                <c:pt idx="25">
                  <c:v>263.97256599712955</c:v>
                </c:pt>
                <c:pt idx="26">
                  <c:v>270.27676086363664</c:v>
                </c:pt>
                <c:pt idx="27">
                  <c:v>280.12137226130403</c:v>
                </c:pt>
                <c:pt idx="28">
                  <c:v>280.71383019756263</c:v>
                </c:pt>
                <c:pt idx="29">
                  <c:v>287.53029708449213</c:v>
                </c:pt>
                <c:pt idx="30">
                  <c:v>286.32543056958002</c:v>
                </c:pt>
                <c:pt idx="31">
                  <c:v>288.49664965627363</c:v>
                </c:pt>
                <c:pt idx="32">
                  <c:v>295.20983664543087</c:v>
                </c:pt>
                <c:pt idx="33">
                  <c:v>293.56710293717015</c:v>
                </c:pt>
                <c:pt idx="34">
                  <c:v>298.68525965297584</c:v>
                </c:pt>
                <c:pt idx="35">
                  <c:v>298.96985617702677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353304"/>
        <c:axId val="557354872"/>
      </c:lineChart>
      <c:catAx>
        <c:axId val="55735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54872"/>
        <c:crosses val="autoZero"/>
        <c:auto val="1"/>
        <c:lblAlgn val="ctr"/>
        <c:lblOffset val="100"/>
        <c:noMultiLvlLbl val="0"/>
      </c:catAx>
      <c:valAx>
        <c:axId val="55735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5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63456795951059E-2"/>
          <c:y val="3.4765358118791792E-2"/>
          <c:w val="0.82467583371194531"/>
          <c:h val="0.88679031288131938"/>
        </c:manualLayout>
      </c:layout>
      <c:lineChart>
        <c:grouping val="standard"/>
        <c:varyColors val="0"/>
        <c:ser>
          <c:idx val="0"/>
          <c:order val="0"/>
          <c:tx>
            <c:strRef>
              <c:f>TripleExp!$B$3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TripleExp!$A$4:$A$15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TripleExp!$B$4:$B$15</c:f>
              <c:numCache>
                <c:formatCode>General</c:formatCode>
                <c:ptCount val="12"/>
                <c:pt idx="0">
                  <c:v>260</c:v>
                </c:pt>
                <c:pt idx="1">
                  <c:v>195</c:v>
                </c:pt>
                <c:pt idx="2">
                  <c:v>270</c:v>
                </c:pt>
                <c:pt idx="3">
                  <c:v>259</c:v>
                </c:pt>
                <c:pt idx="4">
                  <c:v>210</c:v>
                </c:pt>
                <c:pt idx="5">
                  <c:v>295</c:v>
                </c:pt>
                <c:pt idx="6">
                  <c:v>206.6</c:v>
                </c:pt>
                <c:pt idx="7">
                  <c:v>234</c:v>
                </c:pt>
                <c:pt idx="8">
                  <c:v>231.1</c:v>
                </c:pt>
                <c:pt idx="9">
                  <c:v>235</c:v>
                </c:pt>
                <c:pt idx="10">
                  <c:v>257.39999999999998</c:v>
                </c:pt>
                <c:pt idx="11">
                  <c:v>255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TripleExp!$C$3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TripleExp!$A$4:$A$15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TripleExp!$C$4:$C$15</c:f>
              <c:numCache>
                <c:formatCode>General</c:formatCode>
                <c:ptCount val="12"/>
                <c:pt idx="0">
                  <c:v>270</c:v>
                </c:pt>
                <c:pt idx="1">
                  <c:v>215</c:v>
                </c:pt>
                <c:pt idx="2">
                  <c:v>260</c:v>
                </c:pt>
                <c:pt idx="3">
                  <c:v>280</c:v>
                </c:pt>
                <c:pt idx="4">
                  <c:v>240</c:v>
                </c:pt>
                <c:pt idx="5">
                  <c:v>286</c:v>
                </c:pt>
                <c:pt idx="6">
                  <c:v>245</c:v>
                </c:pt>
                <c:pt idx="7">
                  <c:v>240</c:v>
                </c:pt>
                <c:pt idx="8">
                  <c:v>268</c:v>
                </c:pt>
                <c:pt idx="9">
                  <c:v>250</c:v>
                </c:pt>
                <c:pt idx="10">
                  <c:v>288.5</c:v>
                </c:pt>
                <c:pt idx="11">
                  <c:v>260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TripleExp!$D$3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cat>
            <c:strRef>
              <c:f>TripleExp!$A$4:$A$15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TripleExp!$D$4:$D$15</c:f>
              <c:numCache>
                <c:formatCode>General</c:formatCode>
                <c:ptCount val="12"/>
                <c:pt idx="0">
                  <c:v>259</c:v>
                </c:pt>
                <c:pt idx="1">
                  <c:v>230</c:v>
                </c:pt>
                <c:pt idx="2">
                  <c:v>295</c:v>
                </c:pt>
                <c:pt idx="3">
                  <c:v>312.3</c:v>
                </c:pt>
                <c:pt idx="4">
                  <c:v>265</c:v>
                </c:pt>
                <c:pt idx="5">
                  <c:v>301</c:v>
                </c:pt>
                <c:pt idx="6">
                  <c:v>262</c:v>
                </c:pt>
                <c:pt idx="7">
                  <c:v>284</c:v>
                </c:pt>
                <c:pt idx="8">
                  <c:v>310</c:v>
                </c:pt>
                <c:pt idx="9">
                  <c:v>268.89999999999998</c:v>
                </c:pt>
                <c:pt idx="10">
                  <c:v>308</c:v>
                </c:pt>
                <c:pt idx="11">
                  <c:v>285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TripleExp!$L$3</c:f>
              <c:strCache>
                <c:ptCount val="1"/>
                <c:pt idx="0">
                  <c:v>2012-Ft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TripleExp!$A$4:$A$15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TripleExp!$L$4:$L$15</c:f>
              <c:numCache>
                <c:formatCode>General</c:formatCode>
                <c:ptCount val="12"/>
                <c:pt idx="0">
                  <c:v>276.57234278584031</c:v>
                </c:pt>
                <c:pt idx="1">
                  <c:v>209.2416190298355</c:v>
                </c:pt>
                <c:pt idx="2">
                  <c:v>273.79038125902014</c:v>
                </c:pt>
                <c:pt idx="3">
                  <c:v>283.30546273742937</c:v>
                </c:pt>
                <c:pt idx="4">
                  <c:v>233.64956113141244</c:v>
                </c:pt>
                <c:pt idx="5">
                  <c:v>304.15988565071149</c:v>
                </c:pt>
                <c:pt idx="6">
                  <c:v>236.5294568993026</c:v>
                </c:pt>
                <c:pt idx="7">
                  <c:v>244.20945452571536</c:v>
                </c:pt>
                <c:pt idx="8">
                  <c:v>264.30585128197458</c:v>
                </c:pt>
                <c:pt idx="9">
                  <c:v>252.62885498788899</c:v>
                </c:pt>
                <c:pt idx="10">
                  <c:v>291.65102083511874</c:v>
                </c:pt>
                <c:pt idx="11">
                  <c:v>268.48895369095032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TripleExp!$Q$3</c:f>
              <c:strCache>
                <c:ptCount val="1"/>
                <c:pt idx="0">
                  <c:v>2013-Ft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strRef>
              <c:f>TripleExp!$A$4:$A$15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TripleExp!$Q$4:$Q$15</c:f>
              <c:numCache>
                <c:formatCode>General</c:formatCode>
                <c:ptCount val="12"/>
                <c:pt idx="0">
                  <c:v>271.25631916431894</c:v>
                </c:pt>
                <c:pt idx="1">
                  <c:v>217.35571599124208</c:v>
                </c:pt>
                <c:pt idx="2">
                  <c:v>289.19814014791461</c:v>
                </c:pt>
                <c:pt idx="3">
                  <c:v>306.84940257967997</c:v>
                </c:pt>
                <c:pt idx="4">
                  <c:v>258.04551551668794</c:v>
                </c:pt>
                <c:pt idx="5">
                  <c:v>323.68509046283009</c:v>
                </c:pt>
                <c:pt idx="6">
                  <c:v>261.74938603517495</c:v>
                </c:pt>
                <c:pt idx="7">
                  <c:v>278.54633417993335</c:v>
                </c:pt>
                <c:pt idx="8">
                  <c:v>306.49935041532763</c:v>
                </c:pt>
                <c:pt idx="9">
                  <c:v>284.56012412208361</c:v>
                </c:pt>
                <c:pt idx="10">
                  <c:v>327.33071511445286</c:v>
                </c:pt>
                <c:pt idx="11">
                  <c:v>301.8577575236659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353696"/>
        <c:axId val="557357224"/>
      </c:lineChart>
      <c:catAx>
        <c:axId val="55735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357224"/>
        <c:crosses val="autoZero"/>
        <c:auto val="1"/>
        <c:lblAlgn val="ctr"/>
        <c:lblOffset val="100"/>
        <c:noMultiLvlLbl val="0"/>
      </c:catAx>
      <c:valAx>
        <c:axId val="557357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35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847725</xdr:colOff>
      <xdr:row>8</xdr:row>
      <xdr:rowOff>190499</xdr:rowOff>
    </xdr:from>
    <xdr:to>
      <xdr:col>15</xdr:col>
      <xdr:colOff>276225</xdr:colOff>
      <xdr:row>28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11</xdr:row>
      <xdr:rowOff>161925</xdr:rowOff>
    </xdr:from>
    <xdr:to>
      <xdr:col>18</xdr:col>
      <xdr:colOff>0</xdr:colOff>
      <xdr:row>30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10</xdr:row>
      <xdr:rowOff>47625</xdr:rowOff>
    </xdr:from>
    <xdr:to>
      <xdr:col>18</xdr:col>
      <xdr:colOff>342900</xdr:colOff>
      <xdr:row>29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328979</xdr:colOff>
      <xdr:row>19</xdr:row>
      <xdr:rowOff>93052</xdr:rowOff>
    </xdr:from>
    <xdr:to>
      <xdr:col>10</xdr:col>
      <xdr:colOff>323850</xdr:colOff>
      <xdr:row>42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3" workbookViewId="0">
      <selection activeCell="B3" sqref="B3:B38"/>
    </sheetView>
  </sheetViews>
  <sheetFormatPr defaultRowHeight="15" x14ac:dyDescent="0.25"/>
  <cols>
    <col min="4" max="4" width="13.42578125" customWidth="1"/>
    <col min="6" max="6" width="14.28515625" customWidth="1"/>
    <col min="7" max="7" width="13.140625" bestFit="1" customWidth="1"/>
    <col min="8" max="8" width="12" customWidth="1"/>
  </cols>
  <sheetData>
    <row r="1" spans="1:4" ht="15.75" thickBot="1" x14ac:dyDescent="0.3">
      <c r="C1" t="s">
        <v>27</v>
      </c>
    </row>
    <row r="2" spans="1:4" ht="16.5" thickBot="1" x14ac:dyDescent="0.3">
      <c r="A2" s="1"/>
      <c r="B2" s="2">
        <v>2013</v>
      </c>
      <c r="C2" s="2">
        <v>2013</v>
      </c>
      <c r="D2" t="s">
        <v>28</v>
      </c>
    </row>
    <row r="3" spans="1:4" ht="15.75" thickBot="1" x14ac:dyDescent="0.3">
      <c r="A3" s="3" t="s">
        <v>0</v>
      </c>
      <c r="B3" s="4">
        <v>260</v>
      </c>
      <c r="C3" s="4">
        <v>260</v>
      </c>
      <c r="D3" s="19">
        <f>(B3-C3)^2</f>
        <v>0</v>
      </c>
    </row>
    <row r="4" spans="1:4" ht="15.75" thickBot="1" x14ac:dyDescent="0.3">
      <c r="A4" s="5" t="s">
        <v>1</v>
      </c>
      <c r="B4" s="6">
        <v>195</v>
      </c>
      <c r="C4" s="6">
        <v>220</v>
      </c>
      <c r="D4" s="19">
        <f t="shared" ref="D4:D38" si="0">(B4-C4)^2</f>
        <v>625</v>
      </c>
    </row>
    <row r="5" spans="1:4" ht="15.75" thickBot="1" x14ac:dyDescent="0.3">
      <c r="A5" s="3" t="s">
        <v>2</v>
      </c>
      <c r="B5" s="4">
        <v>270</v>
      </c>
      <c r="C5" s="17">
        <f>B5</f>
        <v>270</v>
      </c>
      <c r="D5" s="19">
        <f t="shared" si="0"/>
        <v>0</v>
      </c>
    </row>
    <row r="6" spans="1:4" ht="15.75" thickBot="1" x14ac:dyDescent="0.3">
      <c r="A6" s="5" t="s">
        <v>3</v>
      </c>
      <c r="B6" s="6">
        <v>259</v>
      </c>
      <c r="C6" s="17">
        <f>B6</f>
        <v>259</v>
      </c>
      <c r="D6" s="19">
        <f t="shared" si="0"/>
        <v>0</v>
      </c>
    </row>
    <row r="7" spans="1:4" ht="15.75" thickBot="1" x14ac:dyDescent="0.3">
      <c r="A7" s="3" t="s">
        <v>4</v>
      </c>
      <c r="B7" s="4">
        <v>210</v>
      </c>
      <c r="C7" s="17">
        <f>AVERAGE(B3:B7)</f>
        <v>238.8</v>
      </c>
      <c r="D7" s="19">
        <f>(B7-C7)^2</f>
        <v>829.44000000000062</v>
      </c>
    </row>
    <row r="8" spans="1:4" ht="15.75" thickBot="1" x14ac:dyDescent="0.3">
      <c r="A8" s="5" t="s">
        <v>5</v>
      </c>
      <c r="B8" s="6">
        <v>295</v>
      </c>
      <c r="C8" s="17">
        <f t="shared" ref="C8:C38" si="1">AVERAGE(B4:B8)</f>
        <v>245.8</v>
      </c>
      <c r="D8" s="19">
        <f t="shared" si="0"/>
        <v>2420.639999999999</v>
      </c>
    </row>
    <row r="9" spans="1:4" ht="15.75" thickBot="1" x14ac:dyDescent="0.3">
      <c r="A9" s="3" t="s">
        <v>6</v>
      </c>
      <c r="B9" s="4">
        <v>206.6</v>
      </c>
      <c r="C9" s="17">
        <f t="shared" si="1"/>
        <v>248.11999999999998</v>
      </c>
      <c r="D9" s="19">
        <f>(B9-C9)^2</f>
        <v>1723.9103999999984</v>
      </c>
    </row>
    <row r="10" spans="1:4" ht="15.75" thickBot="1" x14ac:dyDescent="0.3">
      <c r="A10" s="5" t="s">
        <v>7</v>
      </c>
      <c r="B10" s="6">
        <v>234</v>
      </c>
      <c r="C10" s="17">
        <f t="shared" si="1"/>
        <v>240.92</v>
      </c>
      <c r="D10" s="19">
        <f t="shared" si="0"/>
        <v>47.886399999999824</v>
      </c>
    </row>
    <row r="11" spans="1:4" ht="15.75" thickBot="1" x14ac:dyDescent="0.3">
      <c r="A11" s="3" t="s">
        <v>8</v>
      </c>
      <c r="B11" s="4">
        <v>231.1</v>
      </c>
      <c r="C11" s="17">
        <f t="shared" si="1"/>
        <v>235.34</v>
      </c>
      <c r="D11" s="19">
        <f t="shared" si="0"/>
        <v>17.977600000000077</v>
      </c>
    </row>
    <row r="12" spans="1:4" ht="15.75" thickBot="1" x14ac:dyDescent="0.3">
      <c r="A12" s="5" t="s">
        <v>9</v>
      </c>
      <c r="B12" s="6">
        <v>235</v>
      </c>
      <c r="C12" s="17">
        <f t="shared" si="1"/>
        <v>240.34</v>
      </c>
      <c r="D12" s="19">
        <f t="shared" si="0"/>
        <v>28.515600000000035</v>
      </c>
    </row>
    <row r="13" spans="1:4" ht="15.75" thickBot="1" x14ac:dyDescent="0.3">
      <c r="A13" s="3" t="s">
        <v>10</v>
      </c>
      <c r="B13" s="4">
        <v>257.39999999999998</v>
      </c>
      <c r="C13" s="17">
        <f t="shared" si="1"/>
        <v>232.82</v>
      </c>
      <c r="D13" s="19">
        <f t="shared" si="0"/>
        <v>604.17639999999926</v>
      </c>
    </row>
    <row r="14" spans="1:4" ht="15.75" thickBot="1" x14ac:dyDescent="0.3">
      <c r="A14" s="5" t="s">
        <v>11</v>
      </c>
      <c r="B14" s="6">
        <v>255</v>
      </c>
      <c r="C14" s="17">
        <f t="shared" si="1"/>
        <v>242.5</v>
      </c>
      <c r="D14" s="19">
        <f t="shared" si="0"/>
        <v>156.25</v>
      </c>
    </row>
    <row r="15" spans="1:4" ht="15.75" thickBot="1" x14ac:dyDescent="0.3">
      <c r="A15" s="3" t="s">
        <v>0</v>
      </c>
      <c r="B15" s="4">
        <v>270</v>
      </c>
      <c r="C15" s="17">
        <f t="shared" si="1"/>
        <v>249.7</v>
      </c>
      <c r="D15" s="19">
        <f t="shared" si="0"/>
        <v>412.09000000000049</v>
      </c>
    </row>
    <row r="16" spans="1:4" ht="15.75" thickBot="1" x14ac:dyDescent="0.3">
      <c r="A16" s="5" t="s">
        <v>1</v>
      </c>
      <c r="B16" s="6">
        <v>215</v>
      </c>
      <c r="C16" s="17">
        <f t="shared" si="1"/>
        <v>246.48000000000002</v>
      </c>
      <c r="D16" s="19">
        <f t="shared" si="0"/>
        <v>990.99040000000116</v>
      </c>
    </row>
    <row r="17" spans="1:4" ht="15.75" thickBot="1" x14ac:dyDescent="0.3">
      <c r="A17" s="3" t="s">
        <v>2</v>
      </c>
      <c r="B17" s="4">
        <v>260</v>
      </c>
      <c r="C17" s="17">
        <f t="shared" si="1"/>
        <v>251.48000000000002</v>
      </c>
      <c r="D17" s="19">
        <f t="shared" si="0"/>
        <v>72.59039999999969</v>
      </c>
    </row>
    <row r="18" spans="1:4" ht="15.75" thickBot="1" x14ac:dyDescent="0.3">
      <c r="A18" s="5" t="s">
        <v>3</v>
      </c>
      <c r="B18" s="6">
        <v>280</v>
      </c>
      <c r="C18" s="17">
        <f t="shared" si="1"/>
        <v>256</v>
      </c>
      <c r="D18" s="19">
        <f t="shared" si="0"/>
        <v>576</v>
      </c>
    </row>
    <row r="19" spans="1:4" ht="15.75" thickBot="1" x14ac:dyDescent="0.3">
      <c r="A19" s="3" t="s">
        <v>4</v>
      </c>
      <c r="B19" s="4">
        <v>240</v>
      </c>
      <c r="C19" s="17">
        <f t="shared" si="1"/>
        <v>253</v>
      </c>
      <c r="D19" s="19">
        <f t="shared" si="0"/>
        <v>169</v>
      </c>
    </row>
    <row r="20" spans="1:4" ht="15.75" thickBot="1" x14ac:dyDescent="0.3">
      <c r="A20" s="5" t="s">
        <v>5</v>
      </c>
      <c r="B20" s="6">
        <v>286</v>
      </c>
      <c r="C20" s="17">
        <f t="shared" si="1"/>
        <v>256.2</v>
      </c>
      <c r="D20" s="19">
        <f t="shared" si="0"/>
        <v>888.04000000000065</v>
      </c>
    </row>
    <row r="21" spans="1:4" ht="15.75" thickBot="1" x14ac:dyDescent="0.3">
      <c r="A21" s="3" t="s">
        <v>6</v>
      </c>
      <c r="B21" s="4">
        <v>245</v>
      </c>
      <c r="C21" s="17">
        <f t="shared" si="1"/>
        <v>262.2</v>
      </c>
      <c r="D21" s="19">
        <f t="shared" si="0"/>
        <v>295.83999999999963</v>
      </c>
    </row>
    <row r="22" spans="1:4" ht="15.75" thickBot="1" x14ac:dyDescent="0.3">
      <c r="A22" s="5" t="s">
        <v>7</v>
      </c>
      <c r="B22" s="6">
        <v>240</v>
      </c>
      <c r="C22" s="17">
        <f t="shared" si="1"/>
        <v>258.2</v>
      </c>
      <c r="D22" s="19">
        <f t="shared" si="0"/>
        <v>331.23999999999961</v>
      </c>
    </row>
    <row r="23" spans="1:4" ht="15.75" thickBot="1" x14ac:dyDescent="0.3">
      <c r="A23" s="3" t="s">
        <v>8</v>
      </c>
      <c r="B23" s="4">
        <v>268</v>
      </c>
      <c r="C23" s="17">
        <f t="shared" si="1"/>
        <v>255.8</v>
      </c>
      <c r="D23" s="19">
        <f t="shared" si="0"/>
        <v>148.83999999999972</v>
      </c>
    </row>
    <row r="24" spans="1:4" ht="15.75" thickBot="1" x14ac:dyDescent="0.3">
      <c r="A24" s="5" t="s">
        <v>9</v>
      </c>
      <c r="B24" s="6">
        <v>250</v>
      </c>
      <c r="C24" s="17">
        <f t="shared" si="1"/>
        <v>257.8</v>
      </c>
      <c r="D24" s="19">
        <f t="shared" si="0"/>
        <v>60.840000000000174</v>
      </c>
    </row>
    <row r="25" spans="1:4" ht="15.75" thickBot="1" x14ac:dyDescent="0.3">
      <c r="A25" s="3" t="s">
        <v>10</v>
      </c>
      <c r="B25" s="4">
        <v>288.5</v>
      </c>
      <c r="C25" s="17">
        <f t="shared" si="1"/>
        <v>258.3</v>
      </c>
      <c r="D25" s="19">
        <f t="shared" si="0"/>
        <v>912.03999999999928</v>
      </c>
    </row>
    <row r="26" spans="1:4" ht="15.75" thickBot="1" x14ac:dyDescent="0.3">
      <c r="A26" s="5" t="s">
        <v>11</v>
      </c>
      <c r="B26" s="6">
        <v>260</v>
      </c>
      <c r="C26" s="17">
        <f t="shared" si="1"/>
        <v>261.3</v>
      </c>
      <c r="D26" s="19">
        <f t="shared" si="0"/>
        <v>1.6900000000000295</v>
      </c>
    </row>
    <row r="27" spans="1:4" ht="15.75" thickBot="1" x14ac:dyDescent="0.3">
      <c r="A27" s="3" t="s">
        <v>0</v>
      </c>
      <c r="B27" s="4">
        <v>259</v>
      </c>
      <c r="C27" s="17">
        <f t="shared" si="1"/>
        <v>265.10000000000002</v>
      </c>
      <c r="D27" s="19">
        <f t="shared" si="0"/>
        <v>37.210000000000278</v>
      </c>
    </row>
    <row r="28" spans="1:4" ht="15.75" thickBot="1" x14ac:dyDescent="0.3">
      <c r="A28" s="5" t="s">
        <v>1</v>
      </c>
      <c r="B28" s="6">
        <v>230</v>
      </c>
      <c r="C28" s="17">
        <f t="shared" si="1"/>
        <v>257.5</v>
      </c>
      <c r="D28" s="19">
        <f t="shared" si="0"/>
        <v>756.25</v>
      </c>
    </row>
    <row r="29" spans="1:4" ht="15.75" thickBot="1" x14ac:dyDescent="0.3">
      <c r="A29" s="3" t="s">
        <v>2</v>
      </c>
      <c r="B29" s="4">
        <v>295</v>
      </c>
      <c r="C29" s="17">
        <f t="shared" si="1"/>
        <v>266.5</v>
      </c>
      <c r="D29" s="19">
        <f t="shared" si="0"/>
        <v>812.25</v>
      </c>
    </row>
    <row r="30" spans="1:4" ht="15.75" thickBot="1" x14ac:dyDescent="0.3">
      <c r="A30" s="5" t="s">
        <v>3</v>
      </c>
      <c r="B30" s="6">
        <v>312.3</v>
      </c>
      <c r="C30" s="17">
        <f t="shared" si="1"/>
        <v>271.26</v>
      </c>
      <c r="D30" s="19">
        <f t="shared" si="0"/>
        <v>1684.2816000000016</v>
      </c>
    </row>
    <row r="31" spans="1:4" ht="15.75" thickBot="1" x14ac:dyDescent="0.3">
      <c r="A31" s="3" t="s">
        <v>4</v>
      </c>
      <c r="B31" s="4">
        <v>265</v>
      </c>
      <c r="C31" s="17">
        <f t="shared" si="1"/>
        <v>272.26</v>
      </c>
      <c r="D31" s="19">
        <f t="shared" si="0"/>
        <v>52.707599999999871</v>
      </c>
    </row>
    <row r="32" spans="1:4" ht="15.75" thickBot="1" x14ac:dyDescent="0.3">
      <c r="A32" s="5" t="s">
        <v>5</v>
      </c>
      <c r="B32" s="6">
        <v>301</v>
      </c>
      <c r="C32" s="17">
        <f t="shared" si="1"/>
        <v>280.65999999999997</v>
      </c>
      <c r="D32" s="19">
        <f t="shared" si="0"/>
        <v>413.7156000000013</v>
      </c>
    </row>
    <row r="33" spans="1:4" ht="15.75" thickBot="1" x14ac:dyDescent="0.3">
      <c r="A33" s="3" t="s">
        <v>6</v>
      </c>
      <c r="B33" s="4">
        <v>262</v>
      </c>
      <c r="C33" s="17">
        <f t="shared" si="1"/>
        <v>287.06</v>
      </c>
      <c r="D33" s="19">
        <f t="shared" si="0"/>
        <v>628.00360000000012</v>
      </c>
    </row>
    <row r="34" spans="1:4" ht="15.75" thickBot="1" x14ac:dyDescent="0.3">
      <c r="A34" s="5" t="s">
        <v>7</v>
      </c>
      <c r="B34" s="6">
        <v>284</v>
      </c>
      <c r="C34" s="17">
        <f t="shared" si="1"/>
        <v>284.86</v>
      </c>
      <c r="D34" s="19">
        <f t="shared" si="0"/>
        <v>0.73960000000002346</v>
      </c>
    </row>
    <row r="35" spans="1:4" ht="15.75" thickBot="1" x14ac:dyDescent="0.3">
      <c r="A35" s="3" t="s">
        <v>8</v>
      </c>
      <c r="B35" s="4">
        <v>310</v>
      </c>
      <c r="C35" s="17">
        <f t="shared" si="1"/>
        <v>284.39999999999998</v>
      </c>
      <c r="D35" s="19">
        <f t="shared" si="0"/>
        <v>655.36000000000115</v>
      </c>
    </row>
    <row r="36" spans="1:4" ht="15.75" thickBot="1" x14ac:dyDescent="0.3">
      <c r="A36" s="5" t="s">
        <v>9</v>
      </c>
      <c r="B36" s="6">
        <v>268.89999999999998</v>
      </c>
      <c r="C36" s="17">
        <f t="shared" si="1"/>
        <v>285.18</v>
      </c>
      <c r="D36" s="19">
        <f t="shared" si="0"/>
        <v>265.03840000000099</v>
      </c>
    </row>
    <row r="37" spans="1:4" ht="15.75" thickBot="1" x14ac:dyDescent="0.3">
      <c r="A37" s="3" t="s">
        <v>10</v>
      </c>
      <c r="B37" s="4">
        <v>308</v>
      </c>
      <c r="C37" s="17">
        <f t="shared" si="1"/>
        <v>286.58000000000004</v>
      </c>
      <c r="D37" s="19">
        <f t="shared" si="0"/>
        <v>458.81639999999823</v>
      </c>
    </row>
    <row r="38" spans="1:4" ht="15.75" thickBot="1" x14ac:dyDescent="0.3">
      <c r="A38" s="5" t="s">
        <v>11</v>
      </c>
      <c r="B38" s="6">
        <v>285</v>
      </c>
      <c r="C38" s="17">
        <f t="shared" si="1"/>
        <v>291.18</v>
      </c>
      <c r="D38" s="19">
        <f t="shared" si="0"/>
        <v>38.192400000000085</v>
      </c>
    </row>
    <row r="39" spans="1:4" x14ac:dyDescent="0.25">
      <c r="C39" s="8" t="s">
        <v>35</v>
      </c>
      <c r="D39" s="19">
        <f>SUM(D3:D38)</f>
        <v>17115.562400000006</v>
      </c>
    </row>
    <row r="40" spans="1:4" x14ac:dyDescent="0.25">
      <c r="C40" s="8" t="s">
        <v>36</v>
      </c>
      <c r="D40" s="20">
        <f>D39/31</f>
        <v>552.11491612903251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activeCell="B5" sqref="B5:B40"/>
    </sheetView>
  </sheetViews>
  <sheetFormatPr defaultRowHeight="15" x14ac:dyDescent="0.25"/>
  <cols>
    <col min="3" max="3" width="14.28515625" bestFit="1" customWidth="1"/>
  </cols>
  <sheetData>
    <row r="1" spans="1:4" x14ac:dyDescent="0.25">
      <c r="C1" s="13" t="s">
        <v>30</v>
      </c>
    </row>
    <row r="3" spans="1:4" ht="15.75" thickBot="1" x14ac:dyDescent="0.3">
      <c r="B3" t="s">
        <v>29</v>
      </c>
      <c r="C3">
        <v>0.15</v>
      </c>
    </row>
    <row r="4" spans="1:4" ht="16.5" thickBot="1" x14ac:dyDescent="0.3">
      <c r="A4" s="1"/>
      <c r="B4" s="2">
        <v>2013</v>
      </c>
      <c r="C4" s="2">
        <v>2013</v>
      </c>
      <c r="D4" t="s">
        <v>28</v>
      </c>
    </row>
    <row r="5" spans="1:4" ht="15.75" thickBot="1" x14ac:dyDescent="0.3">
      <c r="A5" s="3" t="s">
        <v>0</v>
      </c>
      <c r="B5" s="4">
        <v>260</v>
      </c>
      <c r="C5" s="17">
        <v>260</v>
      </c>
      <c r="D5" s="19">
        <f>(B5-C5)^2</f>
        <v>0</v>
      </c>
    </row>
    <row r="6" spans="1:4" ht="15.75" thickBot="1" x14ac:dyDescent="0.3">
      <c r="A6" s="5" t="s">
        <v>1</v>
      </c>
      <c r="B6" s="6">
        <v>195</v>
      </c>
      <c r="C6" s="18">
        <f t="shared" ref="C6:C16" si="0">$C$3*B5+(1-$C$3)*C5</f>
        <v>260</v>
      </c>
      <c r="D6" s="19">
        <f t="shared" ref="D6:D40" si="1">(B6-C6)^2</f>
        <v>4225</v>
      </c>
    </row>
    <row r="7" spans="1:4" ht="15.75" thickBot="1" x14ac:dyDescent="0.3">
      <c r="A7" s="3" t="s">
        <v>2</v>
      </c>
      <c r="B7" s="4">
        <v>270</v>
      </c>
      <c r="C7" s="18">
        <f t="shared" si="0"/>
        <v>250.25</v>
      </c>
      <c r="D7" s="19">
        <f t="shared" si="1"/>
        <v>390.0625</v>
      </c>
    </row>
    <row r="8" spans="1:4" ht="15.75" thickBot="1" x14ac:dyDescent="0.3">
      <c r="A8" s="5" t="s">
        <v>3</v>
      </c>
      <c r="B8" s="6">
        <v>259</v>
      </c>
      <c r="C8" s="18">
        <f t="shared" si="0"/>
        <v>253.21250000000001</v>
      </c>
      <c r="D8" s="19">
        <f t="shared" si="1"/>
        <v>33.495156249999937</v>
      </c>
    </row>
    <row r="9" spans="1:4" ht="15.75" thickBot="1" x14ac:dyDescent="0.3">
      <c r="A9" s="3" t="s">
        <v>4</v>
      </c>
      <c r="B9" s="4">
        <v>210</v>
      </c>
      <c r="C9" s="18">
        <f t="shared" si="0"/>
        <v>254.080625</v>
      </c>
      <c r="D9" s="19">
        <f t="shared" si="1"/>
        <v>1943.1015003906248</v>
      </c>
    </row>
    <row r="10" spans="1:4" ht="15.75" thickBot="1" x14ac:dyDescent="0.3">
      <c r="A10" s="5" t="s">
        <v>5</v>
      </c>
      <c r="B10" s="6">
        <v>295</v>
      </c>
      <c r="C10" s="18">
        <f t="shared" si="0"/>
        <v>247.46853124999998</v>
      </c>
      <c r="D10" s="19">
        <f t="shared" si="1"/>
        <v>2259.2405215322283</v>
      </c>
    </row>
    <row r="11" spans="1:4" ht="15.75" thickBot="1" x14ac:dyDescent="0.3">
      <c r="A11" s="3" t="s">
        <v>6</v>
      </c>
      <c r="B11" s="4">
        <v>206.6</v>
      </c>
      <c r="C11" s="18">
        <f t="shared" si="0"/>
        <v>254.59825156249997</v>
      </c>
      <c r="D11" s="19">
        <f t="shared" si="1"/>
        <v>2303.8321530570311</v>
      </c>
    </row>
    <row r="12" spans="1:4" ht="15.75" thickBot="1" x14ac:dyDescent="0.3">
      <c r="A12" s="5" t="s">
        <v>7</v>
      </c>
      <c r="B12" s="6">
        <v>234</v>
      </c>
      <c r="C12" s="18">
        <f t="shared" si="0"/>
        <v>247.39851382812498</v>
      </c>
      <c r="D12" s="19">
        <f t="shared" si="1"/>
        <v>179.52017280245619</v>
      </c>
    </row>
    <row r="13" spans="1:4" ht="15.75" thickBot="1" x14ac:dyDescent="0.3">
      <c r="A13" s="3" t="s">
        <v>8</v>
      </c>
      <c r="B13" s="4">
        <v>231.1</v>
      </c>
      <c r="C13" s="18">
        <f t="shared" si="0"/>
        <v>245.38873675390622</v>
      </c>
      <c r="D13" s="19">
        <f t="shared" si="1"/>
        <v>204.16799802243048</v>
      </c>
    </row>
    <row r="14" spans="1:4" ht="15.75" thickBot="1" x14ac:dyDescent="0.3">
      <c r="A14" s="5" t="s">
        <v>9</v>
      </c>
      <c r="B14" s="6">
        <v>235</v>
      </c>
      <c r="C14" s="18">
        <f t="shared" si="0"/>
        <v>243.24542624082028</v>
      </c>
      <c r="D14" s="19">
        <f t="shared" si="1"/>
        <v>67.987053892807651</v>
      </c>
    </row>
    <row r="15" spans="1:4" ht="15.75" thickBot="1" x14ac:dyDescent="0.3">
      <c r="A15" s="3" t="s">
        <v>10</v>
      </c>
      <c r="B15" s="4">
        <v>257.39999999999998</v>
      </c>
      <c r="C15" s="18">
        <f t="shared" si="0"/>
        <v>242.00861230469724</v>
      </c>
      <c r="D15" s="19">
        <f t="shared" si="1"/>
        <v>236.89481518711659</v>
      </c>
    </row>
    <row r="16" spans="1:4" ht="15.75" thickBot="1" x14ac:dyDescent="0.3">
      <c r="A16" s="5" t="s">
        <v>11</v>
      </c>
      <c r="B16" s="6">
        <v>255</v>
      </c>
      <c r="C16" s="18">
        <f t="shared" si="0"/>
        <v>244.31732045899264</v>
      </c>
      <c r="D16" s="19">
        <f t="shared" si="1"/>
        <v>114.11964217585722</v>
      </c>
    </row>
    <row r="17" spans="1:4" ht="15.75" thickBot="1" x14ac:dyDescent="0.3">
      <c r="A17" s="3" t="s">
        <v>0</v>
      </c>
      <c r="B17" s="4">
        <v>270</v>
      </c>
      <c r="C17" s="18">
        <f>$C$3*B16+(1-$C$3)*C16</f>
        <v>245.91972239014373</v>
      </c>
      <c r="D17" s="19">
        <f t="shared" si="1"/>
        <v>579.85976976774509</v>
      </c>
    </row>
    <row r="18" spans="1:4" ht="15.75" thickBot="1" x14ac:dyDescent="0.3">
      <c r="A18" s="5" t="s">
        <v>1</v>
      </c>
      <c r="B18" s="6">
        <v>215</v>
      </c>
      <c r="C18" s="18">
        <f t="shared" ref="C18:C28" si="2">$C$3*B17+(1-$C$3)*C17</f>
        <v>249.53176403162217</v>
      </c>
      <c r="D18" s="19">
        <f t="shared" si="1"/>
        <v>1192.4427271356349</v>
      </c>
    </row>
    <row r="19" spans="1:4" ht="15.75" thickBot="1" x14ac:dyDescent="0.3">
      <c r="A19" s="3" t="s">
        <v>2</v>
      </c>
      <c r="B19" s="4">
        <v>260</v>
      </c>
      <c r="C19" s="18">
        <f t="shared" si="2"/>
        <v>244.35199942687885</v>
      </c>
      <c r="D19" s="19">
        <f t="shared" si="1"/>
        <v>244.8599219363999</v>
      </c>
    </row>
    <row r="20" spans="1:4" ht="15.75" thickBot="1" x14ac:dyDescent="0.3">
      <c r="A20" s="5" t="s">
        <v>3</v>
      </c>
      <c r="B20" s="6">
        <v>280</v>
      </c>
      <c r="C20" s="18">
        <f t="shared" si="2"/>
        <v>246.699199512847</v>
      </c>
      <c r="D20" s="19">
        <f t="shared" si="1"/>
        <v>1108.9433130851694</v>
      </c>
    </row>
    <row r="21" spans="1:4" ht="15.75" thickBot="1" x14ac:dyDescent="0.3">
      <c r="A21" s="3" t="s">
        <v>4</v>
      </c>
      <c r="B21" s="4">
        <v>240</v>
      </c>
      <c r="C21" s="18">
        <f t="shared" si="2"/>
        <v>251.69431958591994</v>
      </c>
      <c r="D21" s="19">
        <f t="shared" si="1"/>
        <v>136.75711057763075</v>
      </c>
    </row>
    <row r="22" spans="1:4" ht="15.75" thickBot="1" x14ac:dyDescent="0.3">
      <c r="A22" s="5" t="s">
        <v>5</v>
      </c>
      <c r="B22" s="6">
        <v>286</v>
      </c>
      <c r="C22" s="18">
        <f t="shared" si="2"/>
        <v>249.94017164803194</v>
      </c>
      <c r="D22" s="19">
        <f t="shared" si="1"/>
        <v>1300.3112207733998</v>
      </c>
    </row>
    <row r="23" spans="1:4" ht="15.75" thickBot="1" x14ac:dyDescent="0.3">
      <c r="A23" s="3" t="s">
        <v>6</v>
      </c>
      <c r="B23" s="4">
        <v>245</v>
      </c>
      <c r="C23" s="18">
        <f t="shared" si="2"/>
        <v>255.34914590082715</v>
      </c>
      <c r="D23" s="19">
        <f t="shared" si="1"/>
        <v>107.10482087660748</v>
      </c>
    </row>
    <row r="24" spans="1:4" ht="15.75" thickBot="1" x14ac:dyDescent="0.3">
      <c r="A24" s="5" t="s">
        <v>7</v>
      </c>
      <c r="B24" s="6">
        <v>240</v>
      </c>
      <c r="C24" s="18">
        <f t="shared" si="2"/>
        <v>253.79677401570308</v>
      </c>
      <c r="D24" s="19">
        <f t="shared" si="1"/>
        <v>190.35097324037966</v>
      </c>
    </row>
    <row r="25" spans="1:4" ht="15.75" thickBot="1" x14ac:dyDescent="0.3">
      <c r="A25" s="3" t="s">
        <v>8</v>
      </c>
      <c r="B25" s="4">
        <v>268</v>
      </c>
      <c r="C25" s="18">
        <f t="shared" si="2"/>
        <v>251.72725791334761</v>
      </c>
      <c r="D25" s="19">
        <f t="shared" si="1"/>
        <v>264.80213501870782</v>
      </c>
    </row>
    <row r="26" spans="1:4" ht="15.75" thickBot="1" x14ac:dyDescent="0.3">
      <c r="A26" s="5" t="s">
        <v>9</v>
      </c>
      <c r="B26" s="6">
        <v>250</v>
      </c>
      <c r="C26" s="18">
        <f t="shared" si="2"/>
        <v>254.16816922634547</v>
      </c>
      <c r="D26" s="19">
        <f t="shared" si="1"/>
        <v>17.373634699453387</v>
      </c>
    </row>
    <row r="27" spans="1:4" ht="15.75" thickBot="1" x14ac:dyDescent="0.3">
      <c r="A27" s="3" t="s">
        <v>10</v>
      </c>
      <c r="B27" s="4">
        <v>288.5</v>
      </c>
      <c r="C27" s="18">
        <f t="shared" si="2"/>
        <v>253.54294384239364</v>
      </c>
      <c r="D27" s="19">
        <f t="shared" si="1"/>
        <v>1221.9957752060448</v>
      </c>
    </row>
    <row r="28" spans="1:4" ht="15.75" thickBot="1" x14ac:dyDescent="0.3">
      <c r="A28" s="5" t="s">
        <v>11</v>
      </c>
      <c r="B28" s="6">
        <v>260</v>
      </c>
      <c r="C28" s="18">
        <f t="shared" si="2"/>
        <v>258.78650226603457</v>
      </c>
      <c r="D28" s="19">
        <f t="shared" si="1"/>
        <v>1.4725767503392229</v>
      </c>
    </row>
    <row r="29" spans="1:4" ht="15.75" thickBot="1" x14ac:dyDescent="0.3">
      <c r="A29" s="3" t="s">
        <v>0</v>
      </c>
      <c r="B29" s="4">
        <v>259</v>
      </c>
      <c r="C29" s="18">
        <f>$C$3*B28+(1-$C$3)*C28</f>
        <v>258.96852692612936</v>
      </c>
      <c r="D29" s="19">
        <f t="shared" si="1"/>
        <v>9.9055437886695239E-4</v>
      </c>
    </row>
    <row r="30" spans="1:4" ht="15.75" thickBot="1" x14ac:dyDescent="0.3">
      <c r="A30" s="5" t="s">
        <v>1</v>
      </c>
      <c r="B30" s="6">
        <v>230</v>
      </c>
      <c r="C30" s="18">
        <f t="shared" ref="C30:C40" si="3">$C$3*B29+(1-$C$3)*C29</f>
        <v>258.97324788720994</v>
      </c>
      <c r="D30" s="19">
        <f t="shared" si="1"/>
        <v>839.449093133715</v>
      </c>
    </row>
    <row r="31" spans="1:4" ht="15.75" thickBot="1" x14ac:dyDescent="0.3">
      <c r="A31" s="3" t="s">
        <v>2</v>
      </c>
      <c r="B31" s="4">
        <v>295</v>
      </c>
      <c r="C31" s="18">
        <f t="shared" si="3"/>
        <v>254.62726070412845</v>
      </c>
      <c r="D31" s="19">
        <f t="shared" si="1"/>
        <v>1629.958078252411</v>
      </c>
    </row>
    <row r="32" spans="1:4" ht="15.75" thickBot="1" x14ac:dyDescent="0.3">
      <c r="A32" s="5" t="s">
        <v>3</v>
      </c>
      <c r="B32" s="6">
        <v>312.3</v>
      </c>
      <c r="C32" s="18">
        <f t="shared" si="3"/>
        <v>260.68317159850915</v>
      </c>
      <c r="D32" s="19">
        <f t="shared" si="1"/>
        <v>2664.2969742289538</v>
      </c>
    </row>
    <row r="33" spans="1:4" ht="15.75" thickBot="1" x14ac:dyDescent="0.3">
      <c r="A33" s="3" t="s">
        <v>4</v>
      </c>
      <c r="B33" s="4">
        <v>265</v>
      </c>
      <c r="C33" s="18">
        <f t="shared" si="3"/>
        <v>268.42569585873275</v>
      </c>
      <c r="D33" s="19">
        <f t="shared" si="1"/>
        <v>11.735392116538724</v>
      </c>
    </row>
    <row r="34" spans="1:4" ht="15.75" thickBot="1" x14ac:dyDescent="0.3">
      <c r="A34" s="5" t="s">
        <v>5</v>
      </c>
      <c r="B34" s="6">
        <v>301</v>
      </c>
      <c r="C34" s="18">
        <f t="shared" si="3"/>
        <v>267.91184147992283</v>
      </c>
      <c r="D34" s="19">
        <f t="shared" si="1"/>
        <v>1094.8262342497555</v>
      </c>
    </row>
    <row r="35" spans="1:4" ht="15.75" thickBot="1" x14ac:dyDescent="0.3">
      <c r="A35" s="3" t="s">
        <v>6</v>
      </c>
      <c r="B35" s="4">
        <v>262</v>
      </c>
      <c r="C35" s="18">
        <f t="shared" si="3"/>
        <v>272.87506525793441</v>
      </c>
      <c r="D35" s="19">
        <f t="shared" si="1"/>
        <v>118.26704436433199</v>
      </c>
    </row>
    <row r="36" spans="1:4" ht="15.75" thickBot="1" x14ac:dyDescent="0.3">
      <c r="A36" s="5" t="s">
        <v>7</v>
      </c>
      <c r="B36" s="6">
        <v>284</v>
      </c>
      <c r="C36" s="18">
        <f t="shared" si="3"/>
        <v>271.24380546924425</v>
      </c>
      <c r="D36" s="19">
        <f t="shared" si="1"/>
        <v>162.7204989064829</v>
      </c>
    </row>
    <row r="37" spans="1:4" ht="15.75" thickBot="1" x14ac:dyDescent="0.3">
      <c r="A37" s="3" t="s">
        <v>8</v>
      </c>
      <c r="B37" s="4">
        <v>310</v>
      </c>
      <c r="C37" s="18">
        <f t="shared" si="3"/>
        <v>273.15723464885764</v>
      </c>
      <c r="D37" s="19">
        <f t="shared" si="1"/>
        <v>1357.3893587193361</v>
      </c>
    </row>
    <row r="38" spans="1:4" ht="15.75" thickBot="1" x14ac:dyDescent="0.3">
      <c r="A38" s="5" t="s">
        <v>9</v>
      </c>
      <c r="B38" s="6">
        <v>268.89999999999998</v>
      </c>
      <c r="C38" s="18">
        <f t="shared" si="3"/>
        <v>278.68364945152899</v>
      </c>
      <c r="D38" s="19">
        <f t="shared" si="1"/>
        <v>95.719796590404002</v>
      </c>
    </row>
    <row r="39" spans="1:4" ht="15.75" thickBot="1" x14ac:dyDescent="0.3">
      <c r="A39" s="3" t="s">
        <v>10</v>
      </c>
      <c r="B39" s="4">
        <v>308</v>
      </c>
      <c r="C39" s="18">
        <f t="shared" si="3"/>
        <v>277.21610203379964</v>
      </c>
      <c r="D39" s="19">
        <f t="shared" si="1"/>
        <v>947.64837399343446</v>
      </c>
    </row>
    <row r="40" spans="1:4" ht="15.75" thickBot="1" x14ac:dyDescent="0.3">
      <c r="A40" s="5" t="s">
        <v>11</v>
      </c>
      <c r="B40" s="6">
        <v>285</v>
      </c>
      <c r="C40" s="18">
        <f t="shared" si="3"/>
        <v>281.83368672872967</v>
      </c>
      <c r="D40" s="19">
        <f t="shared" si="1"/>
        <v>10.025539731822592</v>
      </c>
    </row>
    <row r="41" spans="1:4" x14ac:dyDescent="0.25">
      <c r="C41" s="22" t="s">
        <v>35</v>
      </c>
      <c r="D41" s="19">
        <f>SUM(D5:D40)</f>
        <v>27255.732867219627</v>
      </c>
    </row>
    <row r="42" spans="1:4" x14ac:dyDescent="0.25">
      <c r="C42" s="22" t="s">
        <v>36</v>
      </c>
      <c r="D42" s="21">
        <f>D41/34</f>
        <v>801.63920197704783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6" workbookViewId="0">
      <selection activeCell="E5" sqref="E5"/>
    </sheetView>
  </sheetViews>
  <sheetFormatPr defaultRowHeight="15" x14ac:dyDescent="0.25"/>
  <sheetData>
    <row r="1" spans="1:6" x14ac:dyDescent="0.25">
      <c r="D1" t="s">
        <v>34</v>
      </c>
    </row>
    <row r="3" spans="1:6" ht="15.75" thickBot="1" x14ac:dyDescent="0.3">
      <c r="B3" t="s">
        <v>29</v>
      </c>
      <c r="C3">
        <v>0.15</v>
      </c>
      <c r="D3" t="s">
        <v>31</v>
      </c>
      <c r="E3">
        <v>0.3</v>
      </c>
    </row>
    <row r="4" spans="1:6" ht="16.5" thickBot="1" x14ac:dyDescent="0.3">
      <c r="A4" s="1"/>
      <c r="B4" s="2">
        <v>2013</v>
      </c>
      <c r="C4" s="2" t="s">
        <v>33</v>
      </c>
      <c r="D4" s="2" t="s">
        <v>32</v>
      </c>
      <c r="E4" s="2">
        <v>2013</v>
      </c>
      <c r="F4" s="13" t="s">
        <v>28</v>
      </c>
    </row>
    <row r="5" spans="1:6" ht="15.75" thickBot="1" x14ac:dyDescent="0.3">
      <c r="A5" s="3" t="s">
        <v>0</v>
      </c>
      <c r="B5" s="32">
        <v>260</v>
      </c>
      <c r="C5" s="17">
        <v>260</v>
      </c>
      <c r="D5" s="17">
        <v>3</v>
      </c>
      <c r="E5" s="17">
        <f>C5+D5</f>
        <v>263</v>
      </c>
      <c r="F5" s="19">
        <f t="shared" ref="F5:F40" si="0">(B5-E5)^2</f>
        <v>9</v>
      </c>
    </row>
    <row r="6" spans="1:6" ht="15.75" thickBot="1" x14ac:dyDescent="0.3">
      <c r="A6" s="5" t="s">
        <v>1</v>
      </c>
      <c r="B6" s="33">
        <v>195</v>
      </c>
      <c r="C6" s="18">
        <f t="shared" ref="C6:C40" si="1">$C$3*B6+(1-$C$3)*(C5+D5)</f>
        <v>252.79999999999998</v>
      </c>
      <c r="D6" s="18">
        <f>$E$3*(C6-C5)+(1-$E$3)*D5</f>
        <v>-6.0000000000005382E-2</v>
      </c>
      <c r="E6" s="17">
        <f t="shared" ref="E6:E40" si="2">C6+D6</f>
        <v>252.73999999999998</v>
      </c>
      <c r="F6" s="19">
        <f t="shared" si="0"/>
        <v>3333.9075999999977</v>
      </c>
    </row>
    <row r="7" spans="1:6" ht="15.75" thickBot="1" x14ac:dyDescent="0.3">
      <c r="A7" s="3" t="s">
        <v>2</v>
      </c>
      <c r="B7" s="32">
        <v>270</v>
      </c>
      <c r="C7" s="18">
        <f t="shared" si="1"/>
        <v>255.32899999999998</v>
      </c>
      <c r="D7" s="18">
        <f t="shared" ref="D7:D40" si="3">$E$3*(C7-C6)+(1-$E$3)*D6</f>
        <v>0.71669999999999512</v>
      </c>
      <c r="E7" s="17">
        <f t="shared" si="2"/>
        <v>256.04569999999995</v>
      </c>
      <c r="F7" s="19">
        <f t="shared" si="0"/>
        <v>194.7224884900013</v>
      </c>
    </row>
    <row r="8" spans="1:6" ht="15.75" thickBot="1" x14ac:dyDescent="0.3">
      <c r="A8" s="5" t="s">
        <v>3</v>
      </c>
      <c r="B8" s="33">
        <v>259</v>
      </c>
      <c r="C8" s="18">
        <f t="shared" si="1"/>
        <v>256.48884499999997</v>
      </c>
      <c r="D8" s="18">
        <f t="shared" si="3"/>
        <v>0.84964349999999356</v>
      </c>
      <c r="E8" s="17">
        <f t="shared" si="2"/>
        <v>257.33848849999998</v>
      </c>
      <c r="F8" s="19">
        <f t="shared" si="0"/>
        <v>2.7606204646323076</v>
      </c>
    </row>
    <row r="9" spans="1:6" ht="15.75" thickBot="1" x14ac:dyDescent="0.3">
      <c r="A9" s="3" t="s">
        <v>4</v>
      </c>
      <c r="B9" s="32">
        <v>210</v>
      </c>
      <c r="C9" s="18">
        <f t="shared" si="1"/>
        <v>250.23771522499999</v>
      </c>
      <c r="D9" s="18">
        <f t="shared" si="3"/>
        <v>-1.2805884824999989</v>
      </c>
      <c r="E9" s="17">
        <f t="shared" si="2"/>
        <v>248.95712674249998</v>
      </c>
      <c r="F9" s="19">
        <f t="shared" si="0"/>
        <v>1517.6577240312072</v>
      </c>
    </row>
    <row r="10" spans="1:6" ht="15.75" thickBot="1" x14ac:dyDescent="0.3">
      <c r="A10" s="5" t="s">
        <v>5</v>
      </c>
      <c r="B10" s="33">
        <v>295</v>
      </c>
      <c r="C10" s="18">
        <f t="shared" si="1"/>
        <v>255.86355773112498</v>
      </c>
      <c r="D10" s="18">
        <f t="shared" si="3"/>
        <v>0.79134081408749968</v>
      </c>
      <c r="E10" s="17">
        <f t="shared" si="2"/>
        <v>256.65489854521246</v>
      </c>
      <c r="F10" s="19">
        <f t="shared" si="0"/>
        <v>1470.3468055779495</v>
      </c>
    </row>
    <row r="11" spans="1:6" ht="15.75" thickBot="1" x14ac:dyDescent="0.3">
      <c r="A11" s="3" t="s">
        <v>6</v>
      </c>
      <c r="B11" s="32">
        <v>206.6</v>
      </c>
      <c r="C11" s="18">
        <f t="shared" si="1"/>
        <v>249.14666376343058</v>
      </c>
      <c r="D11" s="18">
        <f t="shared" si="3"/>
        <v>-1.4611296204470712</v>
      </c>
      <c r="E11" s="17">
        <f t="shared" si="2"/>
        <v>247.6855341429835</v>
      </c>
      <c r="F11" s="19">
        <f t="shared" si="0"/>
        <v>1688.0211158142633</v>
      </c>
    </row>
    <row r="12" spans="1:6" ht="15.75" thickBot="1" x14ac:dyDescent="0.3">
      <c r="A12" s="5" t="s">
        <v>7</v>
      </c>
      <c r="B12" s="33">
        <v>234</v>
      </c>
      <c r="C12" s="18">
        <f t="shared" si="1"/>
        <v>245.63270402153597</v>
      </c>
      <c r="D12" s="18">
        <f t="shared" si="3"/>
        <v>-2.0769786568813329</v>
      </c>
      <c r="E12" s="17">
        <f t="shared" si="2"/>
        <v>243.55572536465465</v>
      </c>
      <c r="F12" s="19">
        <f t="shared" si="0"/>
        <v>91.311887244704209</v>
      </c>
    </row>
    <row r="13" spans="1:6" ht="15.75" thickBot="1" x14ac:dyDescent="0.3">
      <c r="A13" s="3" t="s">
        <v>8</v>
      </c>
      <c r="B13" s="32">
        <v>231.1</v>
      </c>
      <c r="C13" s="18">
        <f t="shared" si="1"/>
        <v>241.68736655995644</v>
      </c>
      <c r="D13" s="18">
        <f t="shared" si="3"/>
        <v>-2.6374862982907912</v>
      </c>
      <c r="E13" s="17">
        <f t="shared" si="2"/>
        <v>239.04988026166566</v>
      </c>
      <c r="F13" s="19">
        <f t="shared" si="0"/>
        <v>63.200596174821406</v>
      </c>
    </row>
    <row r="14" spans="1:6" ht="15.75" thickBot="1" x14ac:dyDescent="0.3">
      <c r="A14" s="5" t="s">
        <v>9</v>
      </c>
      <c r="B14" s="33">
        <v>235</v>
      </c>
      <c r="C14" s="18">
        <f t="shared" si="1"/>
        <v>238.44239822241582</v>
      </c>
      <c r="D14" s="18">
        <f t="shared" si="3"/>
        <v>-2.8197309100657417</v>
      </c>
      <c r="E14" s="17">
        <f t="shared" si="2"/>
        <v>235.62266731235007</v>
      </c>
      <c r="F14" s="19">
        <f t="shared" si="0"/>
        <v>0.38771458186926533</v>
      </c>
    </row>
    <row r="15" spans="1:6" ht="15.75" thickBot="1" x14ac:dyDescent="0.3">
      <c r="A15" s="3" t="s">
        <v>10</v>
      </c>
      <c r="B15" s="32">
        <v>257.39999999999998</v>
      </c>
      <c r="C15" s="18">
        <f t="shared" si="1"/>
        <v>238.88926721549754</v>
      </c>
      <c r="D15" s="18">
        <f t="shared" si="3"/>
        <v>-1.8397509391215023</v>
      </c>
      <c r="E15" s="17">
        <f t="shared" si="2"/>
        <v>237.04951627637604</v>
      </c>
      <c r="F15" s="19">
        <f t="shared" si="0"/>
        <v>414.1421877854828</v>
      </c>
    </row>
    <row r="16" spans="1:6" ht="15.75" thickBot="1" x14ac:dyDescent="0.3">
      <c r="A16" s="5" t="s">
        <v>11</v>
      </c>
      <c r="B16" s="33">
        <v>255</v>
      </c>
      <c r="C16" s="18">
        <f t="shared" si="1"/>
        <v>239.74208883491963</v>
      </c>
      <c r="D16" s="18">
        <f t="shared" si="3"/>
        <v>-1.0319791715584252</v>
      </c>
      <c r="E16" s="17">
        <f t="shared" si="2"/>
        <v>238.71010966336121</v>
      </c>
      <c r="F16" s="19">
        <f t="shared" si="0"/>
        <v>265.36052717971785</v>
      </c>
    </row>
    <row r="17" spans="1:6" ht="15.75" thickBot="1" x14ac:dyDescent="0.3">
      <c r="A17" s="29" t="s">
        <v>0</v>
      </c>
      <c r="B17" s="28">
        <v>270</v>
      </c>
      <c r="C17" s="30">
        <f t="shared" si="1"/>
        <v>243.40359321385702</v>
      </c>
      <c r="D17" s="30">
        <f t="shared" si="3"/>
        <v>0.37606589359032061</v>
      </c>
      <c r="E17" s="30">
        <f t="shared" si="2"/>
        <v>243.77965910744734</v>
      </c>
      <c r="F17" s="31">
        <f t="shared" si="0"/>
        <v>687.50627652166907</v>
      </c>
    </row>
    <row r="18" spans="1:6" ht="15.75" thickBot="1" x14ac:dyDescent="0.3">
      <c r="A18" s="5" t="s">
        <v>1</v>
      </c>
      <c r="B18" s="6">
        <v>215</v>
      </c>
      <c r="C18" s="18">
        <f t="shared" si="1"/>
        <v>239.46271024133023</v>
      </c>
      <c r="D18" s="18">
        <f t="shared" si="3"/>
        <v>-0.91901876624481371</v>
      </c>
      <c r="E18" s="17">
        <f t="shared" si="2"/>
        <v>238.54369147508541</v>
      </c>
      <c r="F18" s="19">
        <f t="shared" si="0"/>
        <v>554.30540827400944</v>
      </c>
    </row>
    <row r="19" spans="1:6" ht="15.75" thickBot="1" x14ac:dyDescent="0.3">
      <c r="A19" s="3" t="s">
        <v>2</v>
      </c>
      <c r="B19" s="4">
        <v>260</v>
      </c>
      <c r="C19" s="18">
        <f t="shared" si="1"/>
        <v>241.7621377538226</v>
      </c>
      <c r="D19" s="18">
        <f t="shared" si="3"/>
        <v>4.6515117376341952E-2</v>
      </c>
      <c r="E19" s="17">
        <f t="shared" si="2"/>
        <v>241.80865287119894</v>
      </c>
      <c r="F19" s="19">
        <f t="shared" si="0"/>
        <v>330.92511036053838</v>
      </c>
    </row>
    <row r="20" spans="1:6" ht="15.75" thickBot="1" x14ac:dyDescent="0.3">
      <c r="A20" s="5" t="s">
        <v>3</v>
      </c>
      <c r="B20" s="6">
        <v>280</v>
      </c>
      <c r="C20" s="18">
        <f t="shared" si="1"/>
        <v>247.53735494051909</v>
      </c>
      <c r="D20" s="18">
        <f t="shared" si="3"/>
        <v>1.7651257381723877</v>
      </c>
      <c r="E20" s="17">
        <f t="shared" si="2"/>
        <v>249.3024806786915</v>
      </c>
      <c r="F20" s="19">
        <f t="shared" si="0"/>
        <v>942.33769248210899</v>
      </c>
    </row>
    <row r="21" spans="1:6" ht="15.75" thickBot="1" x14ac:dyDescent="0.3">
      <c r="A21" s="3" t="s">
        <v>4</v>
      </c>
      <c r="B21" s="4">
        <v>240</v>
      </c>
      <c r="C21" s="18">
        <f t="shared" si="1"/>
        <v>247.90710857688777</v>
      </c>
      <c r="D21" s="18">
        <f t="shared" si="3"/>
        <v>1.3465141076312728</v>
      </c>
      <c r="E21" s="17">
        <f t="shared" si="2"/>
        <v>249.25362268451903</v>
      </c>
      <c r="F21" s="19">
        <f t="shared" si="0"/>
        <v>85.629532787445171</v>
      </c>
    </row>
    <row r="22" spans="1:6" ht="15.75" thickBot="1" x14ac:dyDescent="0.3">
      <c r="A22" s="5" t="s">
        <v>5</v>
      </c>
      <c r="B22" s="6">
        <v>286</v>
      </c>
      <c r="C22" s="18">
        <f t="shared" si="1"/>
        <v>254.76557928184118</v>
      </c>
      <c r="D22" s="18">
        <f t="shared" si="3"/>
        <v>3.0001010868279163</v>
      </c>
      <c r="E22" s="17">
        <f t="shared" si="2"/>
        <v>257.76568036866911</v>
      </c>
      <c r="F22" s="19">
        <f t="shared" si="0"/>
        <v>797.17680504415694</v>
      </c>
    </row>
    <row r="23" spans="1:6" ht="15.75" thickBot="1" x14ac:dyDescent="0.3">
      <c r="A23" s="3" t="s">
        <v>6</v>
      </c>
      <c r="B23" s="4">
        <v>245</v>
      </c>
      <c r="C23" s="18">
        <f t="shared" si="1"/>
        <v>255.85082831336874</v>
      </c>
      <c r="D23" s="18">
        <f t="shared" si="3"/>
        <v>2.4256454702378072</v>
      </c>
      <c r="E23" s="17">
        <f t="shared" si="2"/>
        <v>258.27647378360655</v>
      </c>
      <c r="F23" s="19">
        <f t="shared" si="0"/>
        <v>176.26475612679195</v>
      </c>
    </row>
    <row r="24" spans="1:6" ht="15.75" thickBot="1" x14ac:dyDescent="0.3">
      <c r="A24" s="5" t="s">
        <v>7</v>
      </c>
      <c r="B24" s="6">
        <v>240</v>
      </c>
      <c r="C24" s="18">
        <f t="shared" si="1"/>
        <v>255.53500271606555</v>
      </c>
      <c r="D24" s="18">
        <f t="shared" si="3"/>
        <v>1.6032041499755085</v>
      </c>
      <c r="E24" s="17">
        <f t="shared" si="2"/>
        <v>257.13820686604106</v>
      </c>
      <c r="F24" s="19">
        <f t="shared" si="0"/>
        <v>293.71813458321691</v>
      </c>
    </row>
    <row r="25" spans="1:6" ht="15.75" thickBot="1" x14ac:dyDescent="0.3">
      <c r="A25" s="3" t="s">
        <v>8</v>
      </c>
      <c r="B25" s="4">
        <v>268</v>
      </c>
      <c r="C25" s="18">
        <f t="shared" si="1"/>
        <v>258.76747583613491</v>
      </c>
      <c r="D25" s="18">
        <f t="shared" si="3"/>
        <v>2.0919848410036632</v>
      </c>
      <c r="E25" s="17">
        <f t="shared" si="2"/>
        <v>260.85946067713854</v>
      </c>
      <c r="F25" s="19">
        <f t="shared" si="0"/>
        <v>50.987301821330753</v>
      </c>
    </row>
    <row r="26" spans="1:6" ht="15.75" thickBot="1" x14ac:dyDescent="0.3">
      <c r="A26" s="5" t="s">
        <v>9</v>
      </c>
      <c r="B26" s="6">
        <v>250</v>
      </c>
      <c r="C26" s="18">
        <f t="shared" si="1"/>
        <v>259.23054157556771</v>
      </c>
      <c r="D26" s="18">
        <f t="shared" si="3"/>
        <v>1.6033091105324062</v>
      </c>
      <c r="E26" s="17">
        <f t="shared" si="2"/>
        <v>260.83385068610011</v>
      </c>
      <c r="F26" s="19">
        <f t="shared" si="0"/>
        <v>117.37232068871175</v>
      </c>
    </row>
    <row r="27" spans="1:6" ht="15.75" thickBot="1" x14ac:dyDescent="0.3">
      <c r="A27" s="3" t="s">
        <v>10</v>
      </c>
      <c r="B27" s="4">
        <v>288.5</v>
      </c>
      <c r="C27" s="18">
        <f t="shared" si="1"/>
        <v>264.9837730831851</v>
      </c>
      <c r="D27" s="18">
        <f t="shared" si="3"/>
        <v>2.8482858296579003</v>
      </c>
      <c r="E27" s="17">
        <f t="shared" si="2"/>
        <v>267.83205891284302</v>
      </c>
      <c r="F27" s="19">
        <f t="shared" si="0"/>
        <v>427.16378878219149</v>
      </c>
    </row>
    <row r="28" spans="1:6" ht="15.75" thickBot="1" x14ac:dyDescent="0.3">
      <c r="A28" s="5" t="s">
        <v>11</v>
      </c>
      <c r="B28" s="6">
        <v>260</v>
      </c>
      <c r="C28" s="18">
        <f t="shared" si="1"/>
        <v>266.65725007591652</v>
      </c>
      <c r="D28" s="18">
        <f t="shared" si="3"/>
        <v>2.4958431785799569</v>
      </c>
      <c r="E28" s="17">
        <f t="shared" si="2"/>
        <v>269.15309325449647</v>
      </c>
      <c r="F28" s="19">
        <f t="shared" si="0"/>
        <v>83.77911612550875</v>
      </c>
    </row>
    <row r="29" spans="1:6" ht="15.75" thickBot="1" x14ac:dyDescent="0.3">
      <c r="A29" s="29" t="s">
        <v>0</v>
      </c>
      <c r="B29" s="28">
        <v>259</v>
      </c>
      <c r="C29" s="30">
        <f t="shared" si="1"/>
        <v>267.630129266322</v>
      </c>
      <c r="D29" s="30">
        <f t="shared" si="3"/>
        <v>2.0389539821276133</v>
      </c>
      <c r="E29" s="30">
        <f t="shared" si="2"/>
        <v>269.66908324844962</v>
      </c>
      <c r="F29" s="31">
        <f t="shared" si="0"/>
        <v>113.82933736234838</v>
      </c>
    </row>
    <row r="30" spans="1:6" ht="15.75" thickBot="1" x14ac:dyDescent="0.3">
      <c r="A30" s="5" t="s">
        <v>1</v>
      </c>
      <c r="B30" s="6">
        <v>230</v>
      </c>
      <c r="C30" s="18">
        <f t="shared" si="1"/>
        <v>263.71872076118217</v>
      </c>
      <c r="D30" s="18">
        <f t="shared" si="3"/>
        <v>0.25384523594737951</v>
      </c>
      <c r="E30" s="17">
        <f t="shared" si="2"/>
        <v>263.97256599712955</v>
      </c>
      <c r="F30" s="19">
        <f t="shared" si="0"/>
        <v>1154.1352404293229</v>
      </c>
    </row>
    <row r="31" spans="1:6" ht="15.75" thickBot="1" x14ac:dyDescent="0.3">
      <c r="A31" s="3" t="s">
        <v>2</v>
      </c>
      <c r="B31" s="4">
        <v>295</v>
      </c>
      <c r="C31" s="18">
        <f t="shared" si="1"/>
        <v>268.62668109756009</v>
      </c>
      <c r="D31" s="18">
        <f t="shared" si="3"/>
        <v>1.6500797660765434</v>
      </c>
      <c r="E31" s="17">
        <f t="shared" si="2"/>
        <v>270.27676086363664</v>
      </c>
      <c r="F31" s="19">
        <f t="shared" si="0"/>
        <v>611.23855339380896</v>
      </c>
    </row>
    <row r="32" spans="1:6" ht="15.75" thickBot="1" x14ac:dyDescent="0.3">
      <c r="A32" s="5" t="s">
        <v>3</v>
      </c>
      <c r="B32" s="6">
        <v>312.3</v>
      </c>
      <c r="C32" s="18">
        <f t="shared" si="1"/>
        <v>276.58024673409113</v>
      </c>
      <c r="D32" s="18">
        <f t="shared" si="3"/>
        <v>3.5411255272128921</v>
      </c>
      <c r="E32" s="17">
        <f t="shared" si="2"/>
        <v>280.12137226130403</v>
      </c>
      <c r="F32" s="19">
        <f t="shared" si="0"/>
        <v>1035.4640831455743</v>
      </c>
    </row>
    <row r="33" spans="1:6" ht="15.75" thickBot="1" x14ac:dyDescent="0.3">
      <c r="A33" s="3" t="s">
        <v>4</v>
      </c>
      <c r="B33" s="4">
        <v>265</v>
      </c>
      <c r="C33" s="18">
        <f t="shared" si="1"/>
        <v>277.85316642210842</v>
      </c>
      <c r="D33" s="18">
        <f t="shared" si="3"/>
        <v>2.860663775454209</v>
      </c>
      <c r="E33" s="17">
        <f t="shared" si="2"/>
        <v>280.71383019756263</v>
      </c>
      <c r="F33" s="19">
        <f t="shared" si="0"/>
        <v>246.92445947783116</v>
      </c>
    </row>
    <row r="34" spans="1:6" ht="15.75" thickBot="1" x14ac:dyDescent="0.3">
      <c r="A34" s="5" t="s">
        <v>5</v>
      </c>
      <c r="B34" s="6">
        <v>301</v>
      </c>
      <c r="C34" s="18">
        <f t="shared" si="1"/>
        <v>283.75675566792825</v>
      </c>
      <c r="D34" s="18">
        <f t="shared" si="3"/>
        <v>3.7735414165638952</v>
      </c>
      <c r="E34" s="17">
        <f t="shared" si="2"/>
        <v>287.53029708449213</v>
      </c>
      <c r="F34" s="19">
        <f t="shared" si="0"/>
        <v>181.43289663204112</v>
      </c>
    </row>
    <row r="35" spans="1:6" ht="15.75" thickBot="1" x14ac:dyDescent="0.3">
      <c r="A35" s="3" t="s">
        <v>6</v>
      </c>
      <c r="B35" s="4">
        <v>262</v>
      </c>
      <c r="C35" s="18">
        <f t="shared" si="1"/>
        <v>283.70075252181829</v>
      </c>
      <c r="D35" s="18">
        <f t="shared" si="3"/>
        <v>2.6246780477617389</v>
      </c>
      <c r="E35" s="17">
        <f t="shared" si="2"/>
        <v>286.32543056958002</v>
      </c>
      <c r="F35" s="19">
        <f t="shared" si="0"/>
        <v>591.72657239545822</v>
      </c>
    </row>
    <row r="36" spans="1:6" ht="15.75" thickBot="1" x14ac:dyDescent="0.3">
      <c r="A36" s="5" t="s">
        <v>7</v>
      </c>
      <c r="B36" s="6">
        <v>284</v>
      </c>
      <c r="C36" s="18">
        <f t="shared" si="1"/>
        <v>285.976615984143</v>
      </c>
      <c r="D36" s="18">
        <f t="shared" si="3"/>
        <v>2.5200336721306291</v>
      </c>
      <c r="E36" s="17">
        <f t="shared" si="2"/>
        <v>288.49664965627363</v>
      </c>
      <c r="F36" s="19">
        <f t="shared" si="0"/>
        <v>20.219858131265777</v>
      </c>
    </row>
    <row r="37" spans="1:6" ht="15.75" thickBot="1" x14ac:dyDescent="0.3">
      <c r="A37" s="3" t="s">
        <v>8</v>
      </c>
      <c r="B37" s="4">
        <v>310</v>
      </c>
      <c r="C37" s="18">
        <f t="shared" si="1"/>
        <v>291.72215220783255</v>
      </c>
      <c r="D37" s="18">
        <f t="shared" si="3"/>
        <v>3.4876844375983067</v>
      </c>
      <c r="E37" s="17">
        <f t="shared" si="2"/>
        <v>295.20983664543087</v>
      </c>
      <c r="F37" s="19">
        <f t="shared" si="0"/>
        <v>218.7489320548396</v>
      </c>
    </row>
    <row r="38" spans="1:6" ht="15.75" thickBot="1" x14ac:dyDescent="0.3">
      <c r="A38" s="5" t="s">
        <v>9</v>
      </c>
      <c r="B38" s="6">
        <v>268.89999999999998</v>
      </c>
      <c r="C38" s="18">
        <f t="shared" si="1"/>
        <v>291.26336114861624</v>
      </c>
      <c r="D38" s="18">
        <f t="shared" si="3"/>
        <v>2.3037417885539218</v>
      </c>
      <c r="E38" s="17">
        <f t="shared" si="2"/>
        <v>293.56710293717015</v>
      </c>
      <c r="F38" s="19">
        <f t="shared" si="0"/>
        <v>608.46596731294926</v>
      </c>
    </row>
    <row r="39" spans="1:6" ht="15.75" thickBot="1" x14ac:dyDescent="0.3">
      <c r="A39" s="3" t="s">
        <v>10</v>
      </c>
      <c r="B39" s="4">
        <v>308</v>
      </c>
      <c r="C39" s="18">
        <f t="shared" si="1"/>
        <v>295.73203749659461</v>
      </c>
      <c r="D39" s="18">
        <f t="shared" si="3"/>
        <v>2.9532221563812571</v>
      </c>
      <c r="E39" s="17">
        <f t="shared" si="2"/>
        <v>298.68525965297584</v>
      </c>
      <c r="F39" s="19">
        <f t="shared" si="0"/>
        <v>86.76438773247969</v>
      </c>
    </row>
    <row r="40" spans="1:6" ht="15.75" thickBot="1" x14ac:dyDescent="0.3">
      <c r="A40" s="5" t="s">
        <v>11</v>
      </c>
      <c r="B40" s="6">
        <v>285</v>
      </c>
      <c r="C40" s="18">
        <f t="shared" si="1"/>
        <v>296.63247070502945</v>
      </c>
      <c r="D40" s="18">
        <f t="shared" si="3"/>
        <v>2.3373854719973295</v>
      </c>
      <c r="E40" s="17">
        <f t="shared" si="2"/>
        <v>298.96985617702677</v>
      </c>
      <c r="F40" s="19">
        <f t="shared" si="0"/>
        <v>195.15688160681302</v>
      </c>
    </row>
    <row r="41" spans="1:6" x14ac:dyDescent="0.25">
      <c r="E41" s="22" t="s">
        <v>35</v>
      </c>
      <c r="F41" s="19">
        <f>SUM(F5:F40)</f>
        <v>18662.092680617068</v>
      </c>
    </row>
    <row r="42" spans="1:6" x14ac:dyDescent="0.25">
      <c r="E42" s="22" t="s">
        <v>36</v>
      </c>
      <c r="F42" s="13">
        <f>F41/35</f>
        <v>533.20264801763051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zoomScaleNormal="100" workbookViewId="0">
      <selection activeCell="D4" sqref="D4"/>
    </sheetView>
  </sheetViews>
  <sheetFormatPr defaultRowHeight="15" x14ac:dyDescent="0.25"/>
  <cols>
    <col min="1" max="1" width="7.42578125" bestFit="1" customWidth="1"/>
    <col min="2" max="2" width="9.85546875" customWidth="1"/>
    <col min="3" max="3" width="11.140625" customWidth="1"/>
    <col min="4" max="4" width="15.140625" customWidth="1"/>
    <col min="5" max="5" width="9.140625" customWidth="1"/>
    <col min="8" max="8" width="12" bestFit="1" customWidth="1"/>
  </cols>
  <sheetData>
    <row r="1" spans="1:20" x14ac:dyDescent="0.25">
      <c r="F1" s="7" t="s">
        <v>14</v>
      </c>
      <c r="G1" s="7">
        <v>0.15</v>
      </c>
      <c r="H1" s="8" t="s">
        <v>15</v>
      </c>
      <c r="I1" s="8">
        <v>0.2</v>
      </c>
      <c r="J1" s="9" t="s">
        <v>16</v>
      </c>
      <c r="K1" s="9">
        <v>0.3</v>
      </c>
    </row>
    <row r="2" spans="1:20" ht="15.75" thickBot="1" x14ac:dyDescent="0.3">
      <c r="H2" s="25" t="s">
        <v>39</v>
      </c>
      <c r="I2">
        <f>C16+11/2*J2</f>
        <v>265.9666666666667</v>
      </c>
      <c r="J2">
        <f>(C16-B16)/12</f>
        <v>1.3500000000000014</v>
      </c>
    </row>
    <row r="3" spans="1:20" ht="16.5" thickBot="1" x14ac:dyDescent="0.3">
      <c r="A3" s="1"/>
      <c r="B3" s="2">
        <v>2013</v>
      </c>
      <c r="C3" s="2">
        <v>2014</v>
      </c>
      <c r="D3" s="2">
        <v>2015</v>
      </c>
      <c r="E3" s="13" t="s">
        <v>23</v>
      </c>
      <c r="F3" s="13" t="s">
        <v>24</v>
      </c>
      <c r="G3" s="13" t="s">
        <v>25</v>
      </c>
      <c r="H3" s="14" t="s">
        <v>26</v>
      </c>
      <c r="I3" s="15" t="s">
        <v>17</v>
      </c>
      <c r="J3" s="15" t="s">
        <v>18</v>
      </c>
      <c r="K3" s="15" t="s">
        <v>41</v>
      </c>
      <c r="L3" s="15" t="s">
        <v>19</v>
      </c>
      <c r="M3" s="15" t="s">
        <v>40</v>
      </c>
      <c r="N3" s="16" t="s">
        <v>20</v>
      </c>
      <c r="O3" s="16" t="s">
        <v>21</v>
      </c>
      <c r="P3" s="16" t="s">
        <v>42</v>
      </c>
      <c r="Q3" s="16" t="s">
        <v>22</v>
      </c>
      <c r="R3" s="16" t="s">
        <v>40</v>
      </c>
    </row>
    <row r="4" spans="1:20" ht="15.75" thickBot="1" x14ac:dyDescent="0.3">
      <c r="A4" s="3" t="s">
        <v>0</v>
      </c>
      <c r="B4" s="4">
        <v>260</v>
      </c>
      <c r="C4" s="4">
        <v>270</v>
      </c>
      <c r="D4" s="4">
        <v>259</v>
      </c>
      <c r="E4">
        <f t="shared" ref="E4:E15" si="0">B4/((B$16-(13/2-1))*$J$2)</f>
        <v>0.81317023015063117</v>
      </c>
      <c r="F4">
        <f t="shared" ref="F4:F15" si="1">C4/((C$16-(13/2-1))*$J$2)</f>
        <v>0.79038366540424743</v>
      </c>
      <c r="G4">
        <f>(E4+F4)/2</f>
        <v>0.80177694777743924</v>
      </c>
      <c r="H4" s="12">
        <f>G4/$G$16*12</f>
        <v>1.0586026479543706</v>
      </c>
      <c r="I4" s="10">
        <f>$G$1*(C4/H4)+(1-$G$1)*($I$2-$J$2)</f>
        <v>263.18214767423513</v>
      </c>
      <c r="J4" s="10">
        <f>I1*(I4-$I$2)+(1-I1)*$J$2</f>
        <v>0.52309620151368674</v>
      </c>
      <c r="K4" s="10">
        <f>$K$1*C4/I4+(1-$K$1)*H4</f>
        <v>1.0487934889764807</v>
      </c>
      <c r="L4" s="10">
        <f t="shared" ref="L4:L15" si="2">(I4+J4)*K4</f>
        <v>276.57234278584031</v>
      </c>
      <c r="M4" s="10">
        <f t="shared" ref="M4:M15" si="3">(L4-C4)^2</f>
        <v>43.195689694587109</v>
      </c>
      <c r="N4" s="11">
        <f>$G$1*(D4/K4)+(1-$G$1)*(I15+J15)</f>
        <v>261.74901356528881</v>
      </c>
      <c r="O4" s="11">
        <f>N1*(N4-$I$2)+(1-N1)*$J$2</f>
        <v>1.3500000000000014</v>
      </c>
      <c r="P4" s="11">
        <f>$K$1*D4/N4+(1-$K$1)*K4</f>
        <v>1.0310046985296122</v>
      </c>
      <c r="Q4" s="11">
        <f>(N4+O4)*P4</f>
        <v>271.25631916431894</v>
      </c>
      <c r="R4" s="11">
        <f>(Q4-D4)^2</f>
        <v>150.21735945765167</v>
      </c>
    </row>
    <row r="5" spans="1:20" ht="15.75" thickBot="1" x14ac:dyDescent="0.3">
      <c r="A5" s="5" t="s">
        <v>1</v>
      </c>
      <c r="B5" s="6">
        <v>195</v>
      </c>
      <c r="C5" s="6">
        <v>215</v>
      </c>
      <c r="D5" s="6">
        <v>230</v>
      </c>
      <c r="E5">
        <f t="shared" si="0"/>
        <v>0.60987767261297332</v>
      </c>
      <c r="F5">
        <f t="shared" si="1"/>
        <v>0.62937958541449335</v>
      </c>
      <c r="G5">
        <f t="shared" ref="G5:G15" si="4">(E5+F5)/2</f>
        <v>0.61962862901373339</v>
      </c>
      <c r="H5" s="12">
        <f t="shared" ref="H5:H15" si="5">G5/$G$16*12</f>
        <v>0.81810846425626282</v>
      </c>
      <c r="I5" s="10">
        <f>$G$1*(C5/H4)+(1-$G$1)*(I4+J4)</f>
        <v>254.61414587448729</v>
      </c>
      <c r="J5" s="10">
        <f>$I$1*(I5-I4)+(1-$I$1)*J4</f>
        <v>-1.2951233987386173</v>
      </c>
      <c r="K5" s="10">
        <f t="shared" ref="K5:K15" si="6">$K$1*C5/I5+(1-$K$1)*H5</f>
        <v>0.82600042027979603</v>
      </c>
      <c r="L5" s="10">
        <f t="shared" si="2"/>
        <v>209.2416190298355</v>
      </c>
      <c r="M5" s="10">
        <f t="shared" si="3"/>
        <v>33.158951397552592</v>
      </c>
      <c r="N5" s="11">
        <f>$G$1*(D5/K4)+(1-$G$1)*(N4+O4)</f>
        <v>256.52910258668817</v>
      </c>
      <c r="O5" s="11">
        <f>$I$1*(N5-N4)+(1-$I$1)*O4</f>
        <v>3.6017804279873555E-2</v>
      </c>
      <c r="P5" s="11">
        <f>$K$1*D5/N5+(1-$K$1)*K5</f>
        <v>0.84717562410675107</v>
      </c>
      <c r="Q5" s="11">
        <f>(N5+O5)*P5</f>
        <v>217.35571599124208</v>
      </c>
      <c r="R5" s="11">
        <f t="shared" ref="R5:R15" si="7">(Q5-D5)^2</f>
        <v>159.8779180941313</v>
      </c>
    </row>
    <row r="6" spans="1:20" ht="15.75" thickBot="1" x14ac:dyDescent="0.3">
      <c r="A6" s="3" t="s">
        <v>2</v>
      </c>
      <c r="B6" s="4">
        <v>270</v>
      </c>
      <c r="C6" s="4">
        <v>260</v>
      </c>
      <c r="D6" s="4">
        <v>295</v>
      </c>
      <c r="E6">
        <f t="shared" si="0"/>
        <v>0.8444460082333477</v>
      </c>
      <c r="F6">
        <f t="shared" si="1"/>
        <v>0.76111019631520127</v>
      </c>
      <c r="G6">
        <f t="shared" si="4"/>
        <v>0.80277810227427449</v>
      </c>
      <c r="H6" s="12">
        <f t="shared" si="5"/>
        <v>1.0599244928942873</v>
      </c>
      <c r="I6" s="10">
        <f t="shared" ref="I6:I15" si="8">$G$1*(C6/H5)+(1-$G$1)*(I5+J5)</f>
        <v>262.99210969959785</v>
      </c>
      <c r="J6" s="10">
        <f t="shared" ref="J6:J15" si="9">$I$1*(I6-I5)+(1-$I$1)*J5</f>
        <v>0.63949404603121729</v>
      </c>
      <c r="K6" s="10">
        <f t="shared" si="6"/>
        <v>1.0385339897381687</v>
      </c>
      <c r="L6" s="10">
        <f t="shared" si="2"/>
        <v>273.79038125902014</v>
      </c>
      <c r="M6" s="10">
        <f t="shared" si="3"/>
        <v>190.17461526913382</v>
      </c>
      <c r="N6" s="11">
        <f t="shared" ref="N6:N15" si="10">$G$1*(D6/K5)+(1-$G$1)*(N5+O5)</f>
        <v>271.65175364590925</v>
      </c>
      <c r="O6" s="11">
        <f t="shared" ref="O6:O15" si="11">$I$1*(N6-N5)+(1-$I$1)*O5</f>
        <v>3.0533444552681162</v>
      </c>
      <c r="P6" s="11">
        <f t="shared" ref="P6:P15" si="12">$K$1*D6/N6+(1-$K$1)*K6</f>
        <v>1.0527585477914911</v>
      </c>
      <c r="Q6" s="11">
        <f t="shared" ref="Q6:Q15" si="13">(N6+O6)*P6</f>
        <v>289.19814014791461</v>
      </c>
      <c r="R6" s="11">
        <f t="shared" si="7"/>
        <v>33.661577743240251</v>
      </c>
    </row>
    <row r="7" spans="1:20" ht="15.75" thickBot="1" x14ac:dyDescent="0.3">
      <c r="A7" s="5" t="s">
        <v>3</v>
      </c>
      <c r="B7" s="6">
        <v>259</v>
      </c>
      <c r="C7" s="6">
        <v>280</v>
      </c>
      <c r="D7" s="6">
        <v>312.3</v>
      </c>
      <c r="E7">
        <f t="shared" si="0"/>
        <v>0.8100426523423595</v>
      </c>
      <c r="F7">
        <f t="shared" si="1"/>
        <v>0.81965713449329358</v>
      </c>
      <c r="G7">
        <f t="shared" si="4"/>
        <v>0.81484989341782654</v>
      </c>
      <c r="H7" s="12">
        <f t="shared" si="5"/>
        <v>1.0758631278295283</v>
      </c>
      <c r="I7" s="10">
        <f t="shared" si="8"/>
        <v>263.71232733860626</v>
      </c>
      <c r="J7" s="10">
        <f t="shared" si="9"/>
        <v>0.65563876462665593</v>
      </c>
      <c r="K7" s="10">
        <f t="shared" si="6"/>
        <v>1.0716330987953417</v>
      </c>
      <c r="L7" s="10">
        <f t="shared" si="2"/>
        <v>283.30546273742937</v>
      </c>
      <c r="M7" s="10">
        <f t="shared" si="3"/>
        <v>10.926083908534038</v>
      </c>
      <c r="N7" s="11">
        <f t="shared" si="10"/>
        <v>278.60618637577181</v>
      </c>
      <c r="O7" s="11">
        <f t="shared" si="11"/>
        <v>3.8335621101870054</v>
      </c>
      <c r="P7" s="11">
        <f t="shared" si="12"/>
        <v>1.086424287744806</v>
      </c>
      <c r="Q7" s="11">
        <f t="shared" si="13"/>
        <v>306.84940257967997</v>
      </c>
      <c r="R7" s="11">
        <f t="shared" si="7"/>
        <v>29.709012238399438</v>
      </c>
    </row>
    <row r="8" spans="1:20" ht="15.75" thickBot="1" x14ac:dyDescent="0.3">
      <c r="A8" s="3" t="s">
        <v>4</v>
      </c>
      <c r="B8" s="4">
        <v>210</v>
      </c>
      <c r="C8" s="4">
        <v>240</v>
      </c>
      <c r="D8" s="4">
        <v>265</v>
      </c>
      <c r="E8">
        <f t="shared" si="0"/>
        <v>0.65679133973704817</v>
      </c>
      <c r="F8">
        <f t="shared" si="1"/>
        <v>0.70256325813710885</v>
      </c>
      <c r="G8">
        <f t="shared" si="4"/>
        <v>0.67967729893707851</v>
      </c>
      <c r="H8" s="12">
        <f t="shared" si="5"/>
        <v>0.89739196219568795</v>
      </c>
      <c r="I8" s="10">
        <f t="shared" si="8"/>
        <v>258.17427671645515</v>
      </c>
      <c r="J8" s="10">
        <f t="shared" si="9"/>
        <v>-0.58309911272889603</v>
      </c>
      <c r="K8" s="10">
        <f t="shared" si="6"/>
        <v>0.90705575907127856</v>
      </c>
      <c r="L8" s="10">
        <f t="shared" si="2"/>
        <v>233.64956113141244</v>
      </c>
      <c r="M8" s="10">
        <f t="shared" si="3"/>
        <v>40.328073823667644</v>
      </c>
      <c r="N8" s="11">
        <f t="shared" si="10"/>
        <v>277.16670546377151</v>
      </c>
      <c r="O8" s="11">
        <f t="shared" si="11"/>
        <v>2.7789535057495431</v>
      </c>
      <c r="P8" s="11">
        <f t="shared" si="12"/>
        <v>0.92177001946217907</v>
      </c>
      <c r="Q8" s="11">
        <f t="shared" si="13"/>
        <v>258.04551551668794</v>
      </c>
      <c r="R8" s="11">
        <f t="shared" si="7"/>
        <v>48.364854428628178</v>
      </c>
    </row>
    <row r="9" spans="1:20" ht="15.75" thickBot="1" x14ac:dyDescent="0.3">
      <c r="A9" s="5" t="s">
        <v>5</v>
      </c>
      <c r="B9" s="6">
        <v>295</v>
      </c>
      <c r="C9" s="6">
        <v>286</v>
      </c>
      <c r="D9" s="6">
        <v>301</v>
      </c>
      <c r="E9">
        <f t="shared" si="0"/>
        <v>0.9226354534401392</v>
      </c>
      <c r="F9">
        <f t="shared" si="1"/>
        <v>0.83722121594672139</v>
      </c>
      <c r="G9">
        <f t="shared" si="4"/>
        <v>0.87992833469343035</v>
      </c>
      <c r="H9" s="12">
        <f t="shared" si="5"/>
        <v>1.1617875366692552</v>
      </c>
      <c r="I9" s="10">
        <f t="shared" si="8"/>
        <v>266.7576984768989</v>
      </c>
      <c r="J9" s="10">
        <f t="shared" si="9"/>
        <v>1.2502050619056315</v>
      </c>
      <c r="K9" s="10">
        <f t="shared" si="6"/>
        <v>1.1348914775816401</v>
      </c>
      <c r="L9" s="10">
        <f t="shared" si="2"/>
        <v>304.15988565071149</v>
      </c>
      <c r="M9" s="10">
        <f t="shared" si="3"/>
        <v>329.78144684691699</v>
      </c>
      <c r="N9" s="11">
        <f t="shared" si="10"/>
        <v>287.73024288300996</v>
      </c>
      <c r="O9" s="11">
        <f t="shared" si="11"/>
        <v>4.3358702884473264</v>
      </c>
      <c r="P9" s="11">
        <f t="shared" si="12"/>
        <v>1.1082596571989538</v>
      </c>
      <c r="Q9" s="11">
        <f t="shared" si="13"/>
        <v>323.68509046283009</v>
      </c>
      <c r="R9" s="11">
        <f t="shared" si="7"/>
        <v>514.61332930678464</v>
      </c>
    </row>
    <row r="10" spans="1:20" ht="15.75" thickBot="1" x14ac:dyDescent="0.3">
      <c r="A10" s="3" t="s">
        <v>6</v>
      </c>
      <c r="B10" s="4">
        <v>206.6</v>
      </c>
      <c r="C10" s="4">
        <v>245</v>
      </c>
      <c r="D10" s="4">
        <v>262</v>
      </c>
      <c r="E10">
        <f t="shared" si="0"/>
        <v>0.64615757518892458</v>
      </c>
      <c r="F10">
        <f t="shared" si="1"/>
        <v>0.71719999268163193</v>
      </c>
      <c r="G10">
        <f t="shared" si="4"/>
        <v>0.68167878393527825</v>
      </c>
      <c r="H10" s="12">
        <f t="shared" si="5"/>
        <v>0.90003456413729843</v>
      </c>
      <c r="I10" s="10">
        <f t="shared" si="8"/>
        <v>259.4390077684327</v>
      </c>
      <c r="J10" s="10">
        <f t="shared" si="9"/>
        <v>-0.46357409216873346</v>
      </c>
      <c r="K10" s="10">
        <f t="shared" si="6"/>
        <v>0.91332777608157123</v>
      </c>
      <c r="L10" s="10">
        <f t="shared" si="2"/>
        <v>236.5294568993026</v>
      </c>
      <c r="M10" s="10">
        <f t="shared" si="3"/>
        <v>71.750100420772299</v>
      </c>
      <c r="N10" s="11">
        <f t="shared" si="10"/>
        <v>282.88505787663269</v>
      </c>
      <c r="O10" s="11">
        <f t="shared" si="11"/>
        <v>2.4996592294824058</v>
      </c>
      <c r="P10" s="11">
        <f t="shared" si="12"/>
        <v>0.91718081013374042</v>
      </c>
      <c r="Q10" s="11">
        <f t="shared" si="13"/>
        <v>261.74938603517495</v>
      </c>
      <c r="R10" s="11">
        <f t="shared" si="7"/>
        <v>6.2807359365331203E-2</v>
      </c>
    </row>
    <row r="11" spans="1:20" ht="15.75" thickBot="1" x14ac:dyDescent="0.3">
      <c r="A11" s="5" t="s">
        <v>7</v>
      </c>
      <c r="B11" s="6">
        <v>234</v>
      </c>
      <c r="C11" s="6">
        <v>240</v>
      </c>
      <c r="D11" s="6">
        <v>284</v>
      </c>
      <c r="E11">
        <f t="shared" si="0"/>
        <v>0.73185320713556801</v>
      </c>
      <c r="F11">
        <f t="shared" si="1"/>
        <v>0.70256325813710885</v>
      </c>
      <c r="G11">
        <f t="shared" si="4"/>
        <v>0.71720823263633848</v>
      </c>
      <c r="H11" s="12">
        <f t="shared" si="5"/>
        <v>0.94694482836921745</v>
      </c>
      <c r="I11" s="10">
        <f t="shared" si="8"/>
        <v>260.12758249993868</v>
      </c>
      <c r="J11" s="10">
        <f t="shared" si="9"/>
        <v>-0.23314432743379074</v>
      </c>
      <c r="K11" s="10">
        <f t="shared" si="6"/>
        <v>0.93964863674235821</v>
      </c>
      <c r="L11" s="10">
        <f t="shared" si="2"/>
        <v>244.20945452571536</v>
      </c>
      <c r="M11" s="10">
        <f t="shared" si="3"/>
        <v>17.719507404065514</v>
      </c>
      <c r="N11" s="11">
        <f t="shared" si="10"/>
        <v>289.21962910747493</v>
      </c>
      <c r="O11" s="11">
        <f t="shared" si="11"/>
        <v>3.2666416297543739</v>
      </c>
      <c r="P11" s="11">
        <f t="shared" si="12"/>
        <v>0.95233986018502859</v>
      </c>
      <c r="Q11" s="11">
        <f t="shared" si="13"/>
        <v>278.54633417993335</v>
      </c>
      <c r="R11" s="11">
        <f t="shared" si="7"/>
        <v>29.74247087696321</v>
      </c>
    </row>
    <row r="12" spans="1:20" ht="15.75" thickBot="1" x14ac:dyDescent="0.3">
      <c r="A12" s="3" t="s">
        <v>8</v>
      </c>
      <c r="B12" s="4">
        <v>231.1</v>
      </c>
      <c r="C12" s="4">
        <v>268</v>
      </c>
      <c r="D12" s="4">
        <v>310</v>
      </c>
      <c r="E12">
        <f t="shared" si="0"/>
        <v>0.72278323149158019</v>
      </c>
      <c r="F12">
        <f t="shared" si="1"/>
        <v>0.7845289715864382</v>
      </c>
      <c r="G12">
        <f t="shared" si="4"/>
        <v>0.75365610153900919</v>
      </c>
      <c r="H12" s="12">
        <f t="shared" si="5"/>
        <v>0.99506770174393488</v>
      </c>
      <c r="I12" s="10">
        <f t="shared" si="8"/>
        <v>263.36258729714746</v>
      </c>
      <c r="J12" s="10">
        <f t="shared" si="9"/>
        <v>0.46048549749472212</v>
      </c>
      <c r="K12" s="10">
        <f t="shared" si="6"/>
        <v>1.0018299327735758</v>
      </c>
      <c r="L12" s="10">
        <f t="shared" si="2"/>
        <v>264.30585128197458</v>
      </c>
      <c r="M12" s="10">
        <f t="shared" si="3"/>
        <v>13.646734750888832</v>
      </c>
      <c r="N12" s="11">
        <f t="shared" si="10"/>
        <v>298.09991285740853</v>
      </c>
      <c r="O12" s="11">
        <f t="shared" si="11"/>
        <v>4.3893700537902189</v>
      </c>
      <c r="P12" s="11">
        <f t="shared" si="12"/>
        <v>1.0132568911715993</v>
      </c>
      <c r="Q12" s="11">
        <f t="shared" si="13"/>
        <v>306.49935041532763</v>
      </c>
      <c r="R12" s="11">
        <f t="shared" si="7"/>
        <v>12.254547514666863</v>
      </c>
    </row>
    <row r="13" spans="1:20" ht="15.75" thickBot="1" x14ac:dyDescent="0.3">
      <c r="A13" s="5" t="s">
        <v>9</v>
      </c>
      <c r="B13" s="6">
        <v>235</v>
      </c>
      <c r="C13" s="6">
        <v>250</v>
      </c>
      <c r="D13" s="6">
        <v>268.89999999999998</v>
      </c>
      <c r="E13">
        <f t="shared" si="0"/>
        <v>0.73498078494383967</v>
      </c>
      <c r="F13">
        <f t="shared" si="1"/>
        <v>0.731836727226155</v>
      </c>
      <c r="G13">
        <f t="shared" si="4"/>
        <v>0.73340875608499734</v>
      </c>
      <c r="H13" s="12">
        <f t="shared" si="5"/>
        <v>0.96833471375883562</v>
      </c>
      <c r="I13" s="10">
        <f t="shared" si="8"/>
        <v>261.93548986573563</v>
      </c>
      <c r="J13" s="10">
        <f t="shared" si="9"/>
        <v>8.2968911713413029E-2</v>
      </c>
      <c r="K13" s="10">
        <f t="shared" si="6"/>
        <v>0.96416434233919635</v>
      </c>
      <c r="L13" s="10">
        <f t="shared" si="2"/>
        <v>252.62885498788899</v>
      </c>
      <c r="M13" s="10">
        <f t="shared" si="3"/>
        <v>6.9108785473487968</v>
      </c>
      <c r="N13" s="11">
        <f t="shared" si="10"/>
        <v>297.37721495734024</v>
      </c>
      <c r="O13" s="11">
        <f t="shared" si="11"/>
        <v>3.3669564630185187</v>
      </c>
      <c r="P13" s="11">
        <f t="shared" si="12"/>
        <v>0.94618666349595104</v>
      </c>
      <c r="Q13" s="11">
        <f t="shared" si="13"/>
        <v>284.56012412208361</v>
      </c>
      <c r="R13" s="11">
        <f t="shared" si="7"/>
        <v>245.23948751906559</v>
      </c>
    </row>
    <row r="14" spans="1:20" ht="15.75" thickBot="1" x14ac:dyDescent="0.3">
      <c r="A14" s="3" t="s">
        <v>10</v>
      </c>
      <c r="B14" s="4">
        <v>257.39999999999998</v>
      </c>
      <c r="C14" s="4">
        <v>288.5</v>
      </c>
      <c r="D14" s="4">
        <v>308</v>
      </c>
      <c r="E14">
        <f t="shared" si="0"/>
        <v>0.80503852784912477</v>
      </c>
      <c r="F14">
        <f t="shared" si="1"/>
        <v>0.84453958321898293</v>
      </c>
      <c r="G14">
        <f t="shared" si="4"/>
        <v>0.82478905553405379</v>
      </c>
      <c r="H14" s="12">
        <f t="shared" si="5"/>
        <v>1.088986008655489</v>
      </c>
      <c r="I14" s="10">
        <f t="shared" si="8"/>
        <v>267.40581558073967</v>
      </c>
      <c r="J14" s="10">
        <f t="shared" si="9"/>
        <v>1.1604402723715379</v>
      </c>
      <c r="K14" s="10">
        <f t="shared" si="6"/>
        <v>1.0859555676817174</v>
      </c>
      <c r="L14" s="10">
        <f t="shared" si="2"/>
        <v>291.65102083511874</v>
      </c>
      <c r="M14" s="10">
        <f t="shared" si="3"/>
        <v>9.9289323033524202</v>
      </c>
      <c r="N14" s="11">
        <f t="shared" si="10"/>
        <v>303.54968801513229</v>
      </c>
      <c r="O14" s="11">
        <f t="shared" si="11"/>
        <v>3.9280597819732246</v>
      </c>
      <c r="P14" s="11">
        <f t="shared" si="12"/>
        <v>1.0645671677367941</v>
      </c>
      <c r="Q14" s="11">
        <f t="shared" si="13"/>
        <v>327.33071511445286</v>
      </c>
      <c r="R14" s="11">
        <f t="shared" si="7"/>
        <v>373.67654683613614</v>
      </c>
    </row>
    <row r="15" spans="1:20" ht="15.75" thickBot="1" x14ac:dyDescent="0.3">
      <c r="A15" s="5" t="s">
        <v>11</v>
      </c>
      <c r="B15" s="6">
        <v>255</v>
      </c>
      <c r="C15" s="6">
        <v>260</v>
      </c>
      <c r="D15" s="6">
        <v>285</v>
      </c>
      <c r="E15">
        <f t="shared" si="0"/>
        <v>0.79753234110927285</v>
      </c>
      <c r="F15">
        <f t="shared" si="1"/>
        <v>0.76111019631520127</v>
      </c>
      <c r="G15">
        <f t="shared" si="4"/>
        <v>0.77932126871223706</v>
      </c>
      <c r="H15" s="12">
        <f t="shared" si="5"/>
        <v>1.0289539515358312</v>
      </c>
      <c r="I15" s="10">
        <f t="shared" si="8"/>
        <v>264.0944497743842</v>
      </c>
      <c r="J15" s="10">
        <f t="shared" si="9"/>
        <v>0.26607905662613662</v>
      </c>
      <c r="K15" s="10">
        <f t="shared" si="6"/>
        <v>1.0156166462451701</v>
      </c>
      <c r="L15" s="10">
        <f t="shared" si="2"/>
        <v>268.48895369095032</v>
      </c>
      <c r="M15" s="10">
        <f t="shared" si="3"/>
        <v>72.062334767099145</v>
      </c>
      <c r="N15" s="11">
        <f t="shared" si="10"/>
        <v>300.72233713197471</v>
      </c>
      <c r="O15" s="11">
        <f t="shared" si="11"/>
        <v>2.5769776489470644</v>
      </c>
      <c r="P15" s="11">
        <f t="shared" si="12"/>
        <v>0.99524708040208676</v>
      </c>
      <c r="Q15" s="11">
        <f t="shared" si="13"/>
        <v>301.8577575236659</v>
      </c>
      <c r="R15" s="11">
        <f t="shared" si="7"/>
        <v>284.18398872671412</v>
      </c>
      <c r="S15" s="24" t="s">
        <v>37</v>
      </c>
      <c r="T15" s="24" t="s">
        <v>38</v>
      </c>
    </row>
    <row r="16" spans="1:20" x14ac:dyDescent="0.25">
      <c r="B16" s="19">
        <f>AVERAGE(B4:B15)</f>
        <v>242.34166666666667</v>
      </c>
      <c r="C16" s="19">
        <f>AVERAGE(C4:C15)</f>
        <v>258.54166666666669</v>
      </c>
      <c r="D16" s="19">
        <f>AVERAGE(D4:D15)</f>
        <v>281.68333333333334</v>
      </c>
      <c r="G16">
        <f>SUM(G4:G15)</f>
        <v>9.0887014045556977</v>
      </c>
      <c r="H16" s="12"/>
      <c r="I16" s="10"/>
      <c r="J16" s="10"/>
      <c r="K16" s="10"/>
      <c r="L16" s="10"/>
      <c r="M16" s="26">
        <f>SUM(M4:M15)</f>
        <v>839.58334913391934</v>
      </c>
      <c r="N16" s="27"/>
      <c r="O16" s="27"/>
      <c r="P16" s="27"/>
      <c r="Q16" s="27"/>
      <c r="R16" s="27">
        <f>SUM(R4:R15)</f>
        <v>1881.6039001017466</v>
      </c>
      <c r="S16" s="23">
        <f>(R16+M16)</f>
        <v>2721.1872492356661</v>
      </c>
      <c r="T16" s="13">
        <v>24</v>
      </c>
    </row>
    <row r="17" spans="2:19" x14ac:dyDescent="0.25">
      <c r="B17" t="s">
        <v>12</v>
      </c>
      <c r="R17" s="24" t="s">
        <v>36</v>
      </c>
      <c r="S17" s="23">
        <f>S16/T16</f>
        <v>113.38280205148608</v>
      </c>
    </row>
    <row r="18" spans="2:19" x14ac:dyDescent="0.25">
      <c r="B18" t="s">
        <v>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MovingAverage</vt:lpstr>
      <vt:lpstr>ExponentialSmoothing</vt:lpstr>
      <vt:lpstr>DouobleExponential</vt:lpstr>
      <vt:lpstr>TripleExp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chw</dc:creator>
  <cp:lastModifiedBy>chw</cp:lastModifiedBy>
  <dcterms:created xsi:type="dcterms:W3CDTF">2014-02-27T09:50:28Z</dcterms:created>
  <dcterms:modified xsi:type="dcterms:W3CDTF">2016-02-29T07:10:14Z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