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e32133e8f2f33/Documents/"/>
    </mc:Choice>
  </mc:AlternateContent>
  <xr:revisionPtr revIDLastSave="1" documentId="8_{DCDDC855-1E38-4BA0-8DC9-987372A645F9}" xr6:coauthVersionLast="47" xr6:coauthVersionMax="47" xr10:uidLastSave="{6C7A130F-634F-4459-A913-4FFF338F1B9E}"/>
  <bookViews>
    <workbookView xWindow="-108" yWindow="-108" windowWidth="23256" windowHeight="12456" firstSheet="2" activeTab="5" xr2:uid="{00000000-000D-0000-FFFF-FFFF00000000}"/>
  </bookViews>
  <sheets>
    <sheet name="pivot tables" sheetId="8" state="hidden" r:id="rId1"/>
    <sheet name="Table2" sheetId="4" state="hidden" r:id="rId2"/>
    <sheet name="Sheet1" sheetId="2" r:id="rId3"/>
    <sheet name="back up" sheetId="3" state="hidden" r:id="rId4"/>
    <sheet name="original dataset" sheetId="1" r:id="rId5"/>
    <sheet name="Sheet3" sheetId="5" r:id="rId6"/>
  </sheets>
  <definedNames>
    <definedName name="_xlchart.v1.0" hidden="1">Table2!$O$77:$O$176</definedName>
    <definedName name="ExternalData_1" localSheetId="2" hidden="1">Sheet1!$A$1:$L$101</definedName>
    <definedName name="ExternalData_1" localSheetId="1" hidden="1">Table2!$A$1:$L$101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1" i="2" l="1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39" i="4"/>
  <c r="P40" i="4"/>
  <c r="P41" i="4"/>
  <c r="P42" i="4"/>
  <c r="P43" i="4"/>
  <c r="P44" i="4"/>
  <c r="P45" i="4"/>
  <c r="P46" i="4"/>
  <c r="P47" i="4"/>
  <c r="P48" i="4"/>
  <c r="O4" i="4"/>
  <c r="O10" i="4"/>
  <c r="P10" i="4" s="1"/>
  <c r="O11" i="4"/>
  <c r="P11" i="4" s="1"/>
  <c r="O13" i="4"/>
  <c r="P82" i="4"/>
  <c r="D20" i="5"/>
  <c r="D19" i="5"/>
  <c r="D18" i="5"/>
  <c r="D17" i="5"/>
  <c r="D16" i="5"/>
  <c r="D15" i="5"/>
  <c r="D14" i="5"/>
  <c r="D13" i="5"/>
  <c r="D12" i="5"/>
  <c r="D134" i="5" l="1"/>
  <c r="D125" i="5"/>
  <c r="E125" i="5" s="1"/>
  <c r="D124" i="5"/>
  <c r="E124" i="5" s="1"/>
  <c r="D132" i="5"/>
  <c r="E132" i="5" s="1"/>
  <c r="D133" i="5"/>
  <c r="E133" i="5" s="1"/>
  <c r="D74" i="5"/>
  <c r="C74" i="5" s="1"/>
  <c r="D73" i="5"/>
  <c r="C73" i="5" s="1"/>
  <c r="D72" i="5"/>
  <c r="C72" i="5" s="1"/>
  <c r="D71" i="5"/>
  <c r="C71" i="5" s="1"/>
  <c r="D70" i="5"/>
  <c r="C70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19" i="5"/>
  <c r="D103" i="5"/>
  <c r="D99" i="5"/>
  <c r="D93" i="5"/>
  <c r="D89" i="5"/>
  <c r="D55" i="5"/>
  <c r="C55" i="5" s="1"/>
  <c r="D54" i="5"/>
  <c r="C54" i="5" s="1"/>
  <c r="D53" i="5"/>
  <c r="C53" i="5" s="1"/>
  <c r="D52" i="5"/>
  <c r="C52" i="5" s="1"/>
  <c r="D51" i="5"/>
  <c r="C51" i="5" s="1"/>
  <c r="D11" i="5"/>
  <c r="E134" i="5" l="1"/>
  <c r="D156" i="5"/>
  <c r="K2" i="4" l="1"/>
  <c r="K55" i="4" l="1"/>
  <c r="K24" i="4"/>
  <c r="K68" i="4"/>
  <c r="K35" i="4"/>
  <c r="K83" i="4"/>
  <c r="K18" i="4"/>
  <c r="K75" i="4"/>
  <c r="K41" i="4"/>
  <c r="K73" i="4"/>
  <c r="K42" i="4"/>
  <c r="K66" i="4"/>
  <c r="K40" i="4"/>
  <c r="K98" i="4"/>
  <c r="K49" i="4"/>
  <c r="K97" i="4"/>
  <c r="K34" i="4"/>
  <c r="K96" i="4"/>
  <c r="K84" i="4"/>
  <c r="K64" i="4"/>
  <c r="K50" i="4"/>
  <c r="K30" i="4"/>
  <c r="K15" i="4"/>
  <c r="K91" i="4"/>
  <c r="K57" i="4"/>
  <c r="K22" i="4"/>
  <c r="K89" i="4"/>
  <c r="K61" i="4"/>
  <c r="K21" i="4"/>
  <c r="K87" i="4"/>
  <c r="K52" i="4"/>
  <c r="K23" i="4"/>
  <c r="K88" i="4"/>
  <c r="K71" i="4"/>
  <c r="K37" i="4"/>
  <c r="K80" i="4"/>
  <c r="K17" i="4"/>
  <c r="K62" i="4"/>
  <c r="K53" i="4"/>
  <c r="K95" i="4"/>
  <c r="K79" i="4"/>
  <c r="K65" i="4"/>
  <c r="K44" i="4"/>
  <c r="K31" i="4"/>
  <c r="K19" i="4"/>
  <c r="K10" i="4"/>
  <c r="K9" i="4"/>
  <c r="K5" i="4"/>
  <c r="K6" i="4"/>
  <c r="K8" i="4"/>
  <c r="K7" i="4"/>
  <c r="K4" i="4"/>
  <c r="K94" i="4"/>
  <c r="K86" i="4"/>
  <c r="K78" i="4"/>
  <c r="K67" i="4"/>
  <c r="K58" i="4"/>
  <c r="K48" i="4"/>
  <c r="K47" i="4"/>
  <c r="K38" i="4"/>
  <c r="K32" i="4"/>
  <c r="K25" i="4"/>
  <c r="K14" i="4"/>
  <c r="K101" i="4"/>
  <c r="K92" i="4"/>
  <c r="K85" i="4"/>
  <c r="K76" i="4"/>
  <c r="K69" i="4"/>
  <c r="K59" i="4"/>
  <c r="K51" i="4"/>
  <c r="K46" i="4"/>
  <c r="K36" i="4"/>
  <c r="K27" i="4"/>
  <c r="K20" i="4"/>
  <c r="K12" i="4"/>
  <c r="K100" i="4"/>
  <c r="K93" i="4"/>
  <c r="K82" i="4"/>
  <c r="K74" i="4"/>
  <c r="K70" i="4"/>
  <c r="K63" i="4"/>
  <c r="K56" i="4"/>
  <c r="K45" i="4"/>
  <c r="K33" i="4"/>
  <c r="K28" i="4"/>
  <c r="K26" i="4"/>
  <c r="K13" i="4"/>
  <c r="K99" i="4"/>
  <c r="K90" i="4"/>
  <c r="K81" i="4"/>
  <c r="K77" i="4"/>
  <c r="K72" i="4"/>
  <c r="K60" i="4"/>
  <c r="K54" i="4"/>
  <c r="K43" i="4"/>
  <c r="K39" i="4"/>
  <c r="K29" i="4"/>
  <c r="K16" i="4"/>
  <c r="K11" i="4"/>
  <c r="K3" i="4"/>
  <c r="O6" i="4" l="1"/>
  <c r="O7" i="4"/>
  <c r="D94" i="5"/>
  <c r="D95" i="5" s="1"/>
  <c r="D38" i="5"/>
  <c r="D3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0804BFB3-BC84-46EC-A31C-52AFDA1B8A37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<sst xmlns="http://schemas.openxmlformats.org/spreadsheetml/2006/main" count="1107" uniqueCount="201">
  <si>
    <t>City</t>
  </si>
  <si>
    <t>Country</t>
  </si>
  <si>
    <t>Remote Jobs</t>
  </si>
  <si>
    <t>Overworked Population</t>
  </si>
  <si>
    <t>Minimum Vacations Offered (Days)</t>
  </si>
  <si>
    <t>Vacations Taken (Days)</t>
  </si>
  <si>
    <t>Unemployment</t>
  </si>
  <si>
    <t>Multiple Jobholders</t>
  </si>
  <si>
    <t>Inflation</t>
  </si>
  <si>
    <t>Paid Parental Leave (Days)</t>
  </si>
  <si>
    <t>Covid Impact</t>
  </si>
  <si>
    <t>Covid Support</t>
  </si>
  <si>
    <t>Healthcare</t>
  </si>
  <si>
    <t>Access to Mental Healthcare</t>
  </si>
  <si>
    <t>Inclusivity &amp; Tolerance</t>
  </si>
  <si>
    <t>Affordability</t>
  </si>
  <si>
    <t>Happiness, Culture &amp; Leisure</t>
  </si>
  <si>
    <t>City Safety</t>
  </si>
  <si>
    <t>Outdoor Spaces</t>
  </si>
  <si>
    <t>Air Quality</t>
  </si>
  <si>
    <t>Wellness and Fitness</t>
  </si>
  <si>
    <t>TOTAL SCORE</t>
  </si>
  <si>
    <t>Oslo</t>
  </si>
  <si>
    <t>Norway</t>
  </si>
  <si>
    <t>-</t>
  </si>
  <si>
    <t>Bern</t>
  </si>
  <si>
    <t>Switzerland</t>
  </si>
  <si>
    <t>Helsinki</t>
  </si>
  <si>
    <t>Finland</t>
  </si>
  <si>
    <t>Zurich</t>
  </si>
  <si>
    <t>Copenhagen</t>
  </si>
  <si>
    <t>Denmark</t>
  </si>
  <si>
    <t>Geneva</t>
  </si>
  <si>
    <t>Ottawa</t>
  </si>
  <si>
    <t>Canada</t>
  </si>
  <si>
    <t>Sydney</t>
  </si>
  <si>
    <t>Australia</t>
  </si>
  <si>
    <t>Stuttgart</t>
  </si>
  <si>
    <t>Germany</t>
  </si>
  <si>
    <t>Munich</t>
  </si>
  <si>
    <t>Stockholm</t>
  </si>
  <si>
    <t>Sweden</t>
  </si>
  <si>
    <t>Melbourne</t>
  </si>
  <si>
    <t>Amsterdam</t>
  </si>
  <si>
    <t>Netherlands</t>
  </si>
  <si>
    <t>Tokyo</t>
  </si>
  <si>
    <t>Japan</t>
  </si>
  <si>
    <t>Leipzig</t>
  </si>
  <si>
    <t>Vancouver</t>
  </si>
  <si>
    <t>Auckland</t>
  </si>
  <si>
    <t>New Zealand</t>
  </si>
  <si>
    <t>Hamburg</t>
  </si>
  <si>
    <t>Toronto</t>
  </si>
  <si>
    <t>Frankfurt (am Main)</t>
  </si>
  <si>
    <t>Dusseldorf</t>
  </si>
  <si>
    <t>Berlin</t>
  </si>
  <si>
    <t>Bremen</t>
  </si>
  <si>
    <t>Liverpool</t>
  </si>
  <si>
    <t>UK</t>
  </si>
  <si>
    <t>Glasgow</t>
  </si>
  <si>
    <t>Cologne</t>
  </si>
  <si>
    <t>London</t>
  </si>
  <si>
    <t>Paris</t>
  </si>
  <si>
    <t>France</t>
  </si>
  <si>
    <t>Graz</t>
  </si>
  <si>
    <t>Austria</t>
  </si>
  <si>
    <t>Calgary</t>
  </si>
  <si>
    <t>Manchester</t>
  </si>
  <si>
    <t>Seattle</t>
  </si>
  <si>
    <t>USA</t>
  </si>
  <si>
    <t>Portland</t>
  </si>
  <si>
    <t>Vienna</t>
  </si>
  <si>
    <t>Minneapolis</t>
  </si>
  <si>
    <t>Salt Lake City</t>
  </si>
  <si>
    <t>Dublin</t>
  </si>
  <si>
    <t>Ireland</t>
  </si>
  <si>
    <t>Boston</t>
  </si>
  <si>
    <t>San Francisco</t>
  </si>
  <si>
    <t>Brussels</t>
  </si>
  <si>
    <t>Belgium</t>
  </si>
  <si>
    <t>Washington</t>
  </si>
  <si>
    <t>Madrid</t>
  </si>
  <si>
    <t>Spain</t>
  </si>
  <si>
    <t>Omaha</t>
  </si>
  <si>
    <t>San Diego</t>
  </si>
  <si>
    <t>Singapore</t>
  </si>
  <si>
    <t>Denver</t>
  </si>
  <si>
    <t>Virginia Beach</t>
  </si>
  <si>
    <t>Raleigh</t>
  </si>
  <si>
    <t>Sacramento</t>
  </si>
  <si>
    <t>Barcelona</t>
  </si>
  <si>
    <t>Lisbon</t>
  </si>
  <si>
    <t>Portugal</t>
  </si>
  <si>
    <t>Des Moines</t>
  </si>
  <si>
    <t>Honolulu</t>
  </si>
  <si>
    <t>Budapest</t>
  </si>
  <si>
    <t>Hungary</t>
  </si>
  <si>
    <t>Colorado Springs</t>
  </si>
  <si>
    <t>Tampa</t>
  </si>
  <si>
    <t>Kansas City</t>
  </si>
  <si>
    <t>Charlotte</t>
  </si>
  <si>
    <t>New York</t>
  </si>
  <si>
    <t>Atlanta</t>
  </si>
  <si>
    <t>Milwaukee</t>
  </si>
  <si>
    <t>Austin</t>
  </si>
  <si>
    <t>Milan</t>
  </si>
  <si>
    <t>Italy</t>
  </si>
  <si>
    <t>Pittsburgh</t>
  </si>
  <si>
    <t>Jacksonville</t>
  </si>
  <si>
    <t>Nashville</t>
  </si>
  <si>
    <t>Cincinnati</t>
  </si>
  <si>
    <t>Columbus</t>
  </si>
  <si>
    <t>Chicago</t>
  </si>
  <si>
    <t>Miami</t>
  </si>
  <si>
    <t>Baltimore</t>
  </si>
  <si>
    <t>Philadelphia</t>
  </si>
  <si>
    <t>Indianapolis</t>
  </si>
  <si>
    <t>Tucson</t>
  </si>
  <si>
    <t>Cleveland</t>
  </si>
  <si>
    <t>Oklahoma City</t>
  </si>
  <si>
    <t>Dallas</t>
  </si>
  <si>
    <t>Los Angeles</t>
  </si>
  <si>
    <t>Phoenix</t>
  </si>
  <si>
    <t>San Antonio</t>
  </si>
  <si>
    <t>Tulsa</t>
  </si>
  <si>
    <t>Wichita</t>
  </si>
  <si>
    <t>Louisville</t>
  </si>
  <si>
    <t>Detroit</t>
  </si>
  <si>
    <t>Albuquerque</t>
  </si>
  <si>
    <t>El Paso</t>
  </si>
  <si>
    <t>Houston</t>
  </si>
  <si>
    <t>Seoul</t>
  </si>
  <si>
    <t>South Korea</t>
  </si>
  <si>
    <t>Las Vegas</t>
  </si>
  <si>
    <t>New Orleans</t>
  </si>
  <si>
    <t>St. Louis</t>
  </si>
  <si>
    <t>Memphis</t>
  </si>
  <si>
    <t>Hong Kong</t>
  </si>
  <si>
    <t>Montevideo</t>
  </si>
  <si>
    <t>Uruguay</t>
  </si>
  <si>
    <t>Buenos Aires</t>
  </si>
  <si>
    <t>Argentina</t>
  </si>
  <si>
    <t>Bangkok</t>
  </si>
  <si>
    <t>Thailand</t>
  </si>
  <si>
    <t>Sao Paulo</t>
  </si>
  <si>
    <t>Brazil</t>
  </si>
  <si>
    <t>Kuala Lumpur</t>
  </si>
  <si>
    <t>Malaysia</t>
  </si>
  <si>
    <t>Dubai</t>
  </si>
  <si>
    <t>UAE</t>
  </si>
  <si>
    <t>Cape Town</t>
  </si>
  <si>
    <t>South Africa</t>
  </si>
  <si>
    <t>no change</t>
  </si>
  <si>
    <t>AVERAGE SCORE</t>
  </si>
  <si>
    <t>N° of cities above average</t>
  </si>
  <si>
    <t>N° of cities below average</t>
  </si>
  <si>
    <t>Max</t>
  </si>
  <si>
    <t>Min</t>
  </si>
  <si>
    <t>city safety</t>
  </si>
  <si>
    <t>city</t>
  </si>
  <si>
    <t>best tolerant city</t>
  </si>
  <si>
    <t>EXPLORATORY ANALYSIS</t>
  </si>
  <si>
    <t>Number of cities above and below the average?</t>
  </si>
  <si>
    <t>ABOVE THE AVERAGE</t>
  </si>
  <si>
    <t>BELOW THE AVERAGE</t>
  </si>
  <si>
    <t>How many cities in USA are above the total score average?</t>
  </si>
  <si>
    <t>number of cities in USA</t>
  </si>
  <si>
    <t>number of cities above the total score average</t>
  </si>
  <si>
    <t>Ratio</t>
  </si>
  <si>
    <t>Total number of cities with "Inclusivity &amp; Tolerance", "Healthcare" and "Happiness, Culture &amp; Leisure" score above 85</t>
  </si>
  <si>
    <t>Number of cities</t>
  </si>
  <si>
    <t>How strong is the correlation between "Healthcare" and "Happiness, Culture &amp; Leisure" ?</t>
  </si>
  <si>
    <t>Is the correlation strong?</t>
  </si>
  <si>
    <t>What's the total score of all german cities ?</t>
  </si>
  <si>
    <t>German cities score</t>
  </si>
  <si>
    <t>countries</t>
  </si>
  <si>
    <t xml:space="preserve">Number of cities </t>
  </si>
  <si>
    <t>percentage</t>
  </si>
  <si>
    <t>How much does the top 3 impact on the distribution?</t>
  </si>
  <si>
    <t>What are the the top 3 countries with the largest number of cities in the dataset?</t>
  </si>
  <si>
    <t>Let's take a brief deep dive into the dataset and trying to answer some questions in order to get useful insights</t>
  </si>
  <si>
    <t>Row Labels</t>
  </si>
  <si>
    <t>Grand Total</t>
  </si>
  <si>
    <t>Column Labels</t>
  </si>
  <si>
    <t>Sum of TOTAL SCORE</t>
  </si>
  <si>
    <t>Max of Inclusivity &amp; Tolerance</t>
  </si>
  <si>
    <t>Max of City Safety</t>
  </si>
  <si>
    <t>ABOVE OR BELOW TOTAL SCORE AVERAGE ?</t>
  </si>
  <si>
    <t>What's the best city per country based on the total score?</t>
  </si>
  <si>
    <t>MIN</t>
  </si>
  <si>
    <t>MAX</t>
  </si>
  <si>
    <t>MEDIAN</t>
  </si>
  <si>
    <t>STANDARD DEVIATION</t>
  </si>
  <si>
    <t>SKEWNESS</t>
  </si>
  <si>
    <t>KURTOSIS</t>
  </si>
  <si>
    <t>25th PERCENTILE</t>
  </si>
  <si>
    <t>75th PERCENTILE</t>
  </si>
  <si>
    <t>COUNT</t>
  </si>
  <si>
    <t xml:space="preserve">A brief statistical analysis of the total score </t>
  </si>
  <si>
    <t>The bottom 5 safest cities with the corresponding scores</t>
  </si>
  <si>
    <t>The top 5 safest cities with the corresponding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</si>
</sst>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 Black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applyAlignmen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  <xf numFmtId="0" fontId="20" fillId="0" borderId="0" xfId="0" applyFont="1"/>
    <xf numFmtId="0" fontId="20" fillId="35" borderId="0" xfId="0" applyFont="1" applyFill="1"/>
    <xf numFmtId="0" fontId="20" fillId="33" borderId="0" xfId="0" applyFont="1" applyFill="1"/>
    <xf numFmtId="0" fontId="20" fillId="36" borderId="0" xfId="0" applyFont="1" applyFill="1"/>
    <xf numFmtId="0" fontId="20" fillId="37" borderId="0" xfId="0" applyFont="1" applyFill="1"/>
    <xf numFmtId="0" fontId="0" fillId="0" borderId="10" xfId="0" applyBorder="1"/>
    <xf numFmtId="0" fontId="0" fillId="33" borderId="10" xfId="0" applyFill="1" applyBorder="1"/>
    <xf numFmtId="9" fontId="0" fillId="33" borderId="10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8" borderId="0" xfId="0" applyFill="1"/>
    <xf numFmtId="0" fontId="21" fillId="0" borderId="0" xfId="0" applyFont="1" applyAlignment="1">
      <alignment wrapText="1"/>
    </xf>
    <xf numFmtId="0" fontId="20" fillId="0" borderId="0" xfId="0" applyFont="1" applyAlignment="1"/>
    <xf numFmtId="0" fontId="0" fillId="33" borderId="0" xfId="0" applyFill="1" applyBorder="1"/>
    <xf numFmtId="0" fontId="0" fillId="33" borderId="0" xfId="0" applyFill="1" applyBorder="1" applyAlignment="1">
      <alignment wrapText="1"/>
    </xf>
    <xf numFmtId="9" fontId="0" fillId="33" borderId="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[explonatory analysis cities.xlsx]pivot tables!PivotTable16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 per total score</a:t>
            </a:r>
            <a:endParaRPr lang="en-US"/>
          </a:p>
        </c:rich>
      </c:tx>
      <c:layout>
        <c:manualLayout>
          <c:xMode val="edge"/>
          <c:yMode val="edge"/>
          <c:x val="2.0277671422150454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AF-4DBB-B265-9B13D7910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AF-4DBB-B265-9B13D79101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AF-4DBB-B265-9B13D79101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8AF-4DBB-B265-9B13D79101D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tables'!$A$4:$A$8</c:f>
              <c:strCache>
                <c:ptCount val="4"/>
                <c:pt idx="0">
                  <c:v>Canada</c:v>
                </c:pt>
                <c:pt idx="1">
                  <c:v>Germany</c:v>
                </c:pt>
                <c:pt idx="2">
                  <c:v>UK</c:v>
                </c:pt>
                <c:pt idx="3">
                  <c:v>USA</c:v>
                </c:pt>
              </c:strCache>
            </c:strRef>
          </c:cat>
          <c:val>
            <c:numRef>
              <c:f>'pivot tables'!$B$4:$B$8</c:f>
              <c:numCache>
                <c:formatCode>General</c:formatCode>
                <c:ptCount val="4"/>
                <c:pt idx="0">
                  <c:v>368</c:v>
                </c:pt>
                <c:pt idx="1">
                  <c:v>826</c:v>
                </c:pt>
                <c:pt idx="2">
                  <c:v>361</c:v>
                </c:pt>
                <c:pt idx="3">
                  <c:v>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140-A35E-DB299323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[explonatory analysis cities.xlsx]pivot tables!PivotTable17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Top</a:t>
            </a:r>
            <a:r>
              <a:rPr lang="de-DE" baseline="0"/>
              <a:t> 10 cities per healthcare score</a:t>
            </a:r>
            <a:endParaRPr lang="de-DE"/>
          </a:p>
        </c:rich>
      </c:tx>
      <c:layout>
        <c:manualLayout>
          <c:xMode val="edge"/>
          <c:yMode val="edge"/>
          <c:x val="0.32023600174978134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528958880139982"/>
          <c:y val="0.13323855351414407"/>
          <c:w val="0.60515485564304461"/>
          <c:h val="0.66683872849227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86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tables'!$C$23:$C$33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281-44E0-92E5-D7681A4DD8EE}"/>
            </c:ext>
          </c:extLst>
        </c:ser>
        <c:ser>
          <c:idx val="1"/>
          <c:order val="1"/>
          <c:tx>
            <c:strRef>
              <c:f>'pivot tables'!$D$21:$D$22</c:f>
              <c:strCache>
                <c:ptCount val="1"/>
                <c:pt idx="0">
                  <c:v>87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tables'!$D$23:$D$33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281-44E0-92E5-D7681A4DD8EE}"/>
            </c:ext>
          </c:extLst>
        </c:ser>
        <c:ser>
          <c:idx val="2"/>
          <c:order val="2"/>
          <c:tx>
            <c:strRef>
              <c:f>'pivot tables'!$E$21:$E$22</c:f>
              <c:strCache>
                <c:ptCount val="1"/>
                <c:pt idx="0">
                  <c:v>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tables'!$E$23:$E$33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281-44E0-92E5-D7681A4DD8EE}"/>
            </c:ext>
          </c:extLst>
        </c:ser>
        <c:ser>
          <c:idx val="3"/>
          <c:order val="3"/>
          <c:tx>
            <c:strRef>
              <c:f>'pivot tables'!$F$21:$F$22</c:f>
              <c:strCache>
                <c:ptCount val="1"/>
                <c:pt idx="0">
                  <c:v>89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tables'!$F$23:$F$33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281-44E0-92E5-D7681A4DD8EE}"/>
            </c:ext>
          </c:extLst>
        </c:ser>
        <c:ser>
          <c:idx val="4"/>
          <c:order val="4"/>
          <c:tx>
            <c:strRef>
              <c:f>'pivot tables'!$G$21:$G$22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tables'!$G$23:$G$33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281-44E0-92E5-D7681A4DD8EE}"/>
            </c:ext>
          </c:extLst>
        </c:ser>
        <c:ser>
          <c:idx val="5"/>
          <c:order val="5"/>
          <c:tx>
            <c:strRef>
              <c:f>'pivot tables'!$H$21:$H$22</c:f>
              <c:strCache>
                <c:ptCount val="1"/>
                <c:pt idx="0">
                  <c:v>91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tables'!$H$23:$H$33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281-44E0-92E5-D7681A4DD8EE}"/>
            </c:ext>
          </c:extLst>
        </c:ser>
        <c:ser>
          <c:idx val="6"/>
          <c:order val="6"/>
          <c:tx>
            <c:strRef>
              <c:f>'pivot tables'!$I$21:$I$22</c:f>
              <c:strCache>
                <c:ptCount val="1"/>
                <c:pt idx="0">
                  <c:v>92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tables'!$I$23:$I$33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281-44E0-92E5-D7681A4DD8EE}"/>
            </c:ext>
          </c:extLst>
        </c:ser>
        <c:ser>
          <c:idx val="7"/>
          <c:order val="7"/>
          <c:tx>
            <c:strRef>
              <c:f>'pivot tables'!$J$21:$J$22</c:f>
              <c:strCache>
                <c:ptCount val="1"/>
                <c:pt idx="0">
                  <c:v>93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tables'!$J$23:$J$33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281-44E0-92E5-D7681A4DD8EE}"/>
            </c:ext>
          </c:extLst>
        </c:ser>
        <c:ser>
          <c:idx val="8"/>
          <c:order val="8"/>
          <c:tx>
            <c:strRef>
              <c:f>'pivot tables'!$K$21:$K$22</c:f>
              <c:strCache>
                <c:ptCount val="1"/>
                <c:pt idx="0">
                  <c:v>94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tables'!$K$23:$K$33</c:f>
              <c:numCache>
                <c:formatCode>General</c:formatCode>
                <c:ptCount val="10"/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1-44E0-92E5-D7681A4DD8EE}"/>
            </c:ext>
          </c:extLst>
        </c:ser>
        <c:ser>
          <c:idx val="9"/>
          <c:order val="9"/>
          <c:tx>
            <c:strRef>
              <c:f>'pivot tables'!$L$21:$L$22</c:f>
              <c:strCache>
                <c:ptCount val="1"/>
                <c:pt idx="0">
                  <c:v>95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tables'!$L$23:$L$33</c:f>
              <c:numCache>
                <c:formatCode>General</c:formatCode>
                <c:ptCount val="10"/>
                <c:pt idx="1">
                  <c:v>96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81-44E0-92E5-D7681A4DD8EE}"/>
            </c:ext>
          </c:extLst>
        </c:ser>
        <c:ser>
          <c:idx val="10"/>
          <c:order val="10"/>
          <c:tx>
            <c:strRef>
              <c:f>'pivot tables'!$M$21:$M$22</c:f>
              <c:strCache>
                <c:ptCount val="1"/>
                <c:pt idx="0">
                  <c:v>96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tables'!$M$23:$M$33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7281-44E0-92E5-D7681A4DD8EE}"/>
            </c:ext>
          </c:extLst>
        </c:ser>
        <c:ser>
          <c:idx val="11"/>
          <c:order val="11"/>
          <c:tx>
            <c:strRef>
              <c:f>'pivot tables'!$N$21:$N$22</c:f>
              <c:strCache>
                <c:ptCount val="1"/>
                <c:pt idx="0">
                  <c:v>97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tables'!$N$23:$N$33</c:f>
              <c:numCache>
                <c:formatCode>General</c:formatCode>
                <c:ptCount val="10"/>
                <c:pt idx="3">
                  <c:v>99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81-44E0-92E5-D7681A4DD8EE}"/>
            </c:ext>
          </c:extLst>
        </c:ser>
        <c:ser>
          <c:idx val="12"/>
          <c:order val="12"/>
          <c:tx>
            <c:strRef>
              <c:f>'pivot tables'!$O$21:$O$22</c:f>
              <c:strCache>
                <c:ptCount val="1"/>
                <c:pt idx="0">
                  <c:v>98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tables'!$O$23:$O$33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7281-44E0-92E5-D7681A4DD8EE}"/>
            </c:ext>
          </c:extLst>
        </c:ser>
        <c:ser>
          <c:idx val="13"/>
          <c:order val="13"/>
          <c:tx>
            <c:strRef>
              <c:f>'pivot tables'!$P$21:$P$22</c:f>
              <c:strCache>
                <c:ptCount val="1"/>
                <c:pt idx="0">
                  <c:v>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tables'!$P$23:$P$33</c:f>
              <c:numCache>
                <c:formatCode>General</c:formatCode>
                <c:ptCount val="10"/>
                <c:pt idx="2">
                  <c:v>96</c:v>
                </c:pt>
                <c:pt idx="8">
                  <c:v>94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81-44E0-92E5-D7681A4DD8EE}"/>
            </c:ext>
          </c:extLst>
        </c:ser>
        <c:ser>
          <c:idx val="14"/>
          <c:order val="14"/>
          <c:tx>
            <c:strRef>
              <c:f>'pivot tables'!$Q$21:$Q$22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tables'!$B$23:$B$33</c:f>
              <c:strCache>
                <c:ptCount val="10"/>
                <c:pt idx="0">
                  <c:v>Bern</c:v>
                </c:pt>
                <c:pt idx="1">
                  <c:v>Copenhagen</c:v>
                </c:pt>
                <c:pt idx="2">
                  <c:v>Geneva</c:v>
                </c:pt>
                <c:pt idx="3">
                  <c:v>Helsinki</c:v>
                </c:pt>
                <c:pt idx="4">
                  <c:v>Munich</c:v>
                </c:pt>
                <c:pt idx="5">
                  <c:v>Oslo</c:v>
                </c:pt>
                <c:pt idx="6">
                  <c:v>Ottawa</c:v>
                </c:pt>
                <c:pt idx="7">
                  <c:v>Stuttgart</c:v>
                </c:pt>
                <c:pt idx="8">
                  <c:v>Sydney</c:v>
                </c:pt>
                <c:pt idx="9">
                  <c:v>Zurich</c:v>
                </c:pt>
              </c:strCache>
            </c:strRef>
          </c:cat>
          <c:val>
            <c:numRef>
              <c:f>'pivot tables'!$Q$23:$Q$33</c:f>
              <c:numCache>
                <c:formatCode>General</c:formatCode>
                <c:ptCount val="10"/>
                <c:pt idx="0">
                  <c:v>99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81-44E0-92E5-D7681A4D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6144640"/>
        <c:axId val="1396146720"/>
      </c:barChart>
      <c:catAx>
        <c:axId val="139614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6146720"/>
        <c:crosses val="autoZero"/>
        <c:auto val="1"/>
        <c:lblAlgn val="ctr"/>
        <c:lblOffset val="100"/>
        <c:noMultiLvlLbl val="0"/>
      </c:catAx>
      <c:valAx>
        <c:axId val="13961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Healthcare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61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[explonatory analysis cities.xlsx]pivot tables!PivotTable18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Inclusivity &amp; Tolerance between Canada,Germany and USA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tables'!$E$55:$E$58</c:f>
              <c:strCache>
                <c:ptCount val="3"/>
                <c:pt idx="0">
                  <c:v>Canada</c:v>
                </c:pt>
                <c:pt idx="1">
                  <c:v>Germany</c:v>
                </c:pt>
                <c:pt idx="2">
                  <c:v>USA</c:v>
                </c:pt>
              </c:strCache>
            </c:strRef>
          </c:cat>
          <c:val>
            <c:numRef>
              <c:f>'pivot tables'!$F$55:$F$58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CB9-B5F3-9EDBF277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060896"/>
        <c:axId val="1584063392"/>
      </c:barChart>
      <c:catAx>
        <c:axId val="15840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063392"/>
        <c:crosses val="autoZero"/>
        <c:auto val="1"/>
        <c:lblAlgn val="ctr"/>
        <c:lblOffset val="100"/>
        <c:noMultiLvlLbl val="0"/>
      </c:catAx>
      <c:valAx>
        <c:axId val="15840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0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Correlation</a:t>
            </a:r>
            <a:r>
              <a:rPr lang="de-DE" sz="1200" baseline="0"/>
              <a:t> between "Healthcare" and "Happiness, Culture &amp; Leisure</a:t>
            </a:r>
            <a:r>
              <a:rPr lang="de-DE" baseline="0"/>
              <a:t>"</a:t>
            </a:r>
            <a:endParaRPr lang="de-DE"/>
          </a:p>
        </c:rich>
      </c:tx>
      <c:layout>
        <c:manualLayout>
          <c:xMode val="edge"/>
          <c:yMode val="edge"/>
          <c:x val="0.148488520881645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204392504181568E-2"/>
          <c:y val="0.1638372549472371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Table2!$C$2:$C$101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97</c:v>
                </c:pt>
                <c:pt idx="4">
                  <c:v>99</c:v>
                </c:pt>
                <c:pt idx="5">
                  <c:v>99</c:v>
                </c:pt>
                <c:pt idx="6">
                  <c:v>95</c:v>
                </c:pt>
                <c:pt idx="7">
                  <c:v>99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97</c:v>
                </c:pt>
                <c:pt idx="17">
                  <c:v>99</c:v>
                </c:pt>
                <c:pt idx="18">
                  <c:v>95</c:v>
                </c:pt>
                <c:pt idx="19">
                  <c:v>98</c:v>
                </c:pt>
                <c:pt idx="20">
                  <c:v>95</c:v>
                </c:pt>
                <c:pt idx="21">
                  <c:v>95</c:v>
                </c:pt>
                <c:pt idx="22">
                  <c:v>93</c:v>
                </c:pt>
                <c:pt idx="23">
                  <c:v>95</c:v>
                </c:pt>
                <c:pt idx="24">
                  <c:v>97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96</c:v>
                </c:pt>
                <c:pt idx="29">
                  <c:v>97</c:v>
                </c:pt>
                <c:pt idx="30">
                  <c:v>93</c:v>
                </c:pt>
                <c:pt idx="31">
                  <c:v>92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91</c:v>
                </c:pt>
                <c:pt idx="36">
                  <c:v>87</c:v>
                </c:pt>
                <c:pt idx="37">
                  <c:v>94</c:v>
                </c:pt>
                <c:pt idx="38">
                  <c:v>86</c:v>
                </c:pt>
                <c:pt idx="39">
                  <c:v>87</c:v>
                </c:pt>
                <c:pt idx="40">
                  <c:v>94</c:v>
                </c:pt>
                <c:pt idx="41">
                  <c:v>98</c:v>
                </c:pt>
                <c:pt idx="42">
                  <c:v>88</c:v>
                </c:pt>
                <c:pt idx="43">
                  <c:v>90</c:v>
                </c:pt>
                <c:pt idx="44">
                  <c:v>89</c:v>
                </c:pt>
                <c:pt idx="45">
                  <c:v>94</c:v>
                </c:pt>
                <c:pt idx="46">
                  <c:v>89</c:v>
                </c:pt>
                <c:pt idx="47">
                  <c:v>88</c:v>
                </c:pt>
                <c:pt idx="48">
                  <c:v>88</c:v>
                </c:pt>
                <c:pt idx="49">
                  <c:v>91</c:v>
                </c:pt>
                <c:pt idx="50">
                  <c:v>85</c:v>
                </c:pt>
                <c:pt idx="51">
                  <c:v>89</c:v>
                </c:pt>
                <c:pt idx="52">
                  <c:v>97</c:v>
                </c:pt>
                <c:pt idx="53">
                  <c:v>68</c:v>
                </c:pt>
                <c:pt idx="54">
                  <c:v>90</c:v>
                </c:pt>
                <c:pt idx="55">
                  <c:v>89</c:v>
                </c:pt>
                <c:pt idx="56">
                  <c:v>87</c:v>
                </c:pt>
                <c:pt idx="57">
                  <c:v>86</c:v>
                </c:pt>
                <c:pt idx="58">
                  <c:v>88</c:v>
                </c:pt>
                <c:pt idx="59">
                  <c:v>87</c:v>
                </c:pt>
                <c:pt idx="60">
                  <c:v>90</c:v>
                </c:pt>
                <c:pt idx="61">
                  <c:v>86</c:v>
                </c:pt>
                <c:pt idx="62">
                  <c:v>94</c:v>
                </c:pt>
                <c:pt idx="63">
                  <c:v>87</c:v>
                </c:pt>
                <c:pt idx="64">
                  <c:v>90</c:v>
                </c:pt>
                <c:pt idx="65">
                  <c:v>86</c:v>
                </c:pt>
                <c:pt idx="66">
                  <c:v>88</c:v>
                </c:pt>
                <c:pt idx="67">
                  <c:v>88</c:v>
                </c:pt>
                <c:pt idx="68">
                  <c:v>87</c:v>
                </c:pt>
                <c:pt idx="69">
                  <c:v>86</c:v>
                </c:pt>
                <c:pt idx="70">
                  <c:v>84</c:v>
                </c:pt>
                <c:pt idx="71">
                  <c:v>88</c:v>
                </c:pt>
                <c:pt idx="72">
                  <c:v>90</c:v>
                </c:pt>
                <c:pt idx="73">
                  <c:v>88</c:v>
                </c:pt>
                <c:pt idx="74">
                  <c:v>88</c:v>
                </c:pt>
                <c:pt idx="75">
                  <c:v>84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84</c:v>
                </c:pt>
                <c:pt idx="80">
                  <c:v>84</c:v>
                </c:pt>
                <c:pt idx="81">
                  <c:v>87</c:v>
                </c:pt>
                <c:pt idx="82">
                  <c:v>86</c:v>
                </c:pt>
                <c:pt idx="83">
                  <c:v>85</c:v>
                </c:pt>
                <c:pt idx="84">
                  <c:v>85</c:v>
                </c:pt>
                <c:pt idx="85">
                  <c:v>88</c:v>
                </c:pt>
                <c:pt idx="86">
                  <c:v>85</c:v>
                </c:pt>
                <c:pt idx="87">
                  <c:v>97</c:v>
                </c:pt>
                <c:pt idx="88">
                  <c:v>84</c:v>
                </c:pt>
                <c:pt idx="89">
                  <c:v>82</c:v>
                </c:pt>
                <c:pt idx="90">
                  <c:v>78</c:v>
                </c:pt>
                <c:pt idx="91">
                  <c:v>91</c:v>
                </c:pt>
                <c:pt idx="92">
                  <c:v>78</c:v>
                </c:pt>
                <c:pt idx="93">
                  <c:v>74</c:v>
                </c:pt>
                <c:pt idx="94">
                  <c:v>65</c:v>
                </c:pt>
                <c:pt idx="95">
                  <c:v>76</c:v>
                </c:pt>
                <c:pt idx="96">
                  <c:v>62</c:v>
                </c:pt>
                <c:pt idx="97">
                  <c:v>67</c:v>
                </c:pt>
                <c:pt idx="98">
                  <c:v>69</c:v>
                </c:pt>
                <c:pt idx="99">
                  <c:v>50</c:v>
                </c:pt>
              </c:numCache>
            </c:numRef>
          </c:xVal>
          <c:yVal>
            <c:numRef>
              <c:f>Table2!$F$2:$F$101</c:f>
              <c:numCache>
                <c:formatCode>General</c:formatCode>
                <c:ptCount val="100"/>
                <c:pt idx="0">
                  <c:v>89</c:v>
                </c:pt>
                <c:pt idx="1">
                  <c:v>100</c:v>
                </c:pt>
                <c:pt idx="2">
                  <c:v>96</c:v>
                </c:pt>
                <c:pt idx="3">
                  <c:v>81</c:v>
                </c:pt>
                <c:pt idx="4">
                  <c:v>100</c:v>
                </c:pt>
                <c:pt idx="5">
                  <c:v>92</c:v>
                </c:pt>
                <c:pt idx="6">
                  <c:v>92</c:v>
                </c:pt>
                <c:pt idx="7">
                  <c:v>88</c:v>
                </c:pt>
                <c:pt idx="8">
                  <c:v>86</c:v>
                </c:pt>
                <c:pt idx="9">
                  <c:v>87</c:v>
                </c:pt>
                <c:pt idx="10">
                  <c:v>95</c:v>
                </c:pt>
                <c:pt idx="11">
                  <c:v>88</c:v>
                </c:pt>
                <c:pt idx="12">
                  <c:v>86</c:v>
                </c:pt>
                <c:pt idx="13">
                  <c:v>86</c:v>
                </c:pt>
                <c:pt idx="14">
                  <c:v>80</c:v>
                </c:pt>
                <c:pt idx="15">
                  <c:v>84</c:v>
                </c:pt>
                <c:pt idx="16">
                  <c:v>80</c:v>
                </c:pt>
                <c:pt idx="17">
                  <c:v>74</c:v>
                </c:pt>
                <c:pt idx="18">
                  <c:v>86</c:v>
                </c:pt>
                <c:pt idx="19">
                  <c:v>83</c:v>
                </c:pt>
                <c:pt idx="20">
                  <c:v>83</c:v>
                </c:pt>
                <c:pt idx="21">
                  <c:v>86</c:v>
                </c:pt>
                <c:pt idx="22">
                  <c:v>94</c:v>
                </c:pt>
                <c:pt idx="23">
                  <c:v>86</c:v>
                </c:pt>
                <c:pt idx="24">
                  <c:v>90</c:v>
                </c:pt>
                <c:pt idx="25">
                  <c:v>85</c:v>
                </c:pt>
                <c:pt idx="26">
                  <c:v>90</c:v>
                </c:pt>
                <c:pt idx="27">
                  <c:v>86</c:v>
                </c:pt>
                <c:pt idx="28">
                  <c:v>83</c:v>
                </c:pt>
                <c:pt idx="29">
                  <c:v>79</c:v>
                </c:pt>
                <c:pt idx="30">
                  <c:v>89</c:v>
                </c:pt>
                <c:pt idx="31">
                  <c:v>88</c:v>
                </c:pt>
                <c:pt idx="32">
                  <c:v>91</c:v>
                </c:pt>
                <c:pt idx="33">
                  <c:v>86</c:v>
                </c:pt>
                <c:pt idx="34">
                  <c:v>84</c:v>
                </c:pt>
                <c:pt idx="35">
                  <c:v>86</c:v>
                </c:pt>
                <c:pt idx="36">
                  <c:v>90</c:v>
                </c:pt>
                <c:pt idx="37">
                  <c:v>84</c:v>
                </c:pt>
                <c:pt idx="38">
                  <c:v>93</c:v>
                </c:pt>
                <c:pt idx="39">
                  <c:v>88</c:v>
                </c:pt>
                <c:pt idx="40">
                  <c:v>77</c:v>
                </c:pt>
                <c:pt idx="41">
                  <c:v>81</c:v>
                </c:pt>
                <c:pt idx="42">
                  <c:v>83</c:v>
                </c:pt>
                <c:pt idx="43">
                  <c:v>83</c:v>
                </c:pt>
                <c:pt idx="44">
                  <c:v>86</c:v>
                </c:pt>
                <c:pt idx="45">
                  <c:v>78</c:v>
                </c:pt>
                <c:pt idx="46">
                  <c:v>85</c:v>
                </c:pt>
                <c:pt idx="47">
                  <c:v>83</c:v>
                </c:pt>
                <c:pt idx="48">
                  <c:v>82</c:v>
                </c:pt>
                <c:pt idx="49">
                  <c:v>84</c:v>
                </c:pt>
                <c:pt idx="50">
                  <c:v>82</c:v>
                </c:pt>
                <c:pt idx="51">
                  <c:v>85</c:v>
                </c:pt>
                <c:pt idx="52">
                  <c:v>80</c:v>
                </c:pt>
                <c:pt idx="53">
                  <c:v>65</c:v>
                </c:pt>
                <c:pt idx="54">
                  <c:v>71</c:v>
                </c:pt>
                <c:pt idx="55">
                  <c:v>76</c:v>
                </c:pt>
                <c:pt idx="56">
                  <c:v>81</c:v>
                </c:pt>
                <c:pt idx="57">
                  <c:v>83</c:v>
                </c:pt>
                <c:pt idx="58">
                  <c:v>82</c:v>
                </c:pt>
                <c:pt idx="59">
                  <c:v>81</c:v>
                </c:pt>
                <c:pt idx="60">
                  <c:v>84</c:v>
                </c:pt>
                <c:pt idx="61">
                  <c:v>92</c:v>
                </c:pt>
                <c:pt idx="62">
                  <c:v>70</c:v>
                </c:pt>
                <c:pt idx="63">
                  <c:v>85</c:v>
                </c:pt>
                <c:pt idx="64">
                  <c:v>77</c:v>
                </c:pt>
                <c:pt idx="65">
                  <c:v>90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87</c:v>
                </c:pt>
                <c:pt idx="70">
                  <c:v>80</c:v>
                </c:pt>
                <c:pt idx="71">
                  <c:v>84</c:v>
                </c:pt>
                <c:pt idx="72">
                  <c:v>71</c:v>
                </c:pt>
                <c:pt idx="73">
                  <c:v>74</c:v>
                </c:pt>
                <c:pt idx="74">
                  <c:v>76</c:v>
                </c:pt>
                <c:pt idx="75">
                  <c:v>78</c:v>
                </c:pt>
                <c:pt idx="76">
                  <c:v>81</c:v>
                </c:pt>
                <c:pt idx="77">
                  <c:v>90</c:v>
                </c:pt>
                <c:pt idx="78">
                  <c:v>74</c:v>
                </c:pt>
                <c:pt idx="79">
                  <c:v>76</c:v>
                </c:pt>
                <c:pt idx="80">
                  <c:v>75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78</c:v>
                </c:pt>
                <c:pt idx="85">
                  <c:v>81</c:v>
                </c:pt>
                <c:pt idx="86">
                  <c:v>78</c:v>
                </c:pt>
                <c:pt idx="87">
                  <c:v>63</c:v>
                </c:pt>
                <c:pt idx="88">
                  <c:v>77</c:v>
                </c:pt>
                <c:pt idx="89">
                  <c:v>85</c:v>
                </c:pt>
                <c:pt idx="90">
                  <c:v>79</c:v>
                </c:pt>
                <c:pt idx="91">
                  <c:v>76</c:v>
                </c:pt>
                <c:pt idx="92">
                  <c:v>56</c:v>
                </c:pt>
                <c:pt idx="93">
                  <c:v>50</c:v>
                </c:pt>
                <c:pt idx="94">
                  <c:v>74</c:v>
                </c:pt>
                <c:pt idx="95">
                  <c:v>66</c:v>
                </c:pt>
                <c:pt idx="96">
                  <c:v>76</c:v>
                </c:pt>
                <c:pt idx="97">
                  <c:v>60</c:v>
                </c:pt>
                <c:pt idx="98">
                  <c:v>79</c:v>
                </c:pt>
                <c:pt idx="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9FA-B301-39BD0B91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78432"/>
        <c:axId val="1567979264"/>
      </c:scatterChart>
      <c:valAx>
        <c:axId val="15679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979264"/>
        <c:crosses val="autoZero"/>
        <c:crossBetween val="midCat"/>
      </c:valAx>
      <c:valAx>
        <c:axId val="1567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[explonatory analysis cities.xlsx]pivot tables!PivotTable23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highest safety score 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328484981044037"/>
          <c:w val="0.77378937007874016"/>
          <c:h val="0.4129851997666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tables'!$E$78:$E$83</c:f>
              <c:strCache>
                <c:ptCount val="5"/>
                <c:pt idx="0">
                  <c:v>Singapore</c:v>
                </c:pt>
                <c:pt idx="1">
                  <c:v>Dubai</c:v>
                </c:pt>
                <c:pt idx="2">
                  <c:v>Copenhagen</c:v>
                </c:pt>
                <c:pt idx="3">
                  <c:v>Helsinki</c:v>
                </c:pt>
                <c:pt idx="4">
                  <c:v>Zurich</c:v>
                </c:pt>
              </c:strCache>
            </c:strRef>
          </c:cat>
          <c:val>
            <c:numRef>
              <c:f>'pivot tables'!$F$78:$F$83</c:f>
              <c:numCache>
                <c:formatCode>General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2-47F5-82DA-0E1E3A4E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64288"/>
        <c:axId val="1567965536"/>
      </c:barChart>
      <c:catAx>
        <c:axId val="15679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965536"/>
        <c:crosses val="autoZero"/>
        <c:auto val="1"/>
        <c:lblAlgn val="ctr"/>
        <c:lblOffset val="100"/>
        <c:noMultiLvlLbl val="0"/>
      </c:catAx>
      <c:valAx>
        <c:axId val="1567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9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N°</a:t>
            </a:r>
            <a:r>
              <a:rPr lang="de-DE" baseline="0"/>
              <a:t> of cities above/below the total score average</a:t>
            </a:r>
          </a:p>
        </c:rich>
      </c:tx>
      <c:layout>
        <c:manualLayout>
          <c:xMode val="edge"/>
          <c:yMode val="edge"/>
          <c:x val="8.8958223972003495E-2"/>
          <c:y val="0.11652449693788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Above the average</c:v>
              </c:pt>
              <c:pt idx="1">
                <c:v>Below the average</c:v>
              </c:pt>
            </c:strLit>
          </c:cat>
          <c:val>
            <c:numLit>
              <c:formatCode>General</c:formatCode>
              <c:ptCount val="2"/>
              <c:pt idx="0">
                <c:v>46</c:v>
              </c:pt>
              <c:pt idx="1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0-B0F9-42F3-A975-60D6B5CD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752512"/>
        <c:axId val="1572747936"/>
      </c:barChart>
      <c:catAx>
        <c:axId val="157275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747936"/>
        <c:crosses val="autoZero"/>
        <c:auto val="1"/>
        <c:lblAlgn val="ctr"/>
        <c:lblOffset val="100"/>
        <c:noMultiLvlLbl val="0"/>
      </c:catAx>
      <c:valAx>
        <c:axId val="15727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7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 </a:t>
            </a:r>
            <a:r>
              <a:rPr lang="en-US" sz="1200" b="1" i="0" baseline="0">
                <a:effectLst/>
              </a:rPr>
              <a:t>Comparison between the top 5 and the bottom 5 safest cities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1253333333333333"/>
          <c:y val="1.1148272017837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2753623188405797"/>
          <c:w val="0.89019685039370078"/>
          <c:h val="0.45829624557799847"/>
        </c:manualLayout>
      </c:layout>
      <c:barChart>
        <c:barDir val="col"/>
        <c:grouping val="clustered"/>
        <c:varyColors val="0"/>
        <c:ser>
          <c:idx val="0"/>
          <c:order val="0"/>
          <c:tx>
            <c:v>cities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Table2!$N$39:$N$48</c:f>
              <c:strCache>
                <c:ptCount val="10"/>
                <c:pt idx="0">
                  <c:v>Singapore</c:v>
                </c:pt>
                <c:pt idx="1">
                  <c:v>Dubai</c:v>
                </c:pt>
                <c:pt idx="2">
                  <c:v>Copenhagen</c:v>
                </c:pt>
                <c:pt idx="3">
                  <c:v>Helsinki</c:v>
                </c:pt>
                <c:pt idx="4">
                  <c:v>Zurich</c:v>
                </c:pt>
                <c:pt idx="5">
                  <c:v>Detroit</c:v>
                </c:pt>
                <c:pt idx="6">
                  <c:v>Memphis</c:v>
                </c:pt>
                <c:pt idx="7">
                  <c:v>Bangkok</c:v>
                </c:pt>
                <c:pt idx="8">
                  <c:v>Sao Paulo</c:v>
                </c:pt>
                <c:pt idx="9">
                  <c:v>Cape Town</c:v>
                </c:pt>
              </c:strCache>
            </c:strRef>
          </c:cat>
          <c:val>
            <c:numRef>
              <c:f>Table2!$O$39:$O$48</c:f>
              <c:numCache>
                <c:formatCode>General</c:formatCode>
                <c:ptCount val="1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93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17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4C84-8479-623C694C99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81583"/>
        <c:axId val="590786991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Table2!$N$39:$N$48</c:f>
              <c:strCache>
                <c:ptCount val="10"/>
                <c:pt idx="0">
                  <c:v>Singapore</c:v>
                </c:pt>
                <c:pt idx="1">
                  <c:v>Dubai</c:v>
                </c:pt>
                <c:pt idx="2">
                  <c:v>Copenhagen</c:v>
                </c:pt>
                <c:pt idx="3">
                  <c:v>Helsinki</c:v>
                </c:pt>
                <c:pt idx="4">
                  <c:v>Zurich</c:v>
                </c:pt>
                <c:pt idx="5">
                  <c:v>Detroit</c:v>
                </c:pt>
                <c:pt idx="6">
                  <c:v>Memphis</c:v>
                </c:pt>
                <c:pt idx="7">
                  <c:v>Bangkok</c:v>
                </c:pt>
                <c:pt idx="8">
                  <c:v>Sao Paulo</c:v>
                </c:pt>
                <c:pt idx="9">
                  <c:v>Cape Town</c:v>
                </c:pt>
              </c:strCache>
            </c:strRef>
          </c:cat>
          <c:val>
            <c:numRef>
              <c:f>Table2!$P$39:$P$48</c:f>
              <c:numCache>
                <c:formatCode>General</c:formatCode>
                <c:ptCount val="10"/>
                <c:pt idx="0">
                  <c:v>63.84</c:v>
                </c:pt>
                <c:pt idx="1">
                  <c:v>63.84</c:v>
                </c:pt>
                <c:pt idx="2">
                  <c:v>63.84</c:v>
                </c:pt>
                <c:pt idx="3">
                  <c:v>63.84</c:v>
                </c:pt>
                <c:pt idx="4">
                  <c:v>63.84</c:v>
                </c:pt>
                <c:pt idx="5">
                  <c:v>63.84</c:v>
                </c:pt>
                <c:pt idx="6">
                  <c:v>63.84</c:v>
                </c:pt>
                <c:pt idx="7">
                  <c:v>63.84</c:v>
                </c:pt>
                <c:pt idx="8">
                  <c:v>63.84</c:v>
                </c:pt>
                <c:pt idx="9">
                  <c:v>63.84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C-4C84-8479-623C694C99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0781583"/>
        <c:axId val="590786991"/>
      </c:lineChart>
      <c:catAx>
        <c:axId val="5907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786991"/>
        <c:crosses val="autoZero"/>
        <c:auto val="1"/>
        <c:lblAlgn val="ctr"/>
        <c:lblOffset val="100"/>
        <c:noMultiLvlLbl val="0"/>
      </c:catAx>
      <c:valAx>
        <c:axId val="5907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7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score distribution</a:t>
          </a:r>
        </a:p>
      </cx:txPr>
    </cx:title>
    <cx:plotArea>
      <cx:plotAreaRegion>
        <cx:series layoutId="clusteredColumn" uniqueId="{C52ED166-C3DA-40DA-97E2-56E245A89A81}">
          <cx:dataId val="0"/>
          <cx:layoutPr>
            <cx:binning intervalClosed="r" underflow="50" overflow="auto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76200</xdr:rowOff>
    </xdr:from>
    <xdr:to>
      <xdr:col>15</xdr:col>
      <xdr:colOff>83820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365F7-0D67-7AF8-CDC7-1C2C24E1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1082040</xdr:colOff>
      <xdr:row>33</xdr:row>
      <xdr:rowOff>38100</xdr:rowOff>
    </xdr:from>
    <xdr:to>
      <xdr:col>17</xdr:col>
      <xdr:colOff>121920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4C860-6070-2210-B3D3-831BE88E5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58</xdr:row>
      <xdr:rowOff>76200</xdr:rowOff>
    </xdr:from>
    <xdr:to>
      <xdr:col>8</xdr:col>
      <xdr:colOff>480060</xdr:colOff>
      <xdr:row>73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04EDC-1A27-234C-BA0C-426CDEF0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104</xdr:row>
      <xdr:rowOff>7620</xdr:rowOff>
    </xdr:from>
    <xdr:to>
      <xdr:col>4</xdr:col>
      <xdr:colOff>670560</xdr:colOff>
      <xdr:row>115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D41ED-7663-4E0F-8F8D-FAFF8AE1C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55</xdr:row>
      <xdr:rowOff>152400</xdr:rowOff>
    </xdr:from>
    <xdr:to>
      <xdr:col>4</xdr:col>
      <xdr:colOff>579120</xdr:colOff>
      <xdr:row>65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93E34-6D44-4E3B-928B-362D12F20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350520</xdr:colOff>
      <xdr:row>39</xdr:row>
      <xdr:rowOff>22860</xdr:rowOff>
    </xdr:from>
    <xdr:to>
      <xdr:col>4</xdr:col>
      <xdr:colOff>426720</xdr:colOff>
      <xdr:row>47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39E09B-6DA2-44E4-BA3A-A5388FC7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4</xdr:col>
      <xdr:colOff>762000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50213A9-B863-4643-83F0-5E11595C2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" y="5013960"/>
              <a:ext cx="457200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75</xdr:row>
      <xdr:rowOff>0</xdr:rowOff>
    </xdr:from>
    <xdr:to>
      <xdr:col>4</xdr:col>
      <xdr:colOff>518160</xdr:colOff>
      <xdr:row>84</xdr:row>
      <xdr:rowOff>220980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BF1D30-6378-4041-A826-0ECEF87C0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gu" refreshedDate="44716.504763657409" createdVersion="8" refreshedVersion="8" minRefreshableVersion="3" recordCount="100" xr:uid="{00000000-000A-0000-FFFF-FFFF18000000}">
  <cacheSource type="worksheet">
    <worksheetSource name="Table2_2"/>
  </cacheSource>
  <cacheFields count="12">
    <cacheField name="City" numFmtId="0">
      <sharedItems count="100">
        <s v="Hong Kong"/>
        <s v="Ottawa"/>
        <s v="Vancouver"/>
        <s v="Toronto"/>
        <s v="Calgary"/>
        <s v="Oslo"/>
        <s v="Amsterdam"/>
        <s v="Tokyo"/>
        <s v="Liverpool"/>
        <s v="Glasgow"/>
        <s v="London"/>
        <s v="Manchester"/>
        <s v="Stuttgart"/>
        <s v="Munich"/>
        <s v="Leipzig"/>
        <s v="Hamburg"/>
        <s v="Frankfurt (am Main)"/>
        <s v="Dusseldorf"/>
        <s v="Berlin"/>
        <s v="Bremen"/>
        <s v="Cologne"/>
        <s v="Brussels"/>
        <s v="Bangkok"/>
        <s v="Bern"/>
        <s v="Zurich"/>
        <s v="Geneva"/>
        <s v="Paris"/>
        <s v="Copenhagen"/>
        <s v="Stockholm"/>
        <s v="Auckland"/>
        <s v="Graz"/>
        <s v="Vienna"/>
        <s v="Lisbon"/>
        <s v="Seoul"/>
        <s v="Kuala Lumpur"/>
        <s v="Helsinki"/>
        <s v="Milan"/>
        <s v="Dublin"/>
        <s v="San Francisco"/>
        <s v="Buenos Aires"/>
        <s v="Baltimore"/>
        <s v="Boston"/>
        <s v="Washington"/>
        <s v="Raleigh"/>
        <s v="Honolulu"/>
        <s v="Budapest"/>
        <s v="New York"/>
        <s v="Austin"/>
        <s v="Chicago"/>
        <s v="Tucson"/>
        <s v="Dallas"/>
        <s v="San Antonio"/>
        <s v="El Paso"/>
        <s v="Houston"/>
        <s v="New Orleans"/>
        <s v="Sydney"/>
        <s v="Melbourne"/>
        <s v="Portland"/>
        <s v="Minneapolis"/>
        <s v="San Diego"/>
        <s v="Denver"/>
        <s v="Virginia Beach"/>
        <s v="Sacramento"/>
        <s v="Tampa"/>
        <s v="Kansas City"/>
        <s v="Charlotte"/>
        <s v="Atlanta"/>
        <s v="Milwaukee"/>
        <s v="Pittsburgh"/>
        <s v="Nashville"/>
        <s v="Cincinnati"/>
        <s v="Miami"/>
        <s v="Philadelphia"/>
        <s v="Indianapolis"/>
        <s v="Cleveland"/>
        <s v="Phoenix"/>
        <s v="Louisville"/>
        <s v="Albuquerque"/>
        <s v="St. Louis"/>
        <s v="Memphis"/>
        <s v="Seattle"/>
        <s v="Salt Lake City"/>
        <s v="Omaha"/>
        <s v="Des Moines"/>
        <s v="Colorado Springs"/>
        <s v="Jacksonville"/>
        <s v="Columbus"/>
        <s v="Oklahoma City"/>
        <s v="Los Angeles"/>
        <s v="Tulsa"/>
        <s v="Wichita"/>
        <s v="Detroit"/>
        <s v="Las Vegas"/>
        <s v="Montevideo"/>
        <s v="Cape Town"/>
        <s v="Madrid"/>
        <s v="Barcelona"/>
        <s v="Singapore"/>
        <s v="Dubai"/>
        <s v="Sao Paulo"/>
      </sharedItems>
    </cacheField>
    <cacheField name="Country" numFmtId="0">
      <sharedItems count="31">
        <s v="Hong Kong"/>
        <s v="Canada"/>
        <s v="Norway"/>
        <s v="Netherlands"/>
        <s v="Japan"/>
        <s v="UK"/>
        <s v="Germany"/>
        <s v="Belgium"/>
        <s v="Thailand"/>
        <s v="Switzerland"/>
        <s v="France"/>
        <s v="Denmark"/>
        <s v="Sweden"/>
        <s v="New Zealand"/>
        <s v="Austria"/>
        <s v="Portugal"/>
        <s v="South Korea"/>
        <s v="Malaysia"/>
        <s v="Finland"/>
        <s v="Italy"/>
        <s v="Ireland"/>
        <s v="USA"/>
        <s v="Argentina"/>
        <s v="Hungary"/>
        <s v="Australia"/>
        <s v="Uruguay"/>
        <s v="South Africa"/>
        <s v="Spain"/>
        <s v="Singapore"/>
        <s v="UAE"/>
        <s v="Brazil"/>
      </sharedItems>
    </cacheField>
    <cacheField name="Healthcare" numFmtId="0">
      <sharedItems containsSemiMixedTypes="0" containsString="0" containsNumber="1" containsInteger="1" minValue="50" maxValue="100" count="27">
        <n v="78"/>
        <n v="97"/>
        <n v="100"/>
        <n v="96"/>
        <n v="99"/>
        <n v="98"/>
        <n v="95"/>
        <n v="94"/>
        <n v="93"/>
        <n v="76"/>
        <n v="92"/>
        <n v="90"/>
        <n v="67"/>
        <n v="87"/>
        <n v="86"/>
        <n v="65"/>
        <n v="91"/>
        <n v="89"/>
        <n v="68"/>
        <n v="84"/>
        <n v="85"/>
        <n v="88"/>
        <n v="82"/>
        <n v="74"/>
        <n v="50"/>
        <n v="69"/>
        <n v="62"/>
      </sharedItems>
    </cacheField>
    <cacheField name="Access to Mental Healthcare" numFmtId="0">
      <sharedItems containsSemiMixedTypes="0" containsString="0" containsNumber="1" containsInteger="1" minValue="50" maxValue="100"/>
    </cacheField>
    <cacheField name="Inclusivity &amp; Tolerance" numFmtId="0">
      <sharedItems containsSemiMixedTypes="0" containsString="0" containsNumber="1" containsInteger="1" minValue="50" maxValue="100" count="29">
        <n v="73"/>
        <n v="94"/>
        <n v="93"/>
        <n v="68"/>
        <n v="91"/>
        <n v="95"/>
        <n v="92"/>
        <n v="96"/>
        <n v="100"/>
        <n v="74"/>
        <n v="88"/>
        <n v="98"/>
        <n v="78"/>
        <n v="57"/>
        <n v="82"/>
        <n v="89"/>
        <n v="97"/>
        <n v="84"/>
        <n v="99"/>
        <n v="86"/>
        <n v="75"/>
        <n v="87"/>
        <n v="85"/>
        <n v="90"/>
        <n v="83"/>
        <n v="81"/>
        <n v="69"/>
        <n v="50"/>
        <n v="80"/>
      </sharedItems>
    </cacheField>
    <cacheField name="Happiness, Culture &amp; Leisure" numFmtId="0">
      <sharedItems containsSemiMixedTypes="0" containsString="0" containsNumber="1" containsInteger="1" minValue="50" maxValue="100"/>
    </cacheField>
    <cacheField name="City Safety" numFmtId="0">
      <sharedItems containsSemiMixedTypes="0" containsString="0" containsNumber="1" containsInteger="1" minValue="1" maxValue="100"/>
    </cacheField>
    <cacheField name="Outdoor Spaces" numFmtId="0">
      <sharedItems containsSemiMixedTypes="0" containsString="0" containsNumber="1" containsInteger="1" minValue="50" maxValue="100"/>
    </cacheField>
    <cacheField name="Air Quality" numFmtId="0">
      <sharedItems containsSemiMixedTypes="0" containsString="0" containsNumber="1" containsInteger="1" minValue="50" maxValue="100"/>
    </cacheField>
    <cacheField name="Wellness and Fitness" numFmtId="0">
      <sharedItems containsSemiMixedTypes="0" containsString="0" containsNumber="1" containsInteger="1" minValue="50" maxValue="100"/>
    </cacheField>
    <cacheField name="ABOVE OR BELOW AVERAGE?" numFmtId="0">
      <sharedItems count="2">
        <s v="Below the average"/>
        <s v="Above the average"/>
      </sharedItems>
    </cacheField>
    <cacheField name="TOTAL SCORE" numFmtId="0">
      <sharedItems containsSemiMixedTypes="0" containsString="0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n v="100"/>
    <x v="0"/>
    <n v="56"/>
    <n v="86"/>
    <n v="82"/>
    <n v="82"/>
    <n v="81"/>
    <x v="0"/>
    <n v="77"/>
  </r>
  <r>
    <x v="1"/>
    <x v="1"/>
    <x v="1"/>
    <n v="92"/>
    <x v="1"/>
    <n v="81"/>
    <n v="85"/>
    <n v="97"/>
    <n v="99"/>
    <n v="69"/>
    <x v="1"/>
    <n v="96"/>
  </r>
  <r>
    <x v="2"/>
    <x v="1"/>
    <x v="1"/>
    <n v="92"/>
    <x v="1"/>
    <n v="80"/>
    <n v="79"/>
    <n v="86"/>
    <n v="100"/>
    <n v="64"/>
    <x v="1"/>
    <n v="92"/>
  </r>
  <r>
    <x v="3"/>
    <x v="1"/>
    <x v="1"/>
    <n v="92"/>
    <x v="1"/>
    <n v="90"/>
    <n v="77"/>
    <n v="90"/>
    <n v="97"/>
    <n v="66"/>
    <x v="1"/>
    <n v="91"/>
  </r>
  <r>
    <x v="4"/>
    <x v="1"/>
    <x v="1"/>
    <n v="92"/>
    <x v="1"/>
    <n v="79"/>
    <n v="74"/>
    <n v="77"/>
    <n v="99"/>
    <n v="66"/>
    <x v="1"/>
    <n v="89"/>
  </r>
  <r>
    <x v="5"/>
    <x v="2"/>
    <x v="2"/>
    <n v="85"/>
    <x v="2"/>
    <n v="89"/>
    <n v="86"/>
    <n v="96"/>
    <n v="98"/>
    <n v="66"/>
    <x v="1"/>
    <n v="100"/>
  </r>
  <r>
    <x v="6"/>
    <x v="3"/>
    <x v="3"/>
    <n v="85"/>
    <x v="2"/>
    <n v="86"/>
    <n v="84"/>
    <n v="76"/>
    <n v="94"/>
    <n v="68"/>
    <x v="1"/>
    <n v="93"/>
  </r>
  <r>
    <x v="7"/>
    <x v="4"/>
    <x v="4"/>
    <n v="84"/>
    <x v="3"/>
    <n v="74"/>
    <n v="92"/>
    <n v="76"/>
    <n v="91"/>
    <n v="78"/>
    <x v="1"/>
    <n v="92"/>
  </r>
  <r>
    <x v="8"/>
    <x v="5"/>
    <x v="5"/>
    <n v="84"/>
    <x v="4"/>
    <n v="83"/>
    <n v="71"/>
    <n v="76"/>
    <n v="98"/>
    <n v="63"/>
    <x v="1"/>
    <n v="91"/>
  </r>
  <r>
    <x v="9"/>
    <x v="5"/>
    <x v="6"/>
    <n v="84"/>
    <x v="5"/>
    <n v="83"/>
    <n v="71"/>
    <n v="72"/>
    <n v="98"/>
    <n v="64"/>
    <x v="1"/>
    <n v="91"/>
  </r>
  <r>
    <x v="10"/>
    <x v="5"/>
    <x v="6"/>
    <n v="84"/>
    <x v="2"/>
    <n v="90"/>
    <n v="66"/>
    <n v="80"/>
    <n v="95"/>
    <n v="78"/>
    <x v="1"/>
    <n v="90"/>
  </r>
  <r>
    <x v="11"/>
    <x v="5"/>
    <x v="3"/>
    <n v="84"/>
    <x v="4"/>
    <n v="83"/>
    <n v="63"/>
    <n v="76"/>
    <n v="97"/>
    <n v="63"/>
    <x v="1"/>
    <n v="89"/>
  </r>
  <r>
    <x v="12"/>
    <x v="6"/>
    <x v="7"/>
    <n v="82"/>
    <x v="6"/>
    <n v="86"/>
    <n v="79"/>
    <n v="91"/>
    <n v="96"/>
    <n v="67"/>
    <x v="1"/>
    <n v="94"/>
  </r>
  <r>
    <x v="13"/>
    <x v="6"/>
    <x v="6"/>
    <n v="82"/>
    <x v="2"/>
    <n v="87"/>
    <n v="88"/>
    <n v="78"/>
    <n v="96"/>
    <n v="68"/>
    <x v="1"/>
    <n v="94"/>
  </r>
  <r>
    <x v="14"/>
    <x v="6"/>
    <x v="6"/>
    <n v="82"/>
    <x v="2"/>
    <n v="86"/>
    <n v="70"/>
    <n v="89"/>
    <n v="96"/>
    <n v="68"/>
    <x v="1"/>
    <n v="92"/>
  </r>
  <r>
    <x v="15"/>
    <x v="6"/>
    <x v="6"/>
    <n v="82"/>
    <x v="1"/>
    <n v="80"/>
    <n v="72"/>
    <n v="81"/>
    <n v="96"/>
    <n v="78"/>
    <x v="1"/>
    <n v="92"/>
  </r>
  <r>
    <x v="16"/>
    <x v="6"/>
    <x v="6"/>
    <n v="82"/>
    <x v="2"/>
    <n v="86"/>
    <n v="70"/>
    <n v="81"/>
    <n v="96"/>
    <n v="67"/>
    <x v="1"/>
    <n v="91"/>
  </r>
  <r>
    <x v="17"/>
    <x v="6"/>
    <x v="6"/>
    <n v="82"/>
    <x v="1"/>
    <n v="86"/>
    <n v="76"/>
    <n v="81"/>
    <n v="96"/>
    <n v="65"/>
    <x v="1"/>
    <n v="91"/>
  </r>
  <r>
    <x v="18"/>
    <x v="6"/>
    <x v="8"/>
    <n v="82"/>
    <x v="7"/>
    <n v="94"/>
    <n v="75"/>
    <n v="82"/>
    <n v="95"/>
    <n v="87"/>
    <x v="1"/>
    <n v="91"/>
  </r>
  <r>
    <x v="19"/>
    <x v="6"/>
    <x v="6"/>
    <n v="82"/>
    <x v="7"/>
    <n v="86"/>
    <n v="73"/>
    <n v="88"/>
    <n v="98"/>
    <n v="70"/>
    <x v="1"/>
    <n v="91"/>
  </r>
  <r>
    <x v="20"/>
    <x v="6"/>
    <x v="7"/>
    <n v="82"/>
    <x v="8"/>
    <n v="86"/>
    <n v="70"/>
    <n v="86"/>
    <n v="95"/>
    <n v="68"/>
    <x v="1"/>
    <n v="90"/>
  </r>
  <r>
    <x v="21"/>
    <x v="7"/>
    <x v="7"/>
    <n v="82"/>
    <x v="2"/>
    <n v="77"/>
    <n v="70"/>
    <n v="80"/>
    <n v="94"/>
    <n v="68"/>
    <x v="1"/>
    <n v="87"/>
  </r>
  <r>
    <x v="22"/>
    <x v="8"/>
    <x v="9"/>
    <n v="80"/>
    <x v="9"/>
    <n v="66"/>
    <n v="28"/>
    <n v="70"/>
    <n v="84"/>
    <n v="65"/>
    <x v="0"/>
    <n v="71"/>
  </r>
  <r>
    <x v="23"/>
    <x v="9"/>
    <x v="2"/>
    <n v="79"/>
    <x v="5"/>
    <n v="100"/>
    <n v="92"/>
    <n v="87"/>
    <n v="100"/>
    <n v="69"/>
    <x v="1"/>
    <n v="99"/>
  </r>
  <r>
    <x v="24"/>
    <x v="9"/>
    <x v="4"/>
    <n v="79"/>
    <x v="10"/>
    <n v="92"/>
    <n v="93"/>
    <n v="84"/>
    <n v="96"/>
    <n v="69"/>
    <x v="1"/>
    <n v="96"/>
  </r>
  <r>
    <x v="25"/>
    <x v="9"/>
    <x v="4"/>
    <n v="79"/>
    <x v="1"/>
    <n v="100"/>
    <n v="85"/>
    <n v="92"/>
    <n v="97"/>
    <n v="68"/>
    <x v="1"/>
    <n v="96"/>
  </r>
  <r>
    <x v="26"/>
    <x v="10"/>
    <x v="3"/>
    <n v="79"/>
    <x v="6"/>
    <n v="85"/>
    <n v="61"/>
    <n v="77"/>
    <n v="93"/>
    <n v="100"/>
    <x v="1"/>
    <n v="90"/>
  </r>
  <r>
    <x v="27"/>
    <x v="11"/>
    <x v="6"/>
    <n v="78"/>
    <x v="5"/>
    <n v="92"/>
    <n v="96"/>
    <n v="76"/>
    <n v="95"/>
    <n v="66"/>
    <x v="1"/>
    <n v="96"/>
  </r>
  <r>
    <x v="28"/>
    <x v="12"/>
    <x v="3"/>
    <n v="77"/>
    <x v="11"/>
    <n v="88"/>
    <n v="81"/>
    <n v="88"/>
    <n v="95"/>
    <n v="68"/>
    <x v="1"/>
    <n v="93"/>
  </r>
  <r>
    <x v="29"/>
    <x v="13"/>
    <x v="10"/>
    <n v="77"/>
    <x v="8"/>
    <n v="84"/>
    <n v="75"/>
    <n v="85"/>
    <n v="98"/>
    <n v="65"/>
    <x v="1"/>
    <n v="92"/>
  </r>
  <r>
    <x v="30"/>
    <x v="14"/>
    <x v="8"/>
    <n v="77"/>
    <x v="1"/>
    <n v="89"/>
    <n v="85"/>
    <n v="89"/>
    <n v="96"/>
    <n v="66"/>
    <x v="1"/>
    <n v="89"/>
  </r>
  <r>
    <x v="31"/>
    <x v="14"/>
    <x v="7"/>
    <n v="77"/>
    <x v="1"/>
    <n v="84"/>
    <n v="85"/>
    <n v="87"/>
    <n v="94"/>
    <n v="74"/>
    <x v="1"/>
    <n v="88"/>
  </r>
  <r>
    <x v="32"/>
    <x v="15"/>
    <x v="11"/>
    <n v="77"/>
    <x v="5"/>
    <n v="71"/>
    <n v="73"/>
    <n v="87"/>
    <n v="97"/>
    <n v="65"/>
    <x v="0"/>
    <n v="85"/>
  </r>
  <r>
    <x v="33"/>
    <x v="16"/>
    <x v="1"/>
    <n v="75"/>
    <x v="12"/>
    <n v="63"/>
    <n v="82"/>
    <n v="85"/>
    <n v="72"/>
    <n v="72"/>
    <x v="0"/>
    <n v="80"/>
  </r>
  <r>
    <x v="34"/>
    <x v="17"/>
    <x v="12"/>
    <n v="74"/>
    <x v="13"/>
    <n v="60"/>
    <n v="47"/>
    <n v="62"/>
    <n v="85"/>
    <n v="60"/>
    <x v="0"/>
    <n v="66"/>
  </r>
  <r>
    <x v="35"/>
    <x v="18"/>
    <x v="1"/>
    <n v="73"/>
    <x v="1"/>
    <n v="96"/>
    <n v="95"/>
    <n v="86"/>
    <n v="97"/>
    <n v="68"/>
    <x v="1"/>
    <n v="99"/>
  </r>
  <r>
    <x v="36"/>
    <x v="19"/>
    <x v="7"/>
    <n v="73"/>
    <x v="14"/>
    <n v="70"/>
    <n v="63"/>
    <n v="82"/>
    <n v="92"/>
    <n v="78"/>
    <x v="0"/>
    <n v="84"/>
  </r>
  <r>
    <x v="37"/>
    <x v="20"/>
    <x v="13"/>
    <n v="71"/>
    <x v="15"/>
    <n v="90"/>
    <n v="76"/>
    <n v="73"/>
    <n v="98"/>
    <n v="67"/>
    <x v="1"/>
    <n v="88"/>
  </r>
  <r>
    <x v="38"/>
    <x v="21"/>
    <x v="14"/>
    <n v="71"/>
    <x v="16"/>
    <n v="93"/>
    <n v="56"/>
    <n v="91"/>
    <n v="98"/>
    <n v="62"/>
    <x v="1"/>
    <n v="87"/>
  </r>
  <r>
    <x v="39"/>
    <x v="22"/>
    <x v="15"/>
    <n v="70"/>
    <x v="17"/>
    <n v="74"/>
    <n v="39"/>
    <n v="82"/>
    <n v="96"/>
    <n v="61"/>
    <x v="0"/>
    <n v="73"/>
  </r>
  <r>
    <x v="40"/>
    <x v="21"/>
    <x v="11"/>
    <n v="69"/>
    <x v="6"/>
    <n v="77"/>
    <n v="40"/>
    <n v="92"/>
    <n v="96"/>
    <n v="60"/>
    <x v="0"/>
    <n v="83"/>
  </r>
  <r>
    <x v="41"/>
    <x v="21"/>
    <x v="16"/>
    <n v="68"/>
    <x v="16"/>
    <n v="86"/>
    <n v="66"/>
    <n v="97"/>
    <n v="96"/>
    <n v="65"/>
    <x v="1"/>
    <n v="88"/>
  </r>
  <r>
    <x v="42"/>
    <x v="21"/>
    <x v="13"/>
    <n v="68"/>
    <x v="18"/>
    <n v="88"/>
    <n v="56"/>
    <n v="96"/>
    <n v="97"/>
    <n v="66"/>
    <x v="1"/>
    <n v="87"/>
  </r>
  <r>
    <x v="43"/>
    <x v="21"/>
    <x v="17"/>
    <n v="68"/>
    <x v="19"/>
    <n v="85"/>
    <n v="66"/>
    <n v="83"/>
    <n v="95"/>
    <n v="61"/>
    <x v="0"/>
    <n v="85"/>
  </r>
  <r>
    <x v="44"/>
    <x v="21"/>
    <x v="17"/>
    <n v="68"/>
    <x v="1"/>
    <n v="85"/>
    <n v="57"/>
    <n v="92"/>
    <n v="98"/>
    <n v="61"/>
    <x v="0"/>
    <n v="85"/>
  </r>
  <r>
    <x v="45"/>
    <x v="23"/>
    <x v="18"/>
    <n v="68"/>
    <x v="20"/>
    <n v="65"/>
    <n v="72"/>
    <n v="82"/>
    <n v="93"/>
    <n v="62"/>
    <x v="0"/>
    <n v="85"/>
  </r>
  <r>
    <x v="46"/>
    <x v="21"/>
    <x v="14"/>
    <n v="68"/>
    <x v="1"/>
    <n v="92"/>
    <n v="62"/>
    <n v="91"/>
    <n v="96"/>
    <n v="65"/>
    <x v="0"/>
    <n v="84"/>
  </r>
  <r>
    <x v="47"/>
    <x v="21"/>
    <x v="13"/>
    <n v="68"/>
    <x v="21"/>
    <n v="85"/>
    <n v="66"/>
    <n v="77"/>
    <n v="96"/>
    <n v="57"/>
    <x v="0"/>
    <n v="84"/>
  </r>
  <r>
    <x v="48"/>
    <x v="21"/>
    <x v="14"/>
    <n v="68"/>
    <x v="4"/>
    <n v="90"/>
    <n v="48"/>
    <n v="90"/>
    <n v="96"/>
    <n v="61"/>
    <x v="0"/>
    <n v="83"/>
  </r>
  <r>
    <x v="49"/>
    <x v="21"/>
    <x v="19"/>
    <n v="68"/>
    <x v="10"/>
    <n v="78"/>
    <n v="56"/>
    <n v="76"/>
    <n v="97"/>
    <n v="62"/>
    <x v="0"/>
    <n v="82"/>
  </r>
  <r>
    <x v="50"/>
    <x v="21"/>
    <x v="14"/>
    <n v="68"/>
    <x v="22"/>
    <n v="81"/>
    <n v="58"/>
    <n v="78"/>
    <n v="97"/>
    <n v="56"/>
    <x v="0"/>
    <n v="82"/>
  </r>
  <r>
    <x v="51"/>
    <x v="21"/>
    <x v="13"/>
    <n v="68"/>
    <x v="22"/>
    <n v="77"/>
    <n v="57"/>
    <n v="78"/>
    <n v="97"/>
    <n v="57"/>
    <x v="0"/>
    <n v="81"/>
  </r>
  <r>
    <x v="52"/>
    <x v="21"/>
    <x v="20"/>
    <n v="68"/>
    <x v="22"/>
    <n v="78"/>
    <n v="68"/>
    <n v="77"/>
    <n v="95"/>
    <n v="56"/>
    <x v="0"/>
    <n v="80"/>
  </r>
  <r>
    <x v="53"/>
    <x v="21"/>
    <x v="21"/>
    <n v="68"/>
    <x v="17"/>
    <n v="81"/>
    <n v="50"/>
    <n v="85"/>
    <n v="97"/>
    <n v="57"/>
    <x v="0"/>
    <n v="80"/>
  </r>
  <r>
    <x v="54"/>
    <x v="21"/>
    <x v="19"/>
    <n v="68"/>
    <x v="19"/>
    <n v="77"/>
    <n v="43"/>
    <n v="86"/>
    <n v="99"/>
    <n v="57"/>
    <x v="0"/>
    <n v="79"/>
  </r>
  <r>
    <x v="55"/>
    <x v="24"/>
    <x v="4"/>
    <n v="67"/>
    <x v="6"/>
    <n v="88"/>
    <n v="78"/>
    <n v="98"/>
    <n v="98"/>
    <n v="70"/>
    <x v="1"/>
    <n v="94"/>
  </r>
  <r>
    <x v="56"/>
    <x v="24"/>
    <x v="5"/>
    <n v="67"/>
    <x v="6"/>
    <n v="95"/>
    <n v="72"/>
    <n v="91"/>
    <n v="98"/>
    <n v="75"/>
    <x v="1"/>
    <n v="93"/>
  </r>
  <r>
    <x v="57"/>
    <x v="21"/>
    <x v="17"/>
    <n v="67"/>
    <x v="5"/>
    <n v="86"/>
    <n v="62"/>
    <n v="96"/>
    <n v="100"/>
    <n v="64"/>
    <x v="1"/>
    <n v="88"/>
  </r>
  <r>
    <x v="58"/>
    <x v="21"/>
    <x v="10"/>
    <n v="67"/>
    <x v="2"/>
    <n v="88"/>
    <n v="59"/>
    <n v="100"/>
    <n v="97"/>
    <n v="63"/>
    <x v="1"/>
    <n v="88"/>
  </r>
  <r>
    <x v="59"/>
    <x v="21"/>
    <x v="17"/>
    <n v="67"/>
    <x v="2"/>
    <n v="86"/>
    <n v="66"/>
    <n v="92"/>
    <n v="94"/>
    <n v="62"/>
    <x v="1"/>
    <n v="86"/>
  </r>
  <r>
    <x v="60"/>
    <x v="21"/>
    <x v="21"/>
    <n v="67"/>
    <x v="6"/>
    <n v="83"/>
    <n v="60"/>
    <n v="86"/>
    <n v="96"/>
    <n v="66"/>
    <x v="1"/>
    <n v="86"/>
  </r>
  <r>
    <x v="61"/>
    <x v="21"/>
    <x v="21"/>
    <n v="67"/>
    <x v="23"/>
    <n v="82"/>
    <n v="60"/>
    <n v="86"/>
    <n v="97"/>
    <n v="60"/>
    <x v="0"/>
    <n v="85"/>
  </r>
  <r>
    <x v="62"/>
    <x v="21"/>
    <x v="21"/>
    <n v="67"/>
    <x v="2"/>
    <n v="83"/>
    <n v="59"/>
    <n v="88"/>
    <n v="98"/>
    <n v="62"/>
    <x v="0"/>
    <n v="85"/>
  </r>
  <r>
    <x v="63"/>
    <x v="21"/>
    <x v="13"/>
    <n v="67"/>
    <x v="15"/>
    <n v="81"/>
    <n v="61"/>
    <n v="82"/>
    <n v="98"/>
    <n v="62"/>
    <x v="0"/>
    <n v="84"/>
  </r>
  <r>
    <x v="64"/>
    <x v="21"/>
    <x v="17"/>
    <n v="67"/>
    <x v="22"/>
    <n v="76"/>
    <n v="40"/>
    <n v="97"/>
    <n v="97"/>
    <n v="59"/>
    <x v="0"/>
    <n v="84"/>
  </r>
  <r>
    <x v="65"/>
    <x v="21"/>
    <x v="21"/>
    <n v="67"/>
    <x v="21"/>
    <n v="82"/>
    <n v="60"/>
    <n v="86"/>
    <n v="96"/>
    <n v="61"/>
    <x v="0"/>
    <n v="84"/>
  </r>
  <r>
    <x v="66"/>
    <x v="21"/>
    <x v="14"/>
    <n v="67"/>
    <x v="21"/>
    <n v="83"/>
    <n v="52"/>
    <n v="92"/>
    <n v="96"/>
    <n v="60"/>
    <x v="0"/>
    <n v="84"/>
  </r>
  <r>
    <x v="67"/>
    <x v="21"/>
    <x v="13"/>
    <n v="67"/>
    <x v="15"/>
    <n v="81"/>
    <n v="49"/>
    <n v="89"/>
    <n v="97"/>
    <n v="61"/>
    <x v="0"/>
    <n v="84"/>
  </r>
  <r>
    <x v="68"/>
    <x v="21"/>
    <x v="11"/>
    <n v="67"/>
    <x v="21"/>
    <n v="84"/>
    <n v="62"/>
    <n v="92"/>
    <n v="96"/>
    <n v="60"/>
    <x v="0"/>
    <n v="84"/>
  </r>
  <r>
    <x v="69"/>
    <x v="21"/>
    <x v="19"/>
    <n v="67"/>
    <x v="22"/>
    <n v="80"/>
    <n v="57"/>
    <n v="98"/>
    <n v="96"/>
    <n v="58"/>
    <x v="0"/>
    <n v="83"/>
  </r>
  <r>
    <x v="70"/>
    <x v="21"/>
    <x v="13"/>
    <n v="67"/>
    <x v="22"/>
    <n v="77"/>
    <n v="56"/>
    <n v="95"/>
    <n v="95"/>
    <n v="58"/>
    <x v="0"/>
    <n v="83"/>
  </r>
  <r>
    <x v="71"/>
    <x v="21"/>
    <x v="14"/>
    <n v="67"/>
    <x v="15"/>
    <n v="87"/>
    <n v="56"/>
    <n v="83"/>
    <n v="98"/>
    <n v="62"/>
    <x v="0"/>
    <n v="83"/>
  </r>
  <r>
    <x v="72"/>
    <x v="21"/>
    <x v="21"/>
    <n v="67"/>
    <x v="10"/>
    <n v="84"/>
    <n v="44"/>
    <n v="94"/>
    <n v="96"/>
    <n v="61"/>
    <x v="0"/>
    <n v="82"/>
  </r>
  <r>
    <x v="73"/>
    <x v="21"/>
    <x v="21"/>
    <n v="67"/>
    <x v="10"/>
    <n v="74"/>
    <n v="52"/>
    <n v="83"/>
    <n v="95"/>
    <n v="56"/>
    <x v="0"/>
    <n v="82"/>
  </r>
  <r>
    <x v="74"/>
    <x v="21"/>
    <x v="11"/>
    <n v="67"/>
    <x v="19"/>
    <n v="71"/>
    <n v="50"/>
    <n v="87"/>
    <n v="96"/>
    <n v="57"/>
    <x v="0"/>
    <n v="82"/>
  </r>
  <r>
    <x v="75"/>
    <x v="21"/>
    <x v="14"/>
    <n v="67"/>
    <x v="10"/>
    <n v="78"/>
    <n v="57"/>
    <n v="75"/>
    <n v="96"/>
    <n v="62"/>
    <x v="0"/>
    <n v="81"/>
  </r>
  <r>
    <x v="76"/>
    <x v="21"/>
    <x v="19"/>
    <n v="67"/>
    <x v="21"/>
    <n v="75"/>
    <n v="54"/>
    <n v="90"/>
    <n v="95"/>
    <n v="58"/>
    <x v="0"/>
    <n v="81"/>
  </r>
  <r>
    <x v="77"/>
    <x v="21"/>
    <x v="20"/>
    <n v="67"/>
    <x v="23"/>
    <n v="78"/>
    <n v="41"/>
    <n v="87"/>
    <n v="96"/>
    <n v="59"/>
    <x v="0"/>
    <n v="80"/>
  </r>
  <r>
    <x v="78"/>
    <x v="21"/>
    <x v="16"/>
    <n v="67"/>
    <x v="22"/>
    <n v="76"/>
    <n v="44"/>
    <n v="94"/>
    <n v="82"/>
    <n v="58"/>
    <x v="0"/>
    <n v="77"/>
  </r>
  <r>
    <x v="79"/>
    <x v="21"/>
    <x v="0"/>
    <n v="67"/>
    <x v="17"/>
    <n v="79"/>
    <n v="37"/>
    <n v="83"/>
    <n v="97"/>
    <n v="58"/>
    <x v="0"/>
    <n v="77"/>
  </r>
  <r>
    <x v="80"/>
    <x v="21"/>
    <x v="11"/>
    <n v="66"/>
    <x v="5"/>
    <n v="91"/>
    <n v="60"/>
    <n v="96"/>
    <n v="99"/>
    <n v="64"/>
    <x v="1"/>
    <n v="88"/>
  </r>
  <r>
    <x v="81"/>
    <x v="21"/>
    <x v="21"/>
    <n v="66"/>
    <x v="10"/>
    <n v="84"/>
    <n v="65"/>
    <n v="89"/>
    <n v="97"/>
    <n v="65"/>
    <x v="1"/>
    <n v="88"/>
  </r>
  <r>
    <x v="82"/>
    <x v="21"/>
    <x v="11"/>
    <n v="66"/>
    <x v="10"/>
    <n v="83"/>
    <n v="61"/>
    <n v="86"/>
    <n v="97"/>
    <n v="60"/>
    <x v="1"/>
    <n v="86"/>
  </r>
  <r>
    <x v="83"/>
    <x v="21"/>
    <x v="16"/>
    <n v="66"/>
    <x v="23"/>
    <n v="84"/>
    <n v="60"/>
    <n v="86"/>
    <n v="97"/>
    <n v="59"/>
    <x v="0"/>
    <n v="85"/>
  </r>
  <r>
    <x v="84"/>
    <x v="21"/>
    <x v="20"/>
    <n v="66"/>
    <x v="4"/>
    <n v="82"/>
    <n v="62"/>
    <n v="81"/>
    <n v="97"/>
    <n v="66"/>
    <x v="0"/>
    <n v="85"/>
  </r>
  <r>
    <x v="85"/>
    <x v="21"/>
    <x v="21"/>
    <n v="66"/>
    <x v="15"/>
    <n v="78"/>
    <n v="53"/>
    <n v="84"/>
    <n v="97"/>
    <n v="62"/>
    <x v="0"/>
    <n v="83"/>
  </r>
  <r>
    <x v="86"/>
    <x v="21"/>
    <x v="21"/>
    <n v="66"/>
    <x v="21"/>
    <n v="78"/>
    <n v="55"/>
    <n v="87"/>
    <n v="96"/>
    <n v="59"/>
    <x v="0"/>
    <n v="83"/>
  </r>
  <r>
    <x v="87"/>
    <x v="21"/>
    <x v="21"/>
    <n v="66"/>
    <x v="14"/>
    <n v="76"/>
    <n v="56"/>
    <n v="77"/>
    <n v="96"/>
    <n v="55"/>
    <x v="0"/>
    <n v="82"/>
  </r>
  <r>
    <x v="88"/>
    <x v="21"/>
    <x v="14"/>
    <n v="66"/>
    <x v="1"/>
    <n v="90"/>
    <n v="59"/>
    <n v="86"/>
    <n v="93"/>
    <n v="63"/>
    <x v="0"/>
    <n v="82"/>
  </r>
  <r>
    <x v="89"/>
    <x v="21"/>
    <x v="14"/>
    <n v="66"/>
    <x v="24"/>
    <n v="74"/>
    <n v="54"/>
    <n v="85"/>
    <n v="96"/>
    <n v="55"/>
    <x v="0"/>
    <n v="81"/>
  </r>
  <r>
    <x v="90"/>
    <x v="21"/>
    <x v="19"/>
    <n v="66"/>
    <x v="22"/>
    <n v="76"/>
    <n v="54"/>
    <n v="83"/>
    <n v="97"/>
    <n v="56"/>
    <x v="0"/>
    <n v="81"/>
  </r>
  <r>
    <x v="91"/>
    <x v="21"/>
    <x v="20"/>
    <n v="66"/>
    <x v="15"/>
    <n v="79"/>
    <n v="37"/>
    <n v="89"/>
    <n v="98"/>
    <n v="58"/>
    <x v="0"/>
    <n v="80"/>
  </r>
  <r>
    <x v="92"/>
    <x v="21"/>
    <x v="22"/>
    <n v="66"/>
    <x v="23"/>
    <n v="85"/>
    <n v="51"/>
    <n v="84"/>
    <n v="96"/>
    <n v="57"/>
    <x v="0"/>
    <n v="79"/>
  </r>
  <r>
    <x v="93"/>
    <x v="25"/>
    <x v="23"/>
    <n v="65"/>
    <x v="25"/>
    <n v="50"/>
    <n v="56"/>
    <n v="84"/>
    <n v="98"/>
    <n v="62"/>
    <x v="0"/>
    <n v="75"/>
  </r>
  <r>
    <x v="94"/>
    <x v="26"/>
    <x v="24"/>
    <n v="65"/>
    <x v="23"/>
    <n v="60"/>
    <n v="1"/>
    <n v="88"/>
    <n v="94"/>
    <n v="50"/>
    <x v="0"/>
    <n v="50"/>
  </r>
  <r>
    <x v="95"/>
    <x v="27"/>
    <x v="5"/>
    <n v="64"/>
    <x v="11"/>
    <n v="81"/>
    <n v="74"/>
    <n v="84"/>
    <n v="94"/>
    <n v="73"/>
    <x v="1"/>
    <n v="87"/>
  </r>
  <r>
    <x v="96"/>
    <x v="27"/>
    <x v="1"/>
    <n v="64"/>
    <x v="11"/>
    <n v="80"/>
    <n v="68"/>
    <n v="83"/>
    <n v="92"/>
    <n v="70"/>
    <x v="0"/>
    <n v="85"/>
  </r>
  <r>
    <x v="97"/>
    <x v="28"/>
    <x v="7"/>
    <n v="62"/>
    <x v="26"/>
    <n v="78"/>
    <n v="100"/>
    <n v="74"/>
    <n v="90"/>
    <n v="73"/>
    <x v="1"/>
    <n v="86"/>
  </r>
  <r>
    <x v="98"/>
    <x v="29"/>
    <x v="25"/>
    <n v="52"/>
    <x v="27"/>
    <n v="79"/>
    <n v="98"/>
    <n v="50"/>
    <n v="50"/>
    <n v="59"/>
    <x v="0"/>
    <n v="61"/>
  </r>
  <r>
    <x v="99"/>
    <x v="30"/>
    <x v="26"/>
    <n v="50"/>
    <x v="28"/>
    <n v="76"/>
    <n v="17"/>
    <n v="77"/>
    <n v="88"/>
    <n v="62"/>
    <x v="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91:C102" firstHeaderRow="1" firstDataRow="1" firstDataCol="1"/>
  <pivotFields count="12">
    <pivotField axis="axisRow" showAll="0" measureFilter="1" sortType="descending">
      <items count="101">
        <item x="77"/>
        <item x="6"/>
        <item x="66"/>
        <item x="29"/>
        <item x="47"/>
        <item x="40"/>
        <item x="22"/>
        <item x="96"/>
        <item x="18"/>
        <item x="23"/>
        <item x="41"/>
        <item x="19"/>
        <item x="21"/>
        <item x="45"/>
        <item x="39"/>
        <item x="4"/>
        <item x="94"/>
        <item x="65"/>
        <item x="48"/>
        <item x="70"/>
        <item x="74"/>
        <item x="20"/>
        <item x="84"/>
        <item x="86"/>
        <item x="27"/>
        <item x="50"/>
        <item x="60"/>
        <item x="83"/>
        <item x="91"/>
        <item x="98"/>
        <item x="37"/>
        <item x="17"/>
        <item x="52"/>
        <item x="16"/>
        <item x="25"/>
        <item x="9"/>
        <item x="30"/>
        <item x="15"/>
        <item x="35"/>
        <item x="0"/>
        <item x="44"/>
        <item x="53"/>
        <item x="73"/>
        <item x="85"/>
        <item x="64"/>
        <item x="34"/>
        <item x="92"/>
        <item x="14"/>
        <item x="32"/>
        <item x="8"/>
        <item x="10"/>
        <item x="88"/>
        <item x="76"/>
        <item x="95"/>
        <item x="11"/>
        <item x="56"/>
        <item x="79"/>
        <item x="71"/>
        <item x="36"/>
        <item x="67"/>
        <item x="58"/>
        <item x="93"/>
        <item x="13"/>
        <item x="69"/>
        <item x="54"/>
        <item x="46"/>
        <item x="87"/>
        <item x="82"/>
        <item x="5"/>
        <item x="1"/>
        <item x="26"/>
        <item x="72"/>
        <item x="75"/>
        <item x="68"/>
        <item x="57"/>
        <item x="43"/>
        <item x="62"/>
        <item x="81"/>
        <item x="51"/>
        <item x="59"/>
        <item x="38"/>
        <item x="99"/>
        <item x="80"/>
        <item x="33"/>
        <item x="97"/>
        <item x="78"/>
        <item x="28"/>
        <item x="12"/>
        <item x="55"/>
        <item x="63"/>
        <item x="7"/>
        <item x="3"/>
        <item x="49"/>
        <item x="89"/>
        <item x="2"/>
        <item x="31"/>
        <item x="61"/>
        <item x="42"/>
        <item x="9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items count="32">
        <item x="22"/>
        <item x="24"/>
        <item x="14"/>
        <item x="7"/>
        <item x="30"/>
        <item x="1"/>
        <item x="11"/>
        <item x="18"/>
        <item x="10"/>
        <item x="6"/>
        <item x="0"/>
        <item x="23"/>
        <item x="20"/>
        <item x="19"/>
        <item x="4"/>
        <item x="17"/>
        <item x="3"/>
        <item x="13"/>
        <item x="2"/>
        <item x="15"/>
        <item x="28"/>
        <item x="26"/>
        <item x="16"/>
        <item x="27"/>
        <item x="12"/>
        <item x="9"/>
        <item x="8"/>
        <item x="29"/>
        <item x="5"/>
        <item x="25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0">
        <item x="27"/>
        <item x="13"/>
        <item x="3"/>
        <item x="26"/>
        <item x="0"/>
        <item x="9"/>
        <item x="20"/>
        <item x="12"/>
        <item x="28"/>
        <item x="25"/>
        <item x="14"/>
        <item x="24"/>
        <item x="17"/>
        <item x="22"/>
        <item x="19"/>
        <item x="21"/>
        <item x="10"/>
        <item x="15"/>
        <item x="23"/>
        <item x="4"/>
        <item x="6"/>
        <item x="2"/>
        <item x="1"/>
        <item x="5"/>
        <item x="7"/>
        <item x="16"/>
        <item x="11"/>
        <item x="18"/>
        <item x="8"/>
        <item t="default"/>
      </items>
    </pivotField>
    <pivotField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11">
    <i>
      <x v="84"/>
    </i>
    <i>
      <x v="29"/>
    </i>
    <i>
      <x v="24"/>
    </i>
    <i>
      <x v="38"/>
    </i>
    <i>
      <x v="99"/>
    </i>
    <i>
      <x v="28"/>
    </i>
    <i>
      <x v="56"/>
    </i>
    <i>
      <x v="6"/>
    </i>
    <i>
      <x v="81"/>
    </i>
    <i>
      <x v="16"/>
    </i>
    <i t="grand">
      <x/>
    </i>
  </rowItems>
  <colItems count="1">
    <i/>
  </colItems>
  <dataFields count="1">
    <dataField name="Max of City Safety" fld="6" subtotal="max" baseField="1" baseItem="2"/>
  </dataField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NotBetween" evalOrder="-1" id="18" iMeasureFld="0">
      <autoFilter ref="A1">
        <filterColumn colId="0">
          <customFilters>
            <customFilter operator="lessThan" val="37.5"/>
            <customFilter operator="greaterThan" val="9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77:F83" firstHeaderRow="1" firstDataRow="1" firstDataCol="1"/>
  <pivotFields count="12">
    <pivotField axis="axisRow" showAll="0" measureFilter="1" sortType="descending">
      <items count="101">
        <item x="77"/>
        <item x="6"/>
        <item x="66"/>
        <item x="29"/>
        <item x="47"/>
        <item x="40"/>
        <item x="22"/>
        <item x="96"/>
        <item x="18"/>
        <item x="23"/>
        <item x="41"/>
        <item x="19"/>
        <item x="21"/>
        <item x="45"/>
        <item x="39"/>
        <item x="4"/>
        <item x="94"/>
        <item x="65"/>
        <item x="48"/>
        <item x="70"/>
        <item x="74"/>
        <item x="20"/>
        <item x="84"/>
        <item x="86"/>
        <item x="27"/>
        <item x="50"/>
        <item x="60"/>
        <item x="83"/>
        <item x="91"/>
        <item x="98"/>
        <item x="37"/>
        <item x="17"/>
        <item x="52"/>
        <item x="16"/>
        <item x="25"/>
        <item x="9"/>
        <item x="30"/>
        <item x="15"/>
        <item x="35"/>
        <item x="0"/>
        <item x="44"/>
        <item x="53"/>
        <item x="73"/>
        <item x="85"/>
        <item x="64"/>
        <item x="34"/>
        <item x="92"/>
        <item x="14"/>
        <item x="32"/>
        <item x="8"/>
        <item x="10"/>
        <item x="88"/>
        <item x="76"/>
        <item x="95"/>
        <item x="11"/>
        <item x="56"/>
        <item x="79"/>
        <item x="71"/>
        <item x="36"/>
        <item x="67"/>
        <item x="58"/>
        <item x="93"/>
        <item x="13"/>
        <item x="69"/>
        <item x="54"/>
        <item x="46"/>
        <item x="87"/>
        <item x="82"/>
        <item x="5"/>
        <item x="1"/>
        <item x="26"/>
        <item x="72"/>
        <item x="75"/>
        <item x="68"/>
        <item x="57"/>
        <item x="43"/>
        <item x="62"/>
        <item x="81"/>
        <item x="51"/>
        <item x="59"/>
        <item x="38"/>
        <item x="99"/>
        <item x="80"/>
        <item x="33"/>
        <item x="97"/>
        <item x="78"/>
        <item x="28"/>
        <item x="12"/>
        <item x="55"/>
        <item x="63"/>
        <item x="7"/>
        <item x="3"/>
        <item x="49"/>
        <item x="89"/>
        <item x="2"/>
        <item x="31"/>
        <item x="61"/>
        <item x="42"/>
        <item x="9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items count="32">
        <item x="22"/>
        <item x="24"/>
        <item x="14"/>
        <item x="7"/>
        <item x="30"/>
        <item x="1"/>
        <item x="11"/>
        <item x="18"/>
        <item x="10"/>
        <item x="6"/>
        <item x="0"/>
        <item x="23"/>
        <item x="20"/>
        <item x="19"/>
        <item x="4"/>
        <item x="17"/>
        <item x="3"/>
        <item x="13"/>
        <item x="2"/>
        <item x="15"/>
        <item x="28"/>
        <item x="26"/>
        <item x="16"/>
        <item x="27"/>
        <item x="12"/>
        <item x="9"/>
        <item x="8"/>
        <item x="29"/>
        <item x="5"/>
        <item x="25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0">
        <item x="27"/>
        <item x="13"/>
        <item x="3"/>
        <item x="26"/>
        <item x="0"/>
        <item x="9"/>
        <item x="20"/>
        <item x="12"/>
        <item x="28"/>
        <item x="25"/>
        <item x="14"/>
        <item x="24"/>
        <item x="17"/>
        <item x="22"/>
        <item x="19"/>
        <item x="21"/>
        <item x="10"/>
        <item x="15"/>
        <item x="23"/>
        <item x="4"/>
        <item x="6"/>
        <item x="2"/>
        <item x="1"/>
        <item x="5"/>
        <item x="7"/>
        <item x="16"/>
        <item x="11"/>
        <item x="18"/>
        <item x="8"/>
        <item t="default"/>
      </items>
    </pivotField>
    <pivotField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6">
    <i>
      <x v="84"/>
    </i>
    <i>
      <x v="29"/>
    </i>
    <i>
      <x v="24"/>
    </i>
    <i>
      <x v="38"/>
    </i>
    <i>
      <x v="99"/>
    </i>
    <i t="grand">
      <x/>
    </i>
  </rowItems>
  <colItems count="1">
    <i/>
  </colItems>
  <dataFields count="1">
    <dataField name="Max of City Safety" fld="6" subtotal="max" baseField="1" baseItem="2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54:F58" firstHeaderRow="1" firstDataRow="1" firstDataCol="1"/>
  <pivotFields count="12">
    <pivotField showAll="0">
      <items count="101">
        <item x="77"/>
        <item x="6"/>
        <item x="66"/>
        <item x="29"/>
        <item x="47"/>
        <item x="40"/>
        <item x="22"/>
        <item x="96"/>
        <item x="18"/>
        <item x="23"/>
        <item x="41"/>
        <item x="19"/>
        <item x="21"/>
        <item x="45"/>
        <item x="39"/>
        <item x="4"/>
        <item x="94"/>
        <item x="65"/>
        <item x="48"/>
        <item x="70"/>
        <item x="74"/>
        <item x="20"/>
        <item x="84"/>
        <item x="86"/>
        <item x="27"/>
        <item x="50"/>
        <item x="60"/>
        <item x="83"/>
        <item x="91"/>
        <item x="98"/>
        <item x="37"/>
        <item x="17"/>
        <item x="52"/>
        <item x="16"/>
        <item x="25"/>
        <item x="9"/>
        <item x="30"/>
        <item x="15"/>
        <item x="35"/>
        <item x="0"/>
        <item x="44"/>
        <item x="53"/>
        <item x="73"/>
        <item x="85"/>
        <item x="64"/>
        <item x="34"/>
        <item x="92"/>
        <item x="14"/>
        <item x="32"/>
        <item x="8"/>
        <item x="10"/>
        <item x="88"/>
        <item x="76"/>
        <item x="95"/>
        <item x="11"/>
        <item x="56"/>
        <item x="79"/>
        <item x="71"/>
        <item x="36"/>
        <item x="67"/>
        <item x="58"/>
        <item x="93"/>
        <item x="13"/>
        <item x="69"/>
        <item x="54"/>
        <item x="46"/>
        <item x="87"/>
        <item x="82"/>
        <item x="5"/>
        <item x="1"/>
        <item x="26"/>
        <item x="72"/>
        <item x="75"/>
        <item x="68"/>
        <item x="57"/>
        <item x="43"/>
        <item x="62"/>
        <item x="81"/>
        <item x="51"/>
        <item x="59"/>
        <item x="38"/>
        <item x="99"/>
        <item x="80"/>
        <item x="33"/>
        <item x="97"/>
        <item x="78"/>
        <item x="28"/>
        <item x="12"/>
        <item x="55"/>
        <item x="63"/>
        <item x="7"/>
        <item x="3"/>
        <item x="49"/>
        <item x="89"/>
        <item x="2"/>
        <item x="31"/>
        <item x="61"/>
        <item x="42"/>
        <item x="90"/>
        <item x="24"/>
        <item t="default"/>
      </items>
    </pivotField>
    <pivotField axis="axisRow" multipleItemSelectionAllowed="1" showAll="0">
      <items count="32">
        <item h="1" x="22"/>
        <item h="1" x="24"/>
        <item h="1" x="14"/>
        <item h="1" x="7"/>
        <item h="1" x="30"/>
        <item x="1"/>
        <item h="1" x="11"/>
        <item h="1" x="18"/>
        <item h="1" x="10"/>
        <item x="6"/>
        <item h="1" x="0"/>
        <item h="1" x="23"/>
        <item h="1" x="20"/>
        <item h="1" x="19"/>
        <item h="1" x="4"/>
        <item h="1" x="17"/>
        <item h="1" x="3"/>
        <item h="1" x="13"/>
        <item h="1" x="2"/>
        <item h="1" x="15"/>
        <item h="1" x="28"/>
        <item h="1" x="26"/>
        <item h="1" x="16"/>
        <item h="1" x="27"/>
        <item h="1" x="12"/>
        <item h="1" x="9"/>
        <item h="1" x="8"/>
        <item h="1" x="29"/>
        <item h="1" x="5"/>
        <item h="1" x="25"/>
        <item x="21"/>
        <item t="default"/>
      </items>
    </pivotField>
    <pivotField showAll="0"/>
    <pivotField showAll="0"/>
    <pivotField dataField="1" showAll="0">
      <items count="30">
        <item x="27"/>
        <item x="13"/>
        <item x="3"/>
        <item x="26"/>
        <item x="0"/>
        <item x="9"/>
        <item x="20"/>
        <item x="12"/>
        <item x="28"/>
        <item x="25"/>
        <item x="14"/>
        <item x="24"/>
        <item x="17"/>
        <item x="22"/>
        <item x="19"/>
        <item x="21"/>
        <item x="10"/>
        <item x="15"/>
        <item x="23"/>
        <item x="4"/>
        <item x="6"/>
        <item x="2"/>
        <item x="1"/>
        <item x="5"/>
        <item x="7"/>
        <item x="16"/>
        <item x="11"/>
        <item x="18"/>
        <item x="8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 v="5"/>
    </i>
    <i>
      <x v="9"/>
    </i>
    <i>
      <x v="30"/>
    </i>
    <i t="grand">
      <x/>
    </i>
  </rowItems>
  <colItems count="1">
    <i/>
  </colItems>
  <dataFields count="1">
    <dataField name="Max of Inclusivity &amp; Tolerance" fld="4" subtotal="max" baseField="1" baseItem="3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1:R33" firstHeaderRow="1" firstDataRow="2" firstDataCol="1"/>
  <pivotFields count="12">
    <pivotField axis="axisRow" showAll="0" measureFilter="1">
      <items count="101">
        <item x="77"/>
        <item x="6"/>
        <item x="66"/>
        <item x="29"/>
        <item x="47"/>
        <item x="40"/>
        <item x="22"/>
        <item x="96"/>
        <item x="18"/>
        <item x="23"/>
        <item x="41"/>
        <item x="19"/>
        <item x="21"/>
        <item x="45"/>
        <item x="39"/>
        <item x="4"/>
        <item x="94"/>
        <item x="65"/>
        <item x="48"/>
        <item x="70"/>
        <item x="74"/>
        <item x="20"/>
        <item x="84"/>
        <item x="86"/>
        <item x="27"/>
        <item x="50"/>
        <item x="60"/>
        <item x="83"/>
        <item x="91"/>
        <item x="98"/>
        <item x="37"/>
        <item x="17"/>
        <item x="52"/>
        <item x="16"/>
        <item x="25"/>
        <item x="9"/>
        <item x="30"/>
        <item x="15"/>
        <item x="35"/>
        <item x="0"/>
        <item x="44"/>
        <item x="53"/>
        <item x="73"/>
        <item x="85"/>
        <item x="64"/>
        <item x="34"/>
        <item x="92"/>
        <item x="14"/>
        <item x="32"/>
        <item x="8"/>
        <item x="10"/>
        <item x="88"/>
        <item x="76"/>
        <item x="95"/>
        <item x="11"/>
        <item x="56"/>
        <item x="79"/>
        <item x="71"/>
        <item x="36"/>
        <item x="67"/>
        <item x="58"/>
        <item x="93"/>
        <item x="13"/>
        <item x="69"/>
        <item x="54"/>
        <item x="46"/>
        <item x="87"/>
        <item x="82"/>
        <item x="5"/>
        <item x="1"/>
        <item x="26"/>
        <item x="72"/>
        <item x="75"/>
        <item x="68"/>
        <item x="57"/>
        <item x="43"/>
        <item x="62"/>
        <item x="81"/>
        <item x="51"/>
        <item x="59"/>
        <item x="38"/>
        <item x="99"/>
        <item x="80"/>
        <item x="33"/>
        <item x="97"/>
        <item x="78"/>
        <item x="28"/>
        <item x="12"/>
        <item x="55"/>
        <item x="63"/>
        <item x="7"/>
        <item x="3"/>
        <item x="49"/>
        <item x="89"/>
        <item x="2"/>
        <item x="31"/>
        <item x="61"/>
        <item x="42"/>
        <item x="90"/>
        <item x="24"/>
        <item t="default"/>
      </items>
    </pivotField>
    <pivotField showAll="0" measureFilter="1">
      <items count="32">
        <item x="22"/>
        <item x="24"/>
        <item x="14"/>
        <item x="7"/>
        <item x="30"/>
        <item x="1"/>
        <item x="11"/>
        <item x="18"/>
        <item x="10"/>
        <item x="6"/>
        <item x="0"/>
        <item x="23"/>
        <item x="20"/>
        <item x="19"/>
        <item x="4"/>
        <item x="17"/>
        <item x="3"/>
        <item x="13"/>
        <item x="2"/>
        <item x="15"/>
        <item x="28"/>
        <item x="26"/>
        <item x="16"/>
        <item x="27"/>
        <item x="12"/>
        <item x="9"/>
        <item x="8"/>
        <item x="29"/>
        <item x="5"/>
        <item x="25"/>
        <item x="21"/>
        <item t="default"/>
      </items>
    </pivotField>
    <pivotField axis="axisCol" showAll="0">
      <items count="28">
        <item x="24"/>
        <item x="26"/>
        <item x="15"/>
        <item x="12"/>
        <item x="18"/>
        <item x="25"/>
        <item x="23"/>
        <item x="9"/>
        <item x="0"/>
        <item x="22"/>
        <item x="19"/>
        <item x="20"/>
        <item x="14"/>
        <item x="13"/>
        <item x="21"/>
        <item x="17"/>
        <item x="11"/>
        <item x="16"/>
        <item x="10"/>
        <item x="8"/>
        <item x="7"/>
        <item x="6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9"/>
    </i>
    <i>
      <x v="24"/>
    </i>
    <i>
      <x v="34"/>
    </i>
    <i>
      <x v="38"/>
    </i>
    <i>
      <x v="62"/>
    </i>
    <i>
      <x v="68"/>
    </i>
    <i>
      <x v="69"/>
    </i>
    <i>
      <x v="87"/>
    </i>
    <i>
      <x v="88"/>
    </i>
    <i>
      <x v="99"/>
    </i>
    <i t="grand">
      <x/>
    </i>
  </rowItems>
  <colFields count="1">
    <field x="2"/>
  </colFields>
  <colItems count="16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TOTAL SCORE" fld="11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2" type="captionGreaterThan" evalOrder="-1" id="3" stringValue1="85">
      <autoFilter ref="A1">
        <filterColumn colId="0">
          <customFilters>
            <customFilter operator="greaterThan" val="85"/>
          </customFilters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  <filter fld="1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showAll="0">
      <items count="101">
        <item x="77"/>
        <item x="6"/>
        <item x="66"/>
        <item x="29"/>
        <item x="47"/>
        <item x="40"/>
        <item x="22"/>
        <item x="96"/>
        <item x="18"/>
        <item x="23"/>
        <item x="41"/>
        <item x="19"/>
        <item x="21"/>
        <item x="45"/>
        <item x="39"/>
        <item x="4"/>
        <item x="94"/>
        <item x="65"/>
        <item x="48"/>
        <item x="70"/>
        <item x="74"/>
        <item x="20"/>
        <item x="84"/>
        <item x="86"/>
        <item x="27"/>
        <item x="50"/>
        <item x="60"/>
        <item x="83"/>
        <item x="91"/>
        <item x="98"/>
        <item x="37"/>
        <item x="17"/>
        <item x="52"/>
        <item x="16"/>
        <item x="25"/>
        <item x="9"/>
        <item x="30"/>
        <item x="15"/>
        <item x="35"/>
        <item x="0"/>
        <item x="44"/>
        <item x="53"/>
        <item x="73"/>
        <item x="85"/>
        <item x="64"/>
        <item x="34"/>
        <item x="92"/>
        <item x="14"/>
        <item x="32"/>
        <item x="8"/>
        <item x="10"/>
        <item x="88"/>
        <item x="76"/>
        <item x="95"/>
        <item x="11"/>
        <item x="56"/>
        <item x="79"/>
        <item x="71"/>
        <item x="36"/>
        <item x="67"/>
        <item x="58"/>
        <item x="93"/>
        <item x="13"/>
        <item x="69"/>
        <item x="54"/>
        <item x="46"/>
        <item x="87"/>
        <item x="82"/>
        <item x="5"/>
        <item x="1"/>
        <item x="26"/>
        <item x="72"/>
        <item x="75"/>
        <item x="68"/>
        <item x="57"/>
        <item x="43"/>
        <item x="62"/>
        <item x="81"/>
        <item x="51"/>
        <item x="59"/>
        <item x="38"/>
        <item x="99"/>
        <item x="80"/>
        <item x="33"/>
        <item x="97"/>
        <item x="78"/>
        <item x="28"/>
        <item x="12"/>
        <item x="55"/>
        <item x="63"/>
        <item x="7"/>
        <item x="3"/>
        <item x="49"/>
        <item x="89"/>
        <item x="2"/>
        <item x="31"/>
        <item x="61"/>
        <item x="42"/>
        <item x="90"/>
        <item x="24"/>
        <item t="default"/>
      </items>
    </pivotField>
    <pivotField axis="axisRow" showAll="0" measureFilter="1">
      <items count="32">
        <item x="22"/>
        <item x="24"/>
        <item x="14"/>
        <item x="7"/>
        <item x="30"/>
        <item x="1"/>
        <item x="11"/>
        <item x="18"/>
        <item x="10"/>
        <item x="6"/>
        <item x="0"/>
        <item x="23"/>
        <item x="20"/>
        <item x="19"/>
        <item x="4"/>
        <item x="17"/>
        <item x="3"/>
        <item x="13"/>
        <item x="2"/>
        <item x="15"/>
        <item x="28"/>
        <item x="26"/>
        <item x="16"/>
        <item x="27"/>
        <item x="12"/>
        <item x="9"/>
        <item x="8"/>
        <item x="29"/>
        <item x="5"/>
        <item x="25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5"/>
    </i>
    <i>
      <x v="9"/>
    </i>
    <i>
      <x v="28"/>
    </i>
    <i>
      <x v="30"/>
    </i>
    <i t="grand">
      <x/>
    </i>
  </rowItems>
  <colItems count="1">
    <i/>
  </colItems>
  <dataFields count="1">
    <dataField name="Sum of TOTAL SCORE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0">
    <queryTableFields count="12">
      <queryTableField id="1" name="City" tableColumnId="1"/>
      <queryTableField id="2" name="Country" tableColumnId="2"/>
      <queryTableField id="6" name="Healthcare" tableColumnId="6"/>
      <queryTableField id="7" name="Access to Mental Healthcare" tableColumnId="7"/>
      <queryTableField id="8" name="Inclusivity &amp; Tolerance" tableColumnId="8"/>
      <queryTableField id="9" name="Happiness, Culture &amp; Leisure" tableColumnId="9"/>
      <queryTableField id="10" name="City Safety" tableColumnId="10"/>
      <queryTableField id="11" name="Outdoor Spaces" tableColumnId="11"/>
      <queryTableField id="12" name="Air Quality" tableColumnId="12"/>
      <queryTableField id="13" name="Wellness and Fitness" tableColumnId="13"/>
      <queryTableField id="16" dataBound="0" tableColumnId="17"/>
      <queryTableField id="14" name="TOTAL SCORE" tableColumnId="14"/>
    </queryTableFields>
    <queryTableDeletedFields count="3">
      <deletedField name="Remote Jobs"/>
      <deletedField name="Minimum Vacations Offered (Days)"/>
      <deletedField name="Vacations Taken (Days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BE89EB-70D4-46B3-9B99-033514D21462}" autoFormatId="16" applyNumberFormats="0" applyBorderFormats="0" applyFontFormats="0" applyPatternFormats="0" applyAlignmentFormats="0" applyWidthHeightFormats="0">
  <queryTableRefresh nextId="20">
    <queryTableFields count="12">
      <queryTableField id="1" name="City" tableColumnId="1"/>
      <queryTableField id="2" name="Country" tableColumnId="2"/>
      <queryTableField id="6" name="Healthcare" tableColumnId="6"/>
      <queryTableField id="7" name="Access to Mental Healthcare" tableColumnId="7"/>
      <queryTableField id="8" name="Inclusivity &amp; Tolerance" tableColumnId="8"/>
      <queryTableField id="9" name="Happiness, Culture &amp; Leisure" tableColumnId="9"/>
      <queryTableField id="10" name="City Safety" tableColumnId="10"/>
      <queryTableField id="11" name="Outdoor Spaces" tableColumnId="11"/>
      <queryTableField id="12" name="Air Quality" tableColumnId="12"/>
      <queryTableField id="13" name="Wellness and Fitness" tableColumnId="13"/>
      <queryTableField id="16" dataBound="0" tableColumnId="17"/>
      <queryTableField id="14" name="TOTAL SCORE" tableColumnId="14"/>
    </queryTableFields>
    <queryTableDeletedFields count="3">
      <deletedField name="Remote Jobs"/>
      <deletedField name="Minimum Vacations Offered (Days)"/>
      <deletedField name="Vacations Taken (Days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_2" displayName="Table2_2" ref="A1:L101" tableType="queryTable">
  <autoFilter ref="A1:L101" xr:uid="{00000000-0009-0000-0100-000003000000}"/>
  <sortState xmlns:xlrd2="http://schemas.microsoft.com/office/spreadsheetml/2017/richdata2" ref="A2:L101">
    <sortCondition descending="1" ref="L1:L101"/>
  </sortState>
  <tableColumns count="12">
    <tableColumn id="1" xr3:uid="{00000000-0010-0000-0000-000001000000}" uniqueName="1" name="City" totalsRowLabel="Total" queryTableFieldId="1" dataDxfId="8"/>
    <tableColumn id="2" xr3:uid="{00000000-0010-0000-0000-000002000000}" uniqueName="2" name="Country" queryTableFieldId="2" dataDxfId="7"/>
    <tableColumn id="6" xr3:uid="{00000000-0010-0000-0000-000006000000}" uniqueName="6" name="Healthcare" queryTableFieldId="6"/>
    <tableColumn id="7" xr3:uid="{00000000-0010-0000-0000-000007000000}" uniqueName="7" name="Access to Mental Healthcare" queryTableFieldId="7"/>
    <tableColumn id="8" xr3:uid="{00000000-0010-0000-0000-000008000000}" uniqueName="8" name="Inclusivity &amp; Tolerance" queryTableFieldId="8"/>
    <tableColumn id="9" xr3:uid="{00000000-0010-0000-0000-000009000000}" uniqueName="9" name="Happiness, Culture &amp; Leisure" queryTableFieldId="9"/>
    <tableColumn id="10" xr3:uid="{00000000-0010-0000-0000-00000A000000}" uniqueName="10" name="City Safety" queryTableFieldId="10"/>
    <tableColumn id="11" xr3:uid="{00000000-0010-0000-0000-00000B000000}" uniqueName="11" name="Outdoor Spaces" queryTableFieldId="11"/>
    <tableColumn id="12" xr3:uid="{00000000-0010-0000-0000-00000C000000}" uniqueName="12" name="Air Quality" queryTableFieldId="12"/>
    <tableColumn id="13" xr3:uid="{00000000-0010-0000-0000-00000D000000}" uniqueName="13" name="Wellness and Fitness" queryTableFieldId="13"/>
    <tableColumn id="17" xr3:uid="{00000000-0010-0000-0000-000011000000}" uniqueName="17" name="ABOVE OR BELOW TOTAL SCORE AVERAGE ?" queryTableFieldId="16" dataDxfId="6">
      <calculatedColumnFormula>IF(Table2_2[TOTAL SCORE]&gt;$O$4,"Above the average","Below the average")</calculatedColumnFormula>
    </tableColumn>
    <tableColumn id="14" xr3:uid="{00000000-0010-0000-0000-00000E000000}" uniqueName="14" name="TOTAL SCORE" totalsRowFunction="sum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78BB5-E9BE-45EA-8F6F-9E9C1C91FC7C}" name="Table2_22" displayName="Table2_22" ref="A1:L101" tableType="queryTable">
  <autoFilter ref="A1:L101" xr:uid="{1F278BB5-E9BE-45EA-8F6F-9E9C1C91FC7C}"/>
  <sortState xmlns:xlrd2="http://schemas.microsoft.com/office/spreadsheetml/2017/richdata2" ref="A2:L101">
    <sortCondition descending="1" ref="L1:L101"/>
  </sortState>
  <tableColumns count="12">
    <tableColumn id="1" xr3:uid="{44687F63-6716-4312-B513-16AB1496301B}" uniqueName="1" name="City" totalsRowLabel="Total" queryTableFieldId="1" dataDxfId="2"/>
    <tableColumn id="2" xr3:uid="{0C1316F3-C2AA-416D-8559-993C2B8B3808}" uniqueName="2" name="Country" queryTableFieldId="2" dataDxfId="1"/>
    <tableColumn id="6" xr3:uid="{33B2153D-8103-4DE2-945E-8100E4795F9D}" uniqueName="6" name="Healthcare" queryTableFieldId="6"/>
    <tableColumn id="7" xr3:uid="{ECA55C95-B1D8-49D6-B1BC-510033A4AA93}" uniqueName="7" name="Access to Mental Healthcare" queryTableFieldId="7"/>
    <tableColumn id="8" xr3:uid="{B452296B-2D35-44BE-BFD2-308C73E9EF7B}" uniqueName="8" name="Inclusivity &amp; Tolerance" queryTableFieldId="8"/>
    <tableColumn id="9" xr3:uid="{E783871D-6804-439B-B892-6F00CDFA4398}" uniqueName="9" name="Happiness, Culture &amp; Leisure" queryTableFieldId="9"/>
    <tableColumn id="10" xr3:uid="{5D93FBEE-37B2-4D02-9B99-88757B66A17C}" uniqueName="10" name="City Safety" queryTableFieldId="10"/>
    <tableColumn id="11" xr3:uid="{6A2D5A87-0D5A-41FC-8968-5A3B174AC0BE}" uniqueName="11" name="Outdoor Spaces" queryTableFieldId="11"/>
    <tableColumn id="12" xr3:uid="{36F94B5F-6C1C-40CA-8E24-6F12FE30C90E}" uniqueName="12" name="Air Quality" queryTableFieldId="12"/>
    <tableColumn id="13" xr3:uid="{C9EA34D3-D81C-4A97-BFE9-401B022CC9FA}" uniqueName="13" name="Wellness and Fitness" queryTableFieldId="13"/>
    <tableColumn id="17" xr3:uid="{A8A9160A-3E3E-4998-8FF8-2EB9E360A958}" uniqueName="17" name="ABOVE OR BELOW TOTAL SCORE AVERAGE ?" queryTableFieldId="16" dataDxfId="0">
      <calculatedColumnFormula>IF(Table2_22[TOTAL SCORE]&gt;$O$4,"Above the average","Below the average")</calculatedColumnFormula>
    </tableColumn>
    <tableColumn id="14" xr3:uid="{C13A953D-FFEA-4DE3-93CF-80F030A456CA}" uniqueName="14" name="TOTAL SCORE" totalsRowFunction="sum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02"/>
  <sheetViews>
    <sheetView topLeftCell="A63" workbookViewId="0">
      <selection activeCell="B92" sqref="B92:C101"/>
    </sheetView>
  </sheetViews>
  <sheetFormatPr defaultRowHeight="14.4" x14ac:dyDescent="0.3"/>
  <cols>
    <col min="1" max="2" width="12.5546875" bestFit="1" customWidth="1"/>
    <col min="3" max="3" width="16.44140625" bestFit="1" customWidth="1"/>
    <col min="4" max="4" width="3" bestFit="1" customWidth="1"/>
    <col min="5" max="5" width="12.5546875" bestFit="1" customWidth="1"/>
    <col min="6" max="6" width="16.44140625" bestFit="1" customWidth="1"/>
    <col min="7" max="7" width="16.109375" bestFit="1" customWidth="1"/>
    <col min="8" max="8" width="10.77734375" bestFit="1" customWidth="1"/>
    <col min="9" max="9" width="7.77734375" bestFit="1" customWidth="1"/>
    <col min="10" max="10" width="5.44140625" bestFit="1" customWidth="1"/>
    <col min="11" max="11" width="7.33203125" bestFit="1" customWidth="1"/>
    <col min="12" max="12" width="8.6640625" bestFit="1" customWidth="1"/>
    <col min="13" max="13" width="7.109375" bestFit="1" customWidth="1"/>
    <col min="14" max="14" width="6.5546875" bestFit="1" customWidth="1"/>
    <col min="15" max="15" width="8.6640625" bestFit="1" customWidth="1"/>
    <col min="16" max="16" width="10.21875" bestFit="1" customWidth="1"/>
    <col min="17" max="17" width="8.109375" bestFit="1" customWidth="1"/>
    <col min="18" max="18" width="6.88671875" bestFit="1" customWidth="1"/>
    <col min="19" max="19" width="4.6640625" bestFit="1" customWidth="1"/>
    <col min="20" max="20" width="5.88671875" bestFit="1" customWidth="1"/>
    <col min="21" max="21" width="8.44140625" bestFit="1" customWidth="1"/>
    <col min="22" max="22" width="11.21875" bestFit="1" customWidth="1"/>
    <col min="23" max="23" width="11.88671875" bestFit="1" customWidth="1"/>
    <col min="24" max="24" width="7.5546875" bestFit="1" customWidth="1"/>
    <col min="25" max="25" width="8.109375" bestFit="1" customWidth="1"/>
    <col min="26" max="26" width="9.44140625" bestFit="1" customWidth="1"/>
    <col min="27" max="28" width="11.33203125" bestFit="1" customWidth="1"/>
    <col min="29" max="29" width="5.6640625" bestFit="1" customWidth="1"/>
    <col min="30" max="30" width="7.6640625" bestFit="1" customWidth="1"/>
    <col min="31" max="31" width="10.6640625" bestFit="1" customWidth="1"/>
    <col min="32" max="32" width="8.21875" bestFit="1" customWidth="1"/>
    <col min="33" max="33" width="4.5546875" bestFit="1" customWidth="1"/>
    <col min="34" max="34" width="3.44140625" bestFit="1" customWidth="1"/>
    <col min="35" max="35" width="8.21875" bestFit="1" customWidth="1"/>
    <col min="36" max="36" width="4.5546875" bestFit="1" customWidth="1"/>
    <col min="37" max="37" width="10.77734375" bestFit="1" customWidth="1"/>
    <col min="38" max="38" width="16.88671875" bestFit="1" customWidth="1"/>
    <col min="39" max="39" width="16" bestFit="1" customWidth="1"/>
    <col min="40" max="40" width="16.88671875" bestFit="1" customWidth="1"/>
    <col min="41" max="41" width="16.6640625" bestFit="1" customWidth="1"/>
    <col min="42" max="42" width="16.88671875" bestFit="1" customWidth="1"/>
    <col min="43" max="43" width="12.21875" bestFit="1" customWidth="1"/>
    <col min="44" max="44" width="16.5546875" bestFit="1" customWidth="1"/>
    <col min="45" max="45" width="12.77734375" bestFit="1" customWidth="1"/>
    <col min="46" max="46" width="16.88671875" bestFit="1" customWidth="1"/>
    <col min="47" max="47" width="14.21875" bestFit="1" customWidth="1"/>
    <col min="48" max="48" width="16.5546875" bestFit="1" customWidth="1"/>
    <col min="49" max="49" width="16.109375" bestFit="1" customWidth="1"/>
    <col min="50" max="50" width="16.5546875" bestFit="1" customWidth="1"/>
    <col min="51" max="51" width="16.109375" bestFit="1" customWidth="1"/>
    <col min="52" max="52" width="16.88671875" bestFit="1" customWidth="1"/>
    <col min="53" max="53" width="16.5546875" bestFit="1" customWidth="1"/>
    <col min="54" max="54" width="10.33203125" bestFit="1" customWidth="1"/>
    <col min="55" max="55" width="16.88671875" bestFit="1" customWidth="1"/>
    <col min="56" max="56" width="12.33203125" bestFit="1" customWidth="1"/>
    <col min="57" max="57" width="16.88671875" bestFit="1" customWidth="1"/>
    <col min="58" max="58" width="15.44140625" bestFit="1" customWidth="1"/>
    <col min="59" max="59" width="16.5546875" bestFit="1" customWidth="1"/>
    <col min="60" max="60" width="12.88671875" bestFit="1" customWidth="1"/>
    <col min="61" max="61" width="16.5546875" bestFit="1" customWidth="1"/>
    <col min="62" max="62" width="9.21875" bestFit="1" customWidth="1"/>
    <col min="63" max="63" width="16.88671875" bestFit="1" customWidth="1"/>
    <col min="64" max="64" width="8.109375" bestFit="1" customWidth="1"/>
    <col min="65" max="65" width="16.5546875" bestFit="1" customWidth="1"/>
    <col min="66" max="66" width="12.88671875" bestFit="1" customWidth="1"/>
    <col min="67" max="67" width="16.88671875" bestFit="1" customWidth="1"/>
    <col min="68" max="68" width="16.5546875" bestFit="1" customWidth="1"/>
    <col min="69" max="69" width="9.21875" bestFit="1" customWidth="1"/>
    <col min="70" max="70" width="10.77734375" bestFit="1" customWidth="1"/>
    <col min="71" max="71" width="9" bestFit="1" customWidth="1"/>
    <col min="72" max="72" width="13.44140625" bestFit="1" customWidth="1"/>
    <col min="73" max="73" width="7.109375" bestFit="1" customWidth="1"/>
    <col min="74" max="74" width="4.6640625" bestFit="1" customWidth="1"/>
    <col min="75" max="75" width="7.109375" bestFit="1" customWidth="1"/>
    <col min="76" max="76" width="5" bestFit="1" customWidth="1"/>
    <col min="77" max="77" width="11.33203125" bestFit="1" customWidth="1"/>
    <col min="78" max="78" width="7.77734375" bestFit="1" customWidth="1"/>
    <col min="79" max="79" width="9.6640625" bestFit="1" customWidth="1"/>
    <col min="80" max="80" width="8.21875" bestFit="1" customWidth="1"/>
    <col min="81" max="81" width="7.109375" bestFit="1" customWidth="1"/>
    <col min="82" max="82" width="11.109375" bestFit="1" customWidth="1"/>
    <col min="83" max="83" width="12.109375" bestFit="1" customWidth="1"/>
    <col min="84" max="84" width="11.33203125" bestFit="1" customWidth="1"/>
    <col min="85" max="85" width="9.33203125" bestFit="1" customWidth="1"/>
    <col min="86" max="86" width="12.33203125" bestFit="1" customWidth="1"/>
    <col min="87" max="87" width="9.33203125" bestFit="1" customWidth="1"/>
    <col min="88" max="88" width="6.77734375" bestFit="1" customWidth="1"/>
    <col min="89" max="89" width="5.6640625" bestFit="1" customWidth="1"/>
    <col min="90" max="90" width="9.44140625" bestFit="1" customWidth="1"/>
    <col min="91" max="91" width="8" bestFit="1" customWidth="1"/>
    <col min="92" max="92" width="10" bestFit="1" customWidth="1"/>
    <col min="93" max="93" width="8.44140625" bestFit="1" customWidth="1"/>
    <col min="94" max="94" width="7.21875" bestFit="1" customWidth="1"/>
    <col min="95" max="95" width="6.77734375" bestFit="1" customWidth="1"/>
    <col min="96" max="96" width="6.21875" bestFit="1" customWidth="1"/>
    <col min="97" max="97" width="7.77734375" bestFit="1" customWidth="1"/>
    <col min="98" max="98" width="7" bestFit="1" customWidth="1"/>
    <col min="99" max="99" width="5.33203125" bestFit="1" customWidth="1"/>
    <col min="100" max="100" width="10.109375" bestFit="1" customWidth="1"/>
    <col min="101" max="101" width="6.88671875" bestFit="1" customWidth="1"/>
    <col min="102" max="102" width="12.88671875" bestFit="1" customWidth="1"/>
    <col min="103" max="103" width="11.109375" bestFit="1" customWidth="1"/>
    <col min="104" max="104" width="7.33203125" bestFit="1" customWidth="1"/>
    <col min="105" max="105" width="6.21875" bestFit="1" customWidth="1"/>
    <col min="106" max="106" width="10.77734375" bestFit="1" customWidth="1"/>
    <col min="107" max="107" width="7.77734375" bestFit="1" customWidth="1"/>
    <col min="108" max="108" width="6.88671875" bestFit="1" customWidth="1"/>
    <col min="109" max="109" width="7.6640625" bestFit="1" customWidth="1"/>
    <col min="110" max="110" width="5" bestFit="1" customWidth="1"/>
    <col min="111" max="111" width="11.6640625" bestFit="1" customWidth="1"/>
    <col min="112" max="112" width="8" bestFit="1" customWidth="1"/>
    <col min="113" max="113" width="6.44140625" bestFit="1" customWidth="1"/>
    <col min="114" max="114" width="8.21875" bestFit="1" customWidth="1"/>
    <col min="115" max="115" width="6.77734375" bestFit="1" customWidth="1"/>
    <col min="116" max="116" width="7.6640625" bestFit="1" customWidth="1"/>
    <col min="117" max="117" width="5.77734375" bestFit="1" customWidth="1"/>
    <col min="118" max="118" width="7.5546875" bestFit="1" customWidth="1"/>
    <col min="119" max="119" width="7.6640625" bestFit="1" customWidth="1"/>
    <col min="120" max="120" width="6.88671875" bestFit="1" customWidth="1"/>
    <col min="121" max="121" width="12.33203125" bestFit="1" customWidth="1"/>
    <col min="122" max="122" width="7.6640625" bestFit="1" customWidth="1"/>
    <col min="123" max="123" width="9.33203125" bestFit="1" customWidth="1"/>
    <col min="124" max="124" width="7.109375" bestFit="1" customWidth="1"/>
    <col min="125" max="125" width="10" bestFit="1" customWidth="1"/>
    <col min="126" max="126" width="7.6640625" bestFit="1" customWidth="1"/>
    <col min="127" max="127" width="11.109375" bestFit="1" customWidth="1"/>
    <col min="128" max="128" width="7.6640625" bestFit="1" customWidth="1"/>
    <col min="130" max="130" width="7.88671875" bestFit="1" customWidth="1"/>
    <col min="131" max="131" width="8.6640625" bestFit="1" customWidth="1"/>
    <col min="132" max="132" width="10.77734375" bestFit="1" customWidth="1"/>
  </cols>
  <sheetData>
    <row r="3" spans="1:2" x14ac:dyDescent="0.3">
      <c r="A3" s="18" t="s">
        <v>181</v>
      </c>
      <c r="B3" t="s">
        <v>184</v>
      </c>
    </row>
    <row r="4" spans="1:2" x14ac:dyDescent="0.3">
      <c r="A4" s="19" t="s">
        <v>34</v>
      </c>
      <c r="B4" s="4">
        <v>368</v>
      </c>
    </row>
    <row r="5" spans="1:2" x14ac:dyDescent="0.3">
      <c r="A5" s="19" t="s">
        <v>38</v>
      </c>
      <c r="B5" s="4">
        <v>826</v>
      </c>
    </row>
    <row r="6" spans="1:2" x14ac:dyDescent="0.3">
      <c r="A6" s="19" t="s">
        <v>58</v>
      </c>
      <c r="B6" s="4">
        <v>361</v>
      </c>
    </row>
    <row r="7" spans="1:2" x14ac:dyDescent="0.3">
      <c r="A7" s="19" t="s">
        <v>69</v>
      </c>
      <c r="B7" s="4">
        <v>4246</v>
      </c>
    </row>
    <row r="8" spans="1:2" x14ac:dyDescent="0.3">
      <c r="A8" s="19" t="s">
        <v>182</v>
      </c>
      <c r="B8" s="4">
        <v>5801</v>
      </c>
    </row>
    <row r="21" spans="2:18" x14ac:dyDescent="0.3">
      <c r="B21" s="18" t="s">
        <v>184</v>
      </c>
      <c r="C21" s="18" t="s">
        <v>183</v>
      </c>
    </row>
    <row r="22" spans="2:18" x14ac:dyDescent="0.3">
      <c r="B22" s="18" t="s">
        <v>181</v>
      </c>
      <c r="C22">
        <v>86</v>
      </c>
      <c r="D22">
        <v>87</v>
      </c>
      <c r="E22">
        <v>88</v>
      </c>
      <c r="F22">
        <v>89</v>
      </c>
      <c r="G22">
        <v>90</v>
      </c>
      <c r="H22">
        <v>91</v>
      </c>
      <c r="I22">
        <v>92</v>
      </c>
      <c r="J22">
        <v>93</v>
      </c>
      <c r="K22">
        <v>94</v>
      </c>
      <c r="L22">
        <v>95</v>
      </c>
      <c r="M22">
        <v>96</v>
      </c>
      <c r="N22">
        <v>97</v>
      </c>
      <c r="O22">
        <v>98</v>
      </c>
      <c r="P22">
        <v>99</v>
      </c>
      <c r="Q22">
        <v>100</v>
      </c>
      <c r="R22" t="s">
        <v>182</v>
      </c>
    </row>
    <row r="23" spans="2:18" x14ac:dyDescent="0.3">
      <c r="B23" s="19" t="s">
        <v>25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99</v>
      </c>
      <c r="R23" s="4">
        <v>99</v>
      </c>
    </row>
    <row r="24" spans="2:18" x14ac:dyDescent="0.3">
      <c r="B24" s="19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>
        <v>96</v>
      </c>
      <c r="M24" s="4"/>
      <c r="N24" s="4"/>
      <c r="O24" s="4"/>
      <c r="P24" s="4"/>
      <c r="Q24" s="4"/>
      <c r="R24" s="4">
        <v>96</v>
      </c>
    </row>
    <row r="25" spans="2:18" x14ac:dyDescent="0.3">
      <c r="B25" s="19" t="s">
        <v>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96</v>
      </c>
      <c r="Q25" s="4"/>
      <c r="R25" s="4">
        <v>96</v>
      </c>
    </row>
    <row r="26" spans="2:18" x14ac:dyDescent="0.3">
      <c r="B26" s="19" t="s">
        <v>27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99</v>
      </c>
      <c r="O26" s="4"/>
      <c r="P26" s="4"/>
      <c r="Q26" s="4"/>
      <c r="R26" s="4">
        <v>99</v>
      </c>
    </row>
    <row r="27" spans="2:18" x14ac:dyDescent="0.3">
      <c r="B27" s="19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>
        <v>94</v>
      </c>
      <c r="M27" s="4"/>
      <c r="N27" s="4"/>
      <c r="O27" s="4"/>
      <c r="P27" s="4"/>
      <c r="Q27" s="4"/>
      <c r="R27" s="4">
        <v>94</v>
      </c>
    </row>
    <row r="28" spans="2:18" x14ac:dyDescent="0.3">
      <c r="B28" s="19" t="s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100</v>
      </c>
      <c r="R28" s="4">
        <v>100</v>
      </c>
    </row>
    <row r="29" spans="2:18" x14ac:dyDescent="0.3">
      <c r="B29" s="19" t="s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96</v>
      </c>
      <c r="O29" s="4"/>
      <c r="P29" s="4"/>
      <c r="Q29" s="4"/>
      <c r="R29" s="4">
        <v>96</v>
      </c>
    </row>
    <row r="30" spans="2:18" x14ac:dyDescent="0.3">
      <c r="B30" s="19" t="s">
        <v>37</v>
      </c>
      <c r="C30" s="4"/>
      <c r="D30" s="4"/>
      <c r="E30" s="4"/>
      <c r="F30" s="4"/>
      <c r="G30" s="4"/>
      <c r="H30" s="4"/>
      <c r="I30" s="4"/>
      <c r="J30" s="4"/>
      <c r="K30" s="4">
        <v>94</v>
      </c>
      <c r="L30" s="4"/>
      <c r="M30" s="4"/>
      <c r="N30" s="4"/>
      <c r="O30" s="4"/>
      <c r="P30" s="4"/>
      <c r="Q30" s="4"/>
      <c r="R30" s="4">
        <v>94</v>
      </c>
    </row>
    <row r="31" spans="2:18" x14ac:dyDescent="0.3">
      <c r="B31" s="19" t="s">
        <v>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94</v>
      </c>
      <c r="Q31" s="4"/>
      <c r="R31" s="4">
        <v>94</v>
      </c>
    </row>
    <row r="32" spans="2:18" x14ac:dyDescent="0.3">
      <c r="B32" s="19" t="s">
        <v>29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96</v>
      </c>
      <c r="Q32" s="4"/>
      <c r="R32" s="4">
        <v>96</v>
      </c>
    </row>
    <row r="33" spans="2:18" x14ac:dyDescent="0.3">
      <c r="B33" s="19" t="s">
        <v>182</v>
      </c>
      <c r="C33" s="4"/>
      <c r="D33" s="4"/>
      <c r="E33" s="4"/>
      <c r="F33" s="4"/>
      <c r="G33" s="4"/>
      <c r="H33" s="4"/>
      <c r="I33" s="4"/>
      <c r="J33" s="4"/>
      <c r="K33" s="4">
        <v>94</v>
      </c>
      <c r="L33" s="4">
        <v>190</v>
      </c>
      <c r="M33" s="4"/>
      <c r="N33" s="4">
        <v>195</v>
      </c>
      <c r="O33" s="4"/>
      <c r="P33" s="4">
        <v>286</v>
      </c>
      <c r="Q33" s="4">
        <v>199</v>
      </c>
      <c r="R33" s="4">
        <v>964</v>
      </c>
    </row>
    <row r="54" spans="5:6" x14ac:dyDescent="0.3">
      <c r="E54" s="18" t="s">
        <v>181</v>
      </c>
      <c r="F54" t="s">
        <v>185</v>
      </c>
    </row>
    <row r="55" spans="5:6" x14ac:dyDescent="0.3">
      <c r="E55" s="19" t="s">
        <v>34</v>
      </c>
      <c r="F55" s="4">
        <v>94</v>
      </c>
    </row>
    <row r="56" spans="5:6" x14ac:dyDescent="0.3">
      <c r="E56" s="19" t="s">
        <v>38</v>
      </c>
      <c r="F56" s="4">
        <v>100</v>
      </c>
    </row>
    <row r="57" spans="5:6" x14ac:dyDescent="0.3">
      <c r="E57" s="19" t="s">
        <v>69</v>
      </c>
      <c r="F57" s="4">
        <v>99</v>
      </c>
    </row>
    <row r="58" spans="5:6" x14ac:dyDescent="0.3">
      <c r="E58" s="19" t="s">
        <v>182</v>
      </c>
      <c r="F58" s="4">
        <v>100</v>
      </c>
    </row>
    <row r="77" spans="5:6" x14ac:dyDescent="0.3">
      <c r="E77" s="18" t="s">
        <v>181</v>
      </c>
      <c r="F77" t="s">
        <v>186</v>
      </c>
    </row>
    <row r="78" spans="5:6" x14ac:dyDescent="0.3">
      <c r="E78" s="19" t="s">
        <v>85</v>
      </c>
      <c r="F78" s="4">
        <v>100</v>
      </c>
    </row>
    <row r="79" spans="5:6" x14ac:dyDescent="0.3">
      <c r="E79" s="19" t="s">
        <v>148</v>
      </c>
      <c r="F79" s="4">
        <v>98</v>
      </c>
    </row>
    <row r="80" spans="5:6" x14ac:dyDescent="0.3">
      <c r="E80" s="19" t="s">
        <v>30</v>
      </c>
      <c r="F80" s="4">
        <v>96</v>
      </c>
    </row>
    <row r="81" spans="2:6" x14ac:dyDescent="0.3">
      <c r="E81" s="19" t="s">
        <v>27</v>
      </c>
      <c r="F81" s="4">
        <v>95</v>
      </c>
    </row>
    <row r="82" spans="2:6" x14ac:dyDescent="0.3">
      <c r="E82" s="19" t="s">
        <v>29</v>
      </c>
      <c r="F82" s="4">
        <v>93</v>
      </c>
    </row>
    <row r="83" spans="2:6" x14ac:dyDescent="0.3">
      <c r="E83" s="19" t="s">
        <v>182</v>
      </c>
      <c r="F83" s="4">
        <v>100</v>
      </c>
    </row>
    <row r="91" spans="2:6" x14ac:dyDescent="0.3">
      <c r="B91" s="18" t="s">
        <v>181</v>
      </c>
      <c r="C91" t="s">
        <v>186</v>
      </c>
    </row>
    <row r="92" spans="2:6" x14ac:dyDescent="0.3">
      <c r="B92" s="19" t="s">
        <v>85</v>
      </c>
      <c r="C92" s="4">
        <v>100</v>
      </c>
    </row>
    <row r="93" spans="2:6" x14ac:dyDescent="0.3">
      <c r="B93" s="19" t="s">
        <v>148</v>
      </c>
      <c r="C93" s="4">
        <v>98</v>
      </c>
    </row>
    <row r="94" spans="2:6" x14ac:dyDescent="0.3">
      <c r="B94" s="19" t="s">
        <v>30</v>
      </c>
      <c r="C94" s="4">
        <v>96</v>
      </c>
    </row>
    <row r="95" spans="2:6" x14ac:dyDescent="0.3">
      <c r="B95" s="19" t="s">
        <v>27</v>
      </c>
      <c r="C95" s="4">
        <v>95</v>
      </c>
    </row>
    <row r="96" spans="2:6" x14ac:dyDescent="0.3">
      <c r="B96" s="19" t="s">
        <v>29</v>
      </c>
      <c r="C96" s="4">
        <v>93</v>
      </c>
    </row>
    <row r="97" spans="2:3" x14ac:dyDescent="0.3">
      <c r="B97" s="19" t="s">
        <v>127</v>
      </c>
      <c r="C97" s="4">
        <v>37</v>
      </c>
    </row>
    <row r="98" spans="2:3" x14ac:dyDescent="0.3">
      <c r="B98" s="19" t="s">
        <v>136</v>
      </c>
      <c r="C98" s="4">
        <v>37</v>
      </c>
    </row>
    <row r="99" spans="2:3" x14ac:dyDescent="0.3">
      <c r="B99" s="19" t="s">
        <v>142</v>
      </c>
      <c r="C99" s="4">
        <v>28</v>
      </c>
    </row>
    <row r="100" spans="2:3" x14ac:dyDescent="0.3">
      <c r="B100" s="19" t="s">
        <v>144</v>
      </c>
      <c r="C100" s="4">
        <v>17</v>
      </c>
    </row>
    <row r="101" spans="2:3" x14ac:dyDescent="0.3">
      <c r="B101" s="19" t="s">
        <v>150</v>
      </c>
      <c r="C101" s="4">
        <v>1</v>
      </c>
    </row>
    <row r="102" spans="2:3" x14ac:dyDescent="0.3">
      <c r="B102" s="19" t="s">
        <v>182</v>
      </c>
      <c r="C102" s="4">
        <v>100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6"/>
  <sheetViews>
    <sheetView topLeftCell="A95" zoomScale="81" zoomScaleNormal="81" workbookViewId="0">
      <selection activeCell="D122" sqref="D122"/>
    </sheetView>
  </sheetViews>
  <sheetFormatPr defaultRowHeight="14.4" x14ac:dyDescent="0.3"/>
  <cols>
    <col min="1" max="1" width="17.33203125" bestFit="1" customWidth="1"/>
    <col min="2" max="2" width="11.5546875" bestFit="1" customWidth="1"/>
    <col min="3" max="3" width="12.21875" bestFit="1" customWidth="1"/>
    <col min="4" max="4" width="27.21875" bestFit="1" customWidth="1"/>
    <col min="5" max="5" width="22.44140625" bestFit="1" customWidth="1"/>
    <col min="6" max="6" width="27.44140625" bestFit="1" customWidth="1"/>
    <col min="7" max="7" width="12.21875" bestFit="1" customWidth="1"/>
    <col min="8" max="8" width="16.6640625" bestFit="1" customWidth="1"/>
    <col min="9" max="9" width="12" bestFit="1" customWidth="1"/>
    <col min="10" max="10" width="20.5546875" bestFit="1" customWidth="1"/>
    <col min="11" max="11" width="37.88671875" customWidth="1"/>
    <col min="12" max="12" width="30.109375" customWidth="1"/>
    <col min="13" max="13" width="14.6640625" bestFit="1" customWidth="1"/>
    <col min="15" max="15" width="23.33203125" bestFit="1" customWidth="1"/>
    <col min="16" max="16" width="9.5546875" bestFit="1" customWidth="1"/>
    <col min="17" max="17" width="9.44140625" bestFit="1" customWidth="1"/>
  </cols>
  <sheetData>
    <row r="1" spans="1:16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187</v>
      </c>
      <c r="L1" t="s">
        <v>21</v>
      </c>
    </row>
    <row r="2" spans="1:16" x14ac:dyDescent="0.3">
      <c r="A2" s="4" t="s">
        <v>22</v>
      </c>
      <c r="B2" s="4" t="s">
        <v>23</v>
      </c>
      <c r="C2">
        <v>100</v>
      </c>
      <c r="D2">
        <v>85</v>
      </c>
      <c r="E2">
        <v>93</v>
      </c>
      <c r="F2">
        <v>89</v>
      </c>
      <c r="G2">
        <v>86</v>
      </c>
      <c r="H2">
        <v>96</v>
      </c>
      <c r="I2">
        <v>98</v>
      </c>
      <c r="J2">
        <v>66</v>
      </c>
      <c r="K2" t="str">
        <f>IF(Table2_2[TOTAL SCORE]&gt;$O$4,"Above the average","Below the average")</f>
        <v>Above the average</v>
      </c>
      <c r="L2">
        <v>100</v>
      </c>
    </row>
    <row r="3" spans="1:16" x14ac:dyDescent="0.3">
      <c r="A3" s="4" t="s">
        <v>25</v>
      </c>
      <c r="B3" s="4" t="s">
        <v>26</v>
      </c>
      <c r="C3">
        <v>100</v>
      </c>
      <c r="D3">
        <v>79</v>
      </c>
      <c r="E3">
        <v>95</v>
      </c>
      <c r="F3">
        <v>100</v>
      </c>
      <c r="G3">
        <v>92</v>
      </c>
      <c r="H3">
        <v>87</v>
      </c>
      <c r="I3">
        <v>100</v>
      </c>
      <c r="J3">
        <v>69</v>
      </c>
      <c r="K3" t="str">
        <f>IF(Table2_2[TOTAL SCORE]&gt;$O$4,"Above the average","Below the average")</f>
        <v>Above the average</v>
      </c>
      <c r="L3">
        <v>99</v>
      </c>
    </row>
    <row r="4" spans="1:16" x14ac:dyDescent="0.3">
      <c r="A4" s="4" t="s">
        <v>27</v>
      </c>
      <c r="B4" s="4" t="s">
        <v>28</v>
      </c>
      <c r="C4">
        <v>97</v>
      </c>
      <c r="D4">
        <v>73</v>
      </c>
      <c r="E4">
        <v>94</v>
      </c>
      <c r="F4">
        <v>96</v>
      </c>
      <c r="G4">
        <v>95</v>
      </c>
      <c r="H4">
        <v>86</v>
      </c>
      <c r="I4">
        <v>97</v>
      </c>
      <c r="J4">
        <v>68</v>
      </c>
      <c r="K4" t="str">
        <f>IF(Table2_2[TOTAL SCORE]&gt;$O$4,"Above the average","Below the average")</f>
        <v>Above the average</v>
      </c>
      <c r="L4">
        <v>99</v>
      </c>
      <c r="N4" t="s">
        <v>153</v>
      </c>
      <c r="O4">
        <f>AVERAGE(Table2_2[TOTAL SCORE])</f>
        <v>85.18</v>
      </c>
    </row>
    <row r="5" spans="1:16" x14ac:dyDescent="0.3">
      <c r="A5" s="4" t="s">
        <v>33</v>
      </c>
      <c r="B5" s="4" t="s">
        <v>34</v>
      </c>
      <c r="C5">
        <v>97</v>
      </c>
      <c r="D5">
        <v>92</v>
      </c>
      <c r="E5">
        <v>94</v>
      </c>
      <c r="F5">
        <v>81</v>
      </c>
      <c r="G5">
        <v>85</v>
      </c>
      <c r="H5">
        <v>97</v>
      </c>
      <c r="I5">
        <v>99</v>
      </c>
      <c r="J5">
        <v>69</v>
      </c>
      <c r="K5" t="str">
        <f>IF(Table2_2[TOTAL SCORE]&gt;$O$4,"Above the average","Below the average")</f>
        <v>Above the average</v>
      </c>
      <c r="L5">
        <v>96</v>
      </c>
    </row>
    <row r="6" spans="1:16" x14ac:dyDescent="0.3">
      <c r="A6" s="4" t="s">
        <v>32</v>
      </c>
      <c r="B6" s="4" t="s">
        <v>26</v>
      </c>
      <c r="C6">
        <v>99</v>
      </c>
      <c r="D6">
        <v>79</v>
      </c>
      <c r="E6">
        <v>94</v>
      </c>
      <c r="F6">
        <v>100</v>
      </c>
      <c r="G6">
        <v>85</v>
      </c>
      <c r="H6">
        <v>92</v>
      </c>
      <c r="I6">
        <v>97</v>
      </c>
      <c r="J6">
        <v>68</v>
      </c>
      <c r="K6" t="str">
        <f>IF(Table2_2[TOTAL SCORE]&gt;$O$4,"Above the average","Below the average")</f>
        <v>Above the average</v>
      </c>
      <c r="L6">
        <v>96</v>
      </c>
      <c r="N6" s="5" t="s">
        <v>154</v>
      </c>
      <c r="O6">
        <f>COUNTIF(Table2_2[ABOVE OR BELOW TOTAL SCORE AVERAGE ?],"Above the average")</f>
        <v>46</v>
      </c>
    </row>
    <row r="7" spans="1:16" x14ac:dyDescent="0.3">
      <c r="A7" s="4" t="s">
        <v>29</v>
      </c>
      <c r="B7" s="4" t="s">
        <v>26</v>
      </c>
      <c r="C7">
        <v>99</v>
      </c>
      <c r="D7">
        <v>79</v>
      </c>
      <c r="E7">
        <v>88</v>
      </c>
      <c r="F7">
        <v>92</v>
      </c>
      <c r="G7">
        <v>93</v>
      </c>
      <c r="H7">
        <v>84</v>
      </c>
      <c r="I7">
        <v>96</v>
      </c>
      <c r="J7">
        <v>69</v>
      </c>
      <c r="K7" t="str">
        <f>IF(Table2_2[TOTAL SCORE]&gt;$O$4,"Above the average","Below the average")</f>
        <v>Above the average</v>
      </c>
      <c r="L7">
        <v>96</v>
      </c>
      <c r="N7" s="5" t="s">
        <v>155</v>
      </c>
      <c r="O7">
        <f>COUNTIF(Table2_2[ABOVE OR BELOW TOTAL SCORE AVERAGE ?],"Below the average")</f>
        <v>54</v>
      </c>
    </row>
    <row r="8" spans="1:16" x14ac:dyDescent="0.3">
      <c r="A8" s="4" t="s">
        <v>30</v>
      </c>
      <c r="B8" s="4" t="s">
        <v>31</v>
      </c>
      <c r="C8">
        <v>95</v>
      </c>
      <c r="D8">
        <v>78</v>
      </c>
      <c r="E8">
        <v>95</v>
      </c>
      <c r="F8">
        <v>92</v>
      </c>
      <c r="G8">
        <v>96</v>
      </c>
      <c r="H8">
        <v>76</v>
      </c>
      <c r="I8">
        <v>95</v>
      </c>
      <c r="J8">
        <v>66</v>
      </c>
      <c r="K8" t="str">
        <f>IF(Table2_2[TOTAL SCORE]&gt;$O$4,"Above the average","Below the average")</f>
        <v>Above the average</v>
      </c>
      <c r="L8">
        <v>96</v>
      </c>
    </row>
    <row r="9" spans="1:16" x14ac:dyDescent="0.3">
      <c r="A9" s="4" t="s">
        <v>35</v>
      </c>
      <c r="B9" s="4" t="s">
        <v>36</v>
      </c>
      <c r="C9">
        <v>99</v>
      </c>
      <c r="D9">
        <v>67</v>
      </c>
      <c r="E9">
        <v>92</v>
      </c>
      <c r="F9">
        <v>88</v>
      </c>
      <c r="G9">
        <v>78</v>
      </c>
      <c r="H9">
        <v>98</v>
      </c>
      <c r="I9">
        <v>98</v>
      </c>
      <c r="J9">
        <v>70</v>
      </c>
      <c r="K9" t="str">
        <f>IF(Table2_2[TOTAL SCORE]&gt;$O$4,"Above the average","Below the average")</f>
        <v>Above the average</v>
      </c>
      <c r="L9">
        <v>94</v>
      </c>
      <c r="O9" t="s">
        <v>158</v>
      </c>
      <c r="P9" t="s">
        <v>159</v>
      </c>
    </row>
    <row r="10" spans="1:16" x14ac:dyDescent="0.3">
      <c r="A10" s="4" t="s">
        <v>37</v>
      </c>
      <c r="B10" s="4" t="s">
        <v>38</v>
      </c>
      <c r="C10">
        <v>94</v>
      </c>
      <c r="D10">
        <v>82</v>
      </c>
      <c r="E10">
        <v>92</v>
      </c>
      <c r="F10">
        <v>86</v>
      </c>
      <c r="G10">
        <v>79</v>
      </c>
      <c r="H10">
        <v>91</v>
      </c>
      <c r="I10">
        <v>96</v>
      </c>
      <c r="J10">
        <v>67</v>
      </c>
      <c r="K10" t="str">
        <f>IF(Table2_2[TOTAL SCORE]&gt;$O$4,"Above the average","Below the average")</f>
        <v>Above the average</v>
      </c>
      <c r="L10">
        <v>94</v>
      </c>
      <c r="N10" t="s">
        <v>156</v>
      </c>
      <c r="O10">
        <f>MAX(Table2_2[City Safety])</f>
        <v>100</v>
      </c>
      <c r="P10" t="str">
        <f>INDEX(Table2_2[City],MATCH(O10,Table2_2[City Safety],0))</f>
        <v>Singapore</v>
      </c>
    </row>
    <row r="11" spans="1:16" x14ac:dyDescent="0.3">
      <c r="A11" s="4" t="s">
        <v>39</v>
      </c>
      <c r="B11" s="4" t="s">
        <v>38</v>
      </c>
      <c r="C11">
        <v>95</v>
      </c>
      <c r="D11">
        <v>82</v>
      </c>
      <c r="E11">
        <v>93</v>
      </c>
      <c r="F11">
        <v>87</v>
      </c>
      <c r="G11">
        <v>88</v>
      </c>
      <c r="H11">
        <v>78</v>
      </c>
      <c r="I11">
        <v>96</v>
      </c>
      <c r="J11">
        <v>68</v>
      </c>
      <c r="K11" t="str">
        <f>IF(Table2_2[TOTAL SCORE]&gt;$O$4,"Above the average","Below the average")</f>
        <v>Above the average</v>
      </c>
      <c r="L11">
        <v>94</v>
      </c>
      <c r="N11" t="s">
        <v>157</v>
      </c>
      <c r="O11">
        <f>MIN(Table2_2[City Safety])</f>
        <v>1</v>
      </c>
      <c r="P11" t="str">
        <f>INDEX(Table2_2[City],MATCH(O11,Table2_2[City Safety],0))</f>
        <v>Cape Town</v>
      </c>
    </row>
    <row r="12" spans="1:16" x14ac:dyDescent="0.3">
      <c r="A12" s="4" t="s">
        <v>42</v>
      </c>
      <c r="B12" s="4" t="s">
        <v>36</v>
      </c>
      <c r="C12">
        <v>98</v>
      </c>
      <c r="D12">
        <v>67</v>
      </c>
      <c r="E12">
        <v>92</v>
      </c>
      <c r="F12">
        <v>95</v>
      </c>
      <c r="G12">
        <v>72</v>
      </c>
      <c r="H12">
        <v>91</v>
      </c>
      <c r="I12">
        <v>98</v>
      </c>
      <c r="J12">
        <v>75</v>
      </c>
      <c r="K12" t="str">
        <f>IF(Table2_2[TOTAL SCORE]&gt;$O$4,"Above the average","Below the average")</f>
        <v>Above the average</v>
      </c>
      <c r="L12">
        <v>93</v>
      </c>
    </row>
    <row r="13" spans="1:16" x14ac:dyDescent="0.3">
      <c r="A13" s="4" t="s">
        <v>40</v>
      </c>
      <c r="B13" s="4" t="s">
        <v>41</v>
      </c>
      <c r="C13">
        <v>96</v>
      </c>
      <c r="D13">
        <v>77</v>
      </c>
      <c r="E13">
        <v>98</v>
      </c>
      <c r="F13">
        <v>88</v>
      </c>
      <c r="G13">
        <v>81</v>
      </c>
      <c r="H13">
        <v>88</v>
      </c>
      <c r="I13">
        <v>95</v>
      </c>
      <c r="J13">
        <v>68</v>
      </c>
      <c r="K13" t="str">
        <f>IF(Table2_2[TOTAL SCORE]&gt;$O$4,"Above the average","Below the average")</f>
        <v>Above the average</v>
      </c>
      <c r="L13">
        <v>93</v>
      </c>
      <c r="N13" t="s">
        <v>160</v>
      </c>
      <c r="O13" t="str">
        <f>INDEX(Table2_2[City],MATCH(MAX(Table2_2[Inclusivity &amp; Tolerance]),Table2_2[Inclusivity &amp; Tolerance],0))</f>
        <v>Auckland</v>
      </c>
    </row>
    <row r="14" spans="1:16" x14ac:dyDescent="0.3">
      <c r="A14" s="4" t="s">
        <v>43</v>
      </c>
      <c r="B14" s="4" t="s">
        <v>44</v>
      </c>
      <c r="C14">
        <v>96</v>
      </c>
      <c r="D14">
        <v>85</v>
      </c>
      <c r="E14">
        <v>93</v>
      </c>
      <c r="F14">
        <v>86</v>
      </c>
      <c r="G14">
        <v>84</v>
      </c>
      <c r="H14">
        <v>76</v>
      </c>
      <c r="I14">
        <v>94</v>
      </c>
      <c r="J14">
        <v>68</v>
      </c>
      <c r="K14" t="str">
        <f>IF(Table2_2[TOTAL SCORE]&gt;$O$4,"Above the average","Below the average")</f>
        <v>Above the average</v>
      </c>
      <c r="L14">
        <v>93</v>
      </c>
    </row>
    <row r="15" spans="1:16" x14ac:dyDescent="0.3">
      <c r="A15" s="4" t="s">
        <v>47</v>
      </c>
      <c r="B15" s="4" t="s">
        <v>38</v>
      </c>
      <c r="C15">
        <v>95</v>
      </c>
      <c r="D15">
        <v>82</v>
      </c>
      <c r="E15">
        <v>93</v>
      </c>
      <c r="F15">
        <v>86</v>
      </c>
      <c r="G15">
        <v>70</v>
      </c>
      <c r="H15">
        <v>89</v>
      </c>
      <c r="I15">
        <v>96</v>
      </c>
      <c r="J15">
        <v>68</v>
      </c>
      <c r="K15" t="str">
        <f>IF(Table2_2[TOTAL SCORE]&gt;$O$4,"Above the average","Below the average")</f>
        <v>Above the average</v>
      </c>
      <c r="L15">
        <v>92</v>
      </c>
    </row>
    <row r="16" spans="1:16" x14ac:dyDescent="0.3">
      <c r="A16" s="4" t="s">
        <v>51</v>
      </c>
      <c r="B16" s="4" t="s">
        <v>38</v>
      </c>
      <c r="C16">
        <v>95</v>
      </c>
      <c r="D16">
        <v>82</v>
      </c>
      <c r="E16">
        <v>94</v>
      </c>
      <c r="F16">
        <v>80</v>
      </c>
      <c r="G16">
        <v>72</v>
      </c>
      <c r="H16">
        <v>81</v>
      </c>
      <c r="I16">
        <v>96</v>
      </c>
      <c r="J16">
        <v>78</v>
      </c>
      <c r="K16" t="str">
        <f>IF(Table2_2[TOTAL SCORE]&gt;$O$4,"Above the average","Below the average")</f>
        <v>Above the average</v>
      </c>
      <c r="L16">
        <v>92</v>
      </c>
    </row>
    <row r="17" spans="1:12" x14ac:dyDescent="0.3">
      <c r="A17" s="4" t="s">
        <v>49</v>
      </c>
      <c r="B17" s="4" t="s">
        <v>50</v>
      </c>
      <c r="C17">
        <v>92</v>
      </c>
      <c r="D17">
        <v>77</v>
      </c>
      <c r="E17">
        <v>100</v>
      </c>
      <c r="F17">
        <v>84</v>
      </c>
      <c r="G17">
        <v>75</v>
      </c>
      <c r="H17">
        <v>85</v>
      </c>
      <c r="I17">
        <v>98</v>
      </c>
      <c r="J17">
        <v>65</v>
      </c>
      <c r="K17" t="str">
        <f>IF(Table2_2[TOTAL SCORE]&gt;$O$4,"Above the average","Below the average")</f>
        <v>Above the average</v>
      </c>
      <c r="L17">
        <v>92</v>
      </c>
    </row>
    <row r="18" spans="1:12" x14ac:dyDescent="0.3">
      <c r="A18" s="4" t="s">
        <v>48</v>
      </c>
      <c r="B18" s="4" t="s">
        <v>34</v>
      </c>
      <c r="C18">
        <v>97</v>
      </c>
      <c r="D18">
        <v>92</v>
      </c>
      <c r="E18">
        <v>94</v>
      </c>
      <c r="F18">
        <v>80</v>
      </c>
      <c r="G18">
        <v>79</v>
      </c>
      <c r="H18">
        <v>86</v>
      </c>
      <c r="I18">
        <v>100</v>
      </c>
      <c r="J18">
        <v>64</v>
      </c>
      <c r="K18" t="str">
        <f>IF(Table2_2[TOTAL SCORE]&gt;$O$4,"Above the average","Below the average")</f>
        <v>Above the average</v>
      </c>
      <c r="L18">
        <v>92</v>
      </c>
    </row>
    <row r="19" spans="1:12" x14ac:dyDescent="0.3">
      <c r="A19" s="4" t="s">
        <v>45</v>
      </c>
      <c r="B19" s="4" t="s">
        <v>46</v>
      </c>
      <c r="C19">
        <v>99</v>
      </c>
      <c r="D19">
        <v>84</v>
      </c>
      <c r="E19">
        <v>68</v>
      </c>
      <c r="F19">
        <v>74</v>
      </c>
      <c r="G19">
        <v>92</v>
      </c>
      <c r="H19">
        <v>76</v>
      </c>
      <c r="I19">
        <v>91</v>
      </c>
      <c r="J19">
        <v>78</v>
      </c>
      <c r="K19" t="str">
        <f>IF(Table2_2[TOTAL SCORE]&gt;$O$4,"Above the average","Below the average")</f>
        <v>Above the average</v>
      </c>
      <c r="L19">
        <v>92</v>
      </c>
    </row>
    <row r="20" spans="1:12" x14ac:dyDescent="0.3">
      <c r="A20" s="4" t="s">
        <v>53</v>
      </c>
      <c r="B20" s="4" t="s">
        <v>38</v>
      </c>
      <c r="C20">
        <v>95</v>
      </c>
      <c r="D20">
        <v>82</v>
      </c>
      <c r="E20">
        <v>93</v>
      </c>
      <c r="F20">
        <v>86</v>
      </c>
      <c r="G20">
        <v>70</v>
      </c>
      <c r="H20">
        <v>81</v>
      </c>
      <c r="I20">
        <v>96</v>
      </c>
      <c r="J20">
        <v>67</v>
      </c>
      <c r="K20" t="str">
        <f>IF(Table2_2[TOTAL SCORE]&gt;$O$4,"Above the average","Below the average")</f>
        <v>Above the average</v>
      </c>
      <c r="L20">
        <v>91</v>
      </c>
    </row>
    <row r="21" spans="1:12" x14ac:dyDescent="0.3">
      <c r="A21" s="4" t="s">
        <v>57</v>
      </c>
      <c r="B21" s="4" t="s">
        <v>58</v>
      </c>
      <c r="C21">
        <v>98</v>
      </c>
      <c r="D21">
        <v>84</v>
      </c>
      <c r="E21">
        <v>91</v>
      </c>
      <c r="F21">
        <v>83</v>
      </c>
      <c r="G21">
        <v>71</v>
      </c>
      <c r="H21">
        <v>76</v>
      </c>
      <c r="I21">
        <v>98</v>
      </c>
      <c r="J21">
        <v>63</v>
      </c>
      <c r="K21" t="str">
        <f>IF(Table2_2[TOTAL SCORE]&gt;$O$4,"Above the average","Below the average")</f>
        <v>Above the average</v>
      </c>
      <c r="L21">
        <v>91</v>
      </c>
    </row>
    <row r="22" spans="1:12" x14ac:dyDescent="0.3">
      <c r="A22" s="4" t="s">
        <v>59</v>
      </c>
      <c r="B22" s="4" t="s">
        <v>58</v>
      </c>
      <c r="C22">
        <v>95</v>
      </c>
      <c r="D22">
        <v>84</v>
      </c>
      <c r="E22">
        <v>95</v>
      </c>
      <c r="F22">
        <v>83</v>
      </c>
      <c r="G22">
        <v>71</v>
      </c>
      <c r="H22">
        <v>72</v>
      </c>
      <c r="I22">
        <v>98</v>
      </c>
      <c r="J22">
        <v>64</v>
      </c>
      <c r="K22" t="str">
        <f>IF(Table2_2[TOTAL SCORE]&gt;$O$4,"Above the average","Below the average")</f>
        <v>Above the average</v>
      </c>
      <c r="L22">
        <v>91</v>
      </c>
    </row>
    <row r="23" spans="1:12" x14ac:dyDescent="0.3">
      <c r="A23" s="4" t="s">
        <v>56</v>
      </c>
      <c r="B23" s="4" t="s">
        <v>38</v>
      </c>
      <c r="C23">
        <v>95</v>
      </c>
      <c r="D23">
        <v>82</v>
      </c>
      <c r="E23">
        <v>96</v>
      </c>
      <c r="F23">
        <v>86</v>
      </c>
      <c r="G23">
        <v>73</v>
      </c>
      <c r="H23">
        <v>88</v>
      </c>
      <c r="I23">
        <v>98</v>
      </c>
      <c r="J23">
        <v>70</v>
      </c>
      <c r="K23" t="str">
        <f>IF(Table2_2[TOTAL SCORE]&gt;$O$4,"Above the average","Below the average")</f>
        <v>Above the average</v>
      </c>
      <c r="L23">
        <v>91</v>
      </c>
    </row>
    <row r="24" spans="1:12" x14ac:dyDescent="0.3">
      <c r="A24" s="4" t="s">
        <v>55</v>
      </c>
      <c r="B24" s="4" t="s">
        <v>38</v>
      </c>
      <c r="C24">
        <v>93</v>
      </c>
      <c r="D24">
        <v>82</v>
      </c>
      <c r="E24">
        <v>96</v>
      </c>
      <c r="F24">
        <v>94</v>
      </c>
      <c r="G24">
        <v>75</v>
      </c>
      <c r="H24">
        <v>82</v>
      </c>
      <c r="I24">
        <v>95</v>
      </c>
      <c r="J24">
        <v>87</v>
      </c>
      <c r="K24" t="str">
        <f>IF(Table2_2[TOTAL SCORE]&gt;$O$4,"Above the average","Below the average")</f>
        <v>Above the average</v>
      </c>
      <c r="L24">
        <v>91</v>
      </c>
    </row>
    <row r="25" spans="1:12" x14ac:dyDescent="0.3">
      <c r="A25" s="4" t="s">
        <v>54</v>
      </c>
      <c r="B25" s="4" t="s">
        <v>38</v>
      </c>
      <c r="C25">
        <v>95</v>
      </c>
      <c r="D25">
        <v>82</v>
      </c>
      <c r="E25">
        <v>94</v>
      </c>
      <c r="F25">
        <v>86</v>
      </c>
      <c r="G25">
        <v>76</v>
      </c>
      <c r="H25">
        <v>81</v>
      </c>
      <c r="I25">
        <v>96</v>
      </c>
      <c r="J25">
        <v>65</v>
      </c>
      <c r="K25" t="str">
        <f>IF(Table2_2[TOTAL SCORE]&gt;$O$4,"Above the average","Below the average")</f>
        <v>Above the average</v>
      </c>
      <c r="L25">
        <v>91</v>
      </c>
    </row>
    <row r="26" spans="1:12" x14ac:dyDescent="0.3">
      <c r="A26" s="4" t="s">
        <v>52</v>
      </c>
      <c r="B26" s="4" t="s">
        <v>34</v>
      </c>
      <c r="C26">
        <v>97</v>
      </c>
      <c r="D26">
        <v>92</v>
      </c>
      <c r="E26">
        <v>94</v>
      </c>
      <c r="F26">
        <v>90</v>
      </c>
      <c r="G26">
        <v>77</v>
      </c>
      <c r="H26">
        <v>90</v>
      </c>
      <c r="I26">
        <v>97</v>
      </c>
      <c r="J26">
        <v>66</v>
      </c>
      <c r="K26" t="str">
        <f>IF(Table2_2[TOTAL SCORE]&gt;$O$4,"Above the average","Below the average")</f>
        <v>Above the average</v>
      </c>
      <c r="L26">
        <v>91</v>
      </c>
    </row>
    <row r="27" spans="1:12" x14ac:dyDescent="0.3">
      <c r="A27" s="4" t="s">
        <v>62</v>
      </c>
      <c r="B27" s="4" t="s">
        <v>63</v>
      </c>
      <c r="C27">
        <v>96</v>
      </c>
      <c r="D27">
        <v>79</v>
      </c>
      <c r="E27">
        <v>92</v>
      </c>
      <c r="F27">
        <v>85</v>
      </c>
      <c r="G27">
        <v>61</v>
      </c>
      <c r="H27">
        <v>77</v>
      </c>
      <c r="I27">
        <v>93</v>
      </c>
      <c r="J27">
        <v>100</v>
      </c>
      <c r="K27" t="str">
        <f>IF(Table2_2[TOTAL SCORE]&gt;$O$4,"Above the average","Below the average")</f>
        <v>Above the average</v>
      </c>
      <c r="L27">
        <v>90</v>
      </c>
    </row>
    <row r="28" spans="1:12" x14ac:dyDescent="0.3">
      <c r="A28" s="4" t="s">
        <v>61</v>
      </c>
      <c r="B28" s="4" t="s">
        <v>58</v>
      </c>
      <c r="C28">
        <v>95</v>
      </c>
      <c r="D28">
        <v>84</v>
      </c>
      <c r="E28">
        <v>93</v>
      </c>
      <c r="F28">
        <v>90</v>
      </c>
      <c r="G28">
        <v>66</v>
      </c>
      <c r="H28">
        <v>80</v>
      </c>
      <c r="I28">
        <v>95</v>
      </c>
      <c r="J28">
        <v>78</v>
      </c>
      <c r="K28" t="str">
        <f>IF(Table2_2[TOTAL SCORE]&gt;$O$4,"Above the average","Below the average")</f>
        <v>Above the average</v>
      </c>
      <c r="L28">
        <v>90</v>
      </c>
    </row>
    <row r="29" spans="1:12" x14ac:dyDescent="0.3">
      <c r="A29" s="4" t="s">
        <v>60</v>
      </c>
      <c r="B29" s="4" t="s">
        <v>38</v>
      </c>
      <c r="C29">
        <v>94</v>
      </c>
      <c r="D29">
        <v>82</v>
      </c>
      <c r="E29">
        <v>100</v>
      </c>
      <c r="F29">
        <v>86</v>
      </c>
      <c r="G29">
        <v>70</v>
      </c>
      <c r="H29">
        <v>86</v>
      </c>
      <c r="I29">
        <v>95</v>
      </c>
      <c r="J29">
        <v>68</v>
      </c>
      <c r="K29" t="str">
        <f>IF(Table2_2[TOTAL SCORE]&gt;$O$4,"Above the average","Below the average")</f>
        <v>Above the average</v>
      </c>
      <c r="L29">
        <v>90</v>
      </c>
    </row>
    <row r="30" spans="1:12" x14ac:dyDescent="0.3">
      <c r="A30" s="4" t="s">
        <v>67</v>
      </c>
      <c r="B30" s="4" t="s">
        <v>58</v>
      </c>
      <c r="C30">
        <v>96</v>
      </c>
      <c r="D30">
        <v>84</v>
      </c>
      <c r="E30">
        <v>91</v>
      </c>
      <c r="F30">
        <v>83</v>
      </c>
      <c r="G30">
        <v>63</v>
      </c>
      <c r="H30">
        <v>76</v>
      </c>
      <c r="I30">
        <v>97</v>
      </c>
      <c r="J30">
        <v>63</v>
      </c>
      <c r="K30" t="str">
        <f>IF(Table2_2[TOTAL SCORE]&gt;$O$4,"Above the average","Below the average")</f>
        <v>Above the average</v>
      </c>
      <c r="L30">
        <v>89</v>
      </c>
    </row>
    <row r="31" spans="1:12" x14ac:dyDescent="0.3">
      <c r="A31" s="4" t="s">
        <v>66</v>
      </c>
      <c r="B31" s="4" t="s">
        <v>34</v>
      </c>
      <c r="C31">
        <v>97</v>
      </c>
      <c r="D31">
        <v>92</v>
      </c>
      <c r="E31">
        <v>94</v>
      </c>
      <c r="F31">
        <v>79</v>
      </c>
      <c r="G31">
        <v>74</v>
      </c>
      <c r="H31">
        <v>77</v>
      </c>
      <c r="I31">
        <v>99</v>
      </c>
      <c r="J31">
        <v>66</v>
      </c>
      <c r="K31" t="str">
        <f>IF(Table2_2[TOTAL SCORE]&gt;$O$4,"Above the average","Below the average")</f>
        <v>Above the average</v>
      </c>
      <c r="L31">
        <v>89</v>
      </c>
    </row>
    <row r="32" spans="1:12" x14ac:dyDescent="0.3">
      <c r="A32" s="4" t="s">
        <v>64</v>
      </c>
      <c r="B32" s="4" t="s">
        <v>65</v>
      </c>
      <c r="C32">
        <v>93</v>
      </c>
      <c r="D32">
        <v>77</v>
      </c>
      <c r="E32">
        <v>94</v>
      </c>
      <c r="F32">
        <v>89</v>
      </c>
      <c r="G32">
        <v>85</v>
      </c>
      <c r="H32">
        <v>89</v>
      </c>
      <c r="I32">
        <v>96</v>
      </c>
      <c r="J32">
        <v>66</v>
      </c>
      <c r="K32" t="str">
        <f>IF(Table2_2[TOTAL SCORE]&gt;$O$4,"Above the average","Below the average")</f>
        <v>Above the average</v>
      </c>
      <c r="L32">
        <v>89</v>
      </c>
    </row>
    <row r="33" spans="1:16" x14ac:dyDescent="0.3">
      <c r="A33" s="4" t="s">
        <v>72</v>
      </c>
      <c r="B33" s="4" t="s">
        <v>69</v>
      </c>
      <c r="C33">
        <v>92</v>
      </c>
      <c r="D33">
        <v>67</v>
      </c>
      <c r="E33">
        <v>93</v>
      </c>
      <c r="F33">
        <v>88</v>
      </c>
      <c r="G33">
        <v>59</v>
      </c>
      <c r="H33">
        <v>100</v>
      </c>
      <c r="I33">
        <v>97</v>
      </c>
      <c r="J33">
        <v>63</v>
      </c>
      <c r="K33" t="str">
        <f>IF(Table2_2[TOTAL SCORE]&gt;$O$4,"Above the average","Below the average")</f>
        <v>Above the average</v>
      </c>
      <c r="L33">
        <v>88</v>
      </c>
    </row>
    <row r="34" spans="1:16" x14ac:dyDescent="0.3">
      <c r="A34" s="4" t="s">
        <v>68</v>
      </c>
      <c r="B34" s="4" t="s">
        <v>69</v>
      </c>
      <c r="C34">
        <v>90</v>
      </c>
      <c r="D34">
        <v>66</v>
      </c>
      <c r="E34">
        <v>95</v>
      </c>
      <c r="F34">
        <v>91</v>
      </c>
      <c r="G34">
        <v>60</v>
      </c>
      <c r="H34">
        <v>96</v>
      </c>
      <c r="I34">
        <v>99</v>
      </c>
      <c r="J34">
        <v>64</v>
      </c>
      <c r="K34" t="str">
        <f>IF(Table2_2[TOTAL SCORE]&gt;$O$4,"Above the average","Below the average")</f>
        <v>Above the average</v>
      </c>
      <c r="L34">
        <v>88</v>
      </c>
    </row>
    <row r="35" spans="1:16" x14ac:dyDescent="0.3">
      <c r="A35" s="4" t="s">
        <v>70</v>
      </c>
      <c r="B35" s="4" t="s">
        <v>69</v>
      </c>
      <c r="C35">
        <v>89</v>
      </c>
      <c r="D35">
        <v>67</v>
      </c>
      <c r="E35">
        <v>95</v>
      </c>
      <c r="F35">
        <v>86</v>
      </c>
      <c r="G35">
        <v>62</v>
      </c>
      <c r="H35">
        <v>96</v>
      </c>
      <c r="I35">
        <v>100</v>
      </c>
      <c r="J35">
        <v>64</v>
      </c>
      <c r="K35" t="str">
        <f>IF(Table2_2[TOTAL SCORE]&gt;$O$4,"Above the average","Below the average")</f>
        <v>Above the average</v>
      </c>
      <c r="L35">
        <v>88</v>
      </c>
    </row>
    <row r="36" spans="1:16" x14ac:dyDescent="0.3">
      <c r="A36" s="4" t="s">
        <v>73</v>
      </c>
      <c r="B36" s="4" t="s">
        <v>69</v>
      </c>
      <c r="C36">
        <v>88</v>
      </c>
      <c r="D36">
        <v>66</v>
      </c>
      <c r="E36">
        <v>88</v>
      </c>
      <c r="F36">
        <v>84</v>
      </c>
      <c r="G36">
        <v>65</v>
      </c>
      <c r="H36">
        <v>89</v>
      </c>
      <c r="I36">
        <v>97</v>
      </c>
      <c r="J36">
        <v>65</v>
      </c>
      <c r="K36" t="str">
        <f>IF(Table2_2[TOTAL SCORE]&gt;$O$4,"Above the average","Below the average")</f>
        <v>Above the average</v>
      </c>
      <c r="L36">
        <v>88</v>
      </c>
    </row>
    <row r="37" spans="1:16" x14ac:dyDescent="0.3">
      <c r="A37" s="4" t="s">
        <v>76</v>
      </c>
      <c r="B37" s="4" t="s">
        <v>69</v>
      </c>
      <c r="C37">
        <v>91</v>
      </c>
      <c r="D37">
        <v>68</v>
      </c>
      <c r="E37">
        <v>97</v>
      </c>
      <c r="F37">
        <v>86</v>
      </c>
      <c r="G37">
        <v>66</v>
      </c>
      <c r="H37">
        <v>97</v>
      </c>
      <c r="I37">
        <v>96</v>
      </c>
      <c r="J37">
        <v>65</v>
      </c>
      <c r="K37" t="str">
        <f>IF(Table2_2[TOTAL SCORE]&gt;$O$4,"Above the average","Below the average")</f>
        <v>Above the average</v>
      </c>
      <c r="L37">
        <v>88</v>
      </c>
    </row>
    <row r="38" spans="1:16" x14ac:dyDescent="0.3">
      <c r="A38" s="4" t="s">
        <v>74</v>
      </c>
      <c r="B38" s="4" t="s">
        <v>75</v>
      </c>
      <c r="C38">
        <v>87</v>
      </c>
      <c r="D38">
        <v>71</v>
      </c>
      <c r="E38">
        <v>89</v>
      </c>
      <c r="F38">
        <v>90</v>
      </c>
      <c r="G38">
        <v>76</v>
      </c>
      <c r="H38">
        <v>73</v>
      </c>
      <c r="I38">
        <v>98</v>
      </c>
      <c r="J38">
        <v>67</v>
      </c>
      <c r="K38" t="str">
        <f>IF(Table2_2[TOTAL SCORE]&gt;$O$4,"Above the average","Below the average")</f>
        <v>Above the average</v>
      </c>
      <c r="L38">
        <v>88</v>
      </c>
    </row>
    <row r="39" spans="1:16" x14ac:dyDescent="0.3">
      <c r="A39" s="4" t="s">
        <v>71</v>
      </c>
      <c r="B39" s="4" t="s">
        <v>65</v>
      </c>
      <c r="C39">
        <v>94</v>
      </c>
      <c r="D39">
        <v>77</v>
      </c>
      <c r="E39">
        <v>94</v>
      </c>
      <c r="F39">
        <v>84</v>
      </c>
      <c r="G39">
        <v>85</v>
      </c>
      <c r="H39">
        <v>87</v>
      </c>
      <c r="I39">
        <v>94</v>
      </c>
      <c r="J39">
        <v>74</v>
      </c>
      <c r="K39" t="str">
        <f>IF(Table2_2[TOTAL SCORE]&gt;$O$4,"Above the average","Below the average")</f>
        <v>Above the average</v>
      </c>
      <c r="L39">
        <v>88</v>
      </c>
      <c r="N39" s="19" t="s">
        <v>85</v>
      </c>
      <c r="O39" s="4">
        <v>100</v>
      </c>
      <c r="P39">
        <f>AVERAGE(Table2_2[City Safety])</f>
        <v>63.84</v>
      </c>
    </row>
    <row r="40" spans="1:16" x14ac:dyDescent="0.3">
      <c r="A40" s="4" t="s">
        <v>77</v>
      </c>
      <c r="B40" s="4" t="s">
        <v>69</v>
      </c>
      <c r="C40">
        <v>86</v>
      </c>
      <c r="D40">
        <v>71</v>
      </c>
      <c r="E40">
        <v>97</v>
      </c>
      <c r="F40">
        <v>93</v>
      </c>
      <c r="G40">
        <v>56</v>
      </c>
      <c r="H40">
        <v>91</v>
      </c>
      <c r="I40">
        <v>98</v>
      </c>
      <c r="J40">
        <v>62</v>
      </c>
      <c r="K40" t="str">
        <f>IF(Table2_2[TOTAL SCORE]&gt;$O$4,"Above the average","Below the average")</f>
        <v>Above the average</v>
      </c>
      <c r="L40">
        <v>87</v>
      </c>
      <c r="N40" s="19" t="s">
        <v>148</v>
      </c>
      <c r="O40" s="4">
        <v>98</v>
      </c>
      <c r="P40">
        <f>AVERAGE(Table2_2[City Safety])</f>
        <v>63.84</v>
      </c>
    </row>
    <row r="41" spans="1:16" x14ac:dyDescent="0.3">
      <c r="A41" s="4" t="s">
        <v>80</v>
      </c>
      <c r="B41" s="4" t="s">
        <v>69</v>
      </c>
      <c r="C41">
        <v>87</v>
      </c>
      <c r="D41">
        <v>68</v>
      </c>
      <c r="E41">
        <v>99</v>
      </c>
      <c r="F41">
        <v>88</v>
      </c>
      <c r="G41">
        <v>56</v>
      </c>
      <c r="H41">
        <v>96</v>
      </c>
      <c r="I41">
        <v>97</v>
      </c>
      <c r="J41">
        <v>66</v>
      </c>
      <c r="K41" t="str">
        <f>IF(Table2_2[TOTAL SCORE]&gt;$O$4,"Above the average","Below the average")</f>
        <v>Above the average</v>
      </c>
      <c r="L41">
        <v>87</v>
      </c>
      <c r="N41" s="19" t="s">
        <v>30</v>
      </c>
      <c r="O41" s="4">
        <v>96</v>
      </c>
      <c r="P41">
        <f>AVERAGE(Table2_2[City Safety])</f>
        <v>63.84</v>
      </c>
    </row>
    <row r="42" spans="1:16" x14ac:dyDescent="0.3">
      <c r="A42" s="4" t="s">
        <v>78</v>
      </c>
      <c r="B42" s="4" t="s">
        <v>79</v>
      </c>
      <c r="C42">
        <v>94</v>
      </c>
      <c r="D42">
        <v>82</v>
      </c>
      <c r="E42">
        <v>93</v>
      </c>
      <c r="F42">
        <v>77</v>
      </c>
      <c r="G42">
        <v>70</v>
      </c>
      <c r="H42">
        <v>80</v>
      </c>
      <c r="I42">
        <v>94</v>
      </c>
      <c r="J42">
        <v>68</v>
      </c>
      <c r="K42" t="str">
        <f>IF(Table2_2[TOTAL SCORE]&gt;$O$4,"Above the average","Below the average")</f>
        <v>Above the average</v>
      </c>
      <c r="L42">
        <v>87</v>
      </c>
      <c r="N42" s="19" t="s">
        <v>27</v>
      </c>
      <c r="O42" s="4">
        <v>95</v>
      </c>
      <c r="P42">
        <f>AVERAGE(Table2_2[City Safety])</f>
        <v>63.84</v>
      </c>
    </row>
    <row r="43" spans="1:16" x14ac:dyDescent="0.3">
      <c r="A43" s="4" t="s">
        <v>81</v>
      </c>
      <c r="B43" s="4" t="s">
        <v>82</v>
      </c>
      <c r="C43">
        <v>98</v>
      </c>
      <c r="D43">
        <v>64</v>
      </c>
      <c r="E43">
        <v>98</v>
      </c>
      <c r="F43">
        <v>81</v>
      </c>
      <c r="G43">
        <v>74</v>
      </c>
      <c r="H43">
        <v>84</v>
      </c>
      <c r="I43">
        <v>94</v>
      </c>
      <c r="J43">
        <v>73</v>
      </c>
      <c r="K43" t="str">
        <f>IF(Table2_2[TOTAL SCORE]&gt;$O$4,"Above the average","Below the average")</f>
        <v>Above the average</v>
      </c>
      <c r="L43">
        <v>87</v>
      </c>
      <c r="N43" s="19" t="s">
        <v>29</v>
      </c>
      <c r="O43" s="4">
        <v>93</v>
      </c>
      <c r="P43">
        <f>AVERAGE(Table2_2[City Safety])</f>
        <v>63.84</v>
      </c>
    </row>
    <row r="44" spans="1:16" x14ac:dyDescent="0.3">
      <c r="A44" s="4" t="s">
        <v>86</v>
      </c>
      <c r="B44" s="4" t="s">
        <v>69</v>
      </c>
      <c r="C44">
        <v>88</v>
      </c>
      <c r="D44">
        <v>67</v>
      </c>
      <c r="E44">
        <v>92</v>
      </c>
      <c r="F44">
        <v>83</v>
      </c>
      <c r="G44">
        <v>60</v>
      </c>
      <c r="H44">
        <v>86</v>
      </c>
      <c r="I44">
        <v>96</v>
      </c>
      <c r="J44">
        <v>66</v>
      </c>
      <c r="K44" t="str">
        <f>IF(Table2_2[TOTAL SCORE]&gt;$O$4,"Above the average","Below the average")</f>
        <v>Above the average</v>
      </c>
      <c r="L44">
        <v>86</v>
      </c>
      <c r="N44" s="19" t="s">
        <v>127</v>
      </c>
      <c r="O44" s="4">
        <v>37</v>
      </c>
      <c r="P44">
        <f>AVERAGE(Table2_2[City Safety])</f>
        <v>63.84</v>
      </c>
    </row>
    <row r="45" spans="1:16" x14ac:dyDescent="0.3">
      <c r="A45" s="4" t="s">
        <v>83</v>
      </c>
      <c r="B45" s="4" t="s">
        <v>69</v>
      </c>
      <c r="C45">
        <v>90</v>
      </c>
      <c r="D45">
        <v>66</v>
      </c>
      <c r="E45">
        <v>88</v>
      </c>
      <c r="F45">
        <v>83</v>
      </c>
      <c r="G45">
        <v>61</v>
      </c>
      <c r="H45">
        <v>86</v>
      </c>
      <c r="I45">
        <v>97</v>
      </c>
      <c r="J45">
        <v>60</v>
      </c>
      <c r="K45" t="str">
        <f>IF(Table2_2[TOTAL SCORE]&gt;$O$4,"Above the average","Below the average")</f>
        <v>Above the average</v>
      </c>
      <c r="L45">
        <v>86</v>
      </c>
      <c r="N45" s="19" t="s">
        <v>136</v>
      </c>
      <c r="O45" s="4">
        <v>38</v>
      </c>
      <c r="P45">
        <f>AVERAGE(Table2_2[City Safety])</f>
        <v>63.84</v>
      </c>
    </row>
    <row r="46" spans="1:16" x14ac:dyDescent="0.3">
      <c r="A46" s="4" t="s">
        <v>84</v>
      </c>
      <c r="B46" s="4" t="s">
        <v>69</v>
      </c>
      <c r="C46">
        <v>89</v>
      </c>
      <c r="D46">
        <v>67</v>
      </c>
      <c r="E46">
        <v>93</v>
      </c>
      <c r="F46">
        <v>86</v>
      </c>
      <c r="G46">
        <v>66</v>
      </c>
      <c r="H46">
        <v>92</v>
      </c>
      <c r="I46">
        <v>94</v>
      </c>
      <c r="J46">
        <v>62</v>
      </c>
      <c r="K46" t="str">
        <f>IF(Table2_2[TOTAL SCORE]&gt;$O$4,"Above the average","Below the average")</f>
        <v>Above the average</v>
      </c>
      <c r="L46">
        <v>86</v>
      </c>
      <c r="N46" s="19" t="s">
        <v>142</v>
      </c>
      <c r="O46" s="4">
        <v>28</v>
      </c>
      <c r="P46">
        <f>AVERAGE(Table2_2[City Safety])</f>
        <v>63.84</v>
      </c>
    </row>
    <row r="47" spans="1:16" x14ac:dyDescent="0.3">
      <c r="A47" s="4" t="s">
        <v>85</v>
      </c>
      <c r="B47" s="4" t="s">
        <v>85</v>
      </c>
      <c r="C47">
        <v>94</v>
      </c>
      <c r="D47">
        <v>62</v>
      </c>
      <c r="E47">
        <v>69</v>
      </c>
      <c r="F47">
        <v>78</v>
      </c>
      <c r="G47">
        <v>100</v>
      </c>
      <c r="H47">
        <v>74</v>
      </c>
      <c r="I47">
        <v>90</v>
      </c>
      <c r="J47">
        <v>73</v>
      </c>
      <c r="K47" t="str">
        <f>IF(Table2_2[TOTAL SCORE]&gt;$O$4,"Above the average","Below the average")</f>
        <v>Above the average</v>
      </c>
      <c r="L47">
        <v>86</v>
      </c>
      <c r="N47" s="19" t="s">
        <v>144</v>
      </c>
      <c r="O47" s="4">
        <v>17</v>
      </c>
      <c r="P47">
        <f>AVERAGE(Table2_2[City Safety])</f>
        <v>63.84</v>
      </c>
    </row>
    <row r="48" spans="1:16" x14ac:dyDescent="0.3">
      <c r="A48" s="4" t="s">
        <v>94</v>
      </c>
      <c r="B48" s="4" t="s">
        <v>69</v>
      </c>
      <c r="C48">
        <v>89</v>
      </c>
      <c r="D48">
        <v>68</v>
      </c>
      <c r="E48">
        <v>94</v>
      </c>
      <c r="F48">
        <v>85</v>
      </c>
      <c r="G48">
        <v>57</v>
      </c>
      <c r="H48">
        <v>92</v>
      </c>
      <c r="I48">
        <v>98</v>
      </c>
      <c r="J48">
        <v>61</v>
      </c>
      <c r="K48" t="str">
        <f>IF(Table2_2[TOTAL SCORE]&gt;$O$4,"Above the average","Below the average")</f>
        <v>Below the average</v>
      </c>
      <c r="L48">
        <v>85</v>
      </c>
      <c r="N48" s="19" t="s">
        <v>150</v>
      </c>
      <c r="O48" s="4">
        <v>1</v>
      </c>
      <c r="P48">
        <f>AVERAGE(Table2_2[City Safety])</f>
        <v>63.84</v>
      </c>
    </row>
    <row r="49" spans="1:12" x14ac:dyDescent="0.3">
      <c r="A49" s="4" t="s">
        <v>89</v>
      </c>
      <c r="B49" s="4" t="s">
        <v>69</v>
      </c>
      <c r="C49">
        <v>88</v>
      </c>
      <c r="D49">
        <v>67</v>
      </c>
      <c r="E49">
        <v>93</v>
      </c>
      <c r="F49">
        <v>83</v>
      </c>
      <c r="G49">
        <v>59</v>
      </c>
      <c r="H49">
        <v>88</v>
      </c>
      <c r="I49">
        <v>98</v>
      </c>
      <c r="J49">
        <v>62</v>
      </c>
      <c r="K49" t="str">
        <f>IF(Table2_2[TOTAL SCORE]&gt;$O$4,"Above the average","Below the average")</f>
        <v>Below the average</v>
      </c>
      <c r="L49">
        <v>85</v>
      </c>
    </row>
    <row r="50" spans="1:12" x14ac:dyDescent="0.3">
      <c r="A50" s="4" t="s">
        <v>87</v>
      </c>
      <c r="B50" s="4" t="s">
        <v>69</v>
      </c>
      <c r="C50">
        <v>88</v>
      </c>
      <c r="D50">
        <v>67</v>
      </c>
      <c r="E50">
        <v>90</v>
      </c>
      <c r="F50">
        <v>82</v>
      </c>
      <c r="G50">
        <v>60</v>
      </c>
      <c r="H50">
        <v>86</v>
      </c>
      <c r="I50">
        <v>97</v>
      </c>
      <c r="J50">
        <v>60</v>
      </c>
      <c r="K50" t="str">
        <f>IF(Table2_2[TOTAL SCORE]&gt;$O$4,"Above the average","Below the average")</f>
        <v>Below the average</v>
      </c>
      <c r="L50">
        <v>85</v>
      </c>
    </row>
    <row r="51" spans="1:12" x14ac:dyDescent="0.3">
      <c r="A51" s="4" t="s">
        <v>93</v>
      </c>
      <c r="B51" s="4" t="s">
        <v>69</v>
      </c>
      <c r="C51">
        <v>91</v>
      </c>
      <c r="D51">
        <v>66</v>
      </c>
      <c r="E51">
        <v>90</v>
      </c>
      <c r="F51">
        <v>84</v>
      </c>
      <c r="G51">
        <v>60</v>
      </c>
      <c r="H51">
        <v>86</v>
      </c>
      <c r="I51">
        <v>97</v>
      </c>
      <c r="J51">
        <v>59</v>
      </c>
      <c r="K51" t="str">
        <f>IF(Table2_2[TOTAL SCORE]&gt;$O$4,"Above the average","Below the average")</f>
        <v>Below the average</v>
      </c>
      <c r="L51">
        <v>85</v>
      </c>
    </row>
    <row r="52" spans="1:12" x14ac:dyDescent="0.3">
      <c r="A52" s="4" t="s">
        <v>97</v>
      </c>
      <c r="B52" s="4" t="s">
        <v>69</v>
      </c>
      <c r="C52">
        <v>85</v>
      </c>
      <c r="D52">
        <v>66</v>
      </c>
      <c r="E52">
        <v>91</v>
      </c>
      <c r="F52">
        <v>82</v>
      </c>
      <c r="G52">
        <v>62</v>
      </c>
      <c r="H52">
        <v>81</v>
      </c>
      <c r="I52">
        <v>97</v>
      </c>
      <c r="J52">
        <v>66</v>
      </c>
      <c r="K52" t="str">
        <f>IF(Table2_2[TOTAL SCORE]&gt;$O$4,"Above the average","Below the average")</f>
        <v>Below the average</v>
      </c>
      <c r="L52">
        <v>85</v>
      </c>
    </row>
    <row r="53" spans="1:12" x14ac:dyDescent="0.3">
      <c r="A53" s="4" t="s">
        <v>88</v>
      </c>
      <c r="B53" s="4" t="s">
        <v>69</v>
      </c>
      <c r="C53">
        <v>89</v>
      </c>
      <c r="D53">
        <v>68</v>
      </c>
      <c r="E53">
        <v>86</v>
      </c>
      <c r="F53">
        <v>85</v>
      </c>
      <c r="G53">
        <v>66</v>
      </c>
      <c r="H53">
        <v>83</v>
      </c>
      <c r="I53">
        <v>95</v>
      </c>
      <c r="J53">
        <v>61</v>
      </c>
      <c r="K53" t="str">
        <f>IF(Table2_2[TOTAL SCORE]&gt;$O$4,"Above the average","Below the average")</f>
        <v>Below the average</v>
      </c>
      <c r="L53">
        <v>85</v>
      </c>
    </row>
    <row r="54" spans="1:12" x14ac:dyDescent="0.3">
      <c r="A54" s="4" t="s">
        <v>90</v>
      </c>
      <c r="B54" s="4" t="s">
        <v>82</v>
      </c>
      <c r="C54">
        <v>97</v>
      </c>
      <c r="D54">
        <v>64</v>
      </c>
      <c r="E54">
        <v>98</v>
      </c>
      <c r="F54">
        <v>80</v>
      </c>
      <c r="G54">
        <v>68</v>
      </c>
      <c r="H54">
        <v>83</v>
      </c>
      <c r="I54">
        <v>92</v>
      </c>
      <c r="J54">
        <v>70</v>
      </c>
      <c r="K54" t="str">
        <f>IF(Table2_2[TOTAL SCORE]&gt;$O$4,"Above the average","Below the average")</f>
        <v>Below the average</v>
      </c>
      <c r="L54">
        <v>85</v>
      </c>
    </row>
    <row r="55" spans="1:12" x14ac:dyDescent="0.3">
      <c r="A55" s="4" t="s">
        <v>95</v>
      </c>
      <c r="B55" s="4" t="s">
        <v>96</v>
      </c>
      <c r="C55">
        <v>68</v>
      </c>
      <c r="D55">
        <v>68</v>
      </c>
      <c r="E55">
        <v>75</v>
      </c>
      <c r="F55">
        <v>65</v>
      </c>
      <c r="G55">
        <v>72</v>
      </c>
      <c r="H55">
        <v>82</v>
      </c>
      <c r="I55">
        <v>93</v>
      </c>
      <c r="J55">
        <v>62</v>
      </c>
      <c r="K55" t="str">
        <f>IF(Table2_2[TOTAL SCORE]&gt;$O$4,"Above the average","Below the average")</f>
        <v>Below the average</v>
      </c>
      <c r="L55">
        <v>85</v>
      </c>
    </row>
    <row r="56" spans="1:12" x14ac:dyDescent="0.3">
      <c r="A56" s="4" t="s">
        <v>91</v>
      </c>
      <c r="B56" s="4" t="s">
        <v>92</v>
      </c>
      <c r="C56">
        <v>90</v>
      </c>
      <c r="D56">
        <v>77</v>
      </c>
      <c r="E56">
        <v>95</v>
      </c>
      <c r="F56">
        <v>71</v>
      </c>
      <c r="G56">
        <v>73</v>
      </c>
      <c r="H56">
        <v>87</v>
      </c>
      <c r="I56">
        <v>97</v>
      </c>
      <c r="J56">
        <v>65</v>
      </c>
      <c r="K56" t="str">
        <f>IF(Table2_2[TOTAL SCORE]&gt;$O$4,"Above the average","Below the average")</f>
        <v>Below the average</v>
      </c>
      <c r="L56">
        <v>85</v>
      </c>
    </row>
    <row r="57" spans="1:12" x14ac:dyDescent="0.3">
      <c r="A57" s="4" t="s">
        <v>99</v>
      </c>
      <c r="B57" s="4" t="s">
        <v>69</v>
      </c>
      <c r="C57">
        <v>89</v>
      </c>
      <c r="D57">
        <v>67</v>
      </c>
      <c r="E57">
        <v>85</v>
      </c>
      <c r="F57">
        <v>76</v>
      </c>
      <c r="G57">
        <v>40</v>
      </c>
      <c r="H57">
        <v>97</v>
      </c>
      <c r="I57">
        <v>97</v>
      </c>
      <c r="J57">
        <v>59</v>
      </c>
      <c r="K57" t="str">
        <f>IF(Table2_2[TOTAL SCORE]&gt;$O$4,"Above the average","Below the average")</f>
        <v>Below the average</v>
      </c>
      <c r="L57">
        <v>84</v>
      </c>
    </row>
    <row r="58" spans="1:12" x14ac:dyDescent="0.3">
      <c r="A58" s="4" t="s">
        <v>103</v>
      </c>
      <c r="B58" s="4" t="s">
        <v>69</v>
      </c>
      <c r="C58">
        <v>87</v>
      </c>
      <c r="D58">
        <v>67</v>
      </c>
      <c r="E58">
        <v>89</v>
      </c>
      <c r="F58">
        <v>81</v>
      </c>
      <c r="G58">
        <v>49</v>
      </c>
      <c r="H58">
        <v>89</v>
      </c>
      <c r="I58">
        <v>97</v>
      </c>
      <c r="J58">
        <v>61</v>
      </c>
      <c r="K58" t="str">
        <f>IF(Table2_2[TOTAL SCORE]&gt;$O$4,"Above the average","Below the average")</f>
        <v>Below the average</v>
      </c>
      <c r="L58">
        <v>84</v>
      </c>
    </row>
    <row r="59" spans="1:12" x14ac:dyDescent="0.3">
      <c r="A59" s="4" t="s">
        <v>102</v>
      </c>
      <c r="B59" s="4" t="s">
        <v>69</v>
      </c>
      <c r="C59">
        <v>86</v>
      </c>
      <c r="D59">
        <v>67</v>
      </c>
      <c r="E59">
        <v>87</v>
      </c>
      <c r="F59">
        <v>83</v>
      </c>
      <c r="G59">
        <v>52</v>
      </c>
      <c r="H59">
        <v>92</v>
      </c>
      <c r="I59">
        <v>96</v>
      </c>
      <c r="J59">
        <v>60</v>
      </c>
      <c r="K59" t="str">
        <f>IF(Table2_2[TOTAL SCORE]&gt;$O$4,"Above the average","Below the average")</f>
        <v>Below the average</v>
      </c>
      <c r="L59">
        <v>84</v>
      </c>
    </row>
    <row r="60" spans="1:12" x14ac:dyDescent="0.3">
      <c r="A60" s="4" t="s">
        <v>100</v>
      </c>
      <c r="B60" s="4" t="s">
        <v>69</v>
      </c>
      <c r="C60">
        <v>88</v>
      </c>
      <c r="D60">
        <v>67</v>
      </c>
      <c r="E60">
        <v>87</v>
      </c>
      <c r="F60">
        <v>82</v>
      </c>
      <c r="G60">
        <v>60</v>
      </c>
      <c r="H60">
        <v>86</v>
      </c>
      <c r="I60">
        <v>96</v>
      </c>
      <c r="J60">
        <v>61</v>
      </c>
      <c r="K60" t="str">
        <f>IF(Table2_2[TOTAL SCORE]&gt;$O$4,"Above the average","Below the average")</f>
        <v>Below the average</v>
      </c>
      <c r="L60">
        <v>84</v>
      </c>
    </row>
    <row r="61" spans="1:12" x14ac:dyDescent="0.3">
      <c r="A61" s="4" t="s">
        <v>98</v>
      </c>
      <c r="B61" s="4" t="s">
        <v>69</v>
      </c>
      <c r="C61">
        <v>87</v>
      </c>
      <c r="D61">
        <v>67</v>
      </c>
      <c r="E61">
        <v>89</v>
      </c>
      <c r="F61">
        <v>81</v>
      </c>
      <c r="G61">
        <v>61</v>
      </c>
      <c r="H61">
        <v>82</v>
      </c>
      <c r="I61">
        <v>98</v>
      </c>
      <c r="J61">
        <v>62</v>
      </c>
      <c r="K61" t="str">
        <f>IF(Table2_2[TOTAL SCORE]&gt;$O$4,"Above the average","Below the average")</f>
        <v>Below the average</v>
      </c>
      <c r="L61">
        <v>84</v>
      </c>
    </row>
    <row r="62" spans="1:12" x14ac:dyDescent="0.3">
      <c r="A62" s="4" t="s">
        <v>107</v>
      </c>
      <c r="B62" s="4" t="s">
        <v>69</v>
      </c>
      <c r="C62">
        <v>90</v>
      </c>
      <c r="D62">
        <v>67</v>
      </c>
      <c r="E62">
        <v>87</v>
      </c>
      <c r="F62">
        <v>84</v>
      </c>
      <c r="G62">
        <v>62</v>
      </c>
      <c r="H62">
        <v>92</v>
      </c>
      <c r="I62">
        <v>96</v>
      </c>
      <c r="J62">
        <v>60</v>
      </c>
      <c r="K62" t="str">
        <f>IF(Table2_2[TOTAL SCORE]&gt;$O$4,"Above the average","Below the average")</f>
        <v>Below the average</v>
      </c>
      <c r="L62">
        <v>84</v>
      </c>
    </row>
    <row r="63" spans="1:12" x14ac:dyDescent="0.3">
      <c r="A63" s="4" t="s">
        <v>101</v>
      </c>
      <c r="B63" s="4" t="s">
        <v>69</v>
      </c>
      <c r="C63">
        <v>86</v>
      </c>
      <c r="D63">
        <v>68</v>
      </c>
      <c r="E63">
        <v>94</v>
      </c>
      <c r="F63">
        <v>92</v>
      </c>
      <c r="G63">
        <v>62</v>
      </c>
      <c r="H63">
        <v>91</v>
      </c>
      <c r="I63">
        <v>96</v>
      </c>
      <c r="J63">
        <v>65</v>
      </c>
      <c r="K63" t="str">
        <f>IF(Table2_2[TOTAL SCORE]&gt;$O$4,"Above the average","Below the average")</f>
        <v>Below the average</v>
      </c>
      <c r="L63">
        <v>84</v>
      </c>
    </row>
    <row r="64" spans="1:12" x14ac:dyDescent="0.3">
      <c r="A64" s="4" t="s">
        <v>105</v>
      </c>
      <c r="B64" s="4" t="s">
        <v>106</v>
      </c>
      <c r="C64">
        <v>94</v>
      </c>
      <c r="D64">
        <v>73</v>
      </c>
      <c r="E64">
        <v>82</v>
      </c>
      <c r="F64">
        <v>70</v>
      </c>
      <c r="G64">
        <v>63</v>
      </c>
      <c r="H64">
        <v>82</v>
      </c>
      <c r="I64">
        <v>92</v>
      </c>
      <c r="J64">
        <v>78</v>
      </c>
      <c r="K64" t="str">
        <f>IF(Table2_2[TOTAL SCORE]&gt;$O$4,"Above the average","Below the average")</f>
        <v>Below the average</v>
      </c>
      <c r="L64">
        <v>84</v>
      </c>
    </row>
    <row r="65" spans="1:15" x14ac:dyDescent="0.3">
      <c r="A65" s="4" t="s">
        <v>104</v>
      </c>
      <c r="B65" s="4" t="s">
        <v>69</v>
      </c>
      <c r="C65">
        <v>87</v>
      </c>
      <c r="D65">
        <v>68</v>
      </c>
      <c r="E65">
        <v>87</v>
      </c>
      <c r="F65">
        <v>85</v>
      </c>
      <c r="G65">
        <v>66</v>
      </c>
      <c r="H65">
        <v>77</v>
      </c>
      <c r="I65">
        <v>96</v>
      </c>
      <c r="J65">
        <v>57</v>
      </c>
      <c r="K65" t="str">
        <f>IF(Table2_2[TOTAL SCORE]&gt;$O$4,"Above the average","Below the average")</f>
        <v>Below the average</v>
      </c>
      <c r="L65">
        <v>84</v>
      </c>
    </row>
    <row r="66" spans="1:15" x14ac:dyDescent="0.3">
      <c r="A66" s="4" t="s">
        <v>114</v>
      </c>
      <c r="B66" s="4" t="s">
        <v>69</v>
      </c>
      <c r="C66">
        <v>90</v>
      </c>
      <c r="D66">
        <v>69</v>
      </c>
      <c r="E66">
        <v>92</v>
      </c>
      <c r="F66">
        <v>77</v>
      </c>
      <c r="G66">
        <v>40</v>
      </c>
      <c r="H66">
        <v>92</v>
      </c>
      <c r="I66">
        <v>96</v>
      </c>
      <c r="J66">
        <v>60</v>
      </c>
      <c r="K66" t="str">
        <f>IF(Table2_2[TOTAL SCORE]&gt;$O$4,"Above the average","Below the average")</f>
        <v>Below the average</v>
      </c>
      <c r="L66">
        <v>83</v>
      </c>
    </row>
    <row r="67" spans="1:15" x14ac:dyDescent="0.3">
      <c r="A67" s="4" t="s">
        <v>112</v>
      </c>
      <c r="B67" s="4" t="s">
        <v>69</v>
      </c>
      <c r="C67">
        <v>86</v>
      </c>
      <c r="D67">
        <v>68</v>
      </c>
      <c r="E67">
        <v>91</v>
      </c>
      <c r="F67">
        <v>90</v>
      </c>
      <c r="G67">
        <v>48</v>
      </c>
      <c r="H67">
        <v>90</v>
      </c>
      <c r="I67">
        <v>96</v>
      </c>
      <c r="J67">
        <v>61</v>
      </c>
      <c r="K67" t="str">
        <f>IF(Table2_2[TOTAL SCORE]&gt;$O$4,"Above the average","Below the average")</f>
        <v>Below the average</v>
      </c>
      <c r="L67">
        <v>83</v>
      </c>
    </row>
    <row r="68" spans="1:15" x14ac:dyDescent="0.3">
      <c r="A68" s="4" t="s">
        <v>108</v>
      </c>
      <c r="B68" s="4" t="s">
        <v>69</v>
      </c>
      <c r="C68">
        <v>88</v>
      </c>
      <c r="D68">
        <v>66</v>
      </c>
      <c r="E68">
        <v>89</v>
      </c>
      <c r="F68">
        <v>78</v>
      </c>
      <c r="G68">
        <v>53</v>
      </c>
      <c r="H68">
        <v>84</v>
      </c>
      <c r="I68">
        <v>97</v>
      </c>
      <c r="J68">
        <v>62</v>
      </c>
      <c r="K68" t="str">
        <f>IF(Table2_2[TOTAL SCORE]&gt;$O$4,"Above the average","Below the average")</f>
        <v>Below the average</v>
      </c>
      <c r="L68">
        <v>83</v>
      </c>
    </row>
    <row r="69" spans="1:15" x14ac:dyDescent="0.3">
      <c r="A69" s="4" t="s">
        <v>111</v>
      </c>
      <c r="B69" s="4" t="s">
        <v>69</v>
      </c>
      <c r="C69">
        <v>88</v>
      </c>
      <c r="D69">
        <v>66</v>
      </c>
      <c r="E69">
        <v>87</v>
      </c>
      <c r="F69">
        <v>78</v>
      </c>
      <c r="G69">
        <v>55</v>
      </c>
      <c r="H69">
        <v>87</v>
      </c>
      <c r="I69">
        <v>96</v>
      </c>
      <c r="J69">
        <v>59</v>
      </c>
      <c r="K69" t="str">
        <f>IF(Table2_2[TOTAL SCORE]&gt;$O$4,"Above the average","Below the average")</f>
        <v>Below the average</v>
      </c>
      <c r="L69">
        <v>83</v>
      </c>
    </row>
    <row r="70" spans="1:15" x14ac:dyDescent="0.3">
      <c r="A70" s="4" t="s">
        <v>110</v>
      </c>
      <c r="B70" s="4" t="s">
        <v>69</v>
      </c>
      <c r="C70">
        <v>87</v>
      </c>
      <c r="D70">
        <v>67</v>
      </c>
      <c r="E70">
        <v>85</v>
      </c>
      <c r="F70">
        <v>77</v>
      </c>
      <c r="G70">
        <v>56</v>
      </c>
      <c r="H70">
        <v>95</v>
      </c>
      <c r="I70">
        <v>95</v>
      </c>
      <c r="J70">
        <v>58</v>
      </c>
      <c r="K70" t="str">
        <f>IF(Table2_2[TOTAL SCORE]&gt;$O$4,"Above the average","Below the average")</f>
        <v>Below the average</v>
      </c>
      <c r="L70">
        <v>83</v>
      </c>
    </row>
    <row r="71" spans="1:15" x14ac:dyDescent="0.3">
      <c r="A71" s="4" t="s">
        <v>113</v>
      </c>
      <c r="B71" s="4" t="s">
        <v>69</v>
      </c>
      <c r="C71">
        <v>86</v>
      </c>
      <c r="D71">
        <v>67</v>
      </c>
      <c r="E71">
        <v>89</v>
      </c>
      <c r="F71">
        <v>87</v>
      </c>
      <c r="G71">
        <v>56</v>
      </c>
      <c r="H71">
        <v>83</v>
      </c>
      <c r="I71">
        <v>98</v>
      </c>
      <c r="J71">
        <v>62</v>
      </c>
      <c r="K71" t="str">
        <f>IF(Table2_2[TOTAL SCORE]&gt;$O$4,"Above the average","Below the average")</f>
        <v>Below the average</v>
      </c>
      <c r="L71">
        <v>83</v>
      </c>
    </row>
    <row r="72" spans="1:15" x14ac:dyDescent="0.3">
      <c r="A72" s="4" t="s">
        <v>109</v>
      </c>
      <c r="B72" s="4" t="s">
        <v>69</v>
      </c>
      <c r="C72">
        <v>84</v>
      </c>
      <c r="D72">
        <v>67</v>
      </c>
      <c r="E72">
        <v>85</v>
      </c>
      <c r="F72">
        <v>80</v>
      </c>
      <c r="G72">
        <v>57</v>
      </c>
      <c r="H72">
        <v>98</v>
      </c>
      <c r="I72">
        <v>96</v>
      </c>
      <c r="J72">
        <v>58</v>
      </c>
      <c r="K72" t="str">
        <f>IF(Table2_2[TOTAL SCORE]&gt;$O$4,"Above the average","Below the average")</f>
        <v>Below the average</v>
      </c>
      <c r="L72">
        <v>83</v>
      </c>
    </row>
    <row r="73" spans="1:15" x14ac:dyDescent="0.3">
      <c r="A73" s="4" t="s">
        <v>115</v>
      </c>
      <c r="B73" s="4" t="s">
        <v>69</v>
      </c>
      <c r="C73">
        <v>88</v>
      </c>
      <c r="D73">
        <v>67</v>
      </c>
      <c r="E73">
        <v>88</v>
      </c>
      <c r="F73">
        <v>84</v>
      </c>
      <c r="G73">
        <v>44</v>
      </c>
      <c r="H73">
        <v>94</v>
      </c>
      <c r="I73">
        <v>96</v>
      </c>
      <c r="J73">
        <v>61</v>
      </c>
      <c r="K73" t="str">
        <f>IF(Table2_2[TOTAL SCORE]&gt;$O$4,"Above the average","Below the average")</f>
        <v>Below the average</v>
      </c>
      <c r="L73">
        <v>82</v>
      </c>
    </row>
    <row r="74" spans="1:15" x14ac:dyDescent="0.3">
      <c r="A74" s="4" t="s">
        <v>118</v>
      </c>
      <c r="B74" s="4" t="s">
        <v>69</v>
      </c>
      <c r="C74">
        <v>90</v>
      </c>
      <c r="D74">
        <v>67</v>
      </c>
      <c r="E74">
        <v>86</v>
      </c>
      <c r="F74">
        <v>71</v>
      </c>
      <c r="G74">
        <v>50</v>
      </c>
      <c r="H74">
        <v>87</v>
      </c>
      <c r="I74">
        <v>96</v>
      </c>
      <c r="J74">
        <v>57</v>
      </c>
      <c r="K74" t="str">
        <f>IF(Table2_2[TOTAL SCORE]&gt;$O$4,"Above the average","Below the average")</f>
        <v>Below the average</v>
      </c>
      <c r="L74">
        <v>82</v>
      </c>
    </row>
    <row r="75" spans="1:15" x14ac:dyDescent="0.3">
      <c r="A75" s="4" t="s">
        <v>116</v>
      </c>
      <c r="B75" s="4" t="s">
        <v>69</v>
      </c>
      <c r="C75">
        <v>88</v>
      </c>
      <c r="D75">
        <v>67</v>
      </c>
      <c r="E75">
        <v>88</v>
      </c>
      <c r="F75">
        <v>74</v>
      </c>
      <c r="G75">
        <v>52</v>
      </c>
      <c r="H75">
        <v>83</v>
      </c>
      <c r="I75">
        <v>95</v>
      </c>
      <c r="J75">
        <v>56</v>
      </c>
      <c r="K75" t="str">
        <f>IF(Table2_2[TOTAL SCORE]&gt;$O$4,"Above the average","Below the average")</f>
        <v>Below the average</v>
      </c>
      <c r="L75">
        <v>82</v>
      </c>
    </row>
    <row r="76" spans="1:15" x14ac:dyDescent="0.3">
      <c r="A76" s="4" t="s">
        <v>119</v>
      </c>
      <c r="B76" s="4" t="s">
        <v>69</v>
      </c>
      <c r="C76">
        <v>88</v>
      </c>
      <c r="D76">
        <v>66</v>
      </c>
      <c r="E76">
        <v>82</v>
      </c>
      <c r="F76">
        <v>76</v>
      </c>
      <c r="G76">
        <v>56</v>
      </c>
      <c r="H76">
        <v>77</v>
      </c>
      <c r="I76">
        <v>96</v>
      </c>
      <c r="J76">
        <v>55</v>
      </c>
      <c r="K76" t="str">
        <f>IF(Table2_2[TOTAL SCORE]&gt;$O$4,"Above the average","Below the average")</f>
        <v>Below the average</v>
      </c>
      <c r="L76">
        <v>82</v>
      </c>
    </row>
    <row r="77" spans="1:15" x14ac:dyDescent="0.3">
      <c r="A77" s="4" t="s">
        <v>117</v>
      </c>
      <c r="B77" s="4" t="s">
        <v>69</v>
      </c>
      <c r="C77">
        <v>84</v>
      </c>
      <c r="D77">
        <v>68</v>
      </c>
      <c r="E77">
        <v>88</v>
      </c>
      <c r="F77">
        <v>78</v>
      </c>
      <c r="G77">
        <v>56</v>
      </c>
      <c r="H77">
        <v>76</v>
      </c>
      <c r="I77">
        <v>97</v>
      </c>
      <c r="J77">
        <v>62</v>
      </c>
      <c r="K77" t="str">
        <f>IF(Table2_2[TOTAL SCORE]&gt;$O$4,"Above the average","Below the average")</f>
        <v>Below the average</v>
      </c>
      <c r="L77">
        <v>82</v>
      </c>
      <c r="O77">
        <v>100</v>
      </c>
    </row>
    <row r="78" spans="1:15" x14ac:dyDescent="0.3">
      <c r="A78" s="4" t="s">
        <v>120</v>
      </c>
      <c r="B78" s="4" t="s">
        <v>69</v>
      </c>
      <c r="C78">
        <v>86</v>
      </c>
      <c r="D78">
        <v>68</v>
      </c>
      <c r="E78">
        <v>85</v>
      </c>
      <c r="F78">
        <v>81</v>
      </c>
      <c r="G78">
        <v>58</v>
      </c>
      <c r="H78">
        <v>78</v>
      </c>
      <c r="I78">
        <v>97</v>
      </c>
      <c r="J78">
        <v>56</v>
      </c>
      <c r="K78" t="str">
        <f>IF(Table2_2[TOTAL SCORE]&gt;$O$4,"Above the average","Below the average")</f>
        <v>Below the average</v>
      </c>
      <c r="L78">
        <v>82</v>
      </c>
      <c r="O78">
        <v>99</v>
      </c>
    </row>
    <row r="79" spans="1:15" x14ac:dyDescent="0.3">
      <c r="A79" s="4" t="s">
        <v>121</v>
      </c>
      <c r="B79" s="4" t="s">
        <v>69</v>
      </c>
      <c r="C79">
        <v>86</v>
      </c>
      <c r="D79">
        <v>66</v>
      </c>
      <c r="E79">
        <v>94</v>
      </c>
      <c r="F79">
        <v>90</v>
      </c>
      <c r="G79">
        <v>59</v>
      </c>
      <c r="H79">
        <v>86</v>
      </c>
      <c r="I79">
        <v>93</v>
      </c>
      <c r="J79">
        <v>63</v>
      </c>
      <c r="K79" t="str">
        <f>IF(Table2_2[TOTAL SCORE]&gt;$O$4,"Above the average","Below the average")</f>
        <v>Below the average</v>
      </c>
      <c r="L79">
        <v>82</v>
      </c>
      <c r="O79">
        <v>99</v>
      </c>
    </row>
    <row r="80" spans="1:15" x14ac:dyDescent="0.3">
      <c r="A80" s="4" t="s">
        <v>124</v>
      </c>
      <c r="B80" s="4" t="s">
        <v>69</v>
      </c>
      <c r="C80">
        <v>86</v>
      </c>
      <c r="D80">
        <v>66</v>
      </c>
      <c r="E80">
        <v>83</v>
      </c>
      <c r="F80">
        <v>74</v>
      </c>
      <c r="G80">
        <v>54</v>
      </c>
      <c r="H80">
        <v>85</v>
      </c>
      <c r="I80">
        <v>96</v>
      </c>
      <c r="J80">
        <v>55</v>
      </c>
      <c r="K80" t="str">
        <f>IF(Table2_2[TOTAL SCORE]&gt;$O$4,"Above the average","Below the average")</f>
        <v>Below the average</v>
      </c>
      <c r="L80">
        <v>81</v>
      </c>
      <c r="O80">
        <v>96</v>
      </c>
    </row>
    <row r="81" spans="1:16" x14ac:dyDescent="0.3">
      <c r="A81" s="4" t="s">
        <v>125</v>
      </c>
      <c r="B81" s="4" t="s">
        <v>69</v>
      </c>
      <c r="C81">
        <v>84</v>
      </c>
      <c r="D81">
        <v>66</v>
      </c>
      <c r="E81">
        <v>85</v>
      </c>
      <c r="F81">
        <v>76</v>
      </c>
      <c r="G81">
        <v>54</v>
      </c>
      <c r="H81">
        <v>83</v>
      </c>
      <c r="I81">
        <v>97</v>
      </c>
      <c r="J81">
        <v>56</v>
      </c>
      <c r="K81" t="str">
        <f>IF(Table2_2[TOTAL SCORE]&gt;$O$4,"Above the average","Below the average")</f>
        <v>Below the average</v>
      </c>
      <c r="L81">
        <v>81</v>
      </c>
      <c r="O81">
        <v>96</v>
      </c>
    </row>
    <row r="82" spans="1:16" x14ac:dyDescent="0.3">
      <c r="A82" s="4" t="s">
        <v>126</v>
      </c>
      <c r="B82" s="4" t="s">
        <v>69</v>
      </c>
      <c r="C82">
        <v>84</v>
      </c>
      <c r="D82">
        <v>67</v>
      </c>
      <c r="E82">
        <v>87</v>
      </c>
      <c r="F82">
        <v>75</v>
      </c>
      <c r="G82">
        <v>54</v>
      </c>
      <c r="H82">
        <v>90</v>
      </c>
      <c r="I82">
        <v>95</v>
      </c>
      <c r="J82">
        <v>58</v>
      </c>
      <c r="K82" t="str">
        <f>IF(Table2_2[TOTAL SCORE]&gt;$O$4,"Above the average","Below the average")</f>
        <v>Below the average</v>
      </c>
      <c r="L82">
        <v>81</v>
      </c>
      <c r="O82">
        <v>96</v>
      </c>
      <c r="P82">
        <f>CORREL(Table2_2[Healthcare],Table2_2[Happiness, Culture &amp; Leisure])</f>
        <v>0.5733569887259865</v>
      </c>
    </row>
    <row r="83" spans="1:16" x14ac:dyDescent="0.3">
      <c r="A83" s="4" t="s">
        <v>123</v>
      </c>
      <c r="B83" s="4" t="s">
        <v>69</v>
      </c>
      <c r="C83">
        <v>87</v>
      </c>
      <c r="D83">
        <v>68</v>
      </c>
      <c r="E83">
        <v>85</v>
      </c>
      <c r="F83">
        <v>77</v>
      </c>
      <c r="G83">
        <v>57</v>
      </c>
      <c r="H83">
        <v>78</v>
      </c>
      <c r="I83">
        <v>97</v>
      </c>
      <c r="J83">
        <v>57</v>
      </c>
      <c r="K83" t="str">
        <f>IF(Table2_2[TOTAL SCORE]&gt;$O$4,"Above the average","Below the average")</f>
        <v>Below the average</v>
      </c>
      <c r="L83">
        <v>81</v>
      </c>
      <c r="O83">
        <v>96</v>
      </c>
    </row>
    <row r="84" spans="1:16" x14ac:dyDescent="0.3">
      <c r="A84" s="4" t="s">
        <v>122</v>
      </c>
      <c r="B84" s="4" t="s">
        <v>69</v>
      </c>
      <c r="C84">
        <v>86</v>
      </c>
      <c r="D84">
        <v>67</v>
      </c>
      <c r="E84">
        <v>88</v>
      </c>
      <c r="F84">
        <v>78</v>
      </c>
      <c r="G84">
        <v>57</v>
      </c>
      <c r="H84">
        <v>75</v>
      </c>
      <c r="I84">
        <v>96</v>
      </c>
      <c r="J84">
        <v>62</v>
      </c>
      <c r="K84" t="str">
        <f>IF(Table2_2[TOTAL SCORE]&gt;$O$4,"Above the average","Below the average")</f>
        <v>Below the average</v>
      </c>
      <c r="L84">
        <v>81</v>
      </c>
      <c r="O84">
        <v>94</v>
      </c>
    </row>
    <row r="85" spans="1:16" x14ac:dyDescent="0.3">
      <c r="A85" s="4" t="s">
        <v>127</v>
      </c>
      <c r="B85" s="4" t="s">
        <v>69</v>
      </c>
      <c r="C85">
        <v>85</v>
      </c>
      <c r="D85">
        <v>66</v>
      </c>
      <c r="E85">
        <v>89</v>
      </c>
      <c r="F85">
        <v>79</v>
      </c>
      <c r="G85">
        <v>38</v>
      </c>
      <c r="H85">
        <v>89</v>
      </c>
      <c r="I85">
        <v>98</v>
      </c>
      <c r="J85">
        <v>58</v>
      </c>
      <c r="K85" t="str">
        <f>IF(Table2_2[TOTAL SCORE]&gt;$O$4,"Above the average","Below the average")</f>
        <v>Below the average</v>
      </c>
      <c r="L85">
        <v>80</v>
      </c>
      <c r="O85">
        <v>94</v>
      </c>
    </row>
    <row r="86" spans="1:16" x14ac:dyDescent="0.3">
      <c r="A86" s="4" t="s">
        <v>128</v>
      </c>
      <c r="B86" s="4" t="s">
        <v>69</v>
      </c>
      <c r="C86">
        <v>85</v>
      </c>
      <c r="D86">
        <v>67</v>
      </c>
      <c r="E86">
        <v>90</v>
      </c>
      <c r="F86">
        <v>78</v>
      </c>
      <c r="G86">
        <v>41</v>
      </c>
      <c r="H86">
        <v>87</v>
      </c>
      <c r="I86">
        <v>96</v>
      </c>
      <c r="J86">
        <v>59</v>
      </c>
      <c r="K86" t="str">
        <f>IF(Table2_2[TOTAL SCORE]&gt;$O$4,"Above the average","Below the average")</f>
        <v>Below the average</v>
      </c>
      <c r="L86">
        <v>80</v>
      </c>
      <c r="O86">
        <v>94</v>
      </c>
    </row>
    <row r="87" spans="1:16" x14ac:dyDescent="0.3">
      <c r="A87" s="4" t="s">
        <v>130</v>
      </c>
      <c r="B87" s="4" t="s">
        <v>69</v>
      </c>
      <c r="C87">
        <v>88</v>
      </c>
      <c r="D87">
        <v>68</v>
      </c>
      <c r="E87">
        <v>84</v>
      </c>
      <c r="F87">
        <v>81</v>
      </c>
      <c r="G87">
        <v>50</v>
      </c>
      <c r="H87">
        <v>85</v>
      </c>
      <c r="I87">
        <v>97</v>
      </c>
      <c r="J87">
        <v>57</v>
      </c>
      <c r="K87" t="str">
        <f>IF(Table2_2[TOTAL SCORE]&gt;$O$4,"Above the average","Below the average")</f>
        <v>Below the average</v>
      </c>
      <c r="L87">
        <v>80</v>
      </c>
      <c r="O87">
        <v>93</v>
      </c>
    </row>
    <row r="88" spans="1:16" x14ac:dyDescent="0.3">
      <c r="A88" s="4" t="s">
        <v>129</v>
      </c>
      <c r="B88" s="4" t="s">
        <v>69</v>
      </c>
      <c r="C88">
        <v>85</v>
      </c>
      <c r="D88">
        <v>68</v>
      </c>
      <c r="E88">
        <v>85</v>
      </c>
      <c r="F88">
        <v>78</v>
      </c>
      <c r="G88">
        <v>68</v>
      </c>
      <c r="H88">
        <v>77</v>
      </c>
      <c r="I88">
        <v>95</v>
      </c>
      <c r="J88">
        <v>56</v>
      </c>
      <c r="K88" t="str">
        <f>IF(Table2_2[TOTAL SCORE]&gt;$O$4,"Above the average","Below the average")</f>
        <v>Below the average</v>
      </c>
      <c r="L88">
        <v>80</v>
      </c>
      <c r="O88">
        <v>93</v>
      </c>
    </row>
    <row r="89" spans="1:16" x14ac:dyDescent="0.3">
      <c r="A89" s="4" t="s">
        <v>131</v>
      </c>
      <c r="B89" s="4" t="s">
        <v>132</v>
      </c>
      <c r="C89">
        <v>97</v>
      </c>
      <c r="D89">
        <v>75</v>
      </c>
      <c r="E89">
        <v>78</v>
      </c>
      <c r="F89">
        <v>63</v>
      </c>
      <c r="G89">
        <v>82</v>
      </c>
      <c r="H89">
        <v>85</v>
      </c>
      <c r="I89">
        <v>72</v>
      </c>
      <c r="J89">
        <v>72</v>
      </c>
      <c r="K89" t="str">
        <f>IF(Table2_2[TOTAL SCORE]&gt;$O$4,"Above the average","Below the average")</f>
        <v>Below the average</v>
      </c>
      <c r="L89">
        <v>80</v>
      </c>
      <c r="O89">
        <v>93</v>
      </c>
    </row>
    <row r="90" spans="1:16" x14ac:dyDescent="0.3">
      <c r="A90" s="4" t="s">
        <v>134</v>
      </c>
      <c r="B90" s="4" t="s">
        <v>69</v>
      </c>
      <c r="C90">
        <v>84</v>
      </c>
      <c r="D90">
        <v>68</v>
      </c>
      <c r="E90">
        <v>86</v>
      </c>
      <c r="F90">
        <v>77</v>
      </c>
      <c r="G90">
        <v>43</v>
      </c>
      <c r="H90">
        <v>86</v>
      </c>
      <c r="I90">
        <v>99</v>
      </c>
      <c r="J90">
        <v>57</v>
      </c>
      <c r="K90" t="str">
        <f>IF(Table2_2[TOTAL SCORE]&gt;$O$4,"Above the average","Below the average")</f>
        <v>Below the average</v>
      </c>
      <c r="L90">
        <v>79</v>
      </c>
      <c r="O90">
        <v>92</v>
      </c>
    </row>
    <row r="91" spans="1:16" x14ac:dyDescent="0.3">
      <c r="A91" s="4" t="s">
        <v>133</v>
      </c>
      <c r="B91" s="4" t="s">
        <v>69</v>
      </c>
      <c r="C91">
        <v>82</v>
      </c>
      <c r="D91">
        <v>66</v>
      </c>
      <c r="E91">
        <v>90</v>
      </c>
      <c r="F91">
        <v>85</v>
      </c>
      <c r="G91">
        <v>51</v>
      </c>
      <c r="H91">
        <v>84</v>
      </c>
      <c r="I91">
        <v>96</v>
      </c>
      <c r="J91">
        <v>57</v>
      </c>
      <c r="K91" t="str">
        <f>IF(Table2_2[TOTAL SCORE]&gt;$O$4,"Above the average","Below the average")</f>
        <v>Below the average</v>
      </c>
      <c r="L91">
        <v>79</v>
      </c>
      <c r="O91">
        <v>92</v>
      </c>
    </row>
    <row r="92" spans="1:16" x14ac:dyDescent="0.3">
      <c r="A92" s="4" t="s">
        <v>136</v>
      </c>
      <c r="B92" s="4" t="s">
        <v>69</v>
      </c>
      <c r="C92">
        <v>78</v>
      </c>
      <c r="D92">
        <v>67</v>
      </c>
      <c r="E92">
        <v>84</v>
      </c>
      <c r="F92">
        <v>79</v>
      </c>
      <c r="G92">
        <v>37</v>
      </c>
      <c r="H92">
        <v>83</v>
      </c>
      <c r="I92">
        <v>97</v>
      </c>
      <c r="J92">
        <v>58</v>
      </c>
      <c r="K92" t="str">
        <f>IF(Table2_2[TOTAL SCORE]&gt;$O$4,"Above the average","Below the average")</f>
        <v>Below the average</v>
      </c>
      <c r="L92">
        <v>77</v>
      </c>
      <c r="O92">
        <v>92</v>
      </c>
    </row>
    <row r="93" spans="1:16" x14ac:dyDescent="0.3">
      <c r="A93" s="4" t="s">
        <v>135</v>
      </c>
      <c r="B93" s="4" t="s">
        <v>69</v>
      </c>
      <c r="C93">
        <v>91</v>
      </c>
      <c r="D93">
        <v>67</v>
      </c>
      <c r="E93">
        <v>85</v>
      </c>
      <c r="F93">
        <v>76</v>
      </c>
      <c r="G93">
        <v>44</v>
      </c>
      <c r="H93">
        <v>94</v>
      </c>
      <c r="I93">
        <v>82</v>
      </c>
      <c r="J93">
        <v>58</v>
      </c>
      <c r="K93" t="str">
        <f>IF(Table2_2[TOTAL SCORE]&gt;$O$4,"Above the average","Below the average")</f>
        <v>Below the average</v>
      </c>
      <c r="L93">
        <v>77</v>
      </c>
      <c r="O93">
        <v>92</v>
      </c>
    </row>
    <row r="94" spans="1:16" x14ac:dyDescent="0.3">
      <c r="A94" s="4" t="s">
        <v>137</v>
      </c>
      <c r="B94" s="4" t="s">
        <v>137</v>
      </c>
      <c r="C94">
        <v>78</v>
      </c>
      <c r="D94">
        <v>100</v>
      </c>
      <c r="E94">
        <v>73</v>
      </c>
      <c r="F94">
        <v>56</v>
      </c>
      <c r="G94">
        <v>86</v>
      </c>
      <c r="H94">
        <v>82</v>
      </c>
      <c r="I94">
        <v>82</v>
      </c>
      <c r="J94">
        <v>81</v>
      </c>
      <c r="K94" t="str">
        <f>IF(Table2_2[TOTAL SCORE]&gt;$O$4,"Above the average","Below the average")</f>
        <v>Below the average</v>
      </c>
      <c r="L94">
        <v>77</v>
      </c>
      <c r="O94">
        <v>92</v>
      </c>
    </row>
    <row r="95" spans="1:16" x14ac:dyDescent="0.3">
      <c r="A95" s="4" t="s">
        <v>138</v>
      </c>
      <c r="B95" s="4" t="s">
        <v>139</v>
      </c>
      <c r="C95">
        <v>74</v>
      </c>
      <c r="D95">
        <v>65</v>
      </c>
      <c r="E95">
        <v>81</v>
      </c>
      <c r="F95">
        <v>50</v>
      </c>
      <c r="G95">
        <v>56</v>
      </c>
      <c r="H95">
        <v>84</v>
      </c>
      <c r="I95">
        <v>98</v>
      </c>
      <c r="J95">
        <v>62</v>
      </c>
      <c r="K95" t="str">
        <f>IF(Table2_2[TOTAL SCORE]&gt;$O$4,"Above the average","Below the average")</f>
        <v>Below the average</v>
      </c>
      <c r="L95">
        <v>75</v>
      </c>
      <c r="O95">
        <v>91</v>
      </c>
    </row>
    <row r="96" spans="1:16" x14ac:dyDescent="0.3">
      <c r="A96" s="4" t="s">
        <v>140</v>
      </c>
      <c r="B96" s="4" t="s">
        <v>141</v>
      </c>
      <c r="C96">
        <v>65</v>
      </c>
      <c r="D96">
        <v>70</v>
      </c>
      <c r="E96">
        <v>84</v>
      </c>
      <c r="F96">
        <v>74</v>
      </c>
      <c r="G96">
        <v>39</v>
      </c>
      <c r="H96">
        <v>82</v>
      </c>
      <c r="I96">
        <v>96</v>
      </c>
      <c r="J96">
        <v>61</v>
      </c>
      <c r="K96" t="str">
        <f>IF(Table2_2[TOTAL SCORE]&gt;$O$4,"Above the average","Below the average")</f>
        <v>Below the average</v>
      </c>
      <c r="L96">
        <v>73</v>
      </c>
      <c r="O96">
        <v>91</v>
      </c>
    </row>
    <row r="97" spans="1:15" x14ac:dyDescent="0.3">
      <c r="A97" s="4" t="s">
        <v>142</v>
      </c>
      <c r="B97" s="4" t="s">
        <v>143</v>
      </c>
      <c r="C97">
        <v>76</v>
      </c>
      <c r="D97">
        <v>80</v>
      </c>
      <c r="E97">
        <v>74</v>
      </c>
      <c r="F97">
        <v>66</v>
      </c>
      <c r="G97">
        <v>28</v>
      </c>
      <c r="H97">
        <v>70</v>
      </c>
      <c r="I97">
        <v>84</v>
      </c>
      <c r="J97">
        <v>65</v>
      </c>
      <c r="K97" t="str">
        <f>IF(Table2_2[TOTAL SCORE]&gt;$O$4,"Above the average","Below the average")</f>
        <v>Below the average</v>
      </c>
      <c r="L97">
        <v>71</v>
      </c>
      <c r="O97">
        <v>91</v>
      </c>
    </row>
    <row r="98" spans="1:15" x14ac:dyDescent="0.3">
      <c r="A98" s="4" t="s">
        <v>144</v>
      </c>
      <c r="B98" s="4" t="s">
        <v>145</v>
      </c>
      <c r="C98">
        <v>62</v>
      </c>
      <c r="D98">
        <v>50</v>
      </c>
      <c r="E98">
        <v>80</v>
      </c>
      <c r="F98">
        <v>76</v>
      </c>
      <c r="G98">
        <v>17</v>
      </c>
      <c r="H98">
        <v>77</v>
      </c>
      <c r="I98">
        <v>88</v>
      </c>
      <c r="J98">
        <v>62</v>
      </c>
      <c r="K98" t="str">
        <f>IF(Table2_2[TOTAL SCORE]&gt;$O$4,"Above the average","Below the average")</f>
        <v>Below the average</v>
      </c>
      <c r="L98">
        <v>67</v>
      </c>
      <c r="O98">
        <v>91</v>
      </c>
    </row>
    <row r="99" spans="1:15" x14ac:dyDescent="0.3">
      <c r="A99" s="4" t="s">
        <v>146</v>
      </c>
      <c r="B99" s="4" t="s">
        <v>147</v>
      </c>
      <c r="C99">
        <v>67</v>
      </c>
      <c r="D99">
        <v>74</v>
      </c>
      <c r="E99">
        <v>57</v>
      </c>
      <c r="F99">
        <v>60</v>
      </c>
      <c r="G99">
        <v>47</v>
      </c>
      <c r="H99">
        <v>62</v>
      </c>
      <c r="I99">
        <v>85</v>
      </c>
      <c r="J99">
        <v>60</v>
      </c>
      <c r="K99" t="str">
        <f>IF(Table2_2[TOTAL SCORE]&gt;$O$4,"Above the average","Below the average")</f>
        <v>Below the average</v>
      </c>
      <c r="L99">
        <v>66</v>
      </c>
      <c r="O99">
        <v>91</v>
      </c>
    </row>
    <row r="100" spans="1:15" x14ac:dyDescent="0.3">
      <c r="A100" s="4" t="s">
        <v>148</v>
      </c>
      <c r="B100" s="4" t="s">
        <v>149</v>
      </c>
      <c r="C100">
        <v>69</v>
      </c>
      <c r="D100">
        <v>52</v>
      </c>
      <c r="E100">
        <v>50</v>
      </c>
      <c r="F100">
        <v>79</v>
      </c>
      <c r="G100">
        <v>98</v>
      </c>
      <c r="H100">
        <v>50</v>
      </c>
      <c r="I100">
        <v>50</v>
      </c>
      <c r="J100">
        <v>59</v>
      </c>
      <c r="K100" t="str">
        <f>IF(Table2_2[TOTAL SCORE]&gt;$O$4,"Above the average","Below the average")</f>
        <v>Below the average</v>
      </c>
      <c r="L100">
        <v>61</v>
      </c>
      <c r="O100">
        <v>91</v>
      </c>
    </row>
    <row r="101" spans="1:15" x14ac:dyDescent="0.3">
      <c r="A101" s="4" t="s">
        <v>150</v>
      </c>
      <c r="B101" s="4" t="s">
        <v>151</v>
      </c>
      <c r="C101">
        <v>50</v>
      </c>
      <c r="D101">
        <v>65</v>
      </c>
      <c r="E101">
        <v>90</v>
      </c>
      <c r="F101">
        <v>60</v>
      </c>
      <c r="G101">
        <v>1</v>
      </c>
      <c r="H101">
        <v>88</v>
      </c>
      <c r="I101">
        <v>94</v>
      </c>
      <c r="J101">
        <v>50</v>
      </c>
      <c r="K101" t="str">
        <f>IF(Table2_2[TOTAL SCORE]&gt;$O$4,"Above the average","Below the average")</f>
        <v>Below the average</v>
      </c>
      <c r="L101">
        <v>50</v>
      </c>
      <c r="O101">
        <v>91</v>
      </c>
    </row>
    <row r="102" spans="1:15" x14ac:dyDescent="0.3">
      <c r="O102">
        <v>90</v>
      </c>
    </row>
    <row r="103" spans="1:15" x14ac:dyDescent="0.3">
      <c r="O103">
        <v>90</v>
      </c>
    </row>
    <row r="104" spans="1:15" x14ac:dyDescent="0.3">
      <c r="O104">
        <v>90</v>
      </c>
    </row>
    <row r="105" spans="1:15" x14ac:dyDescent="0.3">
      <c r="O105">
        <v>89</v>
      </c>
    </row>
    <row r="106" spans="1:15" x14ac:dyDescent="0.3">
      <c r="O106">
        <v>89</v>
      </c>
    </row>
    <row r="107" spans="1:15" x14ac:dyDescent="0.3">
      <c r="O107">
        <v>89</v>
      </c>
    </row>
    <row r="108" spans="1:15" x14ac:dyDescent="0.3">
      <c r="O108">
        <v>88</v>
      </c>
    </row>
    <row r="109" spans="1:15" x14ac:dyDescent="0.3">
      <c r="O109">
        <v>88</v>
      </c>
    </row>
    <row r="110" spans="1:15" x14ac:dyDescent="0.3">
      <c r="O110">
        <v>88</v>
      </c>
    </row>
    <row r="111" spans="1:15" x14ac:dyDescent="0.3">
      <c r="O111">
        <v>88</v>
      </c>
    </row>
    <row r="112" spans="1:15" x14ac:dyDescent="0.3">
      <c r="O112">
        <v>88</v>
      </c>
    </row>
    <row r="113" spans="15:15" x14ac:dyDescent="0.3">
      <c r="O113">
        <v>88</v>
      </c>
    </row>
    <row r="114" spans="15:15" x14ac:dyDescent="0.3">
      <c r="O114">
        <v>88</v>
      </c>
    </row>
    <row r="115" spans="15:15" x14ac:dyDescent="0.3">
      <c r="O115">
        <v>87</v>
      </c>
    </row>
    <row r="116" spans="15:15" x14ac:dyDescent="0.3">
      <c r="O116">
        <v>87</v>
      </c>
    </row>
    <row r="117" spans="15:15" x14ac:dyDescent="0.3">
      <c r="O117">
        <v>87</v>
      </c>
    </row>
    <row r="118" spans="15:15" x14ac:dyDescent="0.3">
      <c r="O118">
        <v>87</v>
      </c>
    </row>
    <row r="119" spans="15:15" x14ac:dyDescent="0.3">
      <c r="O119">
        <v>86</v>
      </c>
    </row>
    <row r="120" spans="15:15" x14ac:dyDescent="0.3">
      <c r="O120">
        <v>86</v>
      </c>
    </row>
    <row r="121" spans="15:15" x14ac:dyDescent="0.3">
      <c r="O121">
        <v>86</v>
      </c>
    </row>
    <row r="122" spans="15:15" x14ac:dyDescent="0.3">
      <c r="O122">
        <v>86</v>
      </c>
    </row>
    <row r="123" spans="15:15" x14ac:dyDescent="0.3">
      <c r="O123">
        <v>85</v>
      </c>
    </row>
    <row r="124" spans="15:15" x14ac:dyDescent="0.3">
      <c r="O124">
        <v>85</v>
      </c>
    </row>
    <row r="125" spans="15:15" x14ac:dyDescent="0.3">
      <c r="O125">
        <v>85</v>
      </c>
    </row>
    <row r="126" spans="15:15" x14ac:dyDescent="0.3">
      <c r="O126">
        <v>85</v>
      </c>
    </row>
    <row r="127" spans="15:15" x14ac:dyDescent="0.3">
      <c r="O127">
        <v>85</v>
      </c>
    </row>
    <row r="128" spans="15:15" x14ac:dyDescent="0.3">
      <c r="O128">
        <v>85</v>
      </c>
    </row>
    <row r="129" spans="15:15" x14ac:dyDescent="0.3">
      <c r="O129">
        <v>85</v>
      </c>
    </row>
    <row r="130" spans="15:15" x14ac:dyDescent="0.3">
      <c r="O130">
        <v>85</v>
      </c>
    </row>
    <row r="131" spans="15:15" x14ac:dyDescent="0.3">
      <c r="O131">
        <v>85</v>
      </c>
    </row>
    <row r="132" spans="15:15" x14ac:dyDescent="0.3">
      <c r="O132">
        <v>84</v>
      </c>
    </row>
    <row r="133" spans="15:15" x14ac:dyDescent="0.3">
      <c r="O133">
        <v>84</v>
      </c>
    </row>
    <row r="134" spans="15:15" x14ac:dyDescent="0.3">
      <c r="O134">
        <v>84</v>
      </c>
    </row>
    <row r="135" spans="15:15" x14ac:dyDescent="0.3">
      <c r="O135">
        <v>84</v>
      </c>
    </row>
    <row r="136" spans="15:15" x14ac:dyDescent="0.3">
      <c r="O136">
        <v>84</v>
      </c>
    </row>
    <row r="137" spans="15:15" x14ac:dyDescent="0.3">
      <c r="O137">
        <v>84</v>
      </c>
    </row>
    <row r="138" spans="15:15" x14ac:dyDescent="0.3">
      <c r="O138">
        <v>84</v>
      </c>
    </row>
    <row r="139" spans="15:15" x14ac:dyDescent="0.3">
      <c r="O139">
        <v>84</v>
      </c>
    </row>
    <row r="140" spans="15:15" x14ac:dyDescent="0.3">
      <c r="O140">
        <v>84</v>
      </c>
    </row>
    <row r="141" spans="15:15" x14ac:dyDescent="0.3">
      <c r="O141">
        <v>83</v>
      </c>
    </row>
    <row r="142" spans="15:15" x14ac:dyDescent="0.3">
      <c r="O142">
        <v>83</v>
      </c>
    </row>
    <row r="143" spans="15:15" x14ac:dyDescent="0.3">
      <c r="O143">
        <v>83</v>
      </c>
    </row>
    <row r="144" spans="15:15" x14ac:dyDescent="0.3">
      <c r="O144">
        <v>83</v>
      </c>
    </row>
    <row r="145" spans="15:15" x14ac:dyDescent="0.3">
      <c r="O145">
        <v>83</v>
      </c>
    </row>
    <row r="146" spans="15:15" x14ac:dyDescent="0.3">
      <c r="O146">
        <v>83</v>
      </c>
    </row>
    <row r="147" spans="15:15" x14ac:dyDescent="0.3">
      <c r="O147">
        <v>83</v>
      </c>
    </row>
    <row r="148" spans="15:15" x14ac:dyDescent="0.3">
      <c r="O148">
        <v>82</v>
      </c>
    </row>
    <row r="149" spans="15:15" x14ac:dyDescent="0.3">
      <c r="O149">
        <v>82</v>
      </c>
    </row>
    <row r="150" spans="15:15" x14ac:dyDescent="0.3">
      <c r="O150">
        <v>82</v>
      </c>
    </row>
    <row r="151" spans="15:15" x14ac:dyDescent="0.3">
      <c r="O151">
        <v>82</v>
      </c>
    </row>
    <row r="152" spans="15:15" x14ac:dyDescent="0.3">
      <c r="O152">
        <v>82</v>
      </c>
    </row>
    <row r="153" spans="15:15" x14ac:dyDescent="0.3">
      <c r="O153">
        <v>82</v>
      </c>
    </row>
    <row r="154" spans="15:15" x14ac:dyDescent="0.3">
      <c r="O154">
        <v>82</v>
      </c>
    </row>
    <row r="155" spans="15:15" x14ac:dyDescent="0.3">
      <c r="O155">
        <v>81</v>
      </c>
    </row>
    <row r="156" spans="15:15" x14ac:dyDescent="0.3">
      <c r="O156">
        <v>81</v>
      </c>
    </row>
    <row r="157" spans="15:15" x14ac:dyDescent="0.3">
      <c r="O157">
        <v>81</v>
      </c>
    </row>
    <row r="158" spans="15:15" x14ac:dyDescent="0.3">
      <c r="O158">
        <v>81</v>
      </c>
    </row>
    <row r="159" spans="15:15" x14ac:dyDescent="0.3">
      <c r="O159">
        <v>81</v>
      </c>
    </row>
    <row r="160" spans="15:15" x14ac:dyDescent="0.3">
      <c r="O160">
        <v>80</v>
      </c>
    </row>
    <row r="161" spans="15:15" x14ac:dyDescent="0.3">
      <c r="O161">
        <v>80</v>
      </c>
    </row>
    <row r="162" spans="15:15" x14ac:dyDescent="0.3">
      <c r="O162">
        <v>80</v>
      </c>
    </row>
    <row r="163" spans="15:15" x14ac:dyDescent="0.3">
      <c r="O163">
        <v>80</v>
      </c>
    </row>
    <row r="164" spans="15:15" x14ac:dyDescent="0.3">
      <c r="O164">
        <v>80</v>
      </c>
    </row>
    <row r="165" spans="15:15" x14ac:dyDescent="0.3">
      <c r="O165">
        <v>79</v>
      </c>
    </row>
    <row r="166" spans="15:15" x14ac:dyDescent="0.3">
      <c r="O166">
        <v>79</v>
      </c>
    </row>
    <row r="167" spans="15:15" x14ac:dyDescent="0.3">
      <c r="O167">
        <v>77</v>
      </c>
    </row>
    <row r="168" spans="15:15" x14ac:dyDescent="0.3">
      <c r="O168">
        <v>77</v>
      </c>
    </row>
    <row r="169" spans="15:15" x14ac:dyDescent="0.3">
      <c r="O169">
        <v>77</v>
      </c>
    </row>
    <row r="170" spans="15:15" x14ac:dyDescent="0.3">
      <c r="O170">
        <v>75</v>
      </c>
    </row>
    <row r="171" spans="15:15" x14ac:dyDescent="0.3">
      <c r="O171">
        <v>73</v>
      </c>
    </row>
    <row r="172" spans="15:15" x14ac:dyDescent="0.3">
      <c r="O172">
        <v>71</v>
      </c>
    </row>
    <row r="173" spans="15:15" x14ac:dyDescent="0.3">
      <c r="O173">
        <v>67</v>
      </c>
    </row>
    <row r="174" spans="15:15" x14ac:dyDescent="0.3">
      <c r="O174">
        <v>66</v>
      </c>
    </row>
    <row r="175" spans="15:15" x14ac:dyDescent="0.3">
      <c r="O175">
        <v>61</v>
      </c>
    </row>
    <row r="176" spans="15:15" x14ac:dyDescent="0.3">
      <c r="O176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zoomScale="83" zoomScaleNormal="83" workbookViewId="0">
      <selection activeCell="M7" sqref="M7"/>
    </sheetView>
  </sheetViews>
  <sheetFormatPr defaultRowHeight="14.4" x14ac:dyDescent="0.3"/>
  <cols>
    <col min="1" max="1" width="17.6640625" bestFit="1" customWidth="1"/>
    <col min="2" max="2" width="11.77734375" bestFit="1" customWidth="1"/>
    <col min="3" max="3" width="12.5546875" bestFit="1" customWidth="1"/>
    <col min="4" max="4" width="27.5546875" bestFit="1" customWidth="1"/>
    <col min="5" max="5" width="22.88671875" bestFit="1" customWidth="1"/>
    <col min="6" max="6" width="28.109375" bestFit="1" customWidth="1"/>
    <col min="7" max="7" width="12.44140625" bestFit="1" customWidth="1"/>
    <col min="8" max="8" width="16.6640625" bestFit="1" customWidth="1"/>
    <col min="9" max="9" width="12.44140625" bestFit="1" customWidth="1"/>
    <col min="10" max="10" width="21.44140625" bestFit="1" customWidth="1"/>
    <col min="11" max="11" width="41" bestFit="1" customWidth="1"/>
    <col min="12" max="12" width="14.6640625" bestFit="1" customWidth="1"/>
    <col min="13" max="13" width="13.6640625" customWidth="1"/>
    <col min="14" max="14" width="14.5546875" customWidth="1"/>
    <col min="15" max="15" width="11.88671875" customWidth="1"/>
    <col min="16" max="16" width="26.33203125" customWidth="1"/>
    <col min="17" max="17" width="21.77734375" customWidth="1"/>
    <col min="18" max="18" width="13.5546875" customWidth="1"/>
    <col min="19" max="19" width="26.88671875" customWidth="1"/>
    <col min="20" max="20" width="11.77734375" customWidth="1"/>
    <col min="21" max="21" width="15.88671875" customWidth="1"/>
    <col min="22" max="22" width="11.77734375" customWidth="1"/>
    <col min="23" max="23" width="20.44140625" customWidth="1"/>
    <col min="24" max="24" width="13.88671875" customWidth="1"/>
  </cols>
  <sheetData>
    <row r="1" spans="1:12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187</v>
      </c>
      <c r="L1" t="s">
        <v>21</v>
      </c>
    </row>
    <row r="2" spans="1:12" x14ac:dyDescent="0.3">
      <c r="A2" s="4" t="s">
        <v>22</v>
      </c>
      <c r="B2" s="4" t="s">
        <v>23</v>
      </c>
      <c r="C2">
        <v>100</v>
      </c>
      <c r="D2">
        <v>85</v>
      </c>
      <c r="E2">
        <v>93</v>
      </c>
      <c r="F2">
        <v>89</v>
      </c>
      <c r="G2">
        <v>86</v>
      </c>
      <c r="H2">
        <v>96</v>
      </c>
      <c r="I2">
        <v>98</v>
      </c>
      <c r="J2">
        <v>66</v>
      </c>
      <c r="K2" t="str">
        <f>IF(Table2_22[TOTAL SCORE]&gt;$O$4,"Above the average","Below the average")</f>
        <v>Above the average</v>
      </c>
      <c r="L2">
        <v>100</v>
      </c>
    </row>
    <row r="3" spans="1:12" x14ac:dyDescent="0.3">
      <c r="A3" s="4" t="s">
        <v>25</v>
      </c>
      <c r="B3" s="4" t="s">
        <v>26</v>
      </c>
      <c r="C3">
        <v>100</v>
      </c>
      <c r="D3">
        <v>79</v>
      </c>
      <c r="E3">
        <v>95</v>
      </c>
      <c r="F3">
        <v>100</v>
      </c>
      <c r="G3">
        <v>92</v>
      </c>
      <c r="H3">
        <v>87</v>
      </c>
      <c r="I3">
        <v>100</v>
      </c>
      <c r="J3">
        <v>69</v>
      </c>
      <c r="K3" t="str">
        <f>IF(Table2_22[TOTAL SCORE]&gt;$O$4,"Above the average","Below the average")</f>
        <v>Above the average</v>
      </c>
      <c r="L3">
        <v>99</v>
      </c>
    </row>
    <row r="4" spans="1:12" x14ac:dyDescent="0.3">
      <c r="A4" s="4" t="s">
        <v>27</v>
      </c>
      <c r="B4" s="4" t="s">
        <v>28</v>
      </c>
      <c r="C4">
        <v>97</v>
      </c>
      <c r="D4">
        <v>73</v>
      </c>
      <c r="E4">
        <v>94</v>
      </c>
      <c r="F4">
        <v>96</v>
      </c>
      <c r="G4">
        <v>95</v>
      </c>
      <c r="H4">
        <v>86</v>
      </c>
      <c r="I4">
        <v>97</v>
      </c>
      <c r="J4">
        <v>68</v>
      </c>
      <c r="K4" t="str">
        <f>IF(Table2_22[TOTAL SCORE]&gt;$O$4,"Above the average","Below the average")</f>
        <v>Above the average</v>
      </c>
      <c r="L4">
        <v>99</v>
      </c>
    </row>
    <row r="5" spans="1:12" x14ac:dyDescent="0.3">
      <c r="A5" s="4" t="s">
        <v>33</v>
      </c>
      <c r="B5" s="4" t="s">
        <v>34</v>
      </c>
      <c r="C5">
        <v>97</v>
      </c>
      <c r="D5">
        <v>92</v>
      </c>
      <c r="E5">
        <v>94</v>
      </c>
      <c r="F5">
        <v>81</v>
      </c>
      <c r="G5">
        <v>85</v>
      </c>
      <c r="H5">
        <v>97</v>
      </c>
      <c r="I5">
        <v>99</v>
      </c>
      <c r="J5">
        <v>69</v>
      </c>
      <c r="K5" t="str">
        <f>IF(Table2_22[TOTAL SCORE]&gt;$O$4,"Above the average","Below the average")</f>
        <v>Above the average</v>
      </c>
      <c r="L5">
        <v>96</v>
      </c>
    </row>
    <row r="6" spans="1:12" x14ac:dyDescent="0.3">
      <c r="A6" s="4" t="s">
        <v>32</v>
      </c>
      <c r="B6" s="4" t="s">
        <v>26</v>
      </c>
      <c r="C6">
        <v>99</v>
      </c>
      <c r="D6">
        <v>79</v>
      </c>
      <c r="E6">
        <v>94</v>
      </c>
      <c r="F6">
        <v>100</v>
      </c>
      <c r="G6">
        <v>85</v>
      </c>
      <c r="H6">
        <v>92</v>
      </c>
      <c r="I6">
        <v>97</v>
      </c>
      <c r="J6">
        <v>68</v>
      </c>
      <c r="K6" t="str">
        <f>IF(Table2_22[TOTAL SCORE]&gt;$O$4,"Above the average","Below the average")</f>
        <v>Above the average</v>
      </c>
      <c r="L6">
        <v>96</v>
      </c>
    </row>
    <row r="7" spans="1:12" x14ac:dyDescent="0.3">
      <c r="A7" s="4" t="s">
        <v>29</v>
      </c>
      <c r="B7" s="4" t="s">
        <v>26</v>
      </c>
      <c r="C7">
        <v>99</v>
      </c>
      <c r="D7">
        <v>79</v>
      </c>
      <c r="E7">
        <v>88</v>
      </c>
      <c r="F7">
        <v>92</v>
      </c>
      <c r="G7">
        <v>93</v>
      </c>
      <c r="H7">
        <v>84</v>
      </c>
      <c r="I7">
        <v>96</v>
      </c>
      <c r="J7">
        <v>69</v>
      </c>
      <c r="K7" t="str">
        <f>IF(Table2_22[TOTAL SCORE]&gt;$O$4,"Above the average","Below the average")</f>
        <v>Above the average</v>
      </c>
      <c r="L7">
        <v>96</v>
      </c>
    </row>
    <row r="8" spans="1:12" x14ac:dyDescent="0.3">
      <c r="A8" s="4" t="s">
        <v>30</v>
      </c>
      <c r="B8" s="4" t="s">
        <v>31</v>
      </c>
      <c r="C8">
        <v>95</v>
      </c>
      <c r="D8">
        <v>78</v>
      </c>
      <c r="E8">
        <v>95</v>
      </c>
      <c r="F8">
        <v>92</v>
      </c>
      <c r="G8">
        <v>96</v>
      </c>
      <c r="H8">
        <v>76</v>
      </c>
      <c r="I8">
        <v>95</v>
      </c>
      <c r="J8">
        <v>66</v>
      </c>
      <c r="K8" t="str">
        <f>IF(Table2_22[TOTAL SCORE]&gt;$O$4,"Above the average","Below the average")</f>
        <v>Above the average</v>
      </c>
      <c r="L8">
        <v>96</v>
      </c>
    </row>
    <row r="9" spans="1:12" x14ac:dyDescent="0.3">
      <c r="A9" s="4" t="s">
        <v>35</v>
      </c>
      <c r="B9" s="4" t="s">
        <v>36</v>
      </c>
      <c r="C9">
        <v>99</v>
      </c>
      <c r="D9">
        <v>67</v>
      </c>
      <c r="E9">
        <v>92</v>
      </c>
      <c r="F9">
        <v>88</v>
      </c>
      <c r="G9">
        <v>78</v>
      </c>
      <c r="H9">
        <v>98</v>
      </c>
      <c r="I9">
        <v>98</v>
      </c>
      <c r="J9">
        <v>70</v>
      </c>
      <c r="K9" t="str">
        <f>IF(Table2_22[TOTAL SCORE]&gt;$O$4,"Above the average","Below the average")</f>
        <v>Above the average</v>
      </c>
      <c r="L9">
        <v>94</v>
      </c>
    </row>
    <row r="10" spans="1:12" x14ac:dyDescent="0.3">
      <c r="A10" s="4" t="s">
        <v>37</v>
      </c>
      <c r="B10" s="4" t="s">
        <v>38</v>
      </c>
      <c r="C10">
        <v>94</v>
      </c>
      <c r="D10">
        <v>82</v>
      </c>
      <c r="E10">
        <v>92</v>
      </c>
      <c r="F10">
        <v>86</v>
      </c>
      <c r="G10">
        <v>79</v>
      </c>
      <c r="H10">
        <v>91</v>
      </c>
      <c r="I10">
        <v>96</v>
      </c>
      <c r="J10">
        <v>67</v>
      </c>
      <c r="K10" t="str">
        <f>IF(Table2_22[TOTAL SCORE]&gt;$O$4,"Above the average","Below the average")</f>
        <v>Above the average</v>
      </c>
      <c r="L10">
        <v>94</v>
      </c>
    </row>
    <row r="11" spans="1:12" x14ac:dyDescent="0.3">
      <c r="A11" s="4" t="s">
        <v>39</v>
      </c>
      <c r="B11" s="4" t="s">
        <v>38</v>
      </c>
      <c r="C11">
        <v>95</v>
      </c>
      <c r="D11">
        <v>82</v>
      </c>
      <c r="E11">
        <v>93</v>
      </c>
      <c r="F11">
        <v>87</v>
      </c>
      <c r="G11">
        <v>88</v>
      </c>
      <c r="H11">
        <v>78</v>
      </c>
      <c r="I11">
        <v>96</v>
      </c>
      <c r="J11">
        <v>68</v>
      </c>
      <c r="K11" t="str">
        <f>IF(Table2_22[TOTAL SCORE]&gt;$O$4,"Above the average","Below the average")</f>
        <v>Above the average</v>
      </c>
      <c r="L11">
        <v>94</v>
      </c>
    </row>
    <row r="12" spans="1:12" x14ac:dyDescent="0.3">
      <c r="A12" s="4" t="s">
        <v>42</v>
      </c>
      <c r="B12" s="4" t="s">
        <v>36</v>
      </c>
      <c r="C12">
        <v>98</v>
      </c>
      <c r="D12">
        <v>67</v>
      </c>
      <c r="E12">
        <v>92</v>
      </c>
      <c r="F12">
        <v>95</v>
      </c>
      <c r="G12">
        <v>72</v>
      </c>
      <c r="H12">
        <v>91</v>
      </c>
      <c r="I12">
        <v>98</v>
      </c>
      <c r="J12">
        <v>75</v>
      </c>
      <c r="K12" t="str">
        <f>IF(Table2_22[TOTAL SCORE]&gt;$O$4,"Above the average","Below the average")</f>
        <v>Above the average</v>
      </c>
      <c r="L12">
        <v>93</v>
      </c>
    </row>
    <row r="13" spans="1:12" x14ac:dyDescent="0.3">
      <c r="A13" s="4" t="s">
        <v>40</v>
      </c>
      <c r="B13" s="4" t="s">
        <v>41</v>
      </c>
      <c r="C13">
        <v>96</v>
      </c>
      <c r="D13">
        <v>77</v>
      </c>
      <c r="E13">
        <v>98</v>
      </c>
      <c r="F13">
        <v>88</v>
      </c>
      <c r="G13">
        <v>81</v>
      </c>
      <c r="H13">
        <v>88</v>
      </c>
      <c r="I13">
        <v>95</v>
      </c>
      <c r="J13">
        <v>68</v>
      </c>
      <c r="K13" t="str">
        <f>IF(Table2_22[TOTAL SCORE]&gt;$O$4,"Above the average","Below the average")</f>
        <v>Above the average</v>
      </c>
      <c r="L13">
        <v>93</v>
      </c>
    </row>
    <row r="14" spans="1:12" x14ac:dyDescent="0.3">
      <c r="A14" s="4" t="s">
        <v>43</v>
      </c>
      <c r="B14" s="4" t="s">
        <v>44</v>
      </c>
      <c r="C14">
        <v>96</v>
      </c>
      <c r="D14">
        <v>85</v>
      </c>
      <c r="E14">
        <v>93</v>
      </c>
      <c r="F14">
        <v>86</v>
      </c>
      <c r="G14">
        <v>84</v>
      </c>
      <c r="H14">
        <v>76</v>
      </c>
      <c r="I14">
        <v>94</v>
      </c>
      <c r="J14">
        <v>68</v>
      </c>
      <c r="K14" t="str">
        <f>IF(Table2_22[TOTAL SCORE]&gt;$O$4,"Above the average","Below the average")</f>
        <v>Above the average</v>
      </c>
      <c r="L14">
        <v>93</v>
      </c>
    </row>
    <row r="15" spans="1:12" x14ac:dyDescent="0.3">
      <c r="A15" s="4" t="s">
        <v>47</v>
      </c>
      <c r="B15" s="4" t="s">
        <v>38</v>
      </c>
      <c r="C15">
        <v>95</v>
      </c>
      <c r="D15">
        <v>82</v>
      </c>
      <c r="E15">
        <v>93</v>
      </c>
      <c r="F15">
        <v>86</v>
      </c>
      <c r="G15">
        <v>70</v>
      </c>
      <c r="H15">
        <v>89</v>
      </c>
      <c r="I15">
        <v>96</v>
      </c>
      <c r="J15">
        <v>68</v>
      </c>
      <c r="K15" t="str">
        <f>IF(Table2_22[TOTAL SCORE]&gt;$O$4,"Above the average","Below the average")</f>
        <v>Above the average</v>
      </c>
      <c r="L15">
        <v>92</v>
      </c>
    </row>
    <row r="16" spans="1:12" x14ac:dyDescent="0.3">
      <c r="A16" s="4" t="s">
        <v>51</v>
      </c>
      <c r="B16" s="4" t="s">
        <v>38</v>
      </c>
      <c r="C16">
        <v>95</v>
      </c>
      <c r="D16">
        <v>82</v>
      </c>
      <c r="E16">
        <v>94</v>
      </c>
      <c r="F16">
        <v>80</v>
      </c>
      <c r="G16">
        <v>72</v>
      </c>
      <c r="H16">
        <v>81</v>
      </c>
      <c r="I16">
        <v>96</v>
      </c>
      <c r="J16">
        <v>78</v>
      </c>
      <c r="K16" t="str">
        <f>IF(Table2_22[TOTAL SCORE]&gt;$O$4,"Above the average","Below the average")</f>
        <v>Above the average</v>
      </c>
      <c r="L16">
        <v>92</v>
      </c>
    </row>
    <row r="17" spans="1:12" x14ac:dyDescent="0.3">
      <c r="A17" s="4" t="s">
        <v>49</v>
      </c>
      <c r="B17" s="4" t="s">
        <v>50</v>
      </c>
      <c r="C17">
        <v>92</v>
      </c>
      <c r="D17">
        <v>77</v>
      </c>
      <c r="E17">
        <v>100</v>
      </c>
      <c r="F17">
        <v>84</v>
      </c>
      <c r="G17">
        <v>75</v>
      </c>
      <c r="H17">
        <v>85</v>
      </c>
      <c r="I17">
        <v>98</v>
      </c>
      <c r="J17">
        <v>65</v>
      </c>
      <c r="K17" t="str">
        <f>IF(Table2_22[TOTAL SCORE]&gt;$O$4,"Above the average","Below the average")</f>
        <v>Above the average</v>
      </c>
      <c r="L17">
        <v>92</v>
      </c>
    </row>
    <row r="18" spans="1:12" x14ac:dyDescent="0.3">
      <c r="A18" s="4" t="s">
        <v>48</v>
      </c>
      <c r="B18" s="4" t="s">
        <v>34</v>
      </c>
      <c r="C18">
        <v>97</v>
      </c>
      <c r="D18">
        <v>92</v>
      </c>
      <c r="E18">
        <v>94</v>
      </c>
      <c r="F18">
        <v>80</v>
      </c>
      <c r="G18">
        <v>79</v>
      </c>
      <c r="H18">
        <v>86</v>
      </c>
      <c r="I18">
        <v>100</v>
      </c>
      <c r="J18">
        <v>64</v>
      </c>
      <c r="K18" t="str">
        <f>IF(Table2_22[TOTAL SCORE]&gt;$O$4,"Above the average","Below the average")</f>
        <v>Above the average</v>
      </c>
      <c r="L18">
        <v>92</v>
      </c>
    </row>
    <row r="19" spans="1:12" x14ac:dyDescent="0.3">
      <c r="A19" s="4" t="s">
        <v>45</v>
      </c>
      <c r="B19" s="4" t="s">
        <v>46</v>
      </c>
      <c r="C19">
        <v>99</v>
      </c>
      <c r="D19">
        <v>84</v>
      </c>
      <c r="E19">
        <v>68</v>
      </c>
      <c r="F19">
        <v>74</v>
      </c>
      <c r="G19">
        <v>92</v>
      </c>
      <c r="H19">
        <v>76</v>
      </c>
      <c r="I19">
        <v>91</v>
      </c>
      <c r="J19">
        <v>78</v>
      </c>
      <c r="K19" t="str">
        <f>IF(Table2_22[TOTAL SCORE]&gt;$O$4,"Above the average","Below the average")</f>
        <v>Above the average</v>
      </c>
      <c r="L19">
        <v>92</v>
      </c>
    </row>
    <row r="20" spans="1:12" x14ac:dyDescent="0.3">
      <c r="A20" s="4" t="s">
        <v>53</v>
      </c>
      <c r="B20" s="4" t="s">
        <v>38</v>
      </c>
      <c r="C20">
        <v>95</v>
      </c>
      <c r="D20">
        <v>82</v>
      </c>
      <c r="E20">
        <v>93</v>
      </c>
      <c r="F20">
        <v>86</v>
      </c>
      <c r="G20">
        <v>70</v>
      </c>
      <c r="H20">
        <v>81</v>
      </c>
      <c r="I20">
        <v>96</v>
      </c>
      <c r="J20">
        <v>67</v>
      </c>
      <c r="K20" t="str">
        <f>IF(Table2_22[TOTAL SCORE]&gt;$O$4,"Above the average","Below the average")</f>
        <v>Above the average</v>
      </c>
      <c r="L20">
        <v>91</v>
      </c>
    </row>
    <row r="21" spans="1:12" x14ac:dyDescent="0.3">
      <c r="A21" s="4" t="s">
        <v>57</v>
      </c>
      <c r="B21" s="4" t="s">
        <v>58</v>
      </c>
      <c r="C21">
        <v>98</v>
      </c>
      <c r="D21">
        <v>84</v>
      </c>
      <c r="E21">
        <v>91</v>
      </c>
      <c r="F21">
        <v>83</v>
      </c>
      <c r="G21">
        <v>71</v>
      </c>
      <c r="H21">
        <v>76</v>
      </c>
      <c r="I21">
        <v>98</v>
      </c>
      <c r="J21">
        <v>63</v>
      </c>
      <c r="K21" t="str">
        <f>IF(Table2_22[TOTAL SCORE]&gt;$O$4,"Above the average","Below the average")</f>
        <v>Above the average</v>
      </c>
      <c r="L21">
        <v>91</v>
      </c>
    </row>
    <row r="22" spans="1:12" x14ac:dyDescent="0.3">
      <c r="A22" s="4" t="s">
        <v>59</v>
      </c>
      <c r="B22" s="4" t="s">
        <v>58</v>
      </c>
      <c r="C22">
        <v>95</v>
      </c>
      <c r="D22">
        <v>84</v>
      </c>
      <c r="E22">
        <v>95</v>
      </c>
      <c r="F22">
        <v>83</v>
      </c>
      <c r="G22">
        <v>71</v>
      </c>
      <c r="H22">
        <v>72</v>
      </c>
      <c r="I22">
        <v>98</v>
      </c>
      <c r="J22">
        <v>64</v>
      </c>
      <c r="K22" t="str">
        <f>IF(Table2_22[TOTAL SCORE]&gt;$O$4,"Above the average","Below the average")</f>
        <v>Above the average</v>
      </c>
      <c r="L22">
        <v>91</v>
      </c>
    </row>
    <row r="23" spans="1:12" x14ac:dyDescent="0.3">
      <c r="A23" s="4" t="s">
        <v>56</v>
      </c>
      <c r="B23" s="4" t="s">
        <v>38</v>
      </c>
      <c r="C23">
        <v>95</v>
      </c>
      <c r="D23">
        <v>82</v>
      </c>
      <c r="E23">
        <v>96</v>
      </c>
      <c r="F23">
        <v>86</v>
      </c>
      <c r="G23">
        <v>73</v>
      </c>
      <c r="H23">
        <v>88</v>
      </c>
      <c r="I23">
        <v>98</v>
      </c>
      <c r="J23">
        <v>70</v>
      </c>
      <c r="K23" t="str">
        <f>IF(Table2_22[TOTAL SCORE]&gt;$O$4,"Above the average","Below the average")</f>
        <v>Above the average</v>
      </c>
      <c r="L23">
        <v>91</v>
      </c>
    </row>
    <row r="24" spans="1:12" x14ac:dyDescent="0.3">
      <c r="A24" s="4" t="s">
        <v>55</v>
      </c>
      <c r="B24" s="4" t="s">
        <v>38</v>
      </c>
      <c r="C24">
        <v>93</v>
      </c>
      <c r="D24">
        <v>82</v>
      </c>
      <c r="E24">
        <v>96</v>
      </c>
      <c r="F24">
        <v>94</v>
      </c>
      <c r="G24">
        <v>75</v>
      </c>
      <c r="H24">
        <v>82</v>
      </c>
      <c r="I24">
        <v>95</v>
      </c>
      <c r="J24">
        <v>87</v>
      </c>
      <c r="K24" t="str">
        <f>IF(Table2_22[TOTAL SCORE]&gt;$O$4,"Above the average","Below the average")</f>
        <v>Above the average</v>
      </c>
      <c r="L24">
        <v>91</v>
      </c>
    </row>
    <row r="25" spans="1:12" x14ac:dyDescent="0.3">
      <c r="A25" s="4" t="s">
        <v>54</v>
      </c>
      <c r="B25" s="4" t="s">
        <v>38</v>
      </c>
      <c r="C25">
        <v>95</v>
      </c>
      <c r="D25">
        <v>82</v>
      </c>
      <c r="E25">
        <v>94</v>
      </c>
      <c r="F25">
        <v>86</v>
      </c>
      <c r="G25">
        <v>76</v>
      </c>
      <c r="H25">
        <v>81</v>
      </c>
      <c r="I25">
        <v>96</v>
      </c>
      <c r="J25">
        <v>65</v>
      </c>
      <c r="K25" t="str">
        <f>IF(Table2_22[TOTAL SCORE]&gt;$O$4,"Above the average","Below the average")</f>
        <v>Above the average</v>
      </c>
      <c r="L25">
        <v>91</v>
      </c>
    </row>
    <row r="26" spans="1:12" x14ac:dyDescent="0.3">
      <c r="A26" s="4" t="s">
        <v>52</v>
      </c>
      <c r="B26" s="4" t="s">
        <v>34</v>
      </c>
      <c r="C26">
        <v>97</v>
      </c>
      <c r="D26">
        <v>92</v>
      </c>
      <c r="E26">
        <v>94</v>
      </c>
      <c r="F26">
        <v>90</v>
      </c>
      <c r="G26">
        <v>77</v>
      </c>
      <c r="H26">
        <v>90</v>
      </c>
      <c r="I26">
        <v>97</v>
      </c>
      <c r="J26">
        <v>66</v>
      </c>
      <c r="K26" t="str">
        <f>IF(Table2_22[TOTAL SCORE]&gt;$O$4,"Above the average","Below the average")</f>
        <v>Above the average</v>
      </c>
      <c r="L26">
        <v>91</v>
      </c>
    </row>
    <row r="27" spans="1:12" x14ac:dyDescent="0.3">
      <c r="A27" s="4" t="s">
        <v>62</v>
      </c>
      <c r="B27" s="4" t="s">
        <v>63</v>
      </c>
      <c r="C27">
        <v>96</v>
      </c>
      <c r="D27">
        <v>79</v>
      </c>
      <c r="E27">
        <v>92</v>
      </c>
      <c r="F27">
        <v>85</v>
      </c>
      <c r="G27">
        <v>61</v>
      </c>
      <c r="H27">
        <v>77</v>
      </c>
      <c r="I27">
        <v>93</v>
      </c>
      <c r="J27">
        <v>100</v>
      </c>
      <c r="K27" t="str">
        <f>IF(Table2_22[TOTAL SCORE]&gt;$O$4,"Above the average","Below the average")</f>
        <v>Above the average</v>
      </c>
      <c r="L27">
        <v>90</v>
      </c>
    </row>
    <row r="28" spans="1:12" x14ac:dyDescent="0.3">
      <c r="A28" s="4" t="s">
        <v>61</v>
      </c>
      <c r="B28" s="4" t="s">
        <v>58</v>
      </c>
      <c r="C28">
        <v>95</v>
      </c>
      <c r="D28">
        <v>84</v>
      </c>
      <c r="E28">
        <v>93</v>
      </c>
      <c r="F28">
        <v>90</v>
      </c>
      <c r="G28">
        <v>66</v>
      </c>
      <c r="H28">
        <v>80</v>
      </c>
      <c r="I28">
        <v>95</v>
      </c>
      <c r="J28">
        <v>78</v>
      </c>
      <c r="K28" t="str">
        <f>IF(Table2_22[TOTAL SCORE]&gt;$O$4,"Above the average","Below the average")</f>
        <v>Above the average</v>
      </c>
      <c r="L28">
        <v>90</v>
      </c>
    </row>
    <row r="29" spans="1:12" x14ac:dyDescent="0.3">
      <c r="A29" s="4" t="s">
        <v>60</v>
      </c>
      <c r="B29" s="4" t="s">
        <v>38</v>
      </c>
      <c r="C29">
        <v>94</v>
      </c>
      <c r="D29">
        <v>82</v>
      </c>
      <c r="E29">
        <v>100</v>
      </c>
      <c r="F29">
        <v>86</v>
      </c>
      <c r="G29">
        <v>70</v>
      </c>
      <c r="H29">
        <v>86</v>
      </c>
      <c r="I29">
        <v>95</v>
      </c>
      <c r="J29">
        <v>68</v>
      </c>
      <c r="K29" t="str">
        <f>IF(Table2_22[TOTAL SCORE]&gt;$O$4,"Above the average","Below the average")</f>
        <v>Above the average</v>
      </c>
      <c r="L29">
        <v>90</v>
      </c>
    </row>
    <row r="30" spans="1:12" x14ac:dyDescent="0.3">
      <c r="A30" s="4" t="s">
        <v>67</v>
      </c>
      <c r="B30" s="4" t="s">
        <v>58</v>
      </c>
      <c r="C30">
        <v>96</v>
      </c>
      <c r="D30">
        <v>84</v>
      </c>
      <c r="E30">
        <v>91</v>
      </c>
      <c r="F30">
        <v>83</v>
      </c>
      <c r="G30">
        <v>63</v>
      </c>
      <c r="H30">
        <v>76</v>
      </c>
      <c r="I30">
        <v>97</v>
      </c>
      <c r="J30">
        <v>63</v>
      </c>
      <c r="K30" t="str">
        <f>IF(Table2_22[TOTAL SCORE]&gt;$O$4,"Above the average","Below the average")</f>
        <v>Above the average</v>
      </c>
      <c r="L30">
        <v>89</v>
      </c>
    </row>
    <row r="31" spans="1:12" x14ac:dyDescent="0.3">
      <c r="A31" s="4" t="s">
        <v>66</v>
      </c>
      <c r="B31" s="4" t="s">
        <v>34</v>
      </c>
      <c r="C31">
        <v>97</v>
      </c>
      <c r="D31">
        <v>92</v>
      </c>
      <c r="E31">
        <v>94</v>
      </c>
      <c r="F31">
        <v>79</v>
      </c>
      <c r="G31">
        <v>74</v>
      </c>
      <c r="H31">
        <v>77</v>
      </c>
      <c r="I31">
        <v>99</v>
      </c>
      <c r="J31">
        <v>66</v>
      </c>
      <c r="K31" t="str">
        <f>IF(Table2_22[TOTAL SCORE]&gt;$O$4,"Above the average","Below the average")</f>
        <v>Above the average</v>
      </c>
      <c r="L31">
        <v>89</v>
      </c>
    </row>
    <row r="32" spans="1:12" x14ac:dyDescent="0.3">
      <c r="A32" s="4" t="s">
        <v>64</v>
      </c>
      <c r="B32" s="4" t="s">
        <v>65</v>
      </c>
      <c r="C32">
        <v>93</v>
      </c>
      <c r="D32">
        <v>77</v>
      </c>
      <c r="E32">
        <v>94</v>
      </c>
      <c r="F32">
        <v>89</v>
      </c>
      <c r="G32">
        <v>85</v>
      </c>
      <c r="H32">
        <v>89</v>
      </c>
      <c r="I32">
        <v>96</v>
      </c>
      <c r="J32">
        <v>66</v>
      </c>
      <c r="K32" t="str">
        <f>IF(Table2_22[TOTAL SCORE]&gt;$O$4,"Above the average","Below the average")</f>
        <v>Above the average</v>
      </c>
      <c r="L32">
        <v>89</v>
      </c>
    </row>
    <row r="33" spans="1:12" x14ac:dyDescent="0.3">
      <c r="A33" s="4" t="s">
        <v>72</v>
      </c>
      <c r="B33" s="4" t="s">
        <v>69</v>
      </c>
      <c r="C33">
        <v>92</v>
      </c>
      <c r="D33">
        <v>67</v>
      </c>
      <c r="E33">
        <v>93</v>
      </c>
      <c r="F33">
        <v>88</v>
      </c>
      <c r="G33">
        <v>59</v>
      </c>
      <c r="H33">
        <v>100</v>
      </c>
      <c r="I33">
        <v>97</v>
      </c>
      <c r="J33">
        <v>63</v>
      </c>
      <c r="K33" t="str">
        <f>IF(Table2_22[TOTAL SCORE]&gt;$O$4,"Above the average","Below the average")</f>
        <v>Above the average</v>
      </c>
      <c r="L33">
        <v>88</v>
      </c>
    </row>
    <row r="34" spans="1:12" x14ac:dyDescent="0.3">
      <c r="A34" s="4" t="s">
        <v>68</v>
      </c>
      <c r="B34" s="4" t="s">
        <v>69</v>
      </c>
      <c r="C34">
        <v>90</v>
      </c>
      <c r="D34">
        <v>66</v>
      </c>
      <c r="E34">
        <v>95</v>
      </c>
      <c r="F34">
        <v>91</v>
      </c>
      <c r="G34">
        <v>60</v>
      </c>
      <c r="H34">
        <v>96</v>
      </c>
      <c r="I34">
        <v>99</v>
      </c>
      <c r="J34">
        <v>64</v>
      </c>
      <c r="K34" t="str">
        <f>IF(Table2_22[TOTAL SCORE]&gt;$O$4,"Above the average","Below the average")</f>
        <v>Above the average</v>
      </c>
      <c r="L34">
        <v>88</v>
      </c>
    </row>
    <row r="35" spans="1:12" x14ac:dyDescent="0.3">
      <c r="A35" s="4" t="s">
        <v>70</v>
      </c>
      <c r="B35" s="4" t="s">
        <v>69</v>
      </c>
      <c r="C35">
        <v>89</v>
      </c>
      <c r="D35">
        <v>67</v>
      </c>
      <c r="E35">
        <v>95</v>
      </c>
      <c r="F35">
        <v>86</v>
      </c>
      <c r="G35">
        <v>62</v>
      </c>
      <c r="H35">
        <v>96</v>
      </c>
      <c r="I35">
        <v>100</v>
      </c>
      <c r="J35">
        <v>64</v>
      </c>
      <c r="K35" t="str">
        <f>IF(Table2_22[TOTAL SCORE]&gt;$O$4,"Above the average","Below the average")</f>
        <v>Above the average</v>
      </c>
      <c r="L35">
        <v>88</v>
      </c>
    </row>
    <row r="36" spans="1:12" x14ac:dyDescent="0.3">
      <c r="A36" s="4" t="s">
        <v>73</v>
      </c>
      <c r="B36" s="4" t="s">
        <v>69</v>
      </c>
      <c r="C36">
        <v>88</v>
      </c>
      <c r="D36">
        <v>66</v>
      </c>
      <c r="E36">
        <v>88</v>
      </c>
      <c r="F36">
        <v>84</v>
      </c>
      <c r="G36">
        <v>65</v>
      </c>
      <c r="H36">
        <v>89</v>
      </c>
      <c r="I36">
        <v>97</v>
      </c>
      <c r="J36">
        <v>65</v>
      </c>
      <c r="K36" t="str">
        <f>IF(Table2_22[TOTAL SCORE]&gt;$O$4,"Above the average","Below the average")</f>
        <v>Above the average</v>
      </c>
      <c r="L36">
        <v>88</v>
      </c>
    </row>
    <row r="37" spans="1:12" x14ac:dyDescent="0.3">
      <c r="A37" s="4" t="s">
        <v>76</v>
      </c>
      <c r="B37" s="4" t="s">
        <v>69</v>
      </c>
      <c r="C37">
        <v>91</v>
      </c>
      <c r="D37">
        <v>68</v>
      </c>
      <c r="E37">
        <v>97</v>
      </c>
      <c r="F37">
        <v>86</v>
      </c>
      <c r="G37">
        <v>66</v>
      </c>
      <c r="H37">
        <v>97</v>
      </c>
      <c r="I37">
        <v>96</v>
      </c>
      <c r="J37">
        <v>65</v>
      </c>
      <c r="K37" t="str">
        <f>IF(Table2_22[TOTAL SCORE]&gt;$O$4,"Above the average","Below the average")</f>
        <v>Above the average</v>
      </c>
      <c r="L37">
        <v>88</v>
      </c>
    </row>
    <row r="38" spans="1:12" x14ac:dyDescent="0.3">
      <c r="A38" s="4" t="s">
        <v>74</v>
      </c>
      <c r="B38" s="4" t="s">
        <v>75</v>
      </c>
      <c r="C38">
        <v>87</v>
      </c>
      <c r="D38">
        <v>71</v>
      </c>
      <c r="E38">
        <v>89</v>
      </c>
      <c r="F38">
        <v>90</v>
      </c>
      <c r="G38">
        <v>76</v>
      </c>
      <c r="H38">
        <v>73</v>
      </c>
      <c r="I38">
        <v>98</v>
      </c>
      <c r="J38">
        <v>67</v>
      </c>
      <c r="K38" t="str">
        <f>IF(Table2_22[TOTAL SCORE]&gt;$O$4,"Above the average","Below the average")</f>
        <v>Above the average</v>
      </c>
      <c r="L38">
        <v>88</v>
      </c>
    </row>
    <row r="39" spans="1:12" x14ac:dyDescent="0.3">
      <c r="A39" s="4" t="s">
        <v>71</v>
      </c>
      <c r="B39" s="4" t="s">
        <v>65</v>
      </c>
      <c r="C39">
        <v>94</v>
      </c>
      <c r="D39">
        <v>77</v>
      </c>
      <c r="E39">
        <v>94</v>
      </c>
      <c r="F39">
        <v>84</v>
      </c>
      <c r="G39">
        <v>85</v>
      </c>
      <c r="H39">
        <v>87</v>
      </c>
      <c r="I39">
        <v>94</v>
      </c>
      <c r="J39">
        <v>74</v>
      </c>
      <c r="K39" t="str">
        <f>IF(Table2_22[TOTAL SCORE]&gt;$O$4,"Above the average","Below the average")</f>
        <v>Above the average</v>
      </c>
      <c r="L39">
        <v>88</v>
      </c>
    </row>
    <row r="40" spans="1:12" x14ac:dyDescent="0.3">
      <c r="A40" s="4" t="s">
        <v>77</v>
      </c>
      <c r="B40" s="4" t="s">
        <v>69</v>
      </c>
      <c r="C40">
        <v>86</v>
      </c>
      <c r="D40">
        <v>71</v>
      </c>
      <c r="E40">
        <v>97</v>
      </c>
      <c r="F40">
        <v>93</v>
      </c>
      <c r="G40">
        <v>56</v>
      </c>
      <c r="H40">
        <v>91</v>
      </c>
      <c r="I40">
        <v>98</v>
      </c>
      <c r="J40">
        <v>62</v>
      </c>
      <c r="K40" t="str">
        <f>IF(Table2_22[TOTAL SCORE]&gt;$O$4,"Above the average","Below the average")</f>
        <v>Above the average</v>
      </c>
      <c r="L40">
        <v>87</v>
      </c>
    </row>
    <row r="41" spans="1:12" x14ac:dyDescent="0.3">
      <c r="A41" s="4" t="s">
        <v>80</v>
      </c>
      <c r="B41" s="4" t="s">
        <v>69</v>
      </c>
      <c r="C41">
        <v>87</v>
      </c>
      <c r="D41">
        <v>68</v>
      </c>
      <c r="E41">
        <v>99</v>
      </c>
      <c r="F41">
        <v>88</v>
      </c>
      <c r="G41">
        <v>56</v>
      </c>
      <c r="H41">
        <v>96</v>
      </c>
      <c r="I41">
        <v>97</v>
      </c>
      <c r="J41">
        <v>66</v>
      </c>
      <c r="K41" t="str">
        <f>IF(Table2_22[TOTAL SCORE]&gt;$O$4,"Above the average","Below the average")</f>
        <v>Above the average</v>
      </c>
      <c r="L41">
        <v>87</v>
      </c>
    </row>
    <row r="42" spans="1:12" x14ac:dyDescent="0.3">
      <c r="A42" s="4" t="s">
        <v>78</v>
      </c>
      <c r="B42" s="4" t="s">
        <v>79</v>
      </c>
      <c r="C42">
        <v>94</v>
      </c>
      <c r="D42">
        <v>82</v>
      </c>
      <c r="E42">
        <v>93</v>
      </c>
      <c r="F42">
        <v>77</v>
      </c>
      <c r="G42">
        <v>70</v>
      </c>
      <c r="H42">
        <v>80</v>
      </c>
      <c r="I42">
        <v>94</v>
      </c>
      <c r="J42">
        <v>68</v>
      </c>
      <c r="K42" t="str">
        <f>IF(Table2_22[TOTAL SCORE]&gt;$O$4,"Above the average","Below the average")</f>
        <v>Above the average</v>
      </c>
      <c r="L42">
        <v>87</v>
      </c>
    </row>
    <row r="43" spans="1:12" x14ac:dyDescent="0.3">
      <c r="A43" s="4" t="s">
        <v>81</v>
      </c>
      <c r="B43" s="4" t="s">
        <v>82</v>
      </c>
      <c r="C43">
        <v>98</v>
      </c>
      <c r="D43">
        <v>64</v>
      </c>
      <c r="E43">
        <v>98</v>
      </c>
      <c r="F43">
        <v>81</v>
      </c>
      <c r="G43">
        <v>74</v>
      </c>
      <c r="H43">
        <v>84</v>
      </c>
      <c r="I43">
        <v>94</v>
      </c>
      <c r="J43">
        <v>73</v>
      </c>
      <c r="K43" t="str">
        <f>IF(Table2_22[TOTAL SCORE]&gt;$O$4,"Above the average","Below the average")</f>
        <v>Above the average</v>
      </c>
      <c r="L43">
        <v>87</v>
      </c>
    </row>
    <row r="44" spans="1:12" x14ac:dyDescent="0.3">
      <c r="A44" s="4" t="s">
        <v>86</v>
      </c>
      <c r="B44" s="4" t="s">
        <v>69</v>
      </c>
      <c r="C44">
        <v>88</v>
      </c>
      <c r="D44">
        <v>67</v>
      </c>
      <c r="E44">
        <v>92</v>
      </c>
      <c r="F44">
        <v>83</v>
      </c>
      <c r="G44">
        <v>60</v>
      </c>
      <c r="H44">
        <v>86</v>
      </c>
      <c r="I44">
        <v>96</v>
      </c>
      <c r="J44">
        <v>66</v>
      </c>
      <c r="K44" t="str">
        <f>IF(Table2_22[TOTAL SCORE]&gt;$O$4,"Above the average","Below the average")</f>
        <v>Above the average</v>
      </c>
      <c r="L44">
        <v>86</v>
      </c>
    </row>
    <row r="45" spans="1:12" x14ac:dyDescent="0.3">
      <c r="A45" s="4" t="s">
        <v>83</v>
      </c>
      <c r="B45" s="4" t="s">
        <v>69</v>
      </c>
      <c r="C45">
        <v>90</v>
      </c>
      <c r="D45">
        <v>66</v>
      </c>
      <c r="E45">
        <v>88</v>
      </c>
      <c r="F45">
        <v>83</v>
      </c>
      <c r="G45">
        <v>61</v>
      </c>
      <c r="H45">
        <v>86</v>
      </c>
      <c r="I45">
        <v>97</v>
      </c>
      <c r="J45">
        <v>60</v>
      </c>
      <c r="K45" t="str">
        <f>IF(Table2_22[TOTAL SCORE]&gt;$O$4,"Above the average","Below the average")</f>
        <v>Above the average</v>
      </c>
      <c r="L45">
        <v>86</v>
      </c>
    </row>
    <row r="46" spans="1:12" x14ac:dyDescent="0.3">
      <c r="A46" s="4" t="s">
        <v>84</v>
      </c>
      <c r="B46" s="4" t="s">
        <v>69</v>
      </c>
      <c r="C46">
        <v>89</v>
      </c>
      <c r="D46">
        <v>67</v>
      </c>
      <c r="E46">
        <v>93</v>
      </c>
      <c r="F46">
        <v>86</v>
      </c>
      <c r="G46">
        <v>66</v>
      </c>
      <c r="H46">
        <v>92</v>
      </c>
      <c r="I46">
        <v>94</v>
      </c>
      <c r="J46">
        <v>62</v>
      </c>
      <c r="K46" t="str">
        <f>IF(Table2_22[TOTAL SCORE]&gt;$O$4,"Above the average","Below the average")</f>
        <v>Above the average</v>
      </c>
      <c r="L46">
        <v>86</v>
      </c>
    </row>
    <row r="47" spans="1:12" x14ac:dyDescent="0.3">
      <c r="A47" s="4" t="s">
        <v>85</v>
      </c>
      <c r="B47" s="4" t="s">
        <v>85</v>
      </c>
      <c r="C47">
        <v>94</v>
      </c>
      <c r="D47">
        <v>62</v>
      </c>
      <c r="E47">
        <v>69</v>
      </c>
      <c r="F47">
        <v>78</v>
      </c>
      <c r="G47">
        <v>100</v>
      </c>
      <c r="H47">
        <v>74</v>
      </c>
      <c r="I47">
        <v>90</v>
      </c>
      <c r="J47">
        <v>73</v>
      </c>
      <c r="K47" t="str">
        <f>IF(Table2_22[TOTAL SCORE]&gt;$O$4,"Above the average","Below the average")</f>
        <v>Above the average</v>
      </c>
      <c r="L47">
        <v>86</v>
      </c>
    </row>
    <row r="48" spans="1:12" x14ac:dyDescent="0.3">
      <c r="A48" s="4" t="s">
        <v>94</v>
      </c>
      <c r="B48" s="4" t="s">
        <v>69</v>
      </c>
      <c r="C48">
        <v>89</v>
      </c>
      <c r="D48">
        <v>68</v>
      </c>
      <c r="E48">
        <v>94</v>
      </c>
      <c r="F48">
        <v>85</v>
      </c>
      <c r="G48">
        <v>57</v>
      </c>
      <c r="H48">
        <v>92</v>
      </c>
      <c r="I48">
        <v>98</v>
      </c>
      <c r="J48">
        <v>61</v>
      </c>
      <c r="K48" t="str">
        <f>IF(Table2_22[TOTAL SCORE]&gt;$O$4,"Above the average","Below the average")</f>
        <v>Above the average</v>
      </c>
      <c r="L48">
        <v>85</v>
      </c>
    </row>
    <row r="49" spans="1:12" x14ac:dyDescent="0.3">
      <c r="A49" s="4" t="s">
        <v>89</v>
      </c>
      <c r="B49" s="4" t="s">
        <v>69</v>
      </c>
      <c r="C49">
        <v>88</v>
      </c>
      <c r="D49">
        <v>67</v>
      </c>
      <c r="E49">
        <v>93</v>
      </c>
      <c r="F49">
        <v>83</v>
      </c>
      <c r="G49">
        <v>59</v>
      </c>
      <c r="H49">
        <v>88</v>
      </c>
      <c r="I49">
        <v>98</v>
      </c>
      <c r="J49">
        <v>62</v>
      </c>
      <c r="K49" t="str">
        <f>IF(Table2_22[TOTAL SCORE]&gt;$O$4,"Above the average","Below the average")</f>
        <v>Above the average</v>
      </c>
      <c r="L49">
        <v>85</v>
      </c>
    </row>
    <row r="50" spans="1:12" x14ac:dyDescent="0.3">
      <c r="A50" s="4" t="s">
        <v>87</v>
      </c>
      <c r="B50" s="4" t="s">
        <v>69</v>
      </c>
      <c r="C50">
        <v>88</v>
      </c>
      <c r="D50">
        <v>67</v>
      </c>
      <c r="E50">
        <v>90</v>
      </c>
      <c r="F50">
        <v>82</v>
      </c>
      <c r="G50">
        <v>60</v>
      </c>
      <c r="H50">
        <v>86</v>
      </c>
      <c r="I50">
        <v>97</v>
      </c>
      <c r="J50">
        <v>60</v>
      </c>
      <c r="K50" t="str">
        <f>IF(Table2_22[TOTAL SCORE]&gt;$O$4,"Above the average","Below the average")</f>
        <v>Above the average</v>
      </c>
      <c r="L50">
        <v>85</v>
      </c>
    </row>
    <row r="51" spans="1:12" x14ac:dyDescent="0.3">
      <c r="A51" s="4" t="s">
        <v>93</v>
      </c>
      <c r="B51" s="4" t="s">
        <v>69</v>
      </c>
      <c r="C51">
        <v>91</v>
      </c>
      <c r="D51">
        <v>66</v>
      </c>
      <c r="E51">
        <v>90</v>
      </c>
      <c r="F51">
        <v>84</v>
      </c>
      <c r="G51">
        <v>60</v>
      </c>
      <c r="H51">
        <v>86</v>
      </c>
      <c r="I51">
        <v>97</v>
      </c>
      <c r="J51">
        <v>59</v>
      </c>
      <c r="K51" t="str">
        <f>IF(Table2_22[TOTAL SCORE]&gt;$O$4,"Above the average","Below the average")</f>
        <v>Above the average</v>
      </c>
      <c r="L51">
        <v>85</v>
      </c>
    </row>
    <row r="52" spans="1:12" x14ac:dyDescent="0.3">
      <c r="A52" s="4" t="s">
        <v>97</v>
      </c>
      <c r="B52" s="4" t="s">
        <v>69</v>
      </c>
      <c r="C52">
        <v>85</v>
      </c>
      <c r="D52">
        <v>66</v>
      </c>
      <c r="E52">
        <v>91</v>
      </c>
      <c r="F52">
        <v>82</v>
      </c>
      <c r="G52">
        <v>62</v>
      </c>
      <c r="H52">
        <v>81</v>
      </c>
      <c r="I52">
        <v>97</v>
      </c>
      <c r="J52">
        <v>66</v>
      </c>
      <c r="K52" t="str">
        <f>IF(Table2_22[TOTAL SCORE]&gt;$O$4,"Above the average","Below the average")</f>
        <v>Above the average</v>
      </c>
      <c r="L52">
        <v>85</v>
      </c>
    </row>
    <row r="53" spans="1:12" x14ac:dyDescent="0.3">
      <c r="A53" s="4" t="s">
        <v>88</v>
      </c>
      <c r="B53" s="4" t="s">
        <v>69</v>
      </c>
      <c r="C53">
        <v>89</v>
      </c>
      <c r="D53">
        <v>68</v>
      </c>
      <c r="E53">
        <v>86</v>
      </c>
      <c r="F53">
        <v>85</v>
      </c>
      <c r="G53">
        <v>66</v>
      </c>
      <c r="H53">
        <v>83</v>
      </c>
      <c r="I53">
        <v>95</v>
      </c>
      <c r="J53">
        <v>61</v>
      </c>
      <c r="K53" t="str">
        <f>IF(Table2_22[TOTAL SCORE]&gt;$O$4,"Above the average","Below the average")</f>
        <v>Above the average</v>
      </c>
      <c r="L53">
        <v>85</v>
      </c>
    </row>
    <row r="54" spans="1:12" x14ac:dyDescent="0.3">
      <c r="A54" s="4" t="s">
        <v>90</v>
      </c>
      <c r="B54" s="4" t="s">
        <v>82</v>
      </c>
      <c r="C54">
        <v>97</v>
      </c>
      <c r="D54">
        <v>64</v>
      </c>
      <c r="E54">
        <v>98</v>
      </c>
      <c r="F54">
        <v>80</v>
      </c>
      <c r="G54">
        <v>68</v>
      </c>
      <c r="H54">
        <v>83</v>
      </c>
      <c r="I54">
        <v>92</v>
      </c>
      <c r="J54">
        <v>70</v>
      </c>
      <c r="K54" t="str">
        <f>IF(Table2_22[TOTAL SCORE]&gt;$O$4,"Above the average","Below the average")</f>
        <v>Above the average</v>
      </c>
      <c r="L54">
        <v>85</v>
      </c>
    </row>
    <row r="55" spans="1:12" x14ac:dyDescent="0.3">
      <c r="A55" s="4" t="s">
        <v>95</v>
      </c>
      <c r="B55" s="4" t="s">
        <v>96</v>
      </c>
      <c r="C55">
        <v>68</v>
      </c>
      <c r="D55">
        <v>68</v>
      </c>
      <c r="E55">
        <v>75</v>
      </c>
      <c r="F55">
        <v>65</v>
      </c>
      <c r="G55">
        <v>72</v>
      </c>
      <c r="H55">
        <v>82</v>
      </c>
      <c r="I55">
        <v>93</v>
      </c>
      <c r="J55">
        <v>62</v>
      </c>
      <c r="K55" t="str">
        <f>IF(Table2_22[TOTAL SCORE]&gt;$O$4,"Above the average","Below the average")</f>
        <v>Above the average</v>
      </c>
      <c r="L55">
        <v>85</v>
      </c>
    </row>
    <row r="56" spans="1:12" x14ac:dyDescent="0.3">
      <c r="A56" s="4" t="s">
        <v>91</v>
      </c>
      <c r="B56" s="4" t="s">
        <v>92</v>
      </c>
      <c r="C56">
        <v>90</v>
      </c>
      <c r="D56">
        <v>77</v>
      </c>
      <c r="E56">
        <v>95</v>
      </c>
      <c r="F56">
        <v>71</v>
      </c>
      <c r="G56">
        <v>73</v>
      </c>
      <c r="H56">
        <v>87</v>
      </c>
      <c r="I56">
        <v>97</v>
      </c>
      <c r="J56">
        <v>65</v>
      </c>
      <c r="K56" t="str">
        <f>IF(Table2_22[TOTAL SCORE]&gt;$O$4,"Above the average","Below the average")</f>
        <v>Above the average</v>
      </c>
      <c r="L56">
        <v>85</v>
      </c>
    </row>
    <row r="57" spans="1:12" x14ac:dyDescent="0.3">
      <c r="A57" s="4" t="s">
        <v>99</v>
      </c>
      <c r="B57" s="4" t="s">
        <v>69</v>
      </c>
      <c r="C57">
        <v>89</v>
      </c>
      <c r="D57">
        <v>67</v>
      </c>
      <c r="E57">
        <v>85</v>
      </c>
      <c r="F57">
        <v>76</v>
      </c>
      <c r="G57">
        <v>40</v>
      </c>
      <c r="H57">
        <v>97</v>
      </c>
      <c r="I57">
        <v>97</v>
      </c>
      <c r="J57">
        <v>59</v>
      </c>
      <c r="K57" t="str">
        <f>IF(Table2_22[TOTAL SCORE]&gt;$O$4,"Above the average","Below the average")</f>
        <v>Above the average</v>
      </c>
      <c r="L57">
        <v>84</v>
      </c>
    </row>
    <row r="58" spans="1:12" x14ac:dyDescent="0.3">
      <c r="A58" s="4" t="s">
        <v>103</v>
      </c>
      <c r="B58" s="4" t="s">
        <v>69</v>
      </c>
      <c r="C58">
        <v>87</v>
      </c>
      <c r="D58">
        <v>67</v>
      </c>
      <c r="E58">
        <v>89</v>
      </c>
      <c r="F58">
        <v>81</v>
      </c>
      <c r="G58">
        <v>49</v>
      </c>
      <c r="H58">
        <v>89</v>
      </c>
      <c r="I58">
        <v>97</v>
      </c>
      <c r="J58">
        <v>61</v>
      </c>
      <c r="K58" t="str">
        <f>IF(Table2_22[TOTAL SCORE]&gt;$O$4,"Above the average","Below the average")</f>
        <v>Above the average</v>
      </c>
      <c r="L58">
        <v>84</v>
      </c>
    </row>
    <row r="59" spans="1:12" x14ac:dyDescent="0.3">
      <c r="A59" s="4" t="s">
        <v>102</v>
      </c>
      <c r="B59" s="4" t="s">
        <v>69</v>
      </c>
      <c r="C59">
        <v>86</v>
      </c>
      <c r="D59">
        <v>67</v>
      </c>
      <c r="E59">
        <v>87</v>
      </c>
      <c r="F59">
        <v>83</v>
      </c>
      <c r="G59">
        <v>52</v>
      </c>
      <c r="H59">
        <v>92</v>
      </c>
      <c r="I59">
        <v>96</v>
      </c>
      <c r="J59">
        <v>60</v>
      </c>
      <c r="K59" t="str">
        <f>IF(Table2_22[TOTAL SCORE]&gt;$O$4,"Above the average","Below the average")</f>
        <v>Above the average</v>
      </c>
      <c r="L59">
        <v>84</v>
      </c>
    </row>
    <row r="60" spans="1:12" x14ac:dyDescent="0.3">
      <c r="A60" s="4" t="s">
        <v>100</v>
      </c>
      <c r="B60" s="4" t="s">
        <v>69</v>
      </c>
      <c r="C60">
        <v>88</v>
      </c>
      <c r="D60">
        <v>67</v>
      </c>
      <c r="E60">
        <v>87</v>
      </c>
      <c r="F60">
        <v>82</v>
      </c>
      <c r="G60">
        <v>60</v>
      </c>
      <c r="H60">
        <v>86</v>
      </c>
      <c r="I60">
        <v>96</v>
      </c>
      <c r="J60">
        <v>61</v>
      </c>
      <c r="K60" t="str">
        <f>IF(Table2_22[TOTAL SCORE]&gt;$O$4,"Above the average","Below the average")</f>
        <v>Above the average</v>
      </c>
      <c r="L60">
        <v>84</v>
      </c>
    </row>
    <row r="61" spans="1:12" x14ac:dyDescent="0.3">
      <c r="A61" s="4" t="s">
        <v>98</v>
      </c>
      <c r="B61" s="4" t="s">
        <v>69</v>
      </c>
      <c r="C61">
        <v>87</v>
      </c>
      <c r="D61">
        <v>67</v>
      </c>
      <c r="E61">
        <v>89</v>
      </c>
      <c r="F61">
        <v>81</v>
      </c>
      <c r="G61">
        <v>61</v>
      </c>
      <c r="H61">
        <v>82</v>
      </c>
      <c r="I61">
        <v>98</v>
      </c>
      <c r="J61">
        <v>62</v>
      </c>
      <c r="K61" t="str">
        <f>IF(Table2_22[TOTAL SCORE]&gt;$O$4,"Above the average","Below the average")</f>
        <v>Above the average</v>
      </c>
      <c r="L61">
        <v>84</v>
      </c>
    </row>
    <row r="62" spans="1:12" x14ac:dyDescent="0.3">
      <c r="A62" s="4" t="s">
        <v>107</v>
      </c>
      <c r="B62" s="4" t="s">
        <v>69</v>
      </c>
      <c r="C62">
        <v>90</v>
      </c>
      <c r="D62">
        <v>67</v>
      </c>
      <c r="E62">
        <v>87</v>
      </c>
      <c r="F62">
        <v>84</v>
      </c>
      <c r="G62">
        <v>62</v>
      </c>
      <c r="H62">
        <v>92</v>
      </c>
      <c r="I62">
        <v>96</v>
      </c>
      <c r="J62">
        <v>60</v>
      </c>
      <c r="K62" t="str">
        <f>IF(Table2_22[TOTAL SCORE]&gt;$O$4,"Above the average","Below the average")</f>
        <v>Above the average</v>
      </c>
      <c r="L62">
        <v>84</v>
      </c>
    </row>
    <row r="63" spans="1:12" x14ac:dyDescent="0.3">
      <c r="A63" s="4" t="s">
        <v>101</v>
      </c>
      <c r="B63" s="4" t="s">
        <v>69</v>
      </c>
      <c r="C63">
        <v>86</v>
      </c>
      <c r="D63">
        <v>68</v>
      </c>
      <c r="E63">
        <v>94</v>
      </c>
      <c r="F63">
        <v>92</v>
      </c>
      <c r="G63">
        <v>62</v>
      </c>
      <c r="H63">
        <v>91</v>
      </c>
      <c r="I63">
        <v>96</v>
      </c>
      <c r="J63">
        <v>65</v>
      </c>
      <c r="K63" t="str">
        <f>IF(Table2_22[TOTAL SCORE]&gt;$O$4,"Above the average","Below the average")</f>
        <v>Above the average</v>
      </c>
      <c r="L63">
        <v>84</v>
      </c>
    </row>
    <row r="64" spans="1:12" x14ac:dyDescent="0.3">
      <c r="A64" s="4" t="s">
        <v>105</v>
      </c>
      <c r="B64" s="4" t="s">
        <v>106</v>
      </c>
      <c r="C64">
        <v>94</v>
      </c>
      <c r="D64">
        <v>73</v>
      </c>
      <c r="E64">
        <v>82</v>
      </c>
      <c r="F64">
        <v>70</v>
      </c>
      <c r="G64">
        <v>63</v>
      </c>
      <c r="H64">
        <v>82</v>
      </c>
      <c r="I64">
        <v>92</v>
      </c>
      <c r="J64">
        <v>78</v>
      </c>
      <c r="K64" t="str">
        <f>IF(Table2_22[TOTAL SCORE]&gt;$O$4,"Above the average","Below the average")</f>
        <v>Above the average</v>
      </c>
      <c r="L64">
        <v>84</v>
      </c>
    </row>
    <row r="65" spans="1:12" x14ac:dyDescent="0.3">
      <c r="A65" s="4" t="s">
        <v>104</v>
      </c>
      <c r="B65" s="4" t="s">
        <v>69</v>
      </c>
      <c r="C65">
        <v>87</v>
      </c>
      <c r="D65">
        <v>68</v>
      </c>
      <c r="E65">
        <v>87</v>
      </c>
      <c r="F65">
        <v>85</v>
      </c>
      <c r="G65">
        <v>66</v>
      </c>
      <c r="H65">
        <v>77</v>
      </c>
      <c r="I65">
        <v>96</v>
      </c>
      <c r="J65">
        <v>57</v>
      </c>
      <c r="K65" t="str">
        <f>IF(Table2_22[TOTAL SCORE]&gt;$O$4,"Above the average","Below the average")</f>
        <v>Above the average</v>
      </c>
      <c r="L65">
        <v>84</v>
      </c>
    </row>
    <row r="66" spans="1:12" x14ac:dyDescent="0.3">
      <c r="A66" s="4" t="s">
        <v>114</v>
      </c>
      <c r="B66" s="4" t="s">
        <v>69</v>
      </c>
      <c r="C66">
        <v>90</v>
      </c>
      <c r="D66">
        <v>69</v>
      </c>
      <c r="E66">
        <v>92</v>
      </c>
      <c r="F66">
        <v>77</v>
      </c>
      <c r="G66">
        <v>40</v>
      </c>
      <c r="H66">
        <v>92</v>
      </c>
      <c r="I66">
        <v>96</v>
      </c>
      <c r="J66">
        <v>60</v>
      </c>
      <c r="K66" t="str">
        <f>IF(Table2_22[TOTAL SCORE]&gt;$O$4,"Above the average","Below the average")</f>
        <v>Above the average</v>
      </c>
      <c r="L66">
        <v>83</v>
      </c>
    </row>
    <row r="67" spans="1:12" x14ac:dyDescent="0.3">
      <c r="A67" s="4" t="s">
        <v>112</v>
      </c>
      <c r="B67" s="4" t="s">
        <v>69</v>
      </c>
      <c r="C67">
        <v>86</v>
      </c>
      <c r="D67">
        <v>68</v>
      </c>
      <c r="E67">
        <v>91</v>
      </c>
      <c r="F67">
        <v>90</v>
      </c>
      <c r="G67">
        <v>48</v>
      </c>
      <c r="H67">
        <v>90</v>
      </c>
      <c r="I67">
        <v>96</v>
      </c>
      <c r="J67">
        <v>61</v>
      </c>
      <c r="K67" t="str">
        <f>IF(Table2_22[TOTAL SCORE]&gt;$O$4,"Above the average","Below the average")</f>
        <v>Above the average</v>
      </c>
      <c r="L67">
        <v>83</v>
      </c>
    </row>
    <row r="68" spans="1:12" x14ac:dyDescent="0.3">
      <c r="A68" s="4" t="s">
        <v>108</v>
      </c>
      <c r="B68" s="4" t="s">
        <v>69</v>
      </c>
      <c r="C68">
        <v>88</v>
      </c>
      <c r="D68">
        <v>66</v>
      </c>
      <c r="E68">
        <v>89</v>
      </c>
      <c r="F68">
        <v>78</v>
      </c>
      <c r="G68">
        <v>53</v>
      </c>
      <c r="H68">
        <v>84</v>
      </c>
      <c r="I68">
        <v>97</v>
      </c>
      <c r="J68">
        <v>62</v>
      </c>
      <c r="K68" t="str">
        <f>IF(Table2_22[TOTAL SCORE]&gt;$O$4,"Above the average","Below the average")</f>
        <v>Above the average</v>
      </c>
      <c r="L68">
        <v>83</v>
      </c>
    </row>
    <row r="69" spans="1:12" x14ac:dyDescent="0.3">
      <c r="A69" s="4" t="s">
        <v>111</v>
      </c>
      <c r="B69" s="4" t="s">
        <v>69</v>
      </c>
      <c r="C69">
        <v>88</v>
      </c>
      <c r="D69">
        <v>66</v>
      </c>
      <c r="E69">
        <v>87</v>
      </c>
      <c r="F69">
        <v>78</v>
      </c>
      <c r="G69">
        <v>55</v>
      </c>
      <c r="H69">
        <v>87</v>
      </c>
      <c r="I69">
        <v>96</v>
      </c>
      <c r="J69">
        <v>59</v>
      </c>
      <c r="K69" t="str">
        <f>IF(Table2_22[TOTAL SCORE]&gt;$O$4,"Above the average","Below the average")</f>
        <v>Above the average</v>
      </c>
      <c r="L69">
        <v>83</v>
      </c>
    </row>
    <row r="70" spans="1:12" x14ac:dyDescent="0.3">
      <c r="A70" s="4" t="s">
        <v>110</v>
      </c>
      <c r="B70" s="4" t="s">
        <v>69</v>
      </c>
      <c r="C70">
        <v>87</v>
      </c>
      <c r="D70">
        <v>67</v>
      </c>
      <c r="E70">
        <v>85</v>
      </c>
      <c r="F70">
        <v>77</v>
      </c>
      <c r="G70">
        <v>56</v>
      </c>
      <c r="H70">
        <v>95</v>
      </c>
      <c r="I70">
        <v>95</v>
      </c>
      <c r="J70">
        <v>58</v>
      </c>
      <c r="K70" t="str">
        <f>IF(Table2_22[TOTAL SCORE]&gt;$O$4,"Above the average","Below the average")</f>
        <v>Above the average</v>
      </c>
      <c r="L70">
        <v>83</v>
      </c>
    </row>
    <row r="71" spans="1:12" x14ac:dyDescent="0.3">
      <c r="A71" s="4" t="s">
        <v>113</v>
      </c>
      <c r="B71" s="4" t="s">
        <v>69</v>
      </c>
      <c r="C71">
        <v>86</v>
      </c>
      <c r="D71">
        <v>67</v>
      </c>
      <c r="E71">
        <v>89</v>
      </c>
      <c r="F71">
        <v>87</v>
      </c>
      <c r="G71">
        <v>56</v>
      </c>
      <c r="H71">
        <v>83</v>
      </c>
      <c r="I71">
        <v>98</v>
      </c>
      <c r="J71">
        <v>62</v>
      </c>
      <c r="K71" t="str">
        <f>IF(Table2_22[TOTAL SCORE]&gt;$O$4,"Above the average","Below the average")</f>
        <v>Above the average</v>
      </c>
      <c r="L71">
        <v>83</v>
      </c>
    </row>
    <row r="72" spans="1:12" x14ac:dyDescent="0.3">
      <c r="A72" s="4" t="s">
        <v>109</v>
      </c>
      <c r="B72" s="4" t="s">
        <v>69</v>
      </c>
      <c r="C72">
        <v>84</v>
      </c>
      <c r="D72">
        <v>67</v>
      </c>
      <c r="E72">
        <v>85</v>
      </c>
      <c r="F72">
        <v>80</v>
      </c>
      <c r="G72">
        <v>57</v>
      </c>
      <c r="H72">
        <v>98</v>
      </c>
      <c r="I72">
        <v>96</v>
      </c>
      <c r="J72">
        <v>58</v>
      </c>
      <c r="K72" t="str">
        <f>IF(Table2_22[TOTAL SCORE]&gt;$O$4,"Above the average","Below the average")</f>
        <v>Above the average</v>
      </c>
      <c r="L72">
        <v>83</v>
      </c>
    </row>
    <row r="73" spans="1:12" x14ac:dyDescent="0.3">
      <c r="A73" s="4" t="s">
        <v>115</v>
      </c>
      <c r="B73" s="4" t="s">
        <v>69</v>
      </c>
      <c r="C73">
        <v>88</v>
      </c>
      <c r="D73">
        <v>67</v>
      </c>
      <c r="E73">
        <v>88</v>
      </c>
      <c r="F73">
        <v>84</v>
      </c>
      <c r="G73">
        <v>44</v>
      </c>
      <c r="H73">
        <v>94</v>
      </c>
      <c r="I73">
        <v>96</v>
      </c>
      <c r="J73">
        <v>61</v>
      </c>
      <c r="K73" t="str">
        <f>IF(Table2_22[TOTAL SCORE]&gt;$O$4,"Above the average","Below the average")</f>
        <v>Above the average</v>
      </c>
      <c r="L73">
        <v>82</v>
      </c>
    </row>
    <row r="74" spans="1:12" x14ac:dyDescent="0.3">
      <c r="A74" s="4" t="s">
        <v>118</v>
      </c>
      <c r="B74" s="4" t="s">
        <v>69</v>
      </c>
      <c r="C74">
        <v>90</v>
      </c>
      <c r="D74">
        <v>67</v>
      </c>
      <c r="E74">
        <v>86</v>
      </c>
      <c r="F74">
        <v>71</v>
      </c>
      <c r="G74">
        <v>50</v>
      </c>
      <c r="H74">
        <v>87</v>
      </c>
      <c r="I74">
        <v>96</v>
      </c>
      <c r="J74">
        <v>57</v>
      </c>
      <c r="K74" t="str">
        <f>IF(Table2_22[TOTAL SCORE]&gt;$O$4,"Above the average","Below the average")</f>
        <v>Above the average</v>
      </c>
      <c r="L74">
        <v>82</v>
      </c>
    </row>
    <row r="75" spans="1:12" x14ac:dyDescent="0.3">
      <c r="A75" s="4" t="s">
        <v>116</v>
      </c>
      <c r="B75" s="4" t="s">
        <v>69</v>
      </c>
      <c r="C75">
        <v>88</v>
      </c>
      <c r="D75">
        <v>67</v>
      </c>
      <c r="E75">
        <v>88</v>
      </c>
      <c r="F75">
        <v>74</v>
      </c>
      <c r="G75">
        <v>52</v>
      </c>
      <c r="H75">
        <v>83</v>
      </c>
      <c r="I75">
        <v>95</v>
      </c>
      <c r="J75">
        <v>56</v>
      </c>
      <c r="K75" t="str">
        <f>IF(Table2_22[TOTAL SCORE]&gt;$O$4,"Above the average","Below the average")</f>
        <v>Above the average</v>
      </c>
      <c r="L75">
        <v>82</v>
      </c>
    </row>
    <row r="76" spans="1:12" x14ac:dyDescent="0.3">
      <c r="A76" s="4" t="s">
        <v>119</v>
      </c>
      <c r="B76" s="4" t="s">
        <v>69</v>
      </c>
      <c r="C76">
        <v>88</v>
      </c>
      <c r="D76">
        <v>66</v>
      </c>
      <c r="E76">
        <v>82</v>
      </c>
      <c r="F76">
        <v>76</v>
      </c>
      <c r="G76">
        <v>56</v>
      </c>
      <c r="H76">
        <v>77</v>
      </c>
      <c r="I76">
        <v>96</v>
      </c>
      <c r="J76">
        <v>55</v>
      </c>
      <c r="K76" t="str">
        <f>IF(Table2_22[TOTAL SCORE]&gt;$O$4,"Above the average","Below the average")</f>
        <v>Above the average</v>
      </c>
      <c r="L76">
        <v>82</v>
      </c>
    </row>
    <row r="77" spans="1:12" x14ac:dyDescent="0.3">
      <c r="A77" s="4" t="s">
        <v>117</v>
      </c>
      <c r="B77" s="4" t="s">
        <v>69</v>
      </c>
      <c r="C77">
        <v>84</v>
      </c>
      <c r="D77">
        <v>68</v>
      </c>
      <c r="E77">
        <v>88</v>
      </c>
      <c r="F77">
        <v>78</v>
      </c>
      <c r="G77">
        <v>56</v>
      </c>
      <c r="H77">
        <v>76</v>
      </c>
      <c r="I77">
        <v>97</v>
      </c>
      <c r="J77">
        <v>62</v>
      </c>
      <c r="K77" t="str">
        <f>IF(Table2_22[TOTAL SCORE]&gt;$O$4,"Above the average","Below the average")</f>
        <v>Above the average</v>
      </c>
      <c r="L77">
        <v>82</v>
      </c>
    </row>
    <row r="78" spans="1:12" x14ac:dyDescent="0.3">
      <c r="A78" s="4" t="s">
        <v>120</v>
      </c>
      <c r="B78" s="4" t="s">
        <v>69</v>
      </c>
      <c r="C78">
        <v>86</v>
      </c>
      <c r="D78">
        <v>68</v>
      </c>
      <c r="E78">
        <v>85</v>
      </c>
      <c r="F78">
        <v>81</v>
      </c>
      <c r="G78">
        <v>58</v>
      </c>
      <c r="H78">
        <v>78</v>
      </c>
      <c r="I78">
        <v>97</v>
      </c>
      <c r="J78">
        <v>56</v>
      </c>
      <c r="K78" t="str">
        <f>IF(Table2_22[TOTAL SCORE]&gt;$O$4,"Above the average","Below the average")</f>
        <v>Above the average</v>
      </c>
      <c r="L78">
        <v>82</v>
      </c>
    </row>
    <row r="79" spans="1:12" x14ac:dyDescent="0.3">
      <c r="A79" s="4" t="s">
        <v>121</v>
      </c>
      <c r="B79" s="4" t="s">
        <v>69</v>
      </c>
      <c r="C79">
        <v>86</v>
      </c>
      <c r="D79">
        <v>66</v>
      </c>
      <c r="E79">
        <v>94</v>
      </c>
      <c r="F79">
        <v>90</v>
      </c>
      <c r="G79">
        <v>59</v>
      </c>
      <c r="H79">
        <v>86</v>
      </c>
      <c r="I79">
        <v>93</v>
      </c>
      <c r="J79">
        <v>63</v>
      </c>
      <c r="K79" t="str">
        <f>IF(Table2_22[TOTAL SCORE]&gt;$O$4,"Above the average","Below the average")</f>
        <v>Above the average</v>
      </c>
      <c r="L79">
        <v>82</v>
      </c>
    </row>
    <row r="80" spans="1:12" x14ac:dyDescent="0.3">
      <c r="A80" s="4" t="s">
        <v>124</v>
      </c>
      <c r="B80" s="4" t="s">
        <v>69</v>
      </c>
      <c r="C80">
        <v>86</v>
      </c>
      <c r="D80">
        <v>66</v>
      </c>
      <c r="E80">
        <v>83</v>
      </c>
      <c r="F80">
        <v>74</v>
      </c>
      <c r="G80">
        <v>54</v>
      </c>
      <c r="H80">
        <v>85</v>
      </c>
      <c r="I80">
        <v>96</v>
      </c>
      <c r="J80">
        <v>55</v>
      </c>
      <c r="K80" t="str">
        <f>IF(Table2_22[TOTAL SCORE]&gt;$O$4,"Above the average","Below the average")</f>
        <v>Above the average</v>
      </c>
      <c r="L80">
        <v>81</v>
      </c>
    </row>
    <row r="81" spans="1:12" x14ac:dyDescent="0.3">
      <c r="A81" s="4" t="s">
        <v>125</v>
      </c>
      <c r="B81" s="4" t="s">
        <v>69</v>
      </c>
      <c r="C81">
        <v>84</v>
      </c>
      <c r="D81">
        <v>66</v>
      </c>
      <c r="E81">
        <v>85</v>
      </c>
      <c r="F81">
        <v>76</v>
      </c>
      <c r="G81">
        <v>54</v>
      </c>
      <c r="H81">
        <v>83</v>
      </c>
      <c r="I81">
        <v>97</v>
      </c>
      <c r="J81">
        <v>56</v>
      </c>
      <c r="K81" t="str">
        <f>IF(Table2_22[TOTAL SCORE]&gt;$O$4,"Above the average","Below the average")</f>
        <v>Above the average</v>
      </c>
      <c r="L81">
        <v>81</v>
      </c>
    </row>
    <row r="82" spans="1:12" x14ac:dyDescent="0.3">
      <c r="A82" s="4" t="s">
        <v>126</v>
      </c>
      <c r="B82" s="4" t="s">
        <v>69</v>
      </c>
      <c r="C82">
        <v>84</v>
      </c>
      <c r="D82">
        <v>67</v>
      </c>
      <c r="E82">
        <v>87</v>
      </c>
      <c r="F82">
        <v>75</v>
      </c>
      <c r="G82">
        <v>54</v>
      </c>
      <c r="H82">
        <v>90</v>
      </c>
      <c r="I82">
        <v>95</v>
      </c>
      <c r="J82">
        <v>58</v>
      </c>
      <c r="K82" t="str">
        <f>IF(Table2_22[TOTAL SCORE]&gt;$O$4,"Above the average","Below the average")</f>
        <v>Above the average</v>
      </c>
      <c r="L82">
        <v>81</v>
      </c>
    </row>
    <row r="83" spans="1:12" x14ac:dyDescent="0.3">
      <c r="A83" s="4" t="s">
        <v>123</v>
      </c>
      <c r="B83" s="4" t="s">
        <v>69</v>
      </c>
      <c r="C83">
        <v>87</v>
      </c>
      <c r="D83">
        <v>68</v>
      </c>
      <c r="E83">
        <v>85</v>
      </c>
      <c r="F83">
        <v>77</v>
      </c>
      <c r="G83">
        <v>57</v>
      </c>
      <c r="H83">
        <v>78</v>
      </c>
      <c r="I83">
        <v>97</v>
      </c>
      <c r="J83">
        <v>57</v>
      </c>
      <c r="K83" t="str">
        <f>IF(Table2_22[TOTAL SCORE]&gt;$O$4,"Above the average","Below the average")</f>
        <v>Above the average</v>
      </c>
      <c r="L83">
        <v>81</v>
      </c>
    </row>
    <row r="84" spans="1:12" x14ac:dyDescent="0.3">
      <c r="A84" s="4" t="s">
        <v>122</v>
      </c>
      <c r="B84" s="4" t="s">
        <v>69</v>
      </c>
      <c r="C84">
        <v>86</v>
      </c>
      <c r="D84">
        <v>67</v>
      </c>
      <c r="E84">
        <v>88</v>
      </c>
      <c r="F84">
        <v>78</v>
      </c>
      <c r="G84">
        <v>57</v>
      </c>
      <c r="H84">
        <v>75</v>
      </c>
      <c r="I84">
        <v>96</v>
      </c>
      <c r="J84">
        <v>62</v>
      </c>
      <c r="K84" t="str">
        <f>IF(Table2_22[TOTAL SCORE]&gt;$O$4,"Above the average","Below the average")</f>
        <v>Above the average</v>
      </c>
      <c r="L84">
        <v>81</v>
      </c>
    </row>
    <row r="85" spans="1:12" x14ac:dyDescent="0.3">
      <c r="A85" s="4" t="s">
        <v>127</v>
      </c>
      <c r="B85" s="4" t="s">
        <v>69</v>
      </c>
      <c r="C85">
        <v>85</v>
      </c>
      <c r="D85">
        <v>66</v>
      </c>
      <c r="E85">
        <v>89</v>
      </c>
      <c r="F85">
        <v>79</v>
      </c>
      <c r="G85">
        <v>38</v>
      </c>
      <c r="H85">
        <v>89</v>
      </c>
      <c r="I85">
        <v>98</v>
      </c>
      <c r="J85">
        <v>58</v>
      </c>
      <c r="K85" t="str">
        <f>IF(Table2_22[TOTAL SCORE]&gt;$O$4,"Above the average","Below the average")</f>
        <v>Above the average</v>
      </c>
      <c r="L85">
        <v>80</v>
      </c>
    </row>
    <row r="86" spans="1:12" x14ac:dyDescent="0.3">
      <c r="A86" s="4" t="s">
        <v>128</v>
      </c>
      <c r="B86" s="4" t="s">
        <v>69</v>
      </c>
      <c r="C86">
        <v>85</v>
      </c>
      <c r="D86">
        <v>67</v>
      </c>
      <c r="E86">
        <v>90</v>
      </c>
      <c r="F86">
        <v>78</v>
      </c>
      <c r="G86">
        <v>41</v>
      </c>
      <c r="H86">
        <v>87</v>
      </c>
      <c r="I86">
        <v>96</v>
      </c>
      <c r="J86">
        <v>59</v>
      </c>
      <c r="K86" t="str">
        <f>IF(Table2_22[TOTAL SCORE]&gt;$O$4,"Above the average","Below the average")</f>
        <v>Above the average</v>
      </c>
      <c r="L86">
        <v>80</v>
      </c>
    </row>
    <row r="87" spans="1:12" x14ac:dyDescent="0.3">
      <c r="A87" s="4" t="s">
        <v>130</v>
      </c>
      <c r="B87" s="4" t="s">
        <v>69</v>
      </c>
      <c r="C87">
        <v>88</v>
      </c>
      <c r="D87">
        <v>68</v>
      </c>
      <c r="E87">
        <v>84</v>
      </c>
      <c r="F87">
        <v>81</v>
      </c>
      <c r="G87">
        <v>50</v>
      </c>
      <c r="H87">
        <v>85</v>
      </c>
      <c r="I87">
        <v>97</v>
      </c>
      <c r="J87">
        <v>57</v>
      </c>
      <c r="K87" t="str">
        <f>IF(Table2_22[TOTAL SCORE]&gt;$O$4,"Above the average","Below the average")</f>
        <v>Above the average</v>
      </c>
      <c r="L87">
        <v>80</v>
      </c>
    </row>
    <row r="88" spans="1:12" x14ac:dyDescent="0.3">
      <c r="A88" s="4" t="s">
        <v>129</v>
      </c>
      <c r="B88" s="4" t="s">
        <v>69</v>
      </c>
      <c r="C88">
        <v>85</v>
      </c>
      <c r="D88">
        <v>68</v>
      </c>
      <c r="E88">
        <v>85</v>
      </c>
      <c r="F88">
        <v>78</v>
      </c>
      <c r="G88">
        <v>68</v>
      </c>
      <c r="H88">
        <v>77</v>
      </c>
      <c r="I88">
        <v>95</v>
      </c>
      <c r="J88">
        <v>56</v>
      </c>
      <c r="K88" t="str">
        <f>IF(Table2_22[TOTAL SCORE]&gt;$O$4,"Above the average","Below the average")</f>
        <v>Above the average</v>
      </c>
      <c r="L88">
        <v>80</v>
      </c>
    </row>
    <row r="89" spans="1:12" x14ac:dyDescent="0.3">
      <c r="A89" s="4" t="s">
        <v>131</v>
      </c>
      <c r="B89" s="4" t="s">
        <v>132</v>
      </c>
      <c r="C89">
        <v>97</v>
      </c>
      <c r="D89">
        <v>75</v>
      </c>
      <c r="E89">
        <v>78</v>
      </c>
      <c r="F89">
        <v>63</v>
      </c>
      <c r="G89">
        <v>82</v>
      </c>
      <c r="H89">
        <v>85</v>
      </c>
      <c r="I89">
        <v>72</v>
      </c>
      <c r="J89">
        <v>72</v>
      </c>
      <c r="K89" t="str">
        <f>IF(Table2_22[TOTAL SCORE]&gt;$O$4,"Above the average","Below the average")</f>
        <v>Above the average</v>
      </c>
      <c r="L89">
        <v>80</v>
      </c>
    </row>
    <row r="90" spans="1:12" x14ac:dyDescent="0.3">
      <c r="A90" s="4" t="s">
        <v>134</v>
      </c>
      <c r="B90" s="4" t="s">
        <v>69</v>
      </c>
      <c r="C90">
        <v>84</v>
      </c>
      <c r="D90">
        <v>68</v>
      </c>
      <c r="E90">
        <v>86</v>
      </c>
      <c r="F90">
        <v>77</v>
      </c>
      <c r="G90">
        <v>43</v>
      </c>
      <c r="H90">
        <v>86</v>
      </c>
      <c r="I90">
        <v>99</v>
      </c>
      <c r="J90">
        <v>57</v>
      </c>
      <c r="K90" t="str">
        <f>IF(Table2_22[TOTAL SCORE]&gt;$O$4,"Above the average","Below the average")</f>
        <v>Above the average</v>
      </c>
      <c r="L90">
        <v>79</v>
      </c>
    </row>
    <row r="91" spans="1:12" x14ac:dyDescent="0.3">
      <c r="A91" s="4" t="s">
        <v>133</v>
      </c>
      <c r="B91" s="4" t="s">
        <v>69</v>
      </c>
      <c r="C91">
        <v>82</v>
      </c>
      <c r="D91">
        <v>66</v>
      </c>
      <c r="E91">
        <v>90</v>
      </c>
      <c r="F91">
        <v>85</v>
      </c>
      <c r="G91">
        <v>51</v>
      </c>
      <c r="H91">
        <v>84</v>
      </c>
      <c r="I91">
        <v>96</v>
      </c>
      <c r="J91">
        <v>57</v>
      </c>
      <c r="K91" t="str">
        <f>IF(Table2_22[TOTAL SCORE]&gt;$O$4,"Above the average","Below the average")</f>
        <v>Above the average</v>
      </c>
      <c r="L91">
        <v>79</v>
      </c>
    </row>
    <row r="92" spans="1:12" x14ac:dyDescent="0.3">
      <c r="A92" s="4" t="s">
        <v>136</v>
      </c>
      <c r="B92" s="4" t="s">
        <v>69</v>
      </c>
      <c r="C92">
        <v>78</v>
      </c>
      <c r="D92">
        <v>67</v>
      </c>
      <c r="E92">
        <v>84</v>
      </c>
      <c r="F92">
        <v>79</v>
      </c>
      <c r="G92">
        <v>37</v>
      </c>
      <c r="H92">
        <v>83</v>
      </c>
      <c r="I92">
        <v>97</v>
      </c>
      <c r="J92">
        <v>58</v>
      </c>
      <c r="K92" t="str">
        <f>IF(Table2_22[TOTAL SCORE]&gt;$O$4,"Above the average","Below the average")</f>
        <v>Above the average</v>
      </c>
      <c r="L92">
        <v>77</v>
      </c>
    </row>
    <row r="93" spans="1:12" x14ac:dyDescent="0.3">
      <c r="A93" s="4" t="s">
        <v>135</v>
      </c>
      <c r="B93" s="4" t="s">
        <v>69</v>
      </c>
      <c r="C93">
        <v>91</v>
      </c>
      <c r="D93">
        <v>67</v>
      </c>
      <c r="E93">
        <v>85</v>
      </c>
      <c r="F93">
        <v>76</v>
      </c>
      <c r="G93">
        <v>44</v>
      </c>
      <c r="H93">
        <v>94</v>
      </c>
      <c r="I93">
        <v>82</v>
      </c>
      <c r="J93">
        <v>58</v>
      </c>
      <c r="K93" t="str">
        <f>IF(Table2_22[TOTAL SCORE]&gt;$O$4,"Above the average","Below the average")</f>
        <v>Above the average</v>
      </c>
      <c r="L93">
        <v>77</v>
      </c>
    </row>
    <row r="94" spans="1:12" x14ac:dyDescent="0.3">
      <c r="A94" s="4" t="s">
        <v>137</v>
      </c>
      <c r="B94" s="4" t="s">
        <v>137</v>
      </c>
      <c r="C94">
        <v>78</v>
      </c>
      <c r="D94">
        <v>100</v>
      </c>
      <c r="E94">
        <v>73</v>
      </c>
      <c r="F94">
        <v>56</v>
      </c>
      <c r="G94">
        <v>86</v>
      </c>
      <c r="H94">
        <v>82</v>
      </c>
      <c r="I94">
        <v>82</v>
      </c>
      <c r="J94">
        <v>81</v>
      </c>
      <c r="K94" t="str">
        <f>IF(Table2_22[TOTAL SCORE]&gt;$O$4,"Above the average","Below the average")</f>
        <v>Above the average</v>
      </c>
      <c r="L94">
        <v>77</v>
      </c>
    </row>
    <row r="95" spans="1:12" x14ac:dyDescent="0.3">
      <c r="A95" s="4" t="s">
        <v>138</v>
      </c>
      <c r="B95" s="4" t="s">
        <v>139</v>
      </c>
      <c r="C95">
        <v>74</v>
      </c>
      <c r="D95">
        <v>65</v>
      </c>
      <c r="E95">
        <v>81</v>
      </c>
      <c r="F95">
        <v>50</v>
      </c>
      <c r="G95">
        <v>56</v>
      </c>
      <c r="H95">
        <v>84</v>
      </c>
      <c r="I95">
        <v>98</v>
      </c>
      <c r="J95">
        <v>62</v>
      </c>
      <c r="K95" t="str">
        <f>IF(Table2_22[TOTAL SCORE]&gt;$O$4,"Above the average","Below the average")</f>
        <v>Above the average</v>
      </c>
      <c r="L95">
        <v>75</v>
      </c>
    </row>
    <row r="96" spans="1:12" x14ac:dyDescent="0.3">
      <c r="A96" s="4" t="s">
        <v>140</v>
      </c>
      <c r="B96" s="4" t="s">
        <v>141</v>
      </c>
      <c r="C96">
        <v>65</v>
      </c>
      <c r="D96">
        <v>70</v>
      </c>
      <c r="E96">
        <v>84</v>
      </c>
      <c r="F96">
        <v>74</v>
      </c>
      <c r="G96">
        <v>39</v>
      </c>
      <c r="H96">
        <v>82</v>
      </c>
      <c r="I96">
        <v>96</v>
      </c>
      <c r="J96">
        <v>61</v>
      </c>
      <c r="K96" t="str">
        <f>IF(Table2_22[TOTAL SCORE]&gt;$O$4,"Above the average","Below the average")</f>
        <v>Above the average</v>
      </c>
      <c r="L96">
        <v>73</v>
      </c>
    </row>
    <row r="97" spans="1:12" x14ac:dyDescent="0.3">
      <c r="A97" s="4" t="s">
        <v>142</v>
      </c>
      <c r="B97" s="4" t="s">
        <v>143</v>
      </c>
      <c r="C97">
        <v>76</v>
      </c>
      <c r="D97">
        <v>80</v>
      </c>
      <c r="E97">
        <v>74</v>
      </c>
      <c r="F97">
        <v>66</v>
      </c>
      <c r="G97">
        <v>28</v>
      </c>
      <c r="H97">
        <v>70</v>
      </c>
      <c r="I97">
        <v>84</v>
      </c>
      <c r="J97">
        <v>65</v>
      </c>
      <c r="K97" t="str">
        <f>IF(Table2_22[TOTAL SCORE]&gt;$O$4,"Above the average","Below the average")</f>
        <v>Above the average</v>
      </c>
      <c r="L97">
        <v>71</v>
      </c>
    </row>
    <row r="98" spans="1:12" x14ac:dyDescent="0.3">
      <c r="A98" s="4" t="s">
        <v>144</v>
      </c>
      <c r="B98" s="4" t="s">
        <v>145</v>
      </c>
      <c r="C98">
        <v>62</v>
      </c>
      <c r="D98">
        <v>50</v>
      </c>
      <c r="E98">
        <v>80</v>
      </c>
      <c r="F98">
        <v>76</v>
      </c>
      <c r="G98">
        <v>17</v>
      </c>
      <c r="H98">
        <v>77</v>
      </c>
      <c r="I98">
        <v>88</v>
      </c>
      <c r="J98">
        <v>62</v>
      </c>
      <c r="K98" t="str">
        <f>IF(Table2_22[TOTAL SCORE]&gt;$O$4,"Above the average","Below the average")</f>
        <v>Above the average</v>
      </c>
      <c r="L98">
        <v>67</v>
      </c>
    </row>
    <row r="99" spans="1:12" x14ac:dyDescent="0.3">
      <c r="A99" s="4" t="s">
        <v>146</v>
      </c>
      <c r="B99" s="4" t="s">
        <v>147</v>
      </c>
      <c r="C99">
        <v>67</v>
      </c>
      <c r="D99">
        <v>74</v>
      </c>
      <c r="E99">
        <v>57</v>
      </c>
      <c r="F99">
        <v>60</v>
      </c>
      <c r="G99">
        <v>47</v>
      </c>
      <c r="H99">
        <v>62</v>
      </c>
      <c r="I99">
        <v>85</v>
      </c>
      <c r="J99">
        <v>60</v>
      </c>
      <c r="K99" t="str">
        <f>IF(Table2_22[TOTAL SCORE]&gt;$O$4,"Above the average","Below the average")</f>
        <v>Above the average</v>
      </c>
      <c r="L99">
        <v>66</v>
      </c>
    </row>
    <row r="100" spans="1:12" x14ac:dyDescent="0.3">
      <c r="A100" s="4" t="s">
        <v>148</v>
      </c>
      <c r="B100" s="4" t="s">
        <v>149</v>
      </c>
      <c r="C100">
        <v>69</v>
      </c>
      <c r="D100">
        <v>52</v>
      </c>
      <c r="E100">
        <v>50</v>
      </c>
      <c r="F100">
        <v>79</v>
      </c>
      <c r="G100">
        <v>98</v>
      </c>
      <c r="H100">
        <v>50</v>
      </c>
      <c r="I100">
        <v>50</v>
      </c>
      <c r="J100">
        <v>59</v>
      </c>
      <c r="K100" t="str">
        <f>IF(Table2_22[TOTAL SCORE]&gt;$O$4,"Above the average","Below the average")</f>
        <v>Above the average</v>
      </c>
      <c r="L100">
        <v>61</v>
      </c>
    </row>
    <row r="101" spans="1:12" x14ac:dyDescent="0.3">
      <c r="A101" s="4" t="s">
        <v>150</v>
      </c>
      <c r="B101" s="4" t="s">
        <v>151</v>
      </c>
      <c r="C101">
        <v>50</v>
      </c>
      <c r="D101">
        <v>65</v>
      </c>
      <c r="E101">
        <v>90</v>
      </c>
      <c r="F101">
        <v>60</v>
      </c>
      <c r="G101">
        <v>1</v>
      </c>
      <c r="H101">
        <v>88</v>
      </c>
      <c r="I101">
        <v>94</v>
      </c>
      <c r="J101">
        <v>50</v>
      </c>
      <c r="K101" t="str">
        <f>IF(Table2_22[TOTAL SCORE]&gt;$O$4,"Above the average","Below the average")</f>
        <v>Above the average</v>
      </c>
      <c r="L101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zoomScale="83" zoomScaleNormal="83" workbookViewId="0">
      <selection activeCell="C30" sqref="C30"/>
    </sheetView>
  </sheetViews>
  <sheetFormatPr defaultRowHeight="14.4" x14ac:dyDescent="0.3"/>
  <cols>
    <col min="1" max="1" width="5" bestFit="1" customWidth="1"/>
    <col min="2" max="2" width="9.33203125" bestFit="1" customWidth="1"/>
    <col min="3" max="3" width="17.6640625" bestFit="1" customWidth="1"/>
    <col min="4" max="4" width="11.77734375" bestFit="1" customWidth="1"/>
    <col min="5" max="5" width="11.44140625" bestFit="1" customWidth="1"/>
    <col min="6" max="6" width="21.109375" bestFit="1" customWidth="1"/>
    <col min="7" max="7" width="30.6640625" bestFit="1" customWidth="1"/>
    <col min="8" max="8" width="20.33203125" bestFit="1" customWidth="1"/>
    <col min="9" max="9" width="14" bestFit="1" customWidth="1"/>
    <col min="10" max="10" width="17.77734375" bestFit="1" customWidth="1"/>
    <col min="11" max="11" width="8" bestFit="1" customWidth="1"/>
    <col min="12" max="12" width="23.109375" bestFit="1" customWidth="1"/>
    <col min="13" max="13" width="11.6640625" bestFit="1" customWidth="1"/>
    <col min="14" max="14" width="12.6640625" bestFit="1" customWidth="1"/>
    <col min="15" max="15" width="9.88671875" bestFit="1" customWidth="1"/>
    <col min="16" max="16" width="24.77734375" bestFit="1" customWidth="1"/>
    <col min="17" max="17" width="20.109375" bestFit="1" customWidth="1"/>
    <col min="18" max="18" width="11.44140625" bestFit="1" customWidth="1"/>
    <col min="19" max="19" width="25.33203125" bestFit="1" customWidth="1"/>
    <col min="20" max="20" width="9.77734375" bestFit="1" customWidth="1"/>
    <col min="21" max="21" width="14" bestFit="1" customWidth="1"/>
    <col min="22" max="22" width="9.77734375" bestFit="1" customWidth="1"/>
    <col min="23" max="23" width="18.5546875" bestFit="1" customWidth="1"/>
    <col min="24" max="24" width="12.21875" bestFit="1" customWidth="1"/>
  </cols>
  <sheetData>
    <row r="2" spans="1:24" x14ac:dyDescent="0.3">
      <c r="A2">
        <v>2022</v>
      </c>
      <c r="B2">
        <v>2021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 x14ac:dyDescent="0.3">
      <c r="A3">
        <v>1</v>
      </c>
      <c r="B3">
        <v>2</v>
      </c>
      <c r="C3" t="s">
        <v>22</v>
      </c>
      <c r="D3" t="s">
        <v>23</v>
      </c>
      <c r="E3" s="1">
        <v>0.41720000000000002</v>
      </c>
      <c r="F3" s="1">
        <v>0.112</v>
      </c>
      <c r="G3">
        <v>25</v>
      </c>
      <c r="H3">
        <v>25</v>
      </c>
      <c r="I3">
        <v>94.7</v>
      </c>
      <c r="J3" s="1">
        <v>9.0999999999999998E-2</v>
      </c>
      <c r="K3" s="1">
        <v>6.4699999999999994E-2</v>
      </c>
      <c r="L3">
        <v>707</v>
      </c>
      <c r="M3">
        <v>88.2</v>
      </c>
      <c r="N3">
        <v>93</v>
      </c>
      <c r="O3">
        <v>100</v>
      </c>
      <c r="P3">
        <v>85</v>
      </c>
      <c r="Q3">
        <v>93.2</v>
      </c>
      <c r="R3">
        <v>59.4</v>
      </c>
      <c r="S3">
        <v>88.8</v>
      </c>
      <c r="T3">
        <v>86.5</v>
      </c>
      <c r="U3">
        <v>95.6</v>
      </c>
      <c r="V3">
        <v>97.5</v>
      </c>
      <c r="W3">
        <v>65.7</v>
      </c>
      <c r="X3">
        <v>100</v>
      </c>
    </row>
    <row r="4" spans="1:24" x14ac:dyDescent="0.3">
      <c r="A4">
        <v>2</v>
      </c>
      <c r="B4" t="s">
        <v>152</v>
      </c>
      <c r="C4" t="s">
        <v>25</v>
      </c>
      <c r="D4" t="s">
        <v>26</v>
      </c>
      <c r="E4" s="1">
        <v>0.4486</v>
      </c>
      <c r="F4" s="1">
        <v>0.114</v>
      </c>
      <c r="G4">
        <v>20</v>
      </c>
      <c r="H4">
        <v>25</v>
      </c>
      <c r="I4">
        <v>99.8</v>
      </c>
      <c r="J4" s="1">
        <v>7.5999999999999998E-2</v>
      </c>
      <c r="K4" s="1">
        <v>1.7999999999999999E-2</v>
      </c>
      <c r="L4">
        <v>98</v>
      </c>
      <c r="M4">
        <v>82.2</v>
      </c>
      <c r="N4">
        <v>91.4</v>
      </c>
      <c r="O4">
        <v>99.6</v>
      </c>
      <c r="P4">
        <v>78.599999999999994</v>
      </c>
      <c r="Q4">
        <v>94.6</v>
      </c>
      <c r="R4">
        <v>69.900000000000006</v>
      </c>
      <c r="S4">
        <v>100</v>
      </c>
      <c r="T4">
        <v>91.8</v>
      </c>
      <c r="U4">
        <v>87.1</v>
      </c>
      <c r="V4">
        <v>100</v>
      </c>
      <c r="W4">
        <v>69.099999999999994</v>
      </c>
      <c r="X4">
        <v>99.46</v>
      </c>
    </row>
    <row r="5" spans="1:24" x14ac:dyDescent="0.3">
      <c r="A5">
        <v>3</v>
      </c>
      <c r="B5">
        <v>1</v>
      </c>
      <c r="C5" t="s">
        <v>27</v>
      </c>
      <c r="D5" t="s">
        <v>28</v>
      </c>
      <c r="E5" s="1">
        <v>0.38919999999999999</v>
      </c>
      <c r="F5" s="1">
        <v>0.127</v>
      </c>
      <c r="G5">
        <v>25</v>
      </c>
      <c r="H5">
        <v>30</v>
      </c>
      <c r="I5">
        <v>89.3</v>
      </c>
      <c r="J5" s="1">
        <v>6.3E-2</v>
      </c>
      <c r="K5" s="1">
        <v>4.7899999999999998E-2</v>
      </c>
      <c r="L5" s="2">
        <v>1190</v>
      </c>
      <c r="M5">
        <v>85</v>
      </c>
      <c r="N5">
        <v>99.7</v>
      </c>
      <c r="O5">
        <v>96.7</v>
      </c>
      <c r="P5">
        <v>73</v>
      </c>
      <c r="Q5">
        <v>93.9</v>
      </c>
      <c r="R5">
        <v>65</v>
      </c>
      <c r="S5">
        <v>96.3</v>
      </c>
      <c r="T5">
        <v>94.9</v>
      </c>
      <c r="U5">
        <v>86</v>
      </c>
      <c r="V5">
        <v>97</v>
      </c>
      <c r="W5">
        <v>68.3</v>
      </c>
      <c r="X5">
        <v>99.24</v>
      </c>
    </row>
    <row r="6" spans="1:24" x14ac:dyDescent="0.3">
      <c r="A6">
        <v>4</v>
      </c>
      <c r="B6">
        <v>3</v>
      </c>
      <c r="C6" t="s">
        <v>29</v>
      </c>
      <c r="D6" t="s">
        <v>26</v>
      </c>
      <c r="E6" s="1">
        <v>0.4486</v>
      </c>
      <c r="F6" s="1">
        <v>0.11899999999999999</v>
      </c>
      <c r="G6">
        <v>20</v>
      </c>
      <c r="H6">
        <v>25</v>
      </c>
      <c r="I6">
        <v>99.2</v>
      </c>
      <c r="J6" s="1">
        <v>7.5999999999999998E-2</v>
      </c>
      <c r="K6" s="1">
        <v>1.7999999999999999E-2</v>
      </c>
      <c r="L6">
        <v>98</v>
      </c>
      <c r="M6">
        <v>82</v>
      </c>
      <c r="N6">
        <v>91.4</v>
      </c>
      <c r="O6">
        <v>99.2</v>
      </c>
      <c r="P6">
        <v>78.599999999999994</v>
      </c>
      <c r="Q6">
        <v>87.5</v>
      </c>
      <c r="R6">
        <v>71.599999999999994</v>
      </c>
      <c r="S6">
        <v>91.5</v>
      </c>
      <c r="T6">
        <v>92.8</v>
      </c>
      <c r="U6">
        <v>84</v>
      </c>
      <c r="V6">
        <v>96.2</v>
      </c>
      <c r="W6">
        <v>68.7</v>
      </c>
      <c r="X6">
        <v>96.33</v>
      </c>
    </row>
    <row r="7" spans="1:24" x14ac:dyDescent="0.3">
      <c r="A7">
        <v>5</v>
      </c>
      <c r="B7">
        <v>5</v>
      </c>
      <c r="C7" t="s">
        <v>30</v>
      </c>
      <c r="D7" t="s">
        <v>31</v>
      </c>
      <c r="E7" s="1">
        <v>0.41420000000000001</v>
      </c>
      <c r="F7" s="1">
        <v>0.105</v>
      </c>
      <c r="G7">
        <v>25</v>
      </c>
      <c r="H7">
        <v>28</v>
      </c>
      <c r="I7">
        <v>94.8</v>
      </c>
      <c r="J7" s="1">
        <v>7.5999999999999998E-2</v>
      </c>
      <c r="K7" s="1">
        <v>5.1799999999999999E-2</v>
      </c>
      <c r="L7">
        <v>364</v>
      </c>
      <c r="M7">
        <v>84.5</v>
      </c>
      <c r="N7">
        <v>98.5</v>
      </c>
      <c r="O7">
        <v>94.8</v>
      </c>
      <c r="P7">
        <v>77.599999999999994</v>
      </c>
      <c r="Q7">
        <v>95.2</v>
      </c>
      <c r="R7">
        <v>65.3</v>
      </c>
      <c r="S7">
        <v>92.5</v>
      </c>
      <c r="T7">
        <v>95.7</v>
      </c>
      <c r="U7">
        <v>75.5</v>
      </c>
      <c r="V7">
        <v>95.1</v>
      </c>
      <c r="W7">
        <v>66.3</v>
      </c>
      <c r="X7">
        <v>96.21</v>
      </c>
    </row>
    <row r="8" spans="1:24" x14ac:dyDescent="0.3">
      <c r="A8">
        <v>6</v>
      </c>
      <c r="B8" t="s">
        <v>152</v>
      </c>
      <c r="C8" t="s">
        <v>32</v>
      </c>
      <c r="D8" t="s">
        <v>26</v>
      </c>
      <c r="E8" s="1">
        <v>0.4486</v>
      </c>
      <c r="F8" s="1">
        <v>0.11899999999999999</v>
      </c>
      <c r="G8">
        <v>20</v>
      </c>
      <c r="H8">
        <v>25</v>
      </c>
      <c r="I8">
        <v>95.2</v>
      </c>
      <c r="J8" s="1">
        <v>7.5999999999999998E-2</v>
      </c>
      <c r="K8" s="1">
        <v>1.7999999999999999E-2</v>
      </c>
      <c r="L8">
        <v>98</v>
      </c>
      <c r="M8">
        <v>79.2</v>
      </c>
      <c r="N8">
        <v>91.4</v>
      </c>
      <c r="O8">
        <v>99.1</v>
      </c>
      <c r="P8">
        <v>78.599999999999994</v>
      </c>
      <c r="Q8">
        <v>94.4</v>
      </c>
      <c r="R8">
        <v>70.7</v>
      </c>
      <c r="S8">
        <v>100</v>
      </c>
      <c r="T8">
        <v>85.4</v>
      </c>
      <c r="U8">
        <v>92</v>
      </c>
      <c r="V8">
        <v>96.8</v>
      </c>
      <c r="W8">
        <v>67.7</v>
      </c>
      <c r="X8">
        <v>95.82</v>
      </c>
    </row>
    <row r="9" spans="1:24" x14ac:dyDescent="0.3">
      <c r="A9">
        <v>7</v>
      </c>
      <c r="B9">
        <v>6</v>
      </c>
      <c r="C9" t="s">
        <v>33</v>
      </c>
      <c r="D9" t="s">
        <v>34</v>
      </c>
      <c r="E9" s="1">
        <v>0.37809999999999999</v>
      </c>
      <c r="F9" s="1">
        <v>0.10100000000000001</v>
      </c>
      <c r="G9">
        <v>10</v>
      </c>
      <c r="H9">
        <v>16</v>
      </c>
      <c r="I9">
        <v>95.8</v>
      </c>
      <c r="J9" s="1">
        <v>5.6000000000000001E-2</v>
      </c>
      <c r="K9" s="1">
        <v>6.4600000000000005E-2</v>
      </c>
      <c r="L9">
        <v>364</v>
      </c>
      <c r="M9">
        <v>78.5</v>
      </c>
      <c r="N9">
        <v>87</v>
      </c>
      <c r="O9">
        <v>96.7</v>
      </c>
      <c r="P9">
        <v>92.4</v>
      </c>
      <c r="Q9">
        <v>93.5</v>
      </c>
      <c r="R9">
        <v>70.7</v>
      </c>
      <c r="S9">
        <v>81.400000000000006</v>
      </c>
      <c r="T9">
        <v>84.8</v>
      </c>
      <c r="U9">
        <v>97</v>
      </c>
      <c r="V9">
        <v>99.2</v>
      </c>
      <c r="W9">
        <v>68.7</v>
      </c>
      <c r="X9">
        <v>95.51</v>
      </c>
    </row>
    <row r="10" spans="1:24" x14ac:dyDescent="0.3">
      <c r="A10">
        <v>8</v>
      </c>
      <c r="B10">
        <v>10</v>
      </c>
      <c r="C10" t="s">
        <v>35</v>
      </c>
      <c r="D10" t="s">
        <v>36</v>
      </c>
      <c r="E10" s="1">
        <v>0.38790000000000002</v>
      </c>
      <c r="F10" s="1">
        <v>9.7000000000000003E-2</v>
      </c>
      <c r="G10">
        <v>20</v>
      </c>
      <c r="H10">
        <v>14</v>
      </c>
      <c r="I10">
        <v>95.9</v>
      </c>
      <c r="J10" s="1">
        <v>6.4000000000000001E-2</v>
      </c>
      <c r="K10" s="1">
        <v>6.4600000000000005E-2</v>
      </c>
      <c r="L10">
        <v>140</v>
      </c>
      <c r="M10">
        <v>79.5</v>
      </c>
      <c r="N10">
        <v>73.900000000000006</v>
      </c>
      <c r="O10">
        <v>99</v>
      </c>
      <c r="P10">
        <v>67.400000000000006</v>
      </c>
      <c r="Q10">
        <v>91.8</v>
      </c>
      <c r="R10">
        <v>73.3</v>
      </c>
      <c r="S10">
        <v>87.7</v>
      </c>
      <c r="T10">
        <v>77.599999999999994</v>
      </c>
      <c r="U10">
        <v>97.9</v>
      </c>
      <c r="V10">
        <v>98</v>
      </c>
      <c r="W10">
        <v>70.5</v>
      </c>
      <c r="X10">
        <v>94.04</v>
      </c>
    </row>
    <row r="11" spans="1:24" x14ac:dyDescent="0.3">
      <c r="A11">
        <v>9</v>
      </c>
      <c r="B11" t="s">
        <v>152</v>
      </c>
      <c r="C11" t="s">
        <v>37</v>
      </c>
      <c r="D11" t="s">
        <v>38</v>
      </c>
      <c r="E11" s="1">
        <v>0.36730000000000002</v>
      </c>
      <c r="F11" s="1">
        <v>0.11700000000000001</v>
      </c>
      <c r="G11">
        <v>20</v>
      </c>
      <c r="H11">
        <v>26</v>
      </c>
      <c r="I11">
        <v>95.2</v>
      </c>
      <c r="J11" s="1">
        <v>4.8000000000000001E-2</v>
      </c>
      <c r="K11" s="1">
        <v>6.2600000000000003E-2</v>
      </c>
      <c r="L11">
        <v>466.9</v>
      </c>
      <c r="M11">
        <v>74</v>
      </c>
      <c r="N11">
        <v>91.5</v>
      </c>
      <c r="O11">
        <v>93.8</v>
      </c>
      <c r="P11">
        <v>82</v>
      </c>
      <c r="Q11">
        <v>91.6</v>
      </c>
      <c r="R11">
        <v>79.3</v>
      </c>
      <c r="S11">
        <v>85.5</v>
      </c>
      <c r="T11">
        <v>78.7</v>
      </c>
      <c r="U11">
        <v>90.8</v>
      </c>
      <c r="V11">
        <v>95.8</v>
      </c>
      <c r="W11">
        <v>67</v>
      </c>
      <c r="X11">
        <v>93.79</v>
      </c>
    </row>
    <row r="12" spans="1:24" x14ac:dyDescent="0.3">
      <c r="A12">
        <v>10</v>
      </c>
      <c r="B12">
        <v>7</v>
      </c>
      <c r="C12" t="s">
        <v>39</v>
      </c>
      <c r="D12" t="s">
        <v>38</v>
      </c>
      <c r="E12" s="1">
        <v>0.36730000000000002</v>
      </c>
      <c r="F12" s="1">
        <v>0.11899999999999999</v>
      </c>
      <c r="G12">
        <v>20</v>
      </c>
      <c r="H12">
        <v>26</v>
      </c>
      <c r="I12">
        <v>95.6</v>
      </c>
      <c r="J12" s="1">
        <v>4.8000000000000001E-2</v>
      </c>
      <c r="K12" s="1">
        <v>6.2600000000000003E-2</v>
      </c>
      <c r="L12">
        <v>466.9</v>
      </c>
      <c r="M12">
        <v>74.599999999999994</v>
      </c>
      <c r="N12">
        <v>91.5</v>
      </c>
      <c r="O12">
        <v>95.4</v>
      </c>
      <c r="P12">
        <v>82</v>
      </c>
      <c r="Q12">
        <v>92.8</v>
      </c>
      <c r="R12">
        <v>71.099999999999994</v>
      </c>
      <c r="S12">
        <v>87</v>
      </c>
      <c r="T12">
        <v>88.5</v>
      </c>
      <c r="U12">
        <v>78.400000000000006</v>
      </c>
      <c r="V12">
        <v>95.8</v>
      </c>
      <c r="W12">
        <v>67.599999999999994</v>
      </c>
      <c r="X12">
        <v>93.65</v>
      </c>
    </row>
    <row r="13" spans="1:24" x14ac:dyDescent="0.3">
      <c r="A13">
        <v>11</v>
      </c>
      <c r="B13">
        <v>4</v>
      </c>
      <c r="C13" t="s">
        <v>40</v>
      </c>
      <c r="D13" t="s">
        <v>41</v>
      </c>
      <c r="E13" s="1">
        <v>0.442</v>
      </c>
      <c r="F13" s="1">
        <v>0.127</v>
      </c>
      <c r="G13">
        <v>25</v>
      </c>
      <c r="H13">
        <v>25</v>
      </c>
      <c r="I13">
        <v>91</v>
      </c>
      <c r="J13" s="1">
        <v>7.9000000000000001E-2</v>
      </c>
      <c r="K13" s="1">
        <v>5.74E-2</v>
      </c>
      <c r="L13">
        <v>490</v>
      </c>
      <c r="M13">
        <v>76</v>
      </c>
      <c r="N13">
        <v>98.9</v>
      </c>
      <c r="O13">
        <v>96</v>
      </c>
      <c r="P13">
        <v>77.099999999999994</v>
      </c>
      <c r="Q13">
        <v>97.7</v>
      </c>
      <c r="R13">
        <v>68.900000000000006</v>
      </c>
      <c r="S13">
        <v>88.1</v>
      </c>
      <c r="T13">
        <v>81.2</v>
      </c>
      <c r="U13">
        <v>88.5</v>
      </c>
      <c r="V13">
        <v>94.6</v>
      </c>
      <c r="W13">
        <v>68.5</v>
      </c>
      <c r="X13">
        <v>93.31</v>
      </c>
    </row>
    <row r="14" spans="1:24" x14ac:dyDescent="0.3">
      <c r="A14">
        <v>12</v>
      </c>
      <c r="B14">
        <v>15</v>
      </c>
      <c r="C14" t="s">
        <v>42</v>
      </c>
      <c r="D14" t="s">
        <v>36</v>
      </c>
      <c r="E14" s="1">
        <v>0.38790000000000002</v>
      </c>
      <c r="F14" s="1">
        <v>9.7000000000000003E-2</v>
      </c>
      <c r="G14">
        <v>20</v>
      </c>
      <c r="H14">
        <v>14</v>
      </c>
      <c r="I14">
        <v>94.5</v>
      </c>
      <c r="J14" s="1">
        <v>6.4000000000000001E-2</v>
      </c>
      <c r="K14" s="1">
        <v>6.4600000000000005E-2</v>
      </c>
      <c r="L14">
        <v>140</v>
      </c>
      <c r="M14">
        <v>78.7</v>
      </c>
      <c r="N14">
        <v>73.900000000000006</v>
      </c>
      <c r="O14">
        <v>98.3</v>
      </c>
      <c r="P14">
        <v>67.400000000000006</v>
      </c>
      <c r="Q14">
        <v>91.8</v>
      </c>
      <c r="R14">
        <v>75.5</v>
      </c>
      <c r="S14">
        <v>95.4</v>
      </c>
      <c r="T14">
        <v>72.2</v>
      </c>
      <c r="U14">
        <v>91.3</v>
      </c>
      <c r="V14">
        <v>97.8</v>
      </c>
      <c r="W14">
        <v>74.7</v>
      </c>
      <c r="X14">
        <v>92.76</v>
      </c>
    </row>
    <row r="15" spans="1:24" x14ac:dyDescent="0.3">
      <c r="A15">
        <v>13</v>
      </c>
      <c r="B15">
        <v>9</v>
      </c>
      <c r="C15" t="s">
        <v>43</v>
      </c>
      <c r="D15" t="s">
        <v>44</v>
      </c>
      <c r="E15" s="1">
        <v>0.41549999999999998</v>
      </c>
      <c r="F15" s="1">
        <v>8.5999999999999993E-2</v>
      </c>
      <c r="G15">
        <v>20</v>
      </c>
      <c r="H15">
        <v>24</v>
      </c>
      <c r="I15">
        <v>95.4</v>
      </c>
      <c r="J15" s="1">
        <v>8.1000000000000003E-2</v>
      </c>
      <c r="K15" s="1">
        <v>8.5500000000000007E-2</v>
      </c>
      <c r="L15">
        <v>114.8</v>
      </c>
      <c r="M15">
        <v>76.400000000000006</v>
      </c>
      <c r="N15">
        <v>90.8</v>
      </c>
      <c r="O15">
        <v>95.6</v>
      </c>
      <c r="P15">
        <v>85.1</v>
      </c>
      <c r="Q15">
        <v>92.8</v>
      </c>
      <c r="R15">
        <v>67.8</v>
      </c>
      <c r="S15">
        <v>86.3</v>
      </c>
      <c r="T15">
        <v>84.2</v>
      </c>
      <c r="U15">
        <v>75.7</v>
      </c>
      <c r="V15">
        <v>94.4</v>
      </c>
      <c r="W15">
        <v>67.7</v>
      </c>
      <c r="X15">
        <v>92.62</v>
      </c>
    </row>
    <row r="16" spans="1:24" x14ac:dyDescent="0.3">
      <c r="A16">
        <v>14</v>
      </c>
      <c r="B16">
        <v>23</v>
      </c>
      <c r="C16" t="s">
        <v>45</v>
      </c>
      <c r="D16" t="s">
        <v>46</v>
      </c>
      <c r="E16" s="1">
        <v>0.36520000000000002</v>
      </c>
      <c r="F16" s="1">
        <v>0.154</v>
      </c>
      <c r="G16">
        <v>10</v>
      </c>
      <c r="H16">
        <v>25.5</v>
      </c>
      <c r="I16">
        <v>96.2</v>
      </c>
      <c r="J16" s="1">
        <v>3.5999999999999997E-2</v>
      </c>
      <c r="K16" s="1">
        <v>8.8999999999999999E-3</v>
      </c>
      <c r="L16">
        <v>770</v>
      </c>
      <c r="M16">
        <v>91.6</v>
      </c>
      <c r="N16">
        <v>84.2</v>
      </c>
      <c r="O16">
        <v>99.3</v>
      </c>
      <c r="P16">
        <v>84</v>
      </c>
      <c r="Q16">
        <v>68.5</v>
      </c>
      <c r="R16">
        <v>65.900000000000006</v>
      </c>
      <c r="S16">
        <v>73.599999999999994</v>
      </c>
      <c r="T16">
        <v>92.5</v>
      </c>
      <c r="U16">
        <v>76.3</v>
      </c>
      <c r="V16">
        <v>90.8</v>
      </c>
      <c r="W16">
        <v>77.5</v>
      </c>
      <c r="X16">
        <v>92.47</v>
      </c>
    </row>
    <row r="17" spans="1:24" x14ac:dyDescent="0.3">
      <c r="A17">
        <v>15</v>
      </c>
      <c r="B17" t="s">
        <v>152</v>
      </c>
      <c r="C17" t="s">
        <v>47</v>
      </c>
      <c r="D17" t="s">
        <v>38</v>
      </c>
      <c r="E17" s="1">
        <v>0.36730000000000002</v>
      </c>
      <c r="F17" s="1">
        <v>0.125</v>
      </c>
      <c r="G17">
        <v>20</v>
      </c>
      <c r="H17">
        <v>26</v>
      </c>
      <c r="I17">
        <v>93.5</v>
      </c>
      <c r="J17" s="1">
        <v>4.8000000000000001E-2</v>
      </c>
      <c r="K17" s="1">
        <v>6.2600000000000003E-2</v>
      </c>
      <c r="L17">
        <v>466.9</v>
      </c>
      <c r="M17">
        <v>74.5</v>
      </c>
      <c r="N17">
        <v>91.5</v>
      </c>
      <c r="O17">
        <v>94.8</v>
      </c>
      <c r="P17">
        <v>82</v>
      </c>
      <c r="Q17">
        <v>93.2</v>
      </c>
      <c r="R17">
        <v>69.2</v>
      </c>
      <c r="S17">
        <v>85.5</v>
      </c>
      <c r="T17">
        <v>70</v>
      </c>
      <c r="U17">
        <v>88.7</v>
      </c>
      <c r="V17">
        <v>96.5</v>
      </c>
      <c r="W17">
        <v>68</v>
      </c>
      <c r="X17">
        <v>92.45</v>
      </c>
    </row>
    <row r="18" spans="1:24" x14ac:dyDescent="0.3">
      <c r="A18">
        <v>16</v>
      </c>
      <c r="B18">
        <v>8</v>
      </c>
      <c r="C18" t="s">
        <v>48</v>
      </c>
      <c r="D18" t="s">
        <v>34</v>
      </c>
      <c r="E18" s="1">
        <v>0.37809999999999999</v>
      </c>
      <c r="F18" s="1">
        <v>0.10100000000000001</v>
      </c>
      <c r="G18">
        <v>10</v>
      </c>
      <c r="H18">
        <v>16</v>
      </c>
      <c r="I18">
        <v>93.5</v>
      </c>
      <c r="J18" s="1">
        <v>6.7000000000000004E-2</v>
      </c>
      <c r="K18" s="1">
        <v>6.4600000000000005E-2</v>
      </c>
      <c r="L18">
        <v>364</v>
      </c>
      <c r="M18">
        <v>77</v>
      </c>
      <c r="N18">
        <v>87</v>
      </c>
      <c r="O18">
        <v>96.8</v>
      </c>
      <c r="P18">
        <v>92.4</v>
      </c>
      <c r="Q18">
        <v>93.5</v>
      </c>
      <c r="R18">
        <v>66.099999999999994</v>
      </c>
      <c r="S18">
        <v>79.599999999999994</v>
      </c>
      <c r="T18">
        <v>79.2</v>
      </c>
      <c r="U18">
        <v>85.6</v>
      </c>
      <c r="V18">
        <v>99.7</v>
      </c>
      <c r="W18">
        <v>64.099999999999994</v>
      </c>
      <c r="X18">
        <v>92.23</v>
      </c>
    </row>
    <row r="19" spans="1:24" x14ac:dyDescent="0.3">
      <c r="A19">
        <v>17</v>
      </c>
      <c r="B19">
        <v>16</v>
      </c>
      <c r="C19" t="s">
        <v>49</v>
      </c>
      <c r="D19" t="s">
        <v>50</v>
      </c>
      <c r="E19" s="1">
        <v>0.36249999999999999</v>
      </c>
      <c r="F19" s="1">
        <v>0.10199999999999999</v>
      </c>
      <c r="G19">
        <v>20</v>
      </c>
      <c r="H19">
        <v>13</v>
      </c>
      <c r="I19">
        <v>96.2</v>
      </c>
      <c r="J19" s="1">
        <v>7.2999999999999995E-2</v>
      </c>
      <c r="K19" s="1">
        <v>9.1399999999999995E-2</v>
      </c>
      <c r="L19">
        <v>126</v>
      </c>
      <c r="M19">
        <v>87</v>
      </c>
      <c r="N19">
        <v>87.4</v>
      </c>
      <c r="O19">
        <v>92.3</v>
      </c>
      <c r="P19">
        <v>76.599999999999994</v>
      </c>
      <c r="Q19">
        <v>100</v>
      </c>
      <c r="R19">
        <v>63.1</v>
      </c>
      <c r="S19">
        <v>84.5</v>
      </c>
      <c r="T19">
        <v>75.2</v>
      </c>
      <c r="U19">
        <v>84.9</v>
      </c>
      <c r="V19">
        <v>97.8</v>
      </c>
      <c r="W19">
        <v>65.099999999999994</v>
      </c>
      <c r="X19">
        <v>92.09</v>
      </c>
    </row>
    <row r="20" spans="1:24" x14ac:dyDescent="0.3">
      <c r="A20">
        <v>18</v>
      </c>
      <c r="B20">
        <v>11</v>
      </c>
      <c r="C20" t="s">
        <v>51</v>
      </c>
      <c r="D20" t="s">
        <v>38</v>
      </c>
      <c r="E20" s="1">
        <v>0.36730000000000002</v>
      </c>
      <c r="F20" s="1">
        <v>0.11700000000000001</v>
      </c>
      <c r="G20">
        <v>20</v>
      </c>
      <c r="H20">
        <v>26</v>
      </c>
      <c r="I20">
        <v>90.6</v>
      </c>
      <c r="J20" s="1">
        <v>4.8000000000000001E-2</v>
      </c>
      <c r="K20" s="1">
        <v>6.2600000000000003E-2</v>
      </c>
      <c r="L20">
        <v>466.9</v>
      </c>
      <c r="M20">
        <v>73.099999999999994</v>
      </c>
      <c r="N20">
        <v>91.5</v>
      </c>
      <c r="O20">
        <v>94.9</v>
      </c>
      <c r="P20">
        <v>82</v>
      </c>
      <c r="Q20">
        <v>93.7</v>
      </c>
      <c r="R20">
        <v>74.5</v>
      </c>
      <c r="S20">
        <v>79.900000000000006</v>
      </c>
      <c r="T20">
        <v>72.400000000000006</v>
      </c>
      <c r="U20">
        <v>80.8</v>
      </c>
      <c r="V20">
        <v>95.8</v>
      </c>
      <c r="W20">
        <v>77.8</v>
      </c>
      <c r="X20">
        <v>91.79</v>
      </c>
    </row>
    <row r="21" spans="1:24" x14ac:dyDescent="0.3">
      <c r="A21">
        <v>19</v>
      </c>
      <c r="B21">
        <v>14</v>
      </c>
      <c r="C21" t="s">
        <v>52</v>
      </c>
      <c r="D21" t="s">
        <v>34</v>
      </c>
      <c r="E21" s="1">
        <v>0.37809999999999999</v>
      </c>
      <c r="F21" s="1">
        <v>0.10100000000000001</v>
      </c>
      <c r="G21">
        <v>10</v>
      </c>
      <c r="H21">
        <v>16</v>
      </c>
      <c r="I21">
        <v>90.4</v>
      </c>
      <c r="J21" s="1">
        <v>5.6000000000000001E-2</v>
      </c>
      <c r="K21" s="1">
        <v>6.4600000000000005E-2</v>
      </c>
      <c r="L21">
        <v>364</v>
      </c>
      <c r="M21">
        <v>75.3</v>
      </c>
      <c r="N21">
        <v>87</v>
      </c>
      <c r="O21">
        <v>97.2</v>
      </c>
      <c r="P21">
        <v>92.4</v>
      </c>
      <c r="Q21">
        <v>93.5</v>
      </c>
      <c r="R21">
        <v>73</v>
      </c>
      <c r="S21">
        <v>90.1</v>
      </c>
      <c r="T21">
        <v>77.3</v>
      </c>
      <c r="U21">
        <v>90.4</v>
      </c>
      <c r="V21">
        <v>97.2</v>
      </c>
      <c r="W21">
        <v>65.599999999999994</v>
      </c>
      <c r="X21">
        <v>91.12</v>
      </c>
    </row>
    <row r="22" spans="1:24" x14ac:dyDescent="0.3">
      <c r="A22">
        <v>20</v>
      </c>
      <c r="B22" t="s">
        <v>152</v>
      </c>
      <c r="C22" t="s">
        <v>53</v>
      </c>
      <c r="D22" t="s">
        <v>38</v>
      </c>
      <c r="E22" s="1">
        <v>0.36730000000000002</v>
      </c>
      <c r="F22" s="1">
        <v>0.11600000000000001</v>
      </c>
      <c r="G22">
        <v>20</v>
      </c>
      <c r="H22">
        <v>26</v>
      </c>
      <c r="I22">
        <v>92.3</v>
      </c>
      <c r="J22" s="1">
        <v>4.8000000000000001E-2</v>
      </c>
      <c r="K22" s="1">
        <v>6.2600000000000003E-2</v>
      </c>
      <c r="L22">
        <v>466.9</v>
      </c>
      <c r="M22">
        <v>73.099999999999994</v>
      </c>
      <c r="N22">
        <v>91.5</v>
      </c>
      <c r="O22">
        <v>94.7</v>
      </c>
      <c r="P22">
        <v>82</v>
      </c>
      <c r="Q22">
        <v>93.3</v>
      </c>
      <c r="R22">
        <v>78.400000000000006</v>
      </c>
      <c r="S22">
        <v>85.5</v>
      </c>
      <c r="T22">
        <v>70</v>
      </c>
      <c r="U22">
        <v>81.099999999999994</v>
      </c>
      <c r="V22">
        <v>95.6</v>
      </c>
      <c r="W22">
        <v>66.900000000000006</v>
      </c>
      <c r="X22">
        <v>91.06</v>
      </c>
    </row>
    <row r="23" spans="1:24" x14ac:dyDescent="0.3">
      <c r="A23">
        <v>21</v>
      </c>
      <c r="B23" t="s">
        <v>152</v>
      </c>
      <c r="C23" t="s">
        <v>54</v>
      </c>
      <c r="D23" t="s">
        <v>38</v>
      </c>
      <c r="E23" s="1">
        <v>0.36730000000000002</v>
      </c>
      <c r="F23" s="1">
        <v>0.115</v>
      </c>
      <c r="G23">
        <v>20</v>
      </c>
      <c r="H23">
        <v>26</v>
      </c>
      <c r="I23">
        <v>90.1</v>
      </c>
      <c r="J23" s="1">
        <v>4.8000000000000001E-2</v>
      </c>
      <c r="K23" s="1">
        <v>6.2600000000000003E-2</v>
      </c>
      <c r="L23">
        <v>466.9</v>
      </c>
      <c r="M23">
        <v>72.099999999999994</v>
      </c>
      <c r="N23">
        <v>91.5</v>
      </c>
      <c r="O23">
        <v>94.8</v>
      </c>
      <c r="P23">
        <v>82</v>
      </c>
      <c r="Q23">
        <v>93.7</v>
      </c>
      <c r="R23">
        <v>79.2</v>
      </c>
      <c r="S23">
        <v>85.5</v>
      </c>
      <c r="T23">
        <v>75.8</v>
      </c>
      <c r="U23">
        <v>81.400000000000006</v>
      </c>
      <c r="V23">
        <v>96.2</v>
      </c>
      <c r="W23">
        <v>65.3</v>
      </c>
      <c r="X23">
        <v>90.92</v>
      </c>
    </row>
    <row r="24" spans="1:24" x14ac:dyDescent="0.3">
      <c r="A24">
        <v>22</v>
      </c>
      <c r="B24">
        <v>17</v>
      </c>
      <c r="C24" t="s">
        <v>55</v>
      </c>
      <c r="D24" t="s">
        <v>38</v>
      </c>
      <c r="E24" s="1">
        <v>0.36730000000000002</v>
      </c>
      <c r="F24" s="1">
        <v>0.12</v>
      </c>
      <c r="G24">
        <v>20</v>
      </c>
      <c r="H24">
        <v>26</v>
      </c>
      <c r="I24">
        <v>86.3</v>
      </c>
      <c r="J24" s="1">
        <v>4.8000000000000001E-2</v>
      </c>
      <c r="K24" s="1">
        <v>6.2600000000000003E-2</v>
      </c>
      <c r="L24">
        <v>466.9</v>
      </c>
      <c r="M24">
        <v>70.2</v>
      </c>
      <c r="N24">
        <v>91.5</v>
      </c>
      <c r="O24">
        <v>92.9</v>
      </c>
      <c r="P24">
        <v>82</v>
      </c>
      <c r="Q24">
        <v>95.6</v>
      </c>
      <c r="R24">
        <v>76</v>
      </c>
      <c r="S24">
        <v>93.8</v>
      </c>
      <c r="T24">
        <v>74.7</v>
      </c>
      <c r="U24">
        <v>81.5</v>
      </c>
      <c r="V24">
        <v>94.6</v>
      </c>
      <c r="W24">
        <v>86.7</v>
      </c>
      <c r="X24">
        <v>90.83</v>
      </c>
    </row>
    <row r="25" spans="1:24" x14ac:dyDescent="0.3">
      <c r="A25">
        <v>23</v>
      </c>
      <c r="B25" t="s">
        <v>152</v>
      </c>
      <c r="C25" t="s">
        <v>56</v>
      </c>
      <c r="D25" t="s">
        <v>38</v>
      </c>
      <c r="E25" s="1">
        <v>0.36730000000000002</v>
      </c>
      <c r="F25" s="1">
        <v>0.108</v>
      </c>
      <c r="G25">
        <v>20</v>
      </c>
      <c r="H25">
        <v>26</v>
      </c>
      <c r="I25">
        <v>85.1</v>
      </c>
      <c r="J25" s="1">
        <v>4.8000000000000001E-2</v>
      </c>
      <c r="K25" s="1">
        <v>6.2600000000000003E-2</v>
      </c>
      <c r="L25">
        <v>466.9</v>
      </c>
      <c r="M25">
        <v>69.400000000000006</v>
      </c>
      <c r="N25">
        <v>91.5</v>
      </c>
      <c r="O25">
        <v>94.8</v>
      </c>
      <c r="P25">
        <v>82</v>
      </c>
      <c r="Q25">
        <v>95.9</v>
      </c>
      <c r="R25">
        <v>68.5</v>
      </c>
      <c r="S25">
        <v>85.5</v>
      </c>
      <c r="T25">
        <v>72.900000000000006</v>
      </c>
      <c r="U25">
        <v>87.9</v>
      </c>
      <c r="V25">
        <v>97.6</v>
      </c>
      <c r="W25">
        <v>70.3</v>
      </c>
      <c r="X25">
        <v>90.73</v>
      </c>
    </row>
    <row r="26" spans="1:24" x14ac:dyDescent="0.3">
      <c r="A26">
        <v>24</v>
      </c>
      <c r="B26" t="s">
        <v>152</v>
      </c>
      <c r="C26" t="s">
        <v>57</v>
      </c>
      <c r="D26" t="s">
        <v>58</v>
      </c>
      <c r="E26" s="1">
        <v>0.435</v>
      </c>
      <c r="F26" s="1">
        <v>0.128</v>
      </c>
      <c r="G26">
        <v>28</v>
      </c>
      <c r="H26">
        <v>21</v>
      </c>
      <c r="I26">
        <v>94</v>
      </c>
      <c r="J26" s="1">
        <v>3.5000000000000003E-2</v>
      </c>
      <c r="K26" s="1">
        <v>6.3500000000000001E-2</v>
      </c>
      <c r="L26">
        <v>287</v>
      </c>
      <c r="M26">
        <v>75.599999999999994</v>
      </c>
      <c r="N26">
        <v>80.400000000000006</v>
      </c>
      <c r="O26">
        <v>98</v>
      </c>
      <c r="P26">
        <v>83.8</v>
      </c>
      <c r="Q26">
        <v>91.2</v>
      </c>
      <c r="R26">
        <v>69.099999999999994</v>
      </c>
      <c r="S26">
        <v>82.7</v>
      </c>
      <c r="T26">
        <v>71.3</v>
      </c>
      <c r="U26">
        <v>75.900000000000006</v>
      </c>
      <c r="V26">
        <v>98.5</v>
      </c>
      <c r="W26">
        <v>62.7</v>
      </c>
      <c r="X26">
        <v>90.68</v>
      </c>
    </row>
    <row r="27" spans="1:24" x14ac:dyDescent="0.3">
      <c r="A27">
        <v>25</v>
      </c>
      <c r="B27" t="s">
        <v>152</v>
      </c>
      <c r="C27" t="s">
        <v>59</v>
      </c>
      <c r="D27" t="s">
        <v>58</v>
      </c>
      <c r="E27" s="1">
        <v>0.435</v>
      </c>
      <c r="F27" s="1">
        <v>0.121</v>
      </c>
      <c r="G27">
        <v>28</v>
      </c>
      <c r="H27">
        <v>21</v>
      </c>
      <c r="I27">
        <v>94.5</v>
      </c>
      <c r="J27" s="1">
        <v>3.5000000000000003E-2</v>
      </c>
      <c r="K27" s="1">
        <v>6.3500000000000001E-2</v>
      </c>
      <c r="L27">
        <v>287</v>
      </c>
      <c r="M27">
        <v>75.5</v>
      </c>
      <c r="N27">
        <v>80.400000000000006</v>
      </c>
      <c r="O27">
        <v>94.8</v>
      </c>
      <c r="P27">
        <v>83.8</v>
      </c>
      <c r="Q27">
        <v>94.7</v>
      </c>
      <c r="R27">
        <v>74.400000000000006</v>
      </c>
      <c r="S27">
        <v>82.7</v>
      </c>
      <c r="T27">
        <v>71.400000000000006</v>
      </c>
      <c r="U27">
        <v>72.5</v>
      </c>
      <c r="V27">
        <v>98.1</v>
      </c>
      <c r="W27">
        <v>64.099999999999994</v>
      </c>
      <c r="X27">
        <v>90.68</v>
      </c>
    </row>
    <row r="28" spans="1:24" x14ac:dyDescent="0.3">
      <c r="A28">
        <v>26</v>
      </c>
      <c r="B28" t="s">
        <v>152</v>
      </c>
      <c r="C28" t="s">
        <v>60</v>
      </c>
      <c r="D28" t="s">
        <v>38</v>
      </c>
      <c r="E28" s="1">
        <v>0.36730000000000002</v>
      </c>
      <c r="F28" s="1">
        <v>0.111</v>
      </c>
      <c r="G28">
        <v>20</v>
      </c>
      <c r="H28">
        <v>26</v>
      </c>
      <c r="I28">
        <v>86.8</v>
      </c>
      <c r="J28" s="1">
        <v>4.8000000000000001E-2</v>
      </c>
      <c r="K28" s="1">
        <v>6.2600000000000003E-2</v>
      </c>
      <c r="L28">
        <v>466.9</v>
      </c>
      <c r="M28">
        <v>70</v>
      </c>
      <c r="N28">
        <v>91.5</v>
      </c>
      <c r="O28">
        <v>94.2</v>
      </c>
      <c r="P28">
        <v>82</v>
      </c>
      <c r="Q28">
        <v>99.9</v>
      </c>
      <c r="R28">
        <v>70.2</v>
      </c>
      <c r="S28">
        <v>85.5</v>
      </c>
      <c r="T28">
        <v>70.2</v>
      </c>
      <c r="U28">
        <v>85.9</v>
      </c>
      <c r="V28">
        <v>95.4</v>
      </c>
      <c r="W28">
        <v>68.3</v>
      </c>
      <c r="X28">
        <v>90.1</v>
      </c>
    </row>
    <row r="29" spans="1:24" x14ac:dyDescent="0.3">
      <c r="A29">
        <v>27</v>
      </c>
      <c r="B29">
        <v>20</v>
      </c>
      <c r="C29" t="s">
        <v>61</v>
      </c>
      <c r="D29" t="s">
        <v>58</v>
      </c>
      <c r="E29" s="1">
        <v>0.435</v>
      </c>
      <c r="F29" s="1">
        <v>0.13800000000000001</v>
      </c>
      <c r="G29">
        <v>28</v>
      </c>
      <c r="H29">
        <v>21</v>
      </c>
      <c r="I29">
        <v>93.2</v>
      </c>
      <c r="J29" s="1">
        <v>3.5000000000000003E-2</v>
      </c>
      <c r="K29" s="1">
        <v>6.3500000000000001E-2</v>
      </c>
      <c r="L29">
        <v>287</v>
      </c>
      <c r="M29">
        <v>73.5</v>
      </c>
      <c r="N29">
        <v>80.400000000000006</v>
      </c>
      <c r="O29">
        <v>94.6</v>
      </c>
      <c r="P29">
        <v>83.8</v>
      </c>
      <c r="Q29">
        <v>93.4</v>
      </c>
      <c r="R29">
        <v>63.4</v>
      </c>
      <c r="S29">
        <v>89.5</v>
      </c>
      <c r="T29">
        <v>66.3</v>
      </c>
      <c r="U29">
        <v>79.599999999999994</v>
      </c>
      <c r="V29">
        <v>95</v>
      </c>
      <c r="W29">
        <v>78.2</v>
      </c>
      <c r="X29">
        <v>89.74</v>
      </c>
    </row>
    <row r="30" spans="1:24" x14ac:dyDescent="0.3">
      <c r="A30">
        <v>28</v>
      </c>
      <c r="B30">
        <v>27</v>
      </c>
      <c r="C30" t="s">
        <v>62</v>
      </c>
      <c r="D30" t="s">
        <v>63</v>
      </c>
      <c r="E30" s="1">
        <v>0.37740000000000001</v>
      </c>
      <c r="F30" s="1">
        <v>0.13800000000000001</v>
      </c>
      <c r="G30">
        <v>25</v>
      </c>
      <c r="H30">
        <v>27</v>
      </c>
      <c r="I30">
        <v>88</v>
      </c>
      <c r="J30" s="1">
        <v>5.0999999999999997E-2</v>
      </c>
      <c r="K30" s="1">
        <v>4.2099999999999999E-2</v>
      </c>
      <c r="L30">
        <v>490</v>
      </c>
      <c r="M30">
        <v>68.3</v>
      </c>
      <c r="N30">
        <v>90.8</v>
      </c>
      <c r="O30">
        <v>95.9</v>
      </c>
      <c r="P30">
        <v>79.3</v>
      </c>
      <c r="Q30">
        <v>91.7</v>
      </c>
      <c r="R30">
        <v>61.3</v>
      </c>
      <c r="S30">
        <v>84.9</v>
      </c>
      <c r="T30">
        <v>61.2</v>
      </c>
      <c r="U30">
        <v>77.400000000000006</v>
      </c>
      <c r="V30">
        <v>93.1</v>
      </c>
      <c r="W30">
        <v>100</v>
      </c>
      <c r="X30">
        <v>89.73</v>
      </c>
    </row>
    <row r="31" spans="1:24" x14ac:dyDescent="0.3">
      <c r="A31">
        <v>29</v>
      </c>
      <c r="B31" t="s">
        <v>152</v>
      </c>
      <c r="C31" t="s">
        <v>64</v>
      </c>
      <c r="D31" t="s">
        <v>65</v>
      </c>
      <c r="E31" s="1">
        <v>0.3669</v>
      </c>
      <c r="F31" s="1">
        <v>0.125</v>
      </c>
      <c r="G31">
        <v>25</v>
      </c>
      <c r="H31">
        <v>25</v>
      </c>
      <c r="I31">
        <v>88.4</v>
      </c>
      <c r="J31" s="1">
        <v>4.3999999999999997E-2</v>
      </c>
      <c r="K31" s="1">
        <v>6.5699999999999995E-2</v>
      </c>
      <c r="L31">
        <v>70</v>
      </c>
      <c r="M31">
        <v>70.8</v>
      </c>
      <c r="N31">
        <v>87.8</v>
      </c>
      <c r="O31">
        <v>93.4</v>
      </c>
      <c r="P31">
        <v>77.3</v>
      </c>
      <c r="Q31">
        <v>94.3</v>
      </c>
      <c r="R31">
        <v>66.3</v>
      </c>
      <c r="S31">
        <v>89.4</v>
      </c>
      <c r="T31">
        <v>84.8</v>
      </c>
      <c r="U31">
        <v>89.1</v>
      </c>
      <c r="V31">
        <v>96.1</v>
      </c>
      <c r="W31">
        <v>65.900000000000006</v>
      </c>
      <c r="X31">
        <v>89.4</v>
      </c>
    </row>
    <row r="32" spans="1:24" x14ac:dyDescent="0.3">
      <c r="A32">
        <v>30</v>
      </c>
      <c r="B32">
        <v>13</v>
      </c>
      <c r="C32" t="s">
        <v>66</v>
      </c>
      <c r="D32" t="s">
        <v>34</v>
      </c>
      <c r="E32" s="1">
        <v>0.37809999999999999</v>
      </c>
      <c r="F32" s="1">
        <v>0.10100000000000001</v>
      </c>
      <c r="G32">
        <v>10</v>
      </c>
      <c r="H32">
        <v>16</v>
      </c>
      <c r="I32">
        <v>88.7</v>
      </c>
      <c r="J32" s="1">
        <v>6.2E-2</v>
      </c>
      <c r="K32" s="1">
        <v>6.4600000000000005E-2</v>
      </c>
      <c r="L32">
        <v>364</v>
      </c>
      <c r="M32">
        <v>75.7</v>
      </c>
      <c r="N32">
        <v>87</v>
      </c>
      <c r="O32">
        <v>97</v>
      </c>
      <c r="P32">
        <v>92.4</v>
      </c>
      <c r="Q32">
        <v>93.5</v>
      </c>
      <c r="R32">
        <v>79.400000000000006</v>
      </c>
      <c r="S32">
        <v>78.7</v>
      </c>
      <c r="T32">
        <v>73.599999999999994</v>
      </c>
      <c r="U32">
        <v>77.3</v>
      </c>
      <c r="V32">
        <v>99.4</v>
      </c>
      <c r="W32">
        <v>65.900000000000006</v>
      </c>
      <c r="X32">
        <v>89.38</v>
      </c>
    </row>
    <row r="33" spans="1:24" x14ac:dyDescent="0.3">
      <c r="A33">
        <v>31</v>
      </c>
      <c r="B33" t="s">
        <v>152</v>
      </c>
      <c r="C33" t="s">
        <v>67</v>
      </c>
      <c r="D33" t="s">
        <v>58</v>
      </c>
      <c r="E33" s="1">
        <v>0.435</v>
      </c>
      <c r="F33" s="1">
        <v>0.129</v>
      </c>
      <c r="G33">
        <v>28</v>
      </c>
      <c r="H33">
        <v>21</v>
      </c>
      <c r="I33">
        <v>94</v>
      </c>
      <c r="J33" s="1">
        <v>3.5000000000000003E-2</v>
      </c>
      <c r="K33" s="1">
        <v>6.3500000000000001E-2</v>
      </c>
      <c r="L33">
        <v>287</v>
      </c>
      <c r="M33">
        <v>75.099999999999994</v>
      </c>
      <c r="N33">
        <v>80.400000000000006</v>
      </c>
      <c r="O33">
        <v>95.5</v>
      </c>
      <c r="P33">
        <v>83.8</v>
      </c>
      <c r="Q33">
        <v>91.2</v>
      </c>
      <c r="R33">
        <v>69.3</v>
      </c>
      <c r="S33">
        <v>82.7</v>
      </c>
      <c r="T33">
        <v>62.7</v>
      </c>
      <c r="U33">
        <v>76.400000000000006</v>
      </c>
      <c r="V33">
        <v>97.4</v>
      </c>
      <c r="W33">
        <v>63.3</v>
      </c>
      <c r="X33">
        <v>89.1</v>
      </c>
    </row>
    <row r="34" spans="1:24" x14ac:dyDescent="0.3">
      <c r="A34">
        <v>32</v>
      </c>
      <c r="B34">
        <v>29</v>
      </c>
      <c r="C34" t="s">
        <v>68</v>
      </c>
      <c r="D34" t="s">
        <v>69</v>
      </c>
      <c r="E34" s="1">
        <v>0.42280000000000001</v>
      </c>
      <c r="F34" s="1">
        <v>0.13100000000000001</v>
      </c>
      <c r="G34">
        <v>10</v>
      </c>
      <c r="H34">
        <v>8.9</v>
      </c>
      <c r="I34">
        <v>94.8</v>
      </c>
      <c r="J34" s="1">
        <v>5.3999999999999999E-2</v>
      </c>
      <c r="K34" s="1">
        <v>9.0200000000000002E-2</v>
      </c>
      <c r="L34">
        <v>0</v>
      </c>
      <c r="M34">
        <v>85.6</v>
      </c>
      <c r="N34">
        <v>86.4</v>
      </c>
      <c r="O34">
        <v>89.9</v>
      </c>
      <c r="P34">
        <v>65.7</v>
      </c>
      <c r="Q34">
        <v>94.7</v>
      </c>
      <c r="R34">
        <v>88.6</v>
      </c>
      <c r="S34">
        <v>90.7</v>
      </c>
      <c r="T34">
        <v>59.7</v>
      </c>
      <c r="U34">
        <v>95.6</v>
      </c>
      <c r="V34">
        <v>99.2</v>
      </c>
      <c r="W34">
        <v>64.5</v>
      </c>
      <c r="X34">
        <v>88.38</v>
      </c>
    </row>
    <row r="35" spans="1:24" x14ac:dyDescent="0.3">
      <c r="A35">
        <v>33</v>
      </c>
      <c r="B35">
        <v>26</v>
      </c>
      <c r="C35" t="s">
        <v>70</v>
      </c>
      <c r="D35" t="s">
        <v>69</v>
      </c>
      <c r="E35" s="1">
        <v>0.38490000000000002</v>
      </c>
      <c r="F35" s="1">
        <v>0.125</v>
      </c>
      <c r="G35">
        <v>10</v>
      </c>
      <c r="H35">
        <v>8.6</v>
      </c>
      <c r="I35">
        <v>94.8</v>
      </c>
      <c r="J35" s="1">
        <v>5.3999999999999999E-2</v>
      </c>
      <c r="K35" s="1">
        <v>8.2699999999999996E-2</v>
      </c>
      <c r="L35">
        <v>0</v>
      </c>
      <c r="M35">
        <v>84.6</v>
      </c>
      <c r="N35">
        <v>86.3</v>
      </c>
      <c r="O35">
        <v>89.3</v>
      </c>
      <c r="P35">
        <v>66.8</v>
      </c>
      <c r="Q35">
        <v>95</v>
      </c>
      <c r="R35">
        <v>74</v>
      </c>
      <c r="S35">
        <v>86.4</v>
      </c>
      <c r="T35">
        <v>62.5</v>
      </c>
      <c r="U35">
        <v>96.1</v>
      </c>
      <c r="V35">
        <v>99.8</v>
      </c>
      <c r="W35">
        <v>63.9</v>
      </c>
      <c r="X35">
        <v>88.2</v>
      </c>
    </row>
    <row r="36" spans="1:24" x14ac:dyDescent="0.3">
      <c r="A36">
        <v>34</v>
      </c>
      <c r="B36">
        <v>12</v>
      </c>
      <c r="C36" t="s">
        <v>71</v>
      </c>
      <c r="D36" t="s">
        <v>65</v>
      </c>
      <c r="E36" s="1">
        <v>0.3669</v>
      </c>
      <c r="F36" s="1">
        <v>0.125</v>
      </c>
      <c r="G36">
        <v>25</v>
      </c>
      <c r="H36">
        <v>25</v>
      </c>
      <c r="I36">
        <v>81.3</v>
      </c>
      <c r="J36" s="1">
        <v>4.3999999999999997E-2</v>
      </c>
      <c r="K36" s="1">
        <v>6.5699999999999995E-2</v>
      </c>
      <c r="L36">
        <v>480.9</v>
      </c>
      <c r="M36">
        <v>68.400000000000006</v>
      </c>
      <c r="N36">
        <v>87.8</v>
      </c>
      <c r="O36">
        <v>93.8</v>
      </c>
      <c r="P36">
        <v>77.3</v>
      </c>
      <c r="Q36">
        <v>94.1</v>
      </c>
      <c r="R36">
        <v>66.2</v>
      </c>
      <c r="S36">
        <v>83.7</v>
      </c>
      <c r="T36">
        <v>85</v>
      </c>
      <c r="U36">
        <v>86.7</v>
      </c>
      <c r="V36">
        <v>94.5</v>
      </c>
      <c r="W36">
        <v>73.900000000000006</v>
      </c>
      <c r="X36">
        <v>88.17</v>
      </c>
    </row>
    <row r="37" spans="1:24" x14ac:dyDescent="0.3">
      <c r="A37">
        <v>35</v>
      </c>
      <c r="B37" t="s">
        <v>152</v>
      </c>
      <c r="C37" t="s">
        <v>72</v>
      </c>
      <c r="D37" t="s">
        <v>69</v>
      </c>
      <c r="E37" s="1">
        <v>0.41139999999999999</v>
      </c>
      <c r="F37" s="1">
        <v>0.13</v>
      </c>
      <c r="G37">
        <v>10</v>
      </c>
      <c r="H37">
        <v>9</v>
      </c>
      <c r="I37">
        <v>97.2</v>
      </c>
      <c r="J37" s="1">
        <v>7.6999999999999999E-2</v>
      </c>
      <c r="K37" s="1">
        <v>8.1100000000000005E-2</v>
      </c>
      <c r="L37">
        <v>0</v>
      </c>
      <c r="M37">
        <v>85</v>
      </c>
      <c r="N37">
        <v>85</v>
      </c>
      <c r="O37">
        <v>91.6</v>
      </c>
      <c r="P37">
        <v>66.599999999999994</v>
      </c>
      <c r="Q37">
        <v>92.6</v>
      </c>
      <c r="R37">
        <v>76.8</v>
      </c>
      <c r="S37">
        <v>88</v>
      </c>
      <c r="T37">
        <v>59.3</v>
      </c>
      <c r="U37">
        <v>100</v>
      </c>
      <c r="V37">
        <v>96.7</v>
      </c>
      <c r="W37">
        <v>63.1</v>
      </c>
      <c r="X37">
        <v>88.09</v>
      </c>
    </row>
    <row r="38" spans="1:24" x14ac:dyDescent="0.3">
      <c r="A38">
        <v>36</v>
      </c>
      <c r="B38">
        <v>24</v>
      </c>
      <c r="C38" t="s">
        <v>73</v>
      </c>
      <c r="D38" t="s">
        <v>69</v>
      </c>
      <c r="E38" s="1">
        <v>0.43340000000000001</v>
      </c>
      <c r="F38" s="1">
        <v>0.13300000000000001</v>
      </c>
      <c r="G38">
        <v>10</v>
      </c>
      <c r="H38">
        <v>8.5</v>
      </c>
      <c r="I38">
        <v>98.2</v>
      </c>
      <c r="J38" s="1">
        <v>6.5000000000000002E-2</v>
      </c>
      <c r="K38" s="1">
        <v>9.8100000000000007E-2</v>
      </c>
      <c r="L38">
        <v>0</v>
      </c>
      <c r="M38">
        <v>90.6</v>
      </c>
      <c r="N38">
        <v>80.7</v>
      </c>
      <c r="O38">
        <v>88</v>
      </c>
      <c r="P38">
        <v>66</v>
      </c>
      <c r="Q38">
        <v>87.6</v>
      </c>
      <c r="R38">
        <v>90.1</v>
      </c>
      <c r="S38">
        <v>84.4</v>
      </c>
      <c r="T38">
        <v>65.099999999999994</v>
      </c>
      <c r="U38">
        <v>89.4</v>
      </c>
      <c r="V38">
        <v>97.1</v>
      </c>
      <c r="W38">
        <v>64.900000000000006</v>
      </c>
      <c r="X38">
        <v>87.83</v>
      </c>
    </row>
    <row r="39" spans="1:24" x14ac:dyDescent="0.3">
      <c r="A39">
        <v>37</v>
      </c>
      <c r="B39">
        <v>19</v>
      </c>
      <c r="C39" t="s">
        <v>74</v>
      </c>
      <c r="D39" t="s">
        <v>75</v>
      </c>
      <c r="E39" s="1">
        <v>0.3871</v>
      </c>
      <c r="F39" s="1">
        <v>0.127</v>
      </c>
      <c r="G39">
        <v>20</v>
      </c>
      <c r="H39">
        <v>21</v>
      </c>
      <c r="I39">
        <v>92.6</v>
      </c>
      <c r="J39" s="1">
        <v>2.7E-2</v>
      </c>
      <c r="K39" s="1">
        <v>0.05</v>
      </c>
      <c r="L39">
        <v>182</v>
      </c>
      <c r="M39">
        <v>78.7</v>
      </c>
      <c r="N39">
        <v>85.7</v>
      </c>
      <c r="O39">
        <v>86.6</v>
      </c>
      <c r="P39">
        <v>70.599999999999994</v>
      </c>
      <c r="Q39">
        <v>89.1</v>
      </c>
      <c r="R39">
        <v>61.5</v>
      </c>
      <c r="S39">
        <v>89.9</v>
      </c>
      <c r="T39">
        <v>76.5</v>
      </c>
      <c r="U39">
        <v>73.2</v>
      </c>
      <c r="V39">
        <v>97.7</v>
      </c>
      <c r="W39">
        <v>67</v>
      </c>
      <c r="X39">
        <v>87.64</v>
      </c>
    </row>
    <row r="40" spans="1:24" x14ac:dyDescent="0.3">
      <c r="A40">
        <v>38</v>
      </c>
      <c r="B40">
        <v>31</v>
      </c>
      <c r="C40" t="s">
        <v>76</v>
      </c>
      <c r="D40" t="s">
        <v>69</v>
      </c>
      <c r="E40" s="1">
        <v>0.44350000000000001</v>
      </c>
      <c r="F40" s="1">
        <v>0.123</v>
      </c>
      <c r="G40">
        <v>10</v>
      </c>
      <c r="H40">
        <v>9.1999999999999993</v>
      </c>
      <c r="I40">
        <v>95</v>
      </c>
      <c r="J40" s="1">
        <v>5.5E-2</v>
      </c>
      <c r="K40" s="1">
        <v>6.3899999999999998E-2</v>
      </c>
      <c r="L40">
        <v>0</v>
      </c>
      <c r="M40">
        <v>78.900000000000006</v>
      </c>
      <c r="N40">
        <v>82</v>
      </c>
      <c r="O40">
        <v>90.7</v>
      </c>
      <c r="P40">
        <v>68.2</v>
      </c>
      <c r="Q40">
        <v>97.1</v>
      </c>
      <c r="R40">
        <v>74.599999999999994</v>
      </c>
      <c r="S40">
        <v>86.3</v>
      </c>
      <c r="T40">
        <v>66.099999999999994</v>
      </c>
      <c r="U40">
        <v>96.7</v>
      </c>
      <c r="V40">
        <v>96.4</v>
      </c>
      <c r="W40">
        <v>65</v>
      </c>
      <c r="X40">
        <v>87.57</v>
      </c>
    </row>
    <row r="41" spans="1:24" x14ac:dyDescent="0.3">
      <c r="A41">
        <v>39</v>
      </c>
      <c r="B41">
        <v>37</v>
      </c>
      <c r="C41" t="s">
        <v>77</v>
      </c>
      <c r="D41" t="s">
        <v>69</v>
      </c>
      <c r="E41" s="1">
        <v>0.4476</v>
      </c>
      <c r="F41" s="1">
        <v>0.129</v>
      </c>
      <c r="G41">
        <v>10</v>
      </c>
      <c r="H41">
        <v>8.3000000000000007</v>
      </c>
      <c r="I41">
        <v>95.9</v>
      </c>
      <c r="J41" s="1">
        <v>0.04</v>
      </c>
      <c r="K41" s="1">
        <v>6.4000000000000001E-2</v>
      </c>
      <c r="L41">
        <v>117</v>
      </c>
      <c r="M41">
        <v>83.3</v>
      </c>
      <c r="N41">
        <v>93.9</v>
      </c>
      <c r="O41">
        <v>86.5</v>
      </c>
      <c r="P41">
        <v>70.900000000000006</v>
      </c>
      <c r="Q41">
        <v>97.2</v>
      </c>
      <c r="R41">
        <v>80.5</v>
      </c>
      <c r="S41">
        <v>93.1</v>
      </c>
      <c r="T41">
        <v>55.9</v>
      </c>
      <c r="U41">
        <v>91.4</v>
      </c>
      <c r="V41">
        <v>97.8</v>
      </c>
      <c r="W41">
        <v>62.5</v>
      </c>
      <c r="X41">
        <v>87.34</v>
      </c>
    </row>
    <row r="42" spans="1:24" x14ac:dyDescent="0.3">
      <c r="A42">
        <v>40</v>
      </c>
      <c r="B42">
        <v>21</v>
      </c>
      <c r="C42" t="s">
        <v>78</v>
      </c>
      <c r="D42" t="s">
        <v>79</v>
      </c>
      <c r="E42" s="1">
        <v>0.4234</v>
      </c>
      <c r="F42" s="1">
        <v>0.129</v>
      </c>
      <c r="G42">
        <v>20</v>
      </c>
      <c r="H42">
        <v>24</v>
      </c>
      <c r="I42">
        <v>87.8</v>
      </c>
      <c r="J42" s="1">
        <v>4.2999999999999997E-2</v>
      </c>
      <c r="K42" s="1">
        <v>6.5299999999999997E-2</v>
      </c>
      <c r="L42">
        <v>361.2</v>
      </c>
      <c r="M42">
        <v>70</v>
      </c>
      <c r="N42">
        <v>100</v>
      </c>
      <c r="O42">
        <v>94.4</v>
      </c>
      <c r="P42">
        <v>81.5</v>
      </c>
      <c r="Q42">
        <v>93.1</v>
      </c>
      <c r="R42">
        <v>67.400000000000006</v>
      </c>
      <c r="S42">
        <v>77.3</v>
      </c>
      <c r="T42">
        <v>69.900000000000006</v>
      </c>
      <c r="U42">
        <v>80.2</v>
      </c>
      <c r="V42">
        <v>94.1</v>
      </c>
      <c r="W42">
        <v>68.400000000000006</v>
      </c>
      <c r="X42">
        <v>87.18</v>
      </c>
    </row>
    <row r="43" spans="1:24" x14ac:dyDescent="0.3">
      <c r="A43">
        <v>41</v>
      </c>
      <c r="B43">
        <v>33</v>
      </c>
      <c r="C43" t="s">
        <v>80</v>
      </c>
      <c r="D43" t="s">
        <v>69</v>
      </c>
      <c r="E43" s="1">
        <v>0.49769999999999998</v>
      </c>
      <c r="F43" s="1">
        <v>0.129</v>
      </c>
      <c r="G43">
        <v>10</v>
      </c>
      <c r="H43">
        <v>8.1</v>
      </c>
      <c r="I43">
        <v>95.4</v>
      </c>
      <c r="J43" s="1">
        <v>5.5E-2</v>
      </c>
      <c r="K43" s="1">
        <v>7.0599999999999996E-2</v>
      </c>
      <c r="L43">
        <v>40</v>
      </c>
      <c r="M43">
        <v>81.3</v>
      </c>
      <c r="N43">
        <v>83.4</v>
      </c>
      <c r="O43">
        <v>86.6</v>
      </c>
      <c r="P43">
        <v>67.8</v>
      </c>
      <c r="Q43">
        <v>99.4</v>
      </c>
      <c r="R43">
        <v>78.400000000000006</v>
      </c>
      <c r="S43">
        <v>88.2</v>
      </c>
      <c r="T43">
        <v>56</v>
      </c>
      <c r="U43">
        <v>95.5</v>
      </c>
      <c r="V43">
        <v>97.2</v>
      </c>
      <c r="W43">
        <v>65.5</v>
      </c>
      <c r="X43">
        <v>87.1</v>
      </c>
    </row>
    <row r="44" spans="1:24" x14ac:dyDescent="0.3">
      <c r="A44">
        <v>42</v>
      </c>
      <c r="B44">
        <v>22</v>
      </c>
      <c r="C44" t="s">
        <v>81</v>
      </c>
      <c r="D44" t="s">
        <v>82</v>
      </c>
      <c r="E44" s="1">
        <v>0.31690000000000002</v>
      </c>
      <c r="F44" s="1">
        <v>0.13300000000000001</v>
      </c>
      <c r="G44">
        <v>22</v>
      </c>
      <c r="H44">
        <v>30</v>
      </c>
      <c r="I44">
        <v>82.6</v>
      </c>
      <c r="J44" s="1">
        <v>2.1999999999999999E-2</v>
      </c>
      <c r="K44" s="1">
        <v>7.1099999999999997E-2</v>
      </c>
      <c r="L44">
        <v>126.7</v>
      </c>
      <c r="M44">
        <v>70.099999999999994</v>
      </c>
      <c r="N44">
        <v>71.2</v>
      </c>
      <c r="O44">
        <v>97.9</v>
      </c>
      <c r="P44">
        <v>64.2</v>
      </c>
      <c r="Q44">
        <v>97.5</v>
      </c>
      <c r="R44">
        <v>66.3</v>
      </c>
      <c r="S44">
        <v>81.400000000000006</v>
      </c>
      <c r="T44">
        <v>74.099999999999994</v>
      </c>
      <c r="U44">
        <v>84.2</v>
      </c>
      <c r="V44">
        <v>94.4</v>
      </c>
      <c r="W44">
        <v>72.900000000000006</v>
      </c>
      <c r="X44">
        <v>86.85</v>
      </c>
    </row>
    <row r="45" spans="1:24" x14ac:dyDescent="0.3">
      <c r="A45">
        <v>43</v>
      </c>
      <c r="B45" t="s">
        <v>152</v>
      </c>
      <c r="C45" t="s">
        <v>83</v>
      </c>
      <c r="D45" t="s">
        <v>69</v>
      </c>
      <c r="E45" s="1">
        <v>0.38900000000000001</v>
      </c>
      <c r="F45" s="1">
        <v>0.122</v>
      </c>
      <c r="G45">
        <v>10</v>
      </c>
      <c r="H45">
        <v>8.9</v>
      </c>
      <c r="I45">
        <v>97.3</v>
      </c>
      <c r="J45" s="1">
        <v>7.6999999999999999E-2</v>
      </c>
      <c r="K45" s="1">
        <v>9.2200000000000004E-2</v>
      </c>
      <c r="L45">
        <v>0</v>
      </c>
      <c r="M45">
        <v>87.1</v>
      </c>
      <c r="N45">
        <v>85.6</v>
      </c>
      <c r="O45">
        <v>89.5</v>
      </c>
      <c r="P45">
        <v>66.400000000000006</v>
      </c>
      <c r="Q45">
        <v>87.8</v>
      </c>
      <c r="R45">
        <v>75.099999999999994</v>
      </c>
      <c r="S45">
        <v>82.9</v>
      </c>
      <c r="T45">
        <v>60.6</v>
      </c>
      <c r="U45">
        <v>85.7</v>
      </c>
      <c r="V45">
        <v>97.3</v>
      </c>
      <c r="W45">
        <v>59.8</v>
      </c>
      <c r="X45">
        <v>86.01</v>
      </c>
    </row>
    <row r="46" spans="1:24" x14ac:dyDescent="0.3">
      <c r="A46">
        <v>44</v>
      </c>
      <c r="B46">
        <v>34</v>
      </c>
      <c r="C46" t="s">
        <v>84</v>
      </c>
      <c r="D46" t="s">
        <v>69</v>
      </c>
      <c r="E46" s="1">
        <v>0.3952</v>
      </c>
      <c r="F46" s="1">
        <v>0.125</v>
      </c>
      <c r="G46">
        <v>10</v>
      </c>
      <c r="H46">
        <v>8.3000000000000007</v>
      </c>
      <c r="I46">
        <v>94.5</v>
      </c>
      <c r="J46" s="1">
        <v>0.04</v>
      </c>
      <c r="K46" s="1">
        <v>9.1399999999999995E-2</v>
      </c>
      <c r="L46">
        <v>117</v>
      </c>
      <c r="M46">
        <v>83</v>
      </c>
      <c r="N46">
        <v>92.6</v>
      </c>
      <c r="O46">
        <v>88.6</v>
      </c>
      <c r="P46">
        <v>66.599999999999994</v>
      </c>
      <c r="Q46">
        <v>93</v>
      </c>
      <c r="R46">
        <v>80.7</v>
      </c>
      <c r="S46">
        <v>86.5</v>
      </c>
      <c r="T46">
        <v>66.2</v>
      </c>
      <c r="U46">
        <v>91.5</v>
      </c>
      <c r="V46">
        <v>94.2</v>
      </c>
      <c r="W46">
        <v>62.5</v>
      </c>
      <c r="X46">
        <v>85.77</v>
      </c>
    </row>
    <row r="47" spans="1:24" x14ac:dyDescent="0.3">
      <c r="A47">
        <v>45</v>
      </c>
      <c r="B47">
        <v>18</v>
      </c>
      <c r="C47" t="s">
        <v>85</v>
      </c>
      <c r="D47" t="s">
        <v>85</v>
      </c>
      <c r="E47" s="1">
        <v>0.52059999999999995</v>
      </c>
      <c r="F47" s="1">
        <v>0.16900000000000001</v>
      </c>
      <c r="G47">
        <v>7</v>
      </c>
      <c r="H47">
        <v>12</v>
      </c>
      <c r="I47">
        <v>98.2</v>
      </c>
      <c r="J47" s="1">
        <v>2.7E-2</v>
      </c>
      <c r="K47" s="1">
        <v>4.4900000000000002E-2</v>
      </c>
      <c r="L47">
        <v>119</v>
      </c>
      <c r="M47">
        <v>87.9</v>
      </c>
      <c r="N47">
        <v>95.1</v>
      </c>
      <c r="O47">
        <v>93.6</v>
      </c>
      <c r="P47">
        <v>62.1</v>
      </c>
      <c r="Q47">
        <v>69</v>
      </c>
      <c r="R47">
        <v>65.900000000000006</v>
      </c>
      <c r="S47">
        <v>77.599999999999994</v>
      </c>
      <c r="T47">
        <v>100</v>
      </c>
      <c r="U47">
        <v>74.099999999999994</v>
      </c>
      <c r="V47">
        <v>90</v>
      </c>
      <c r="W47">
        <v>72.900000000000006</v>
      </c>
      <c r="X47">
        <v>85.66</v>
      </c>
    </row>
    <row r="48" spans="1:24" x14ac:dyDescent="0.3">
      <c r="A48">
        <v>46</v>
      </c>
      <c r="B48">
        <v>28</v>
      </c>
      <c r="C48" t="s">
        <v>86</v>
      </c>
      <c r="D48" t="s">
        <v>69</v>
      </c>
      <c r="E48" s="1">
        <v>0.42580000000000001</v>
      </c>
      <c r="F48" s="1">
        <v>0.124</v>
      </c>
      <c r="G48">
        <v>10</v>
      </c>
      <c r="H48">
        <v>8.6999999999999993</v>
      </c>
      <c r="I48">
        <v>95.6</v>
      </c>
      <c r="J48" s="1">
        <v>5.6000000000000001E-2</v>
      </c>
      <c r="K48" s="1">
        <v>7.7100000000000002E-2</v>
      </c>
      <c r="L48">
        <v>0</v>
      </c>
      <c r="M48">
        <v>84.1</v>
      </c>
      <c r="N48">
        <v>86.2</v>
      </c>
      <c r="O48">
        <v>88.1</v>
      </c>
      <c r="P48">
        <v>66.7</v>
      </c>
      <c r="Q48">
        <v>92</v>
      </c>
      <c r="R48">
        <v>83.2</v>
      </c>
      <c r="S48">
        <v>83.3</v>
      </c>
      <c r="T48">
        <v>60</v>
      </c>
      <c r="U48">
        <v>86.3</v>
      </c>
      <c r="V48">
        <v>95.8</v>
      </c>
      <c r="W48">
        <v>65.7</v>
      </c>
      <c r="X48">
        <v>85.63</v>
      </c>
    </row>
    <row r="49" spans="1:24" x14ac:dyDescent="0.3">
      <c r="A49">
        <v>47</v>
      </c>
      <c r="B49" t="s">
        <v>152</v>
      </c>
      <c r="C49" t="s">
        <v>87</v>
      </c>
      <c r="D49" t="s">
        <v>69</v>
      </c>
      <c r="E49" s="1">
        <v>0.34639999999999999</v>
      </c>
      <c r="F49" s="1">
        <v>0.11700000000000001</v>
      </c>
      <c r="G49">
        <v>10</v>
      </c>
      <c r="H49">
        <v>9.1</v>
      </c>
      <c r="I49">
        <v>95.8</v>
      </c>
      <c r="J49" s="1">
        <v>5.1999999999999998E-2</v>
      </c>
      <c r="K49" s="1">
        <v>9.3899999999999997E-2</v>
      </c>
      <c r="L49">
        <v>0</v>
      </c>
      <c r="M49">
        <v>85</v>
      </c>
      <c r="N49">
        <v>84.4</v>
      </c>
      <c r="O49">
        <v>87.9</v>
      </c>
      <c r="P49">
        <v>67.099999999999994</v>
      </c>
      <c r="Q49">
        <v>89.9</v>
      </c>
      <c r="R49">
        <v>85.8</v>
      </c>
      <c r="S49">
        <v>82.4</v>
      </c>
      <c r="T49">
        <v>60.3</v>
      </c>
      <c r="U49">
        <v>85.8</v>
      </c>
      <c r="V49">
        <v>97.1</v>
      </c>
      <c r="W49">
        <v>60.2</v>
      </c>
      <c r="X49">
        <v>85.3</v>
      </c>
    </row>
    <row r="50" spans="1:24" x14ac:dyDescent="0.3">
      <c r="A50">
        <v>48</v>
      </c>
      <c r="B50" t="s">
        <v>152</v>
      </c>
      <c r="C50" t="s">
        <v>88</v>
      </c>
      <c r="D50" t="s">
        <v>69</v>
      </c>
      <c r="E50" s="1">
        <v>0.41299999999999998</v>
      </c>
      <c r="F50" s="1">
        <v>0.125</v>
      </c>
      <c r="G50">
        <v>10</v>
      </c>
      <c r="H50">
        <v>9.1</v>
      </c>
      <c r="I50">
        <v>96.7</v>
      </c>
      <c r="J50" s="1">
        <v>0.05</v>
      </c>
      <c r="K50" s="1">
        <v>9.3899999999999997E-2</v>
      </c>
      <c r="L50">
        <v>0</v>
      </c>
      <c r="M50">
        <v>85.2</v>
      </c>
      <c r="N50">
        <v>84.3</v>
      </c>
      <c r="O50">
        <v>88.7</v>
      </c>
      <c r="P50">
        <v>67.5</v>
      </c>
      <c r="Q50">
        <v>85.5</v>
      </c>
      <c r="R50">
        <v>91.8</v>
      </c>
      <c r="S50">
        <v>85</v>
      </c>
      <c r="T50">
        <v>65.900000000000006</v>
      </c>
      <c r="U50">
        <v>83.2</v>
      </c>
      <c r="V50">
        <v>95.4</v>
      </c>
      <c r="W50">
        <v>61.4</v>
      </c>
      <c r="X50">
        <v>85.29</v>
      </c>
    </row>
    <row r="51" spans="1:24" x14ac:dyDescent="0.3">
      <c r="A51">
        <v>49</v>
      </c>
      <c r="B51" t="s">
        <v>152</v>
      </c>
      <c r="C51" t="s">
        <v>89</v>
      </c>
      <c r="D51" t="s">
        <v>69</v>
      </c>
      <c r="E51" s="1">
        <v>0.40339999999999998</v>
      </c>
      <c r="F51" s="1">
        <v>0.122</v>
      </c>
      <c r="G51">
        <v>10</v>
      </c>
      <c r="H51">
        <v>8.3000000000000007</v>
      </c>
      <c r="I51">
        <v>93.9</v>
      </c>
      <c r="J51" s="1">
        <v>0.04</v>
      </c>
      <c r="K51" s="1">
        <v>8.2699999999999996E-2</v>
      </c>
      <c r="L51">
        <v>117</v>
      </c>
      <c r="M51">
        <v>77.5</v>
      </c>
      <c r="N51">
        <v>93.1</v>
      </c>
      <c r="O51">
        <v>88</v>
      </c>
      <c r="P51">
        <v>66.599999999999994</v>
      </c>
      <c r="Q51">
        <v>93</v>
      </c>
      <c r="R51">
        <v>70.400000000000006</v>
      </c>
      <c r="S51">
        <v>83</v>
      </c>
      <c r="T51">
        <v>58.8</v>
      </c>
      <c r="U51">
        <v>87.7</v>
      </c>
      <c r="V51">
        <v>98.3</v>
      </c>
      <c r="W51">
        <v>62</v>
      </c>
      <c r="X51">
        <v>84.94</v>
      </c>
    </row>
    <row r="52" spans="1:24" x14ac:dyDescent="0.3">
      <c r="A52">
        <v>50</v>
      </c>
      <c r="B52">
        <v>25</v>
      </c>
      <c r="C52" t="s">
        <v>90</v>
      </c>
      <c r="D52" t="s">
        <v>82</v>
      </c>
      <c r="E52" s="1">
        <v>0.31690000000000002</v>
      </c>
      <c r="F52" s="1">
        <v>0.13100000000000001</v>
      </c>
      <c r="G52">
        <v>22</v>
      </c>
      <c r="H52">
        <v>30</v>
      </c>
      <c r="I52">
        <v>82.5</v>
      </c>
      <c r="J52" s="1">
        <v>2.1999999999999999E-2</v>
      </c>
      <c r="K52" s="1">
        <v>7.1099999999999997E-2</v>
      </c>
      <c r="L52">
        <v>126.7</v>
      </c>
      <c r="M52">
        <v>69.5</v>
      </c>
      <c r="N52">
        <v>71.2</v>
      </c>
      <c r="O52">
        <v>97</v>
      </c>
      <c r="P52">
        <v>64.2</v>
      </c>
      <c r="Q52">
        <v>97.5</v>
      </c>
      <c r="R52">
        <v>65.3</v>
      </c>
      <c r="S52">
        <v>79.8</v>
      </c>
      <c r="T52">
        <v>68.5</v>
      </c>
      <c r="U52">
        <v>83.3</v>
      </c>
      <c r="V52">
        <v>92.5</v>
      </c>
      <c r="W52">
        <v>69.599999999999994</v>
      </c>
      <c r="X52">
        <v>84.93</v>
      </c>
    </row>
    <row r="53" spans="1:24" x14ac:dyDescent="0.3">
      <c r="A53">
        <v>51</v>
      </c>
      <c r="B53" t="s">
        <v>152</v>
      </c>
      <c r="C53" t="s">
        <v>91</v>
      </c>
      <c r="D53" t="s">
        <v>92</v>
      </c>
      <c r="E53" s="1">
        <v>0.33160000000000001</v>
      </c>
      <c r="F53" s="1">
        <v>0.14699999999999999</v>
      </c>
      <c r="G53">
        <v>22</v>
      </c>
      <c r="H53" t="s">
        <v>152</v>
      </c>
      <c r="I53">
        <v>89.3</v>
      </c>
      <c r="J53" s="1">
        <v>0.04</v>
      </c>
      <c r="K53" s="1">
        <v>4.1700000000000001E-2</v>
      </c>
      <c r="L53">
        <v>366.8</v>
      </c>
      <c r="M53">
        <v>74.2</v>
      </c>
      <c r="N53">
        <v>71.7</v>
      </c>
      <c r="O53">
        <v>89.5</v>
      </c>
      <c r="P53">
        <v>76.599999999999994</v>
      </c>
      <c r="Q53">
        <v>94.8</v>
      </c>
      <c r="R53">
        <v>58.4</v>
      </c>
      <c r="S53">
        <v>70.7</v>
      </c>
      <c r="T53">
        <v>72.8</v>
      </c>
      <c r="U53">
        <v>86.6</v>
      </c>
      <c r="V53">
        <v>96.6</v>
      </c>
      <c r="W53">
        <v>65.2</v>
      </c>
      <c r="X53">
        <v>84.88</v>
      </c>
    </row>
    <row r="54" spans="1:24" x14ac:dyDescent="0.3">
      <c r="A54">
        <v>52</v>
      </c>
      <c r="B54" t="s">
        <v>152</v>
      </c>
      <c r="C54" t="s">
        <v>93</v>
      </c>
      <c r="D54" t="s">
        <v>69</v>
      </c>
      <c r="E54" s="1">
        <v>0.42659999999999998</v>
      </c>
      <c r="F54" s="1">
        <v>0.13400000000000001</v>
      </c>
      <c r="G54">
        <v>10</v>
      </c>
      <c r="H54">
        <v>8.9</v>
      </c>
      <c r="I54">
        <v>95.9</v>
      </c>
      <c r="J54" s="1">
        <v>8.5999999999999993E-2</v>
      </c>
      <c r="K54" s="1">
        <v>9.2200000000000004E-2</v>
      </c>
      <c r="L54">
        <v>0</v>
      </c>
      <c r="M54">
        <v>82.3</v>
      </c>
      <c r="N54">
        <v>89</v>
      </c>
      <c r="O54">
        <v>91.2</v>
      </c>
      <c r="P54">
        <v>66.3</v>
      </c>
      <c r="Q54">
        <v>89.9</v>
      </c>
      <c r="R54">
        <v>77.5</v>
      </c>
      <c r="S54">
        <v>83.9</v>
      </c>
      <c r="T54">
        <v>59.7</v>
      </c>
      <c r="U54">
        <v>86.1</v>
      </c>
      <c r="V54">
        <v>96.8</v>
      </c>
      <c r="W54">
        <v>59.3</v>
      </c>
      <c r="X54">
        <v>84.77</v>
      </c>
    </row>
    <row r="55" spans="1:24" x14ac:dyDescent="0.3">
      <c r="A55">
        <v>53</v>
      </c>
      <c r="B55" t="s">
        <v>152</v>
      </c>
      <c r="C55" t="s">
        <v>94</v>
      </c>
      <c r="D55" t="s">
        <v>69</v>
      </c>
      <c r="E55" s="1">
        <v>0.3543</v>
      </c>
      <c r="F55" s="1">
        <v>0.11799999999999999</v>
      </c>
      <c r="G55">
        <v>10</v>
      </c>
      <c r="H55">
        <v>8.5</v>
      </c>
      <c r="I55">
        <v>95.8</v>
      </c>
      <c r="J55" s="1">
        <v>5.7000000000000002E-2</v>
      </c>
      <c r="K55" s="1">
        <v>8.2699999999999996E-2</v>
      </c>
      <c r="L55">
        <v>30</v>
      </c>
      <c r="M55">
        <v>74</v>
      </c>
      <c r="N55">
        <v>85.7</v>
      </c>
      <c r="O55">
        <v>89.1</v>
      </c>
      <c r="P55">
        <v>68.099999999999994</v>
      </c>
      <c r="Q55">
        <v>93.5</v>
      </c>
      <c r="R55">
        <v>58.7</v>
      </c>
      <c r="S55">
        <v>85</v>
      </c>
      <c r="T55">
        <v>57.1</v>
      </c>
      <c r="U55">
        <v>92.3</v>
      </c>
      <c r="V55">
        <v>98</v>
      </c>
      <c r="W55">
        <v>61.4</v>
      </c>
      <c r="X55">
        <v>84.62</v>
      </c>
    </row>
    <row r="56" spans="1:24" x14ac:dyDescent="0.3">
      <c r="A56">
        <v>54</v>
      </c>
      <c r="B56">
        <v>32</v>
      </c>
      <c r="C56" t="s">
        <v>95</v>
      </c>
      <c r="D56" t="s">
        <v>96</v>
      </c>
      <c r="E56" s="1">
        <v>0.30919999999999997</v>
      </c>
      <c r="F56" s="1">
        <v>0.14399999999999999</v>
      </c>
      <c r="G56">
        <v>20</v>
      </c>
      <c r="H56">
        <v>24.1</v>
      </c>
      <c r="I56">
        <v>97.5</v>
      </c>
      <c r="J56" s="1">
        <v>1.2E-2</v>
      </c>
      <c r="K56" s="1">
        <v>0.11210000000000001</v>
      </c>
      <c r="L56" s="2">
        <v>1127</v>
      </c>
      <c r="M56">
        <v>74.8</v>
      </c>
      <c r="N56">
        <v>81.099999999999994</v>
      </c>
      <c r="O56">
        <v>68.5</v>
      </c>
      <c r="P56">
        <v>68.099999999999994</v>
      </c>
      <c r="Q56">
        <v>74.599999999999994</v>
      </c>
      <c r="R56">
        <v>64.099999999999994</v>
      </c>
      <c r="S56">
        <v>64.7</v>
      </c>
      <c r="T56">
        <v>72</v>
      </c>
      <c r="U56">
        <v>82.1</v>
      </c>
      <c r="V56">
        <v>92.7</v>
      </c>
      <c r="W56">
        <v>62.5</v>
      </c>
      <c r="X56">
        <v>84.56</v>
      </c>
    </row>
    <row r="57" spans="1:24" x14ac:dyDescent="0.3">
      <c r="A57">
        <v>55</v>
      </c>
      <c r="B57" t="s">
        <v>152</v>
      </c>
      <c r="C57" t="s">
        <v>97</v>
      </c>
      <c r="D57" t="s">
        <v>69</v>
      </c>
      <c r="E57" s="1">
        <v>0.40310000000000001</v>
      </c>
      <c r="F57" s="1">
        <v>0.11899999999999999</v>
      </c>
      <c r="G57">
        <v>10</v>
      </c>
      <c r="H57">
        <v>8.6999999999999993</v>
      </c>
      <c r="I57">
        <v>95.3</v>
      </c>
      <c r="J57" s="1">
        <v>5.6000000000000001E-2</v>
      </c>
      <c r="K57" s="1">
        <v>9.8100000000000007E-2</v>
      </c>
      <c r="L57">
        <v>0</v>
      </c>
      <c r="M57">
        <v>81.099999999999994</v>
      </c>
      <c r="N57">
        <v>85.8</v>
      </c>
      <c r="O57">
        <v>85</v>
      </c>
      <c r="P57">
        <v>65.7</v>
      </c>
      <c r="Q57">
        <v>91.4</v>
      </c>
      <c r="R57">
        <v>86.2</v>
      </c>
      <c r="S57">
        <v>82.5</v>
      </c>
      <c r="T57">
        <v>62.4</v>
      </c>
      <c r="U57">
        <v>80.8</v>
      </c>
      <c r="V57">
        <v>96.9</v>
      </c>
      <c r="W57">
        <v>66.2</v>
      </c>
      <c r="X57">
        <v>84.56</v>
      </c>
    </row>
    <row r="58" spans="1:24" x14ac:dyDescent="0.3">
      <c r="A58">
        <v>56</v>
      </c>
      <c r="B58" t="s">
        <v>152</v>
      </c>
      <c r="C58" t="s">
        <v>98</v>
      </c>
      <c r="D58" t="s">
        <v>69</v>
      </c>
      <c r="E58" s="1">
        <v>0.39939999999999998</v>
      </c>
      <c r="F58" s="1">
        <v>0.125</v>
      </c>
      <c r="G58">
        <v>10</v>
      </c>
      <c r="H58">
        <v>9.1</v>
      </c>
      <c r="I58">
        <v>96.4</v>
      </c>
      <c r="J58" s="1">
        <v>3.5000000000000003E-2</v>
      </c>
      <c r="K58" s="1">
        <v>0.11749999999999999</v>
      </c>
      <c r="L58">
        <v>0</v>
      </c>
      <c r="M58">
        <v>79.8</v>
      </c>
      <c r="N58">
        <v>80.7</v>
      </c>
      <c r="O58">
        <v>87.2</v>
      </c>
      <c r="P58">
        <v>67.2</v>
      </c>
      <c r="Q58">
        <v>88.8</v>
      </c>
      <c r="R58">
        <v>71.400000000000006</v>
      </c>
      <c r="S58">
        <v>81.2</v>
      </c>
      <c r="T58">
        <v>60.8</v>
      </c>
      <c r="U58">
        <v>82.3</v>
      </c>
      <c r="V58">
        <v>97.9</v>
      </c>
      <c r="W58">
        <v>61.8</v>
      </c>
      <c r="X58">
        <v>84.31</v>
      </c>
    </row>
    <row r="59" spans="1:24" x14ac:dyDescent="0.3">
      <c r="A59">
        <v>57</v>
      </c>
      <c r="B59" t="s">
        <v>152</v>
      </c>
      <c r="C59" t="s">
        <v>99</v>
      </c>
      <c r="D59" t="s">
        <v>69</v>
      </c>
      <c r="E59" s="1">
        <v>0.39479999999999998</v>
      </c>
      <c r="F59" s="1">
        <v>0.11700000000000001</v>
      </c>
      <c r="G59">
        <v>10</v>
      </c>
      <c r="H59">
        <v>8.8000000000000007</v>
      </c>
      <c r="I59">
        <v>96.3</v>
      </c>
      <c r="J59" s="1">
        <v>5.8000000000000003E-2</v>
      </c>
      <c r="K59" s="1">
        <v>9.2200000000000004E-2</v>
      </c>
      <c r="L59">
        <v>0</v>
      </c>
      <c r="M59">
        <v>83.2</v>
      </c>
      <c r="N59">
        <v>83.5</v>
      </c>
      <c r="O59">
        <v>88.9</v>
      </c>
      <c r="P59">
        <v>67</v>
      </c>
      <c r="Q59">
        <v>85</v>
      </c>
      <c r="R59">
        <v>82.6</v>
      </c>
      <c r="S59">
        <v>76.099999999999994</v>
      </c>
      <c r="T59">
        <v>39.799999999999997</v>
      </c>
      <c r="U59">
        <v>96.7</v>
      </c>
      <c r="V59">
        <v>97.2</v>
      </c>
      <c r="W59">
        <v>58.6</v>
      </c>
      <c r="X59">
        <v>84.27</v>
      </c>
    </row>
    <row r="60" spans="1:24" x14ac:dyDescent="0.3">
      <c r="A60">
        <v>58</v>
      </c>
      <c r="B60" t="s">
        <v>152</v>
      </c>
      <c r="C60" t="s">
        <v>100</v>
      </c>
      <c r="D60" t="s">
        <v>69</v>
      </c>
      <c r="E60" s="1">
        <v>0.37869999999999998</v>
      </c>
      <c r="F60" s="1">
        <v>0.125</v>
      </c>
      <c r="G60">
        <v>10</v>
      </c>
      <c r="H60">
        <v>9.1</v>
      </c>
      <c r="I60">
        <v>95.6</v>
      </c>
      <c r="J60" s="1">
        <v>0.05</v>
      </c>
      <c r="K60" s="1">
        <v>9.3899999999999997E-2</v>
      </c>
      <c r="L60">
        <v>0</v>
      </c>
      <c r="M60">
        <v>83.1</v>
      </c>
      <c r="N60">
        <v>84.4</v>
      </c>
      <c r="O60">
        <v>88.2</v>
      </c>
      <c r="P60">
        <v>66.599999999999994</v>
      </c>
      <c r="Q60">
        <v>86.6</v>
      </c>
      <c r="R60">
        <v>90.3</v>
      </c>
      <c r="S60">
        <v>82.4</v>
      </c>
      <c r="T60">
        <v>60.1</v>
      </c>
      <c r="U60">
        <v>86.5</v>
      </c>
      <c r="V60">
        <v>95.7</v>
      </c>
      <c r="W60">
        <v>60.9</v>
      </c>
      <c r="X60">
        <v>84.24</v>
      </c>
    </row>
    <row r="61" spans="1:24" x14ac:dyDescent="0.3">
      <c r="A61">
        <v>59</v>
      </c>
      <c r="B61">
        <v>38</v>
      </c>
      <c r="C61" t="s">
        <v>101</v>
      </c>
      <c r="D61" t="s">
        <v>69</v>
      </c>
      <c r="E61" s="1">
        <v>0.41959999999999997</v>
      </c>
      <c r="F61" s="1">
        <v>0.11899999999999999</v>
      </c>
      <c r="G61">
        <v>10</v>
      </c>
      <c r="H61">
        <v>11.4</v>
      </c>
      <c r="I61">
        <v>93.3</v>
      </c>
      <c r="J61" s="1">
        <v>4.1000000000000002E-2</v>
      </c>
      <c r="K61" s="1">
        <v>6.1100000000000002E-2</v>
      </c>
      <c r="L61">
        <v>180</v>
      </c>
      <c r="M61">
        <v>66.3</v>
      </c>
      <c r="N61">
        <v>90.9</v>
      </c>
      <c r="O61">
        <v>85.5</v>
      </c>
      <c r="P61">
        <v>68.099999999999994</v>
      </c>
      <c r="Q61">
        <v>94.4</v>
      </c>
      <c r="R61">
        <v>61.8</v>
      </c>
      <c r="S61">
        <v>91.5</v>
      </c>
      <c r="T61">
        <v>62.4</v>
      </c>
      <c r="U61">
        <v>90.7</v>
      </c>
      <c r="V61">
        <v>96.5</v>
      </c>
      <c r="W61">
        <v>64.8</v>
      </c>
      <c r="X61">
        <v>84.23</v>
      </c>
    </row>
    <row r="62" spans="1:24" x14ac:dyDescent="0.3">
      <c r="A62">
        <v>60</v>
      </c>
      <c r="B62">
        <v>36</v>
      </c>
      <c r="C62" t="s">
        <v>102</v>
      </c>
      <c r="D62" t="s">
        <v>69</v>
      </c>
      <c r="E62" s="1">
        <v>0.40389999999999998</v>
      </c>
      <c r="F62" s="1">
        <v>0.126</v>
      </c>
      <c r="G62">
        <v>10</v>
      </c>
      <c r="H62">
        <v>8.6999999999999993</v>
      </c>
      <c r="I62">
        <v>96.2</v>
      </c>
      <c r="J62" s="1">
        <v>3.7999999999999999E-2</v>
      </c>
      <c r="K62" s="1">
        <v>0.1169</v>
      </c>
      <c r="L62">
        <v>0</v>
      </c>
      <c r="M62">
        <v>84.6</v>
      </c>
      <c r="N62">
        <v>81.7</v>
      </c>
      <c r="O62">
        <v>86.1</v>
      </c>
      <c r="P62">
        <v>66.900000000000006</v>
      </c>
      <c r="Q62">
        <v>86.7</v>
      </c>
      <c r="R62">
        <v>83</v>
      </c>
      <c r="S62">
        <v>82.9</v>
      </c>
      <c r="T62">
        <v>51.6</v>
      </c>
      <c r="U62">
        <v>92.2</v>
      </c>
      <c r="V62">
        <v>95.6</v>
      </c>
      <c r="W62">
        <v>59.9</v>
      </c>
      <c r="X62">
        <v>84.06</v>
      </c>
    </row>
    <row r="63" spans="1:24" x14ac:dyDescent="0.3">
      <c r="A63">
        <v>61</v>
      </c>
      <c r="B63" t="s">
        <v>152</v>
      </c>
      <c r="C63" t="s">
        <v>103</v>
      </c>
      <c r="D63" t="s">
        <v>69</v>
      </c>
      <c r="E63" s="1">
        <v>0.36480000000000001</v>
      </c>
      <c r="F63" s="1">
        <v>0.121</v>
      </c>
      <c r="G63">
        <v>10</v>
      </c>
      <c r="H63">
        <v>9.1999999999999993</v>
      </c>
      <c r="I63">
        <v>96.4</v>
      </c>
      <c r="J63" s="1">
        <v>7.5999999999999998E-2</v>
      </c>
      <c r="K63" s="1">
        <v>8.4199999999999997E-2</v>
      </c>
      <c r="L63">
        <v>0</v>
      </c>
      <c r="M63">
        <v>82.3</v>
      </c>
      <c r="N63">
        <v>84.3</v>
      </c>
      <c r="O63">
        <v>87.1</v>
      </c>
      <c r="P63">
        <v>66.900000000000006</v>
      </c>
      <c r="Q63">
        <v>89.4</v>
      </c>
      <c r="R63">
        <v>75.099999999999994</v>
      </c>
      <c r="S63">
        <v>81.3</v>
      </c>
      <c r="T63">
        <v>48.7</v>
      </c>
      <c r="U63">
        <v>88.6</v>
      </c>
      <c r="V63">
        <v>96.9</v>
      </c>
      <c r="W63">
        <v>60.8</v>
      </c>
      <c r="X63">
        <v>83.89</v>
      </c>
    </row>
    <row r="64" spans="1:24" x14ac:dyDescent="0.3">
      <c r="A64">
        <v>62</v>
      </c>
      <c r="B64" t="s">
        <v>152</v>
      </c>
      <c r="C64" t="s">
        <v>104</v>
      </c>
      <c r="D64" t="s">
        <v>69</v>
      </c>
      <c r="E64" s="1">
        <v>0.4551</v>
      </c>
      <c r="F64" s="1">
        <v>0.13500000000000001</v>
      </c>
      <c r="G64">
        <v>10</v>
      </c>
      <c r="H64">
        <v>8.5</v>
      </c>
      <c r="I64">
        <v>96.7</v>
      </c>
      <c r="J64" s="1">
        <v>3.6999999999999998E-2</v>
      </c>
      <c r="K64" s="1">
        <v>8.7099999999999997E-2</v>
      </c>
      <c r="L64">
        <v>0</v>
      </c>
      <c r="M64">
        <v>81.900000000000006</v>
      </c>
      <c r="N64">
        <v>82.3</v>
      </c>
      <c r="O64">
        <v>87.2</v>
      </c>
      <c r="P64">
        <v>67.5</v>
      </c>
      <c r="Q64">
        <v>87.4</v>
      </c>
      <c r="R64">
        <v>95.2</v>
      </c>
      <c r="S64">
        <v>85.4</v>
      </c>
      <c r="T64">
        <v>65.5</v>
      </c>
      <c r="U64">
        <v>77.400000000000006</v>
      </c>
      <c r="V64">
        <v>96.4</v>
      </c>
      <c r="W64">
        <v>56.7</v>
      </c>
      <c r="X64">
        <v>83.67</v>
      </c>
    </row>
    <row r="65" spans="1:24" x14ac:dyDescent="0.3">
      <c r="A65">
        <v>63</v>
      </c>
      <c r="B65">
        <v>39</v>
      </c>
      <c r="C65" t="s">
        <v>105</v>
      </c>
      <c r="D65" t="s">
        <v>106</v>
      </c>
      <c r="E65" s="1">
        <v>0.34989999999999999</v>
      </c>
      <c r="F65" s="1">
        <v>0.13200000000000001</v>
      </c>
      <c r="G65">
        <v>20</v>
      </c>
      <c r="H65">
        <v>21</v>
      </c>
      <c r="I65">
        <v>91.4</v>
      </c>
      <c r="J65" s="1">
        <v>1.4E-2</v>
      </c>
      <c r="K65" s="1">
        <v>5.79E-2</v>
      </c>
      <c r="L65">
        <v>336.7</v>
      </c>
      <c r="M65">
        <v>63.3</v>
      </c>
      <c r="N65">
        <v>84.7</v>
      </c>
      <c r="O65">
        <v>94.2</v>
      </c>
      <c r="P65">
        <v>73.099999999999994</v>
      </c>
      <c r="Q65">
        <v>82</v>
      </c>
      <c r="R65">
        <v>54</v>
      </c>
      <c r="S65">
        <v>70.400000000000006</v>
      </c>
      <c r="T65">
        <v>63</v>
      </c>
      <c r="U65">
        <v>81.900000000000006</v>
      </c>
      <c r="V65">
        <v>91.5</v>
      </c>
      <c r="W65">
        <v>78.3</v>
      </c>
      <c r="X65">
        <v>83.66</v>
      </c>
    </row>
    <row r="66" spans="1:24" x14ac:dyDescent="0.3">
      <c r="A66">
        <v>64</v>
      </c>
      <c r="B66" t="s">
        <v>152</v>
      </c>
      <c r="C66" t="s">
        <v>107</v>
      </c>
      <c r="D66" t="s">
        <v>69</v>
      </c>
      <c r="E66" s="1">
        <v>0.36820000000000003</v>
      </c>
      <c r="F66" s="1">
        <v>0.12</v>
      </c>
      <c r="G66">
        <v>10</v>
      </c>
      <c r="H66">
        <v>9.1999999999999993</v>
      </c>
      <c r="I66">
        <v>92.7</v>
      </c>
      <c r="J66" s="1">
        <v>0.06</v>
      </c>
      <c r="K66" s="1">
        <v>7.1900000000000006E-2</v>
      </c>
      <c r="L66">
        <v>0</v>
      </c>
      <c r="M66">
        <v>80.2</v>
      </c>
      <c r="N66">
        <v>85.1</v>
      </c>
      <c r="O66">
        <v>89.5</v>
      </c>
      <c r="P66">
        <v>66.8</v>
      </c>
      <c r="Q66">
        <v>86.6</v>
      </c>
      <c r="R66">
        <v>75.3</v>
      </c>
      <c r="S66">
        <v>83.9</v>
      </c>
      <c r="T66">
        <v>62.3</v>
      </c>
      <c r="U66">
        <v>91.8</v>
      </c>
      <c r="V66">
        <v>95.5</v>
      </c>
      <c r="W66">
        <v>60.5</v>
      </c>
      <c r="X66">
        <v>83.63</v>
      </c>
    </row>
    <row r="67" spans="1:24" x14ac:dyDescent="0.3">
      <c r="A67">
        <v>65</v>
      </c>
      <c r="B67" t="s">
        <v>152</v>
      </c>
      <c r="C67" t="s">
        <v>108</v>
      </c>
      <c r="D67" t="s">
        <v>69</v>
      </c>
      <c r="E67" s="1">
        <v>0.36609999999999998</v>
      </c>
      <c r="F67" s="1">
        <v>0.125</v>
      </c>
      <c r="G67">
        <v>10</v>
      </c>
      <c r="H67">
        <v>9.1</v>
      </c>
      <c r="I67">
        <v>96.6</v>
      </c>
      <c r="J67" s="1">
        <v>3.5000000000000003E-2</v>
      </c>
      <c r="K67" s="1">
        <v>9.3899999999999997E-2</v>
      </c>
      <c r="L67">
        <v>0</v>
      </c>
      <c r="M67">
        <v>78</v>
      </c>
      <c r="N67">
        <v>80.3</v>
      </c>
      <c r="O67">
        <v>87.7</v>
      </c>
      <c r="P67">
        <v>66.400000000000006</v>
      </c>
      <c r="Q67">
        <v>89.2</v>
      </c>
      <c r="R67">
        <v>89.5</v>
      </c>
      <c r="S67">
        <v>77.599999999999994</v>
      </c>
      <c r="T67">
        <v>53</v>
      </c>
      <c r="U67">
        <v>84.1</v>
      </c>
      <c r="V67">
        <v>97</v>
      </c>
      <c r="W67">
        <v>61.7</v>
      </c>
      <c r="X67">
        <v>83.33</v>
      </c>
    </row>
    <row r="68" spans="1:24" x14ac:dyDescent="0.3">
      <c r="A68">
        <v>66</v>
      </c>
      <c r="B68" t="s">
        <v>152</v>
      </c>
      <c r="C68" t="s">
        <v>109</v>
      </c>
      <c r="D68" t="s">
        <v>69</v>
      </c>
      <c r="E68" s="1">
        <v>0.36409999999999998</v>
      </c>
      <c r="F68" s="1">
        <v>0.13500000000000001</v>
      </c>
      <c r="G68">
        <v>10</v>
      </c>
      <c r="H68">
        <v>8.3000000000000007</v>
      </c>
      <c r="I68">
        <v>97.4</v>
      </c>
      <c r="J68" s="1">
        <v>4.2999999999999997E-2</v>
      </c>
      <c r="K68" s="1">
        <v>9.0200000000000002E-2</v>
      </c>
      <c r="L68">
        <v>0</v>
      </c>
      <c r="M68">
        <v>80</v>
      </c>
      <c r="N68">
        <v>80.7</v>
      </c>
      <c r="O68">
        <v>84.4</v>
      </c>
      <c r="P68">
        <v>67.2</v>
      </c>
      <c r="Q68">
        <v>84.9</v>
      </c>
      <c r="R68">
        <v>75.7</v>
      </c>
      <c r="S68">
        <v>79.599999999999994</v>
      </c>
      <c r="T68">
        <v>57.3</v>
      </c>
      <c r="U68">
        <v>98</v>
      </c>
      <c r="V68">
        <v>95.9</v>
      </c>
      <c r="W68">
        <v>58.2</v>
      </c>
      <c r="X68">
        <v>83.25</v>
      </c>
    </row>
    <row r="69" spans="1:24" x14ac:dyDescent="0.3">
      <c r="A69">
        <v>67</v>
      </c>
      <c r="B69" t="s">
        <v>152</v>
      </c>
      <c r="C69" t="s">
        <v>110</v>
      </c>
      <c r="D69" t="s">
        <v>69</v>
      </c>
      <c r="E69" s="1">
        <v>0.36199999999999999</v>
      </c>
      <c r="F69" s="1">
        <v>0.124</v>
      </c>
      <c r="G69">
        <v>10</v>
      </c>
      <c r="H69">
        <v>9.4</v>
      </c>
      <c r="I69">
        <v>95.5</v>
      </c>
      <c r="J69" s="1">
        <v>6.5000000000000002E-2</v>
      </c>
      <c r="K69" s="1">
        <v>8.4199999999999997E-2</v>
      </c>
      <c r="L69">
        <v>0</v>
      </c>
      <c r="M69">
        <v>79.5</v>
      </c>
      <c r="N69">
        <v>84.8</v>
      </c>
      <c r="O69">
        <v>86.6</v>
      </c>
      <c r="P69">
        <v>66.599999999999994</v>
      </c>
      <c r="Q69">
        <v>85.2</v>
      </c>
      <c r="R69">
        <v>84.9</v>
      </c>
      <c r="S69">
        <v>76.599999999999994</v>
      </c>
      <c r="T69">
        <v>56.2</v>
      </c>
      <c r="U69">
        <v>95.4</v>
      </c>
      <c r="V69">
        <v>95.4</v>
      </c>
      <c r="W69">
        <v>57.9</v>
      </c>
      <c r="X69">
        <v>83.15</v>
      </c>
    </row>
    <row r="70" spans="1:24" x14ac:dyDescent="0.3">
      <c r="A70">
        <v>68</v>
      </c>
      <c r="B70" t="s">
        <v>152</v>
      </c>
      <c r="C70" t="s">
        <v>111</v>
      </c>
      <c r="D70" t="s">
        <v>69</v>
      </c>
      <c r="E70" s="1">
        <v>0.39539999999999997</v>
      </c>
      <c r="F70" s="1">
        <v>0.127</v>
      </c>
      <c r="G70">
        <v>10</v>
      </c>
      <c r="H70">
        <v>9.4</v>
      </c>
      <c r="I70">
        <v>95.3</v>
      </c>
      <c r="J70" s="1">
        <v>6.5000000000000002E-2</v>
      </c>
      <c r="K70" s="1">
        <v>8.4199999999999997E-2</v>
      </c>
      <c r="L70">
        <v>0</v>
      </c>
      <c r="M70">
        <v>81</v>
      </c>
      <c r="N70">
        <v>85.1</v>
      </c>
      <c r="O70">
        <v>88.3</v>
      </c>
      <c r="P70">
        <v>66.400000000000006</v>
      </c>
      <c r="Q70">
        <v>87.2</v>
      </c>
      <c r="R70">
        <v>90.7</v>
      </c>
      <c r="S70">
        <v>77.8</v>
      </c>
      <c r="T70">
        <v>54.7</v>
      </c>
      <c r="U70">
        <v>86.6</v>
      </c>
      <c r="V70">
        <v>95.6</v>
      </c>
      <c r="W70">
        <v>58.8</v>
      </c>
      <c r="X70">
        <v>83.05</v>
      </c>
    </row>
    <row r="71" spans="1:24" x14ac:dyDescent="0.3">
      <c r="A71">
        <v>69</v>
      </c>
      <c r="B71">
        <v>43</v>
      </c>
      <c r="C71" t="s">
        <v>112</v>
      </c>
      <c r="D71" t="s">
        <v>69</v>
      </c>
      <c r="E71" s="1">
        <v>0.39179999999999998</v>
      </c>
      <c r="F71" s="1">
        <v>0.125</v>
      </c>
      <c r="G71">
        <v>10</v>
      </c>
      <c r="H71">
        <v>10.7</v>
      </c>
      <c r="I71">
        <v>93.3</v>
      </c>
      <c r="J71" s="1">
        <v>5.1999999999999998E-2</v>
      </c>
      <c r="K71" s="1">
        <v>7.3499999999999996E-2</v>
      </c>
      <c r="L71">
        <v>0</v>
      </c>
      <c r="M71">
        <v>79.3</v>
      </c>
      <c r="N71">
        <v>85.7</v>
      </c>
      <c r="O71">
        <v>86.4</v>
      </c>
      <c r="P71">
        <v>68</v>
      </c>
      <c r="Q71">
        <v>90.6</v>
      </c>
      <c r="R71">
        <v>84.1</v>
      </c>
      <c r="S71">
        <v>90.2</v>
      </c>
      <c r="T71">
        <v>47.6</v>
      </c>
      <c r="U71">
        <v>90</v>
      </c>
      <c r="V71">
        <v>95.5</v>
      </c>
      <c r="W71">
        <v>61.3</v>
      </c>
      <c r="X71">
        <v>82.92</v>
      </c>
    </row>
    <row r="72" spans="1:24" x14ac:dyDescent="0.3">
      <c r="A72">
        <v>70</v>
      </c>
      <c r="B72">
        <v>40</v>
      </c>
      <c r="C72" t="s">
        <v>113</v>
      </c>
      <c r="D72" t="s">
        <v>69</v>
      </c>
      <c r="E72" s="1">
        <v>0.36699999999999999</v>
      </c>
      <c r="F72" s="1">
        <v>0.13</v>
      </c>
      <c r="G72">
        <v>10</v>
      </c>
      <c r="H72">
        <v>9.1999999999999993</v>
      </c>
      <c r="I72">
        <v>96.1</v>
      </c>
      <c r="J72" s="1">
        <v>3.5000000000000003E-2</v>
      </c>
      <c r="K72" s="1">
        <v>0.1019</v>
      </c>
      <c r="L72">
        <v>0</v>
      </c>
      <c r="M72">
        <v>77.3</v>
      </c>
      <c r="N72">
        <v>78</v>
      </c>
      <c r="O72">
        <v>85.7</v>
      </c>
      <c r="P72">
        <v>67.2</v>
      </c>
      <c r="Q72">
        <v>89.1</v>
      </c>
      <c r="R72">
        <v>65.3</v>
      </c>
      <c r="S72">
        <v>87</v>
      </c>
      <c r="T72">
        <v>55.6</v>
      </c>
      <c r="U72">
        <v>83.1</v>
      </c>
      <c r="V72">
        <v>98</v>
      </c>
      <c r="W72">
        <v>62.1</v>
      </c>
      <c r="X72">
        <v>82.83</v>
      </c>
    </row>
    <row r="73" spans="1:24" x14ac:dyDescent="0.3">
      <c r="A73">
        <v>71</v>
      </c>
      <c r="B73" t="s">
        <v>152</v>
      </c>
      <c r="C73" t="s">
        <v>114</v>
      </c>
      <c r="D73" t="s">
        <v>69</v>
      </c>
      <c r="E73" s="1">
        <v>0.41549999999999998</v>
      </c>
      <c r="F73" s="1">
        <v>0.12</v>
      </c>
      <c r="G73">
        <v>10</v>
      </c>
      <c r="H73">
        <v>8.4</v>
      </c>
      <c r="I73">
        <v>94.6</v>
      </c>
      <c r="J73" s="1">
        <v>5.2999999999999999E-2</v>
      </c>
      <c r="K73" s="1">
        <v>9.4799999999999995E-2</v>
      </c>
      <c r="L73">
        <v>0</v>
      </c>
      <c r="M73">
        <v>76.2</v>
      </c>
      <c r="N73">
        <v>82.2</v>
      </c>
      <c r="O73">
        <v>90</v>
      </c>
      <c r="P73">
        <v>69.099999999999994</v>
      </c>
      <c r="Q73">
        <v>92</v>
      </c>
      <c r="R73">
        <v>84.1</v>
      </c>
      <c r="S73">
        <v>77.2</v>
      </c>
      <c r="T73">
        <v>40.299999999999997</v>
      </c>
      <c r="U73">
        <v>92</v>
      </c>
      <c r="V73">
        <v>96.1</v>
      </c>
      <c r="W73">
        <v>60.2</v>
      </c>
      <c r="X73">
        <v>82.77</v>
      </c>
    </row>
    <row r="74" spans="1:24" x14ac:dyDescent="0.3">
      <c r="A74">
        <v>72</v>
      </c>
      <c r="B74">
        <v>35</v>
      </c>
      <c r="C74" t="s">
        <v>115</v>
      </c>
      <c r="D74" t="s">
        <v>69</v>
      </c>
      <c r="E74" s="1">
        <v>0.40110000000000001</v>
      </c>
      <c r="F74" s="1">
        <v>0.125</v>
      </c>
      <c r="G74">
        <v>10</v>
      </c>
      <c r="H74">
        <v>9.1999999999999993</v>
      </c>
      <c r="I74">
        <v>93.3</v>
      </c>
      <c r="J74" s="1">
        <v>0.06</v>
      </c>
      <c r="K74" s="1">
        <v>7.7100000000000002E-2</v>
      </c>
      <c r="L74">
        <v>0</v>
      </c>
      <c r="M74">
        <v>78.599999999999994</v>
      </c>
      <c r="N74">
        <v>85.2</v>
      </c>
      <c r="O74">
        <v>87.7</v>
      </c>
      <c r="P74">
        <v>66.8</v>
      </c>
      <c r="Q74">
        <v>88.3</v>
      </c>
      <c r="R74">
        <v>74.900000000000006</v>
      </c>
      <c r="S74">
        <v>83.8</v>
      </c>
      <c r="T74">
        <v>44.5</v>
      </c>
      <c r="U74">
        <v>94.1</v>
      </c>
      <c r="V74">
        <v>95.6</v>
      </c>
      <c r="W74">
        <v>60.9</v>
      </c>
      <c r="X74">
        <v>82.31</v>
      </c>
    </row>
    <row r="75" spans="1:24" x14ac:dyDescent="0.3">
      <c r="A75">
        <v>73</v>
      </c>
      <c r="B75" t="s">
        <v>152</v>
      </c>
      <c r="C75" t="s">
        <v>116</v>
      </c>
      <c r="D75" t="s">
        <v>69</v>
      </c>
      <c r="E75" s="1">
        <v>0.35959999999999998</v>
      </c>
      <c r="F75" s="1">
        <v>0.13200000000000001</v>
      </c>
      <c r="G75">
        <v>10</v>
      </c>
      <c r="H75">
        <v>8.8000000000000007</v>
      </c>
      <c r="I75">
        <v>98.3</v>
      </c>
      <c r="J75" s="1">
        <v>5.5E-2</v>
      </c>
      <c r="K75" s="1">
        <v>8.4199999999999997E-2</v>
      </c>
      <c r="L75">
        <v>0</v>
      </c>
      <c r="M75">
        <v>82.3</v>
      </c>
      <c r="N75">
        <v>84.5</v>
      </c>
      <c r="O75">
        <v>87.8</v>
      </c>
      <c r="P75">
        <v>66.8</v>
      </c>
      <c r="Q75">
        <v>87.8</v>
      </c>
      <c r="R75">
        <v>82.2</v>
      </c>
      <c r="S75">
        <v>74.099999999999994</v>
      </c>
      <c r="T75">
        <v>52</v>
      </c>
      <c r="U75">
        <v>82.8</v>
      </c>
      <c r="V75">
        <v>94.8</v>
      </c>
      <c r="W75">
        <v>55.9</v>
      </c>
      <c r="X75">
        <v>82.08</v>
      </c>
    </row>
    <row r="76" spans="1:24" x14ac:dyDescent="0.3">
      <c r="A76">
        <v>74</v>
      </c>
      <c r="B76" t="s">
        <v>152</v>
      </c>
      <c r="C76" t="s">
        <v>117</v>
      </c>
      <c r="D76" t="s">
        <v>69</v>
      </c>
      <c r="E76" s="1">
        <v>0.37290000000000001</v>
      </c>
      <c r="F76" s="1">
        <v>0.113</v>
      </c>
      <c r="G76">
        <v>10</v>
      </c>
      <c r="H76">
        <v>9</v>
      </c>
      <c r="I76">
        <v>95.5</v>
      </c>
      <c r="J76" s="1">
        <v>0.04</v>
      </c>
      <c r="K76" s="1">
        <v>9.8100000000000007E-2</v>
      </c>
      <c r="L76">
        <v>0</v>
      </c>
      <c r="M76">
        <v>77</v>
      </c>
      <c r="N76">
        <v>87.8</v>
      </c>
      <c r="O76">
        <v>84.2</v>
      </c>
      <c r="P76">
        <v>67.7</v>
      </c>
      <c r="Q76">
        <v>87.9</v>
      </c>
      <c r="R76">
        <v>68.599999999999994</v>
      </c>
      <c r="S76">
        <v>78.3</v>
      </c>
      <c r="T76">
        <v>55.7</v>
      </c>
      <c r="U76">
        <v>76.3</v>
      </c>
      <c r="V76">
        <v>97</v>
      </c>
      <c r="W76">
        <v>61.7</v>
      </c>
      <c r="X76">
        <v>81.849999999999994</v>
      </c>
    </row>
    <row r="77" spans="1:24" x14ac:dyDescent="0.3">
      <c r="A77">
        <v>75</v>
      </c>
      <c r="B77">
        <v>42</v>
      </c>
      <c r="C77" t="s">
        <v>118</v>
      </c>
      <c r="D77" t="s">
        <v>69</v>
      </c>
      <c r="E77" s="1">
        <v>0.31309999999999999</v>
      </c>
      <c r="F77" s="1">
        <v>0.124</v>
      </c>
      <c r="G77">
        <v>10</v>
      </c>
      <c r="H77">
        <v>9.4</v>
      </c>
      <c r="I77">
        <v>94.8</v>
      </c>
      <c r="J77" s="1">
        <v>6.5000000000000002E-2</v>
      </c>
      <c r="K77" s="1">
        <v>8.4199999999999997E-2</v>
      </c>
      <c r="L77">
        <v>0</v>
      </c>
      <c r="M77">
        <v>80.8</v>
      </c>
      <c r="N77">
        <v>84.8</v>
      </c>
      <c r="O77">
        <v>90.4</v>
      </c>
      <c r="P77">
        <v>66.599999999999994</v>
      </c>
      <c r="Q77">
        <v>86.1</v>
      </c>
      <c r="R77">
        <v>81.599999999999994</v>
      </c>
      <c r="S77">
        <v>70.7</v>
      </c>
      <c r="T77">
        <v>49.8</v>
      </c>
      <c r="U77">
        <v>87.3</v>
      </c>
      <c r="V77">
        <v>95.5</v>
      </c>
      <c r="W77">
        <v>57.4</v>
      </c>
      <c r="X77">
        <v>81.81</v>
      </c>
    </row>
    <row r="78" spans="1:24" x14ac:dyDescent="0.3">
      <c r="A78">
        <v>76</v>
      </c>
      <c r="B78" t="s">
        <v>152</v>
      </c>
      <c r="C78" t="s">
        <v>119</v>
      </c>
      <c r="D78" t="s">
        <v>69</v>
      </c>
      <c r="E78" s="1">
        <v>0.37340000000000001</v>
      </c>
      <c r="F78" s="1">
        <v>0.124</v>
      </c>
      <c r="G78">
        <v>10</v>
      </c>
      <c r="H78">
        <v>8.3000000000000007</v>
      </c>
      <c r="I78">
        <v>97.5</v>
      </c>
      <c r="J78" s="1">
        <v>4.2000000000000003E-2</v>
      </c>
      <c r="K78" s="1">
        <v>8.7099999999999997E-2</v>
      </c>
      <c r="L78">
        <v>0</v>
      </c>
      <c r="M78">
        <v>82.8</v>
      </c>
      <c r="N78">
        <v>80.900000000000006</v>
      </c>
      <c r="O78">
        <v>87.5</v>
      </c>
      <c r="P78">
        <v>65.599999999999994</v>
      </c>
      <c r="Q78">
        <v>82.3</v>
      </c>
      <c r="R78">
        <v>83.5</v>
      </c>
      <c r="S78">
        <v>75.599999999999994</v>
      </c>
      <c r="T78">
        <v>56.5</v>
      </c>
      <c r="U78">
        <v>77.400000000000006</v>
      </c>
      <c r="V78">
        <v>95.7</v>
      </c>
      <c r="W78">
        <v>55.3</v>
      </c>
      <c r="X78">
        <v>81.75</v>
      </c>
    </row>
    <row r="79" spans="1:24" x14ac:dyDescent="0.3">
      <c r="A79">
        <v>77</v>
      </c>
      <c r="B79" t="s">
        <v>152</v>
      </c>
      <c r="C79" t="s">
        <v>120</v>
      </c>
      <c r="D79" t="s">
        <v>69</v>
      </c>
      <c r="E79" s="1">
        <v>0.39689999999999998</v>
      </c>
      <c r="F79" s="1">
        <v>0.13800000000000001</v>
      </c>
      <c r="G79">
        <v>10</v>
      </c>
      <c r="H79">
        <v>8.5</v>
      </c>
      <c r="I79">
        <v>95.2</v>
      </c>
      <c r="J79" s="1">
        <v>3.6999999999999998E-2</v>
      </c>
      <c r="K79" s="1">
        <v>8.6300000000000002E-2</v>
      </c>
      <c r="L79">
        <v>0</v>
      </c>
      <c r="M79">
        <v>83.7</v>
      </c>
      <c r="N79">
        <v>82</v>
      </c>
      <c r="O79">
        <v>85.7</v>
      </c>
      <c r="P79">
        <v>67.5</v>
      </c>
      <c r="Q79">
        <v>84.6</v>
      </c>
      <c r="R79">
        <v>99</v>
      </c>
      <c r="S79">
        <v>81.3</v>
      </c>
      <c r="T79">
        <v>58</v>
      </c>
      <c r="U79">
        <v>77.599999999999994</v>
      </c>
      <c r="V79">
        <v>96.6</v>
      </c>
      <c r="W79">
        <v>56.4</v>
      </c>
      <c r="X79">
        <v>81.739999999999995</v>
      </c>
    </row>
    <row r="80" spans="1:24" x14ac:dyDescent="0.3">
      <c r="A80">
        <v>78</v>
      </c>
      <c r="B80">
        <v>46</v>
      </c>
      <c r="C80" t="s">
        <v>121</v>
      </c>
      <c r="D80" t="s">
        <v>69</v>
      </c>
      <c r="E80" s="1">
        <v>0.39090000000000003</v>
      </c>
      <c r="F80" s="1">
        <v>0.128</v>
      </c>
      <c r="G80">
        <v>10</v>
      </c>
      <c r="H80">
        <v>7</v>
      </c>
      <c r="I80">
        <v>92.6</v>
      </c>
      <c r="J80" s="1">
        <v>0.04</v>
      </c>
      <c r="K80" s="1">
        <v>7.7799999999999994E-2</v>
      </c>
      <c r="L80">
        <v>117</v>
      </c>
      <c r="M80">
        <v>75.099999999999994</v>
      </c>
      <c r="N80">
        <v>91.7</v>
      </c>
      <c r="O80">
        <v>85.6</v>
      </c>
      <c r="P80">
        <v>66.5</v>
      </c>
      <c r="Q80">
        <v>94.3</v>
      </c>
      <c r="R80">
        <v>78.900000000000006</v>
      </c>
      <c r="S80">
        <v>89.7</v>
      </c>
      <c r="T80">
        <v>58.9</v>
      </c>
      <c r="U80">
        <v>86</v>
      </c>
      <c r="V80">
        <v>93.4</v>
      </c>
      <c r="W80">
        <v>63.3</v>
      </c>
      <c r="X80">
        <v>81.62</v>
      </c>
    </row>
    <row r="81" spans="1:24" x14ac:dyDescent="0.3">
      <c r="A81">
        <v>79</v>
      </c>
      <c r="B81" t="s">
        <v>152</v>
      </c>
      <c r="C81" t="s">
        <v>122</v>
      </c>
      <c r="D81" t="s">
        <v>69</v>
      </c>
      <c r="E81" s="1">
        <v>0.38879999999999998</v>
      </c>
      <c r="F81" s="1">
        <v>0.13300000000000001</v>
      </c>
      <c r="G81">
        <v>10</v>
      </c>
      <c r="H81">
        <v>9</v>
      </c>
      <c r="I81">
        <v>96.3</v>
      </c>
      <c r="J81" s="1">
        <v>0.04</v>
      </c>
      <c r="K81" s="1">
        <v>0.10730000000000001</v>
      </c>
      <c r="L81">
        <v>0</v>
      </c>
      <c r="M81">
        <v>77.599999999999994</v>
      </c>
      <c r="N81">
        <v>87.3</v>
      </c>
      <c r="O81">
        <v>86.4</v>
      </c>
      <c r="P81">
        <v>67</v>
      </c>
      <c r="Q81">
        <v>88</v>
      </c>
      <c r="R81">
        <v>85.2</v>
      </c>
      <c r="S81">
        <v>77.8</v>
      </c>
      <c r="T81">
        <v>56.6</v>
      </c>
      <c r="U81">
        <v>74.900000000000006</v>
      </c>
      <c r="V81">
        <v>95.9</v>
      </c>
      <c r="W81">
        <v>61.8</v>
      </c>
      <c r="X81">
        <v>81.459999999999994</v>
      </c>
    </row>
    <row r="82" spans="1:24" x14ac:dyDescent="0.3">
      <c r="A82">
        <v>80</v>
      </c>
      <c r="B82" t="s">
        <v>152</v>
      </c>
      <c r="C82" t="s">
        <v>123</v>
      </c>
      <c r="D82" t="s">
        <v>69</v>
      </c>
      <c r="E82" s="1">
        <v>0.37709999999999999</v>
      </c>
      <c r="F82" s="1">
        <v>0.13</v>
      </c>
      <c r="G82">
        <v>10</v>
      </c>
      <c r="H82">
        <v>8.5</v>
      </c>
      <c r="I82">
        <v>95.2</v>
      </c>
      <c r="J82" s="1">
        <v>3.6999999999999998E-2</v>
      </c>
      <c r="K82" s="1">
        <v>8.7099999999999997E-2</v>
      </c>
      <c r="L82">
        <v>0</v>
      </c>
      <c r="M82">
        <v>79</v>
      </c>
      <c r="N82">
        <v>81.099999999999994</v>
      </c>
      <c r="O82">
        <v>87.2</v>
      </c>
      <c r="P82">
        <v>67.5</v>
      </c>
      <c r="Q82">
        <v>85</v>
      </c>
      <c r="R82">
        <v>89.1</v>
      </c>
      <c r="S82">
        <v>77.400000000000006</v>
      </c>
      <c r="T82">
        <v>56.8</v>
      </c>
      <c r="U82">
        <v>77.599999999999994</v>
      </c>
      <c r="V82">
        <v>97.3</v>
      </c>
      <c r="W82">
        <v>57.1</v>
      </c>
      <c r="X82">
        <v>81.459999999999994</v>
      </c>
    </row>
    <row r="83" spans="1:24" x14ac:dyDescent="0.3">
      <c r="A83">
        <v>81</v>
      </c>
      <c r="B83" t="s">
        <v>152</v>
      </c>
      <c r="C83" t="s">
        <v>124</v>
      </c>
      <c r="D83" t="s">
        <v>69</v>
      </c>
      <c r="E83" s="1">
        <v>0.3513</v>
      </c>
      <c r="F83" s="1">
        <v>0.13200000000000001</v>
      </c>
      <c r="G83">
        <v>10</v>
      </c>
      <c r="H83">
        <v>8.3000000000000007</v>
      </c>
      <c r="I83">
        <v>96.9</v>
      </c>
      <c r="J83" s="1">
        <v>4.2000000000000003E-2</v>
      </c>
      <c r="K83" s="1">
        <v>8.7099999999999997E-2</v>
      </c>
      <c r="L83">
        <v>0</v>
      </c>
      <c r="M83">
        <v>82.5</v>
      </c>
      <c r="N83">
        <v>80.599999999999994</v>
      </c>
      <c r="O83">
        <v>85.7</v>
      </c>
      <c r="P83">
        <v>65.599999999999994</v>
      </c>
      <c r="Q83">
        <v>82.6</v>
      </c>
      <c r="R83">
        <v>87.4</v>
      </c>
      <c r="S83">
        <v>73.8</v>
      </c>
      <c r="T83">
        <v>53.6</v>
      </c>
      <c r="U83">
        <v>85.1</v>
      </c>
      <c r="V83">
        <v>95.9</v>
      </c>
      <c r="W83">
        <v>55.2</v>
      </c>
      <c r="X83">
        <v>81.400000000000006</v>
      </c>
    </row>
    <row r="84" spans="1:24" x14ac:dyDescent="0.3">
      <c r="A84">
        <v>82</v>
      </c>
      <c r="B84" t="s">
        <v>152</v>
      </c>
      <c r="C84" t="s">
        <v>125</v>
      </c>
      <c r="D84" t="s">
        <v>69</v>
      </c>
      <c r="E84" s="1">
        <v>0.33539999999999998</v>
      </c>
      <c r="F84" s="1">
        <v>0.127</v>
      </c>
      <c r="G84">
        <v>10</v>
      </c>
      <c r="H84">
        <v>8.9</v>
      </c>
      <c r="I84">
        <v>96.4</v>
      </c>
      <c r="J84" s="1">
        <v>6.2E-2</v>
      </c>
      <c r="K84" s="1">
        <v>9.2200000000000004E-2</v>
      </c>
      <c r="L84">
        <v>0</v>
      </c>
      <c r="M84">
        <v>76.5</v>
      </c>
      <c r="N84">
        <v>83.4</v>
      </c>
      <c r="O84">
        <v>84.1</v>
      </c>
      <c r="P84">
        <v>66.099999999999994</v>
      </c>
      <c r="Q84">
        <v>84.7</v>
      </c>
      <c r="R84">
        <v>82</v>
      </c>
      <c r="S84">
        <v>75.599999999999994</v>
      </c>
      <c r="T84">
        <v>54.4</v>
      </c>
      <c r="U84">
        <v>83.1</v>
      </c>
      <c r="V84">
        <v>97.3</v>
      </c>
      <c r="W84">
        <v>56.4</v>
      </c>
      <c r="X84">
        <v>80.87</v>
      </c>
    </row>
    <row r="85" spans="1:24" x14ac:dyDescent="0.3">
      <c r="A85">
        <v>83</v>
      </c>
      <c r="B85" t="s">
        <v>152</v>
      </c>
      <c r="C85" t="s">
        <v>126</v>
      </c>
      <c r="D85" t="s">
        <v>69</v>
      </c>
      <c r="E85" s="1">
        <v>0.3301</v>
      </c>
      <c r="F85" s="1">
        <v>0.13</v>
      </c>
      <c r="G85">
        <v>10</v>
      </c>
      <c r="H85">
        <v>9</v>
      </c>
      <c r="I85">
        <v>95.2</v>
      </c>
      <c r="J85" s="1">
        <v>5.1999999999999998E-2</v>
      </c>
      <c r="K85" s="1">
        <v>9.0200000000000002E-2</v>
      </c>
      <c r="L85">
        <v>0</v>
      </c>
      <c r="M85">
        <v>76.400000000000006</v>
      </c>
      <c r="N85">
        <v>80.5</v>
      </c>
      <c r="O85">
        <v>84.4</v>
      </c>
      <c r="P85">
        <v>67</v>
      </c>
      <c r="Q85">
        <v>87.3</v>
      </c>
      <c r="R85">
        <v>78.099999999999994</v>
      </c>
      <c r="S85">
        <v>75.099999999999994</v>
      </c>
      <c r="T85">
        <v>53.6</v>
      </c>
      <c r="U85">
        <v>90.4</v>
      </c>
      <c r="V85">
        <v>95.4</v>
      </c>
      <c r="W85">
        <v>57.6</v>
      </c>
      <c r="X85">
        <v>80.78</v>
      </c>
    </row>
    <row r="86" spans="1:24" x14ac:dyDescent="0.3">
      <c r="A86">
        <v>84</v>
      </c>
      <c r="B86" t="s">
        <v>152</v>
      </c>
      <c r="C86" t="s">
        <v>127</v>
      </c>
      <c r="D86" t="s">
        <v>69</v>
      </c>
      <c r="E86" s="1">
        <v>0.35070000000000001</v>
      </c>
      <c r="F86" s="1">
        <v>0.125</v>
      </c>
      <c r="G86">
        <v>10</v>
      </c>
      <c r="H86">
        <v>9.1</v>
      </c>
      <c r="I86">
        <v>93.6</v>
      </c>
      <c r="J86" s="1">
        <v>4.5999999999999999E-2</v>
      </c>
      <c r="K86" s="1">
        <v>7.7600000000000002E-2</v>
      </c>
      <c r="L86">
        <v>0</v>
      </c>
      <c r="M86">
        <v>74.400000000000006</v>
      </c>
      <c r="N86">
        <v>84.4</v>
      </c>
      <c r="O86">
        <v>84.6</v>
      </c>
      <c r="P86">
        <v>66.5</v>
      </c>
      <c r="Q86">
        <v>89.2</v>
      </c>
      <c r="R86">
        <v>75.5</v>
      </c>
      <c r="S86">
        <v>79.400000000000006</v>
      </c>
      <c r="T86">
        <v>37.4</v>
      </c>
      <c r="U86">
        <v>89.4</v>
      </c>
      <c r="V86">
        <v>98.1</v>
      </c>
      <c r="W86">
        <v>58.4</v>
      </c>
      <c r="X86">
        <v>80.36</v>
      </c>
    </row>
    <row r="87" spans="1:24" x14ac:dyDescent="0.3">
      <c r="A87">
        <v>85</v>
      </c>
      <c r="B87" t="s">
        <v>152</v>
      </c>
      <c r="C87" t="s">
        <v>128</v>
      </c>
      <c r="D87" t="s">
        <v>69</v>
      </c>
      <c r="E87" s="1">
        <v>0.35720000000000002</v>
      </c>
      <c r="F87" s="1">
        <v>0.11600000000000001</v>
      </c>
      <c r="G87">
        <v>10</v>
      </c>
      <c r="H87">
        <v>8.1</v>
      </c>
      <c r="I87">
        <v>93.1</v>
      </c>
      <c r="J87" s="1">
        <v>3.9E-2</v>
      </c>
      <c r="K87" s="1">
        <v>9.8100000000000007E-2</v>
      </c>
      <c r="L87">
        <v>0</v>
      </c>
      <c r="M87">
        <v>73.3</v>
      </c>
      <c r="N87">
        <v>85.7</v>
      </c>
      <c r="O87">
        <v>84.6</v>
      </c>
      <c r="P87">
        <v>66.599999999999994</v>
      </c>
      <c r="Q87">
        <v>89.9</v>
      </c>
      <c r="R87">
        <v>84.1</v>
      </c>
      <c r="S87">
        <v>78.2</v>
      </c>
      <c r="T87">
        <v>41</v>
      </c>
      <c r="U87">
        <v>87.1</v>
      </c>
      <c r="V87">
        <v>96.4</v>
      </c>
      <c r="W87">
        <v>58.8</v>
      </c>
      <c r="X87">
        <v>79.91</v>
      </c>
    </row>
    <row r="88" spans="1:24" x14ac:dyDescent="0.3">
      <c r="A88">
        <v>86</v>
      </c>
      <c r="B88" t="s">
        <v>152</v>
      </c>
      <c r="C88" t="s">
        <v>129</v>
      </c>
      <c r="D88" t="s">
        <v>69</v>
      </c>
      <c r="E88" s="1">
        <v>0.3483</v>
      </c>
      <c r="F88" s="1">
        <v>0.115</v>
      </c>
      <c r="G88">
        <v>10</v>
      </c>
      <c r="H88">
        <v>8.5</v>
      </c>
      <c r="I88">
        <v>93.3</v>
      </c>
      <c r="J88" s="1">
        <v>3.6999999999999998E-2</v>
      </c>
      <c r="K88" s="1">
        <v>8.7099999999999997E-2</v>
      </c>
      <c r="L88">
        <v>0</v>
      </c>
      <c r="M88">
        <v>72.5</v>
      </c>
      <c r="N88">
        <v>81.099999999999994</v>
      </c>
      <c r="O88">
        <v>85.1</v>
      </c>
      <c r="P88">
        <v>67.5</v>
      </c>
      <c r="Q88">
        <v>84.6</v>
      </c>
      <c r="R88">
        <v>84.5</v>
      </c>
      <c r="S88">
        <v>77.7</v>
      </c>
      <c r="T88">
        <v>68.400000000000006</v>
      </c>
      <c r="U88">
        <v>77.400000000000006</v>
      </c>
      <c r="V88">
        <v>95.3</v>
      </c>
      <c r="W88">
        <v>56.2</v>
      </c>
      <c r="X88">
        <v>79.900000000000006</v>
      </c>
    </row>
    <row r="89" spans="1:24" x14ac:dyDescent="0.3">
      <c r="A89">
        <v>87</v>
      </c>
      <c r="B89">
        <v>44</v>
      </c>
      <c r="C89" t="s">
        <v>130</v>
      </c>
      <c r="D89" t="s">
        <v>69</v>
      </c>
      <c r="E89" s="1">
        <v>0.37330000000000002</v>
      </c>
      <c r="F89" s="1">
        <v>0.13700000000000001</v>
      </c>
      <c r="G89">
        <v>10</v>
      </c>
      <c r="H89">
        <v>8.5</v>
      </c>
      <c r="I89">
        <v>92.8</v>
      </c>
      <c r="J89" s="1">
        <v>3.6999999999999998E-2</v>
      </c>
      <c r="K89" s="1">
        <v>8.1500000000000003E-2</v>
      </c>
      <c r="L89">
        <v>0</v>
      </c>
      <c r="M89">
        <v>73.900000000000006</v>
      </c>
      <c r="N89">
        <v>81.900000000000006</v>
      </c>
      <c r="O89">
        <v>87.5</v>
      </c>
      <c r="P89">
        <v>67.5</v>
      </c>
      <c r="Q89">
        <v>83.7</v>
      </c>
      <c r="R89">
        <v>100</v>
      </c>
      <c r="S89">
        <v>81</v>
      </c>
      <c r="T89">
        <v>50.4</v>
      </c>
      <c r="U89">
        <v>84.7</v>
      </c>
      <c r="V89">
        <v>97</v>
      </c>
      <c r="W89">
        <v>57.2</v>
      </c>
      <c r="X89">
        <v>79.89</v>
      </c>
    </row>
    <row r="90" spans="1:24" x14ac:dyDescent="0.3">
      <c r="A90">
        <v>88</v>
      </c>
      <c r="B90">
        <v>30</v>
      </c>
      <c r="C90" t="s">
        <v>131</v>
      </c>
      <c r="D90" t="s">
        <v>132</v>
      </c>
      <c r="E90" s="1">
        <v>0.37</v>
      </c>
      <c r="F90" s="1">
        <v>0.13900000000000001</v>
      </c>
      <c r="G90">
        <v>15</v>
      </c>
      <c r="H90">
        <v>14</v>
      </c>
      <c r="I90">
        <v>95.6</v>
      </c>
      <c r="J90" s="1">
        <v>1.7000000000000001E-2</v>
      </c>
      <c r="K90" s="1">
        <v>4.8599999999999997E-2</v>
      </c>
      <c r="L90">
        <v>93</v>
      </c>
      <c r="M90">
        <v>85.7</v>
      </c>
      <c r="N90">
        <v>82.6</v>
      </c>
      <c r="O90">
        <v>97.2</v>
      </c>
      <c r="P90">
        <v>75.099999999999994</v>
      </c>
      <c r="Q90">
        <v>78.5</v>
      </c>
      <c r="R90">
        <v>63</v>
      </c>
      <c r="S90">
        <v>63.1</v>
      </c>
      <c r="T90">
        <v>81.8</v>
      </c>
      <c r="U90">
        <v>85.4</v>
      </c>
      <c r="V90">
        <v>71.7</v>
      </c>
      <c r="W90">
        <v>72.3</v>
      </c>
      <c r="X90">
        <v>79.709999999999994</v>
      </c>
    </row>
    <row r="91" spans="1:24" x14ac:dyDescent="0.3">
      <c r="A91">
        <v>89</v>
      </c>
      <c r="B91" t="s">
        <v>152</v>
      </c>
      <c r="C91" t="s">
        <v>133</v>
      </c>
      <c r="D91" t="s">
        <v>69</v>
      </c>
      <c r="E91" s="1">
        <v>0.30409999999999998</v>
      </c>
      <c r="F91" s="1">
        <v>0.125</v>
      </c>
      <c r="G91">
        <v>10</v>
      </c>
      <c r="H91">
        <v>8.4</v>
      </c>
      <c r="I91">
        <v>92.1</v>
      </c>
      <c r="J91" s="1">
        <v>3.7999999999999999E-2</v>
      </c>
      <c r="K91" s="1">
        <v>9.8100000000000007E-2</v>
      </c>
      <c r="L91">
        <v>0</v>
      </c>
      <c r="M91">
        <v>78.2</v>
      </c>
      <c r="N91">
        <v>85.2</v>
      </c>
      <c r="O91">
        <v>82.4</v>
      </c>
      <c r="P91">
        <v>65.7</v>
      </c>
      <c r="Q91">
        <v>90.3</v>
      </c>
      <c r="R91">
        <v>82</v>
      </c>
      <c r="S91">
        <v>84.7</v>
      </c>
      <c r="T91">
        <v>51.1</v>
      </c>
      <c r="U91">
        <v>84</v>
      </c>
      <c r="V91">
        <v>95.6</v>
      </c>
      <c r="W91">
        <v>57.4</v>
      </c>
      <c r="X91">
        <v>79.47</v>
      </c>
    </row>
    <row r="92" spans="1:24" x14ac:dyDescent="0.3">
      <c r="A92">
        <v>90</v>
      </c>
      <c r="B92">
        <v>41</v>
      </c>
      <c r="C92" t="s">
        <v>134</v>
      </c>
      <c r="D92" t="s">
        <v>69</v>
      </c>
      <c r="E92" s="1">
        <v>0.41570000000000001</v>
      </c>
      <c r="F92" s="1">
        <v>0.13300000000000001</v>
      </c>
      <c r="G92">
        <v>10</v>
      </c>
      <c r="H92">
        <v>8.9</v>
      </c>
      <c r="I92">
        <v>93.8</v>
      </c>
      <c r="J92" s="1">
        <v>4.3999999999999997E-2</v>
      </c>
      <c r="K92" s="1">
        <v>8.7099999999999997E-2</v>
      </c>
      <c r="L92">
        <v>0</v>
      </c>
      <c r="M92">
        <v>69.400000000000006</v>
      </c>
      <c r="N92">
        <v>84.3</v>
      </c>
      <c r="O92">
        <v>83.7</v>
      </c>
      <c r="P92">
        <v>67.8</v>
      </c>
      <c r="Q92">
        <v>86.5</v>
      </c>
      <c r="R92">
        <v>69.2</v>
      </c>
      <c r="S92">
        <v>76.7</v>
      </c>
      <c r="T92">
        <v>43.4</v>
      </c>
      <c r="U92">
        <v>85.5</v>
      </c>
      <c r="V92">
        <v>98.6</v>
      </c>
      <c r="W92">
        <v>56.9</v>
      </c>
      <c r="X92">
        <v>79.11</v>
      </c>
    </row>
    <row r="93" spans="1:24" x14ac:dyDescent="0.3">
      <c r="A93">
        <v>91</v>
      </c>
      <c r="B93" t="s">
        <v>152</v>
      </c>
      <c r="C93" t="s">
        <v>135</v>
      </c>
      <c r="D93" t="s">
        <v>69</v>
      </c>
      <c r="E93" s="1">
        <v>0.37590000000000001</v>
      </c>
      <c r="F93" s="1">
        <v>0.128</v>
      </c>
      <c r="G93">
        <v>10</v>
      </c>
      <c r="H93">
        <v>8.8000000000000007</v>
      </c>
      <c r="I93">
        <v>95.1</v>
      </c>
      <c r="J93" s="1">
        <v>5.8000000000000003E-2</v>
      </c>
      <c r="K93" s="1">
        <v>0.09</v>
      </c>
      <c r="L93">
        <v>0</v>
      </c>
      <c r="M93">
        <v>79.599999999999994</v>
      </c>
      <c r="N93">
        <v>83.5</v>
      </c>
      <c r="O93">
        <v>90.7</v>
      </c>
      <c r="P93">
        <v>66.7</v>
      </c>
      <c r="Q93">
        <v>85</v>
      </c>
      <c r="R93">
        <v>83.4</v>
      </c>
      <c r="S93">
        <v>75.7</v>
      </c>
      <c r="T93">
        <v>43.9</v>
      </c>
      <c r="U93">
        <v>94.1</v>
      </c>
      <c r="V93">
        <v>81.7</v>
      </c>
      <c r="W93">
        <v>57.9</v>
      </c>
      <c r="X93">
        <v>77.150000000000006</v>
      </c>
    </row>
    <row r="94" spans="1:24" x14ac:dyDescent="0.3">
      <c r="A94">
        <v>92</v>
      </c>
      <c r="B94" t="s">
        <v>152</v>
      </c>
      <c r="C94" t="s">
        <v>136</v>
      </c>
      <c r="D94" t="s">
        <v>69</v>
      </c>
      <c r="E94" s="1">
        <v>0.31809999999999999</v>
      </c>
      <c r="F94" s="1">
        <v>0.13200000000000001</v>
      </c>
      <c r="G94">
        <v>10</v>
      </c>
      <c r="H94">
        <v>8.3000000000000007</v>
      </c>
      <c r="I94">
        <v>93.5</v>
      </c>
      <c r="J94" s="1">
        <v>4.2999999999999997E-2</v>
      </c>
      <c r="K94" s="1">
        <v>9.0200000000000002E-2</v>
      </c>
      <c r="L94">
        <v>0</v>
      </c>
      <c r="M94">
        <v>77</v>
      </c>
      <c r="N94">
        <v>81</v>
      </c>
      <c r="O94">
        <v>77.7</v>
      </c>
      <c r="P94">
        <v>67.2</v>
      </c>
      <c r="Q94">
        <v>84.2</v>
      </c>
      <c r="R94">
        <v>79.400000000000006</v>
      </c>
      <c r="S94">
        <v>79.2</v>
      </c>
      <c r="T94">
        <v>37.299999999999997</v>
      </c>
      <c r="U94">
        <v>83</v>
      </c>
      <c r="V94">
        <v>97</v>
      </c>
      <c r="W94">
        <v>57.7</v>
      </c>
      <c r="X94">
        <v>77.12</v>
      </c>
    </row>
    <row r="95" spans="1:24" x14ac:dyDescent="0.3">
      <c r="A95">
        <v>93</v>
      </c>
      <c r="B95">
        <v>45</v>
      </c>
      <c r="C95" t="s">
        <v>137</v>
      </c>
      <c r="D95" t="s">
        <v>137</v>
      </c>
      <c r="E95" s="1">
        <v>0.4027</v>
      </c>
      <c r="F95" s="1">
        <v>0.17899999999999999</v>
      </c>
      <c r="G95">
        <v>7</v>
      </c>
      <c r="H95">
        <v>12</v>
      </c>
      <c r="I95">
        <v>95.8</v>
      </c>
      <c r="J95" s="1">
        <v>3.6999999999999998E-2</v>
      </c>
      <c r="K95" s="1">
        <v>2.8500000000000001E-2</v>
      </c>
      <c r="L95">
        <v>70</v>
      </c>
      <c r="M95">
        <v>78.599999999999994</v>
      </c>
      <c r="N95">
        <v>84.6</v>
      </c>
      <c r="O95">
        <v>78.099999999999994</v>
      </c>
      <c r="P95">
        <v>100</v>
      </c>
      <c r="Q95">
        <v>73.3</v>
      </c>
      <c r="R95">
        <v>54.7</v>
      </c>
      <c r="S95">
        <v>56.4</v>
      </c>
      <c r="T95">
        <v>85.8</v>
      </c>
      <c r="U95">
        <v>82.2</v>
      </c>
      <c r="V95">
        <v>81.8</v>
      </c>
      <c r="W95">
        <v>81.099999999999994</v>
      </c>
      <c r="X95">
        <v>77.11</v>
      </c>
    </row>
    <row r="96" spans="1:24" x14ac:dyDescent="0.3">
      <c r="A96">
        <v>94</v>
      </c>
      <c r="B96" t="s">
        <v>152</v>
      </c>
      <c r="C96" t="s">
        <v>138</v>
      </c>
      <c r="D96" t="s">
        <v>139</v>
      </c>
      <c r="E96" s="1">
        <v>0.27289999999999998</v>
      </c>
      <c r="F96" s="1">
        <v>0.16300000000000001</v>
      </c>
      <c r="G96">
        <v>20</v>
      </c>
      <c r="H96" t="s">
        <v>152</v>
      </c>
      <c r="I96">
        <v>87.4</v>
      </c>
      <c r="J96" s="1">
        <v>4.7E-2</v>
      </c>
      <c r="K96" s="1">
        <v>0.1782</v>
      </c>
      <c r="L96">
        <v>0</v>
      </c>
      <c r="M96">
        <v>69</v>
      </c>
      <c r="N96">
        <v>80</v>
      </c>
      <c r="O96">
        <v>74.400000000000006</v>
      </c>
      <c r="P96">
        <v>64.599999999999994</v>
      </c>
      <c r="Q96">
        <v>81.400000000000006</v>
      </c>
      <c r="R96">
        <v>52.4</v>
      </c>
      <c r="S96">
        <v>50</v>
      </c>
      <c r="T96">
        <v>56.2</v>
      </c>
      <c r="U96">
        <v>83.6</v>
      </c>
      <c r="V96">
        <v>98.5</v>
      </c>
      <c r="W96">
        <v>62.3</v>
      </c>
      <c r="X96">
        <v>74.59</v>
      </c>
    </row>
    <row r="97" spans="1:24" x14ac:dyDescent="0.3">
      <c r="A97">
        <v>95</v>
      </c>
      <c r="B97">
        <v>48</v>
      </c>
      <c r="C97" t="s">
        <v>140</v>
      </c>
      <c r="D97" t="s">
        <v>141</v>
      </c>
      <c r="E97" s="1">
        <v>0.28389999999999999</v>
      </c>
      <c r="F97" s="1">
        <v>8.7999999999999995E-2</v>
      </c>
      <c r="G97">
        <v>10</v>
      </c>
      <c r="H97">
        <v>15</v>
      </c>
      <c r="I97">
        <v>86.3</v>
      </c>
      <c r="J97" s="1">
        <v>0.1</v>
      </c>
      <c r="K97" s="1">
        <v>1.0741000000000001</v>
      </c>
      <c r="L97">
        <v>92</v>
      </c>
      <c r="M97">
        <v>63.6</v>
      </c>
      <c r="N97">
        <v>74.2</v>
      </c>
      <c r="O97">
        <v>65.2</v>
      </c>
      <c r="P97">
        <v>70.2</v>
      </c>
      <c r="Q97">
        <v>83.9</v>
      </c>
      <c r="R97">
        <v>57.4</v>
      </c>
      <c r="S97">
        <v>74.3</v>
      </c>
      <c r="T97">
        <v>38.799999999999997</v>
      </c>
      <c r="U97">
        <v>82.5</v>
      </c>
      <c r="V97">
        <v>95.6</v>
      </c>
      <c r="W97">
        <v>60.6</v>
      </c>
      <c r="X97">
        <v>73.150000000000006</v>
      </c>
    </row>
    <row r="98" spans="1:24" x14ac:dyDescent="0.3">
      <c r="A98">
        <v>96</v>
      </c>
      <c r="B98">
        <v>49</v>
      </c>
      <c r="C98" t="s">
        <v>142</v>
      </c>
      <c r="D98" t="s">
        <v>143</v>
      </c>
      <c r="E98" s="1">
        <v>0.16839999999999999</v>
      </c>
      <c r="F98" s="1">
        <v>0.151</v>
      </c>
      <c r="G98">
        <v>6</v>
      </c>
      <c r="H98">
        <v>10</v>
      </c>
      <c r="I98">
        <v>99.2</v>
      </c>
      <c r="J98" s="1">
        <v>3.6999999999999998E-2</v>
      </c>
      <c r="K98" s="1">
        <v>3.4599999999999999E-2</v>
      </c>
      <c r="L98">
        <v>90</v>
      </c>
      <c r="M98">
        <v>85.2</v>
      </c>
      <c r="N98">
        <v>88.9</v>
      </c>
      <c r="O98">
        <v>75.7</v>
      </c>
      <c r="P98">
        <v>79.7</v>
      </c>
      <c r="Q98">
        <v>73.5</v>
      </c>
      <c r="R98">
        <v>50</v>
      </c>
      <c r="S98">
        <v>65.8</v>
      </c>
      <c r="T98">
        <v>27.8</v>
      </c>
      <c r="U98">
        <v>70.099999999999994</v>
      </c>
      <c r="V98">
        <v>84</v>
      </c>
      <c r="W98">
        <v>65.400000000000006</v>
      </c>
      <c r="X98">
        <v>70.73</v>
      </c>
    </row>
    <row r="99" spans="1:24" x14ac:dyDescent="0.3">
      <c r="A99">
        <v>97</v>
      </c>
      <c r="B99">
        <v>47</v>
      </c>
      <c r="C99" t="s">
        <v>144</v>
      </c>
      <c r="D99" t="s">
        <v>145</v>
      </c>
      <c r="E99" s="1">
        <v>0.25650000000000001</v>
      </c>
      <c r="F99" s="1">
        <v>0.11799999999999999</v>
      </c>
      <c r="G99">
        <v>10</v>
      </c>
      <c r="H99">
        <v>30</v>
      </c>
      <c r="I99">
        <v>79.599999999999994</v>
      </c>
      <c r="J99" s="1">
        <v>4.7E-2</v>
      </c>
      <c r="K99" s="1">
        <v>0.16389999999999999</v>
      </c>
      <c r="L99">
        <v>181</v>
      </c>
      <c r="M99">
        <v>61.9</v>
      </c>
      <c r="N99">
        <v>72.900000000000006</v>
      </c>
      <c r="O99">
        <v>62.5</v>
      </c>
      <c r="P99">
        <v>50</v>
      </c>
      <c r="Q99">
        <v>79.5</v>
      </c>
      <c r="R99">
        <v>55.5</v>
      </c>
      <c r="S99">
        <v>75.8</v>
      </c>
      <c r="T99">
        <v>17.399999999999999</v>
      </c>
      <c r="U99">
        <v>76.900000000000006</v>
      </c>
      <c r="V99">
        <v>88</v>
      </c>
      <c r="W99">
        <v>61.9</v>
      </c>
      <c r="X99">
        <v>66.569999999999993</v>
      </c>
    </row>
    <row r="100" spans="1:24" x14ac:dyDescent="0.3">
      <c r="A100">
        <v>98</v>
      </c>
      <c r="B100">
        <v>50</v>
      </c>
      <c r="C100" t="s">
        <v>146</v>
      </c>
      <c r="D100" t="s">
        <v>147</v>
      </c>
      <c r="E100" s="1">
        <v>0.307</v>
      </c>
      <c r="F100" s="1">
        <v>0.17100000000000001</v>
      </c>
      <c r="G100">
        <v>8</v>
      </c>
      <c r="H100">
        <v>12</v>
      </c>
      <c r="I100">
        <v>94.9</v>
      </c>
      <c r="J100" s="1">
        <v>1.0999999999999999E-2</v>
      </c>
      <c r="K100" s="1">
        <v>2.5600000000000001E-2</v>
      </c>
      <c r="L100">
        <v>98</v>
      </c>
      <c r="M100">
        <v>78.099999999999994</v>
      </c>
      <c r="N100">
        <v>77.3</v>
      </c>
      <c r="O100">
        <v>66.7</v>
      </c>
      <c r="P100">
        <v>74.3</v>
      </c>
      <c r="Q100">
        <v>57</v>
      </c>
      <c r="R100">
        <v>70.5</v>
      </c>
      <c r="S100">
        <v>59.5</v>
      </c>
      <c r="T100">
        <v>47.2</v>
      </c>
      <c r="U100">
        <v>62.2</v>
      </c>
      <c r="V100">
        <v>84.8</v>
      </c>
      <c r="W100">
        <v>59.7</v>
      </c>
      <c r="X100">
        <v>66.02</v>
      </c>
    </row>
    <row r="101" spans="1:24" x14ac:dyDescent="0.3">
      <c r="A101">
        <v>99</v>
      </c>
      <c r="B101" t="s">
        <v>152</v>
      </c>
      <c r="C101" t="s">
        <v>148</v>
      </c>
      <c r="D101" t="s">
        <v>149</v>
      </c>
      <c r="E101" s="1">
        <v>0.28889999999999999</v>
      </c>
      <c r="F101" s="1">
        <v>0.23400000000000001</v>
      </c>
      <c r="G101">
        <v>30</v>
      </c>
      <c r="H101">
        <v>27</v>
      </c>
      <c r="I101">
        <v>100</v>
      </c>
      <c r="J101" s="1">
        <v>0.1</v>
      </c>
      <c r="K101" s="1">
        <v>6.8900000000000003E-2</v>
      </c>
      <c r="L101">
        <v>45</v>
      </c>
      <c r="M101">
        <v>100</v>
      </c>
      <c r="N101">
        <v>50</v>
      </c>
      <c r="O101">
        <v>69.400000000000006</v>
      </c>
      <c r="P101">
        <v>52.2</v>
      </c>
      <c r="Q101">
        <v>50</v>
      </c>
      <c r="R101">
        <v>78</v>
      </c>
      <c r="S101">
        <v>79.2</v>
      </c>
      <c r="T101">
        <v>97.9</v>
      </c>
      <c r="U101">
        <v>50</v>
      </c>
      <c r="V101">
        <v>50</v>
      </c>
      <c r="W101">
        <v>58.6</v>
      </c>
      <c r="X101">
        <v>61.23</v>
      </c>
    </row>
    <row r="102" spans="1:24" x14ac:dyDescent="0.3">
      <c r="A102">
        <v>100</v>
      </c>
      <c r="B102" t="s">
        <v>152</v>
      </c>
      <c r="C102" t="s">
        <v>150</v>
      </c>
      <c r="D102" t="s">
        <v>151</v>
      </c>
      <c r="E102" s="1">
        <v>0.2606</v>
      </c>
      <c r="F102" s="1">
        <v>0.14799999999999999</v>
      </c>
      <c r="G102">
        <v>15</v>
      </c>
      <c r="H102" t="s">
        <v>152</v>
      </c>
      <c r="I102">
        <v>50</v>
      </c>
      <c r="J102" s="1">
        <v>3.5000000000000003E-2</v>
      </c>
      <c r="K102" s="1">
        <v>0.1011</v>
      </c>
      <c r="L102">
        <v>0</v>
      </c>
      <c r="M102">
        <v>50</v>
      </c>
      <c r="N102">
        <v>79.099999999999994</v>
      </c>
      <c r="O102">
        <v>50</v>
      </c>
      <c r="P102">
        <v>65</v>
      </c>
      <c r="Q102">
        <v>89.7</v>
      </c>
      <c r="R102">
        <v>71.599999999999994</v>
      </c>
      <c r="S102">
        <v>59.6</v>
      </c>
      <c r="T102">
        <v>1</v>
      </c>
      <c r="U102">
        <v>87.6</v>
      </c>
      <c r="V102">
        <v>94.5</v>
      </c>
      <c r="W102">
        <v>50</v>
      </c>
      <c r="X10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1"/>
  <sheetViews>
    <sheetView topLeftCell="A75" workbookViewId="0">
      <selection activeCell="N88" sqref="N88"/>
    </sheetView>
  </sheetViews>
  <sheetFormatPr defaultRowHeight="14.4" x14ac:dyDescent="0.3"/>
  <sheetData>
    <row r="1" spans="1:24" x14ac:dyDescent="0.3">
      <c r="A1">
        <v>2022</v>
      </c>
      <c r="B1">
        <v>2021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>
        <v>1</v>
      </c>
      <c r="B2">
        <v>2</v>
      </c>
      <c r="C2" t="s">
        <v>22</v>
      </c>
      <c r="D2" t="s">
        <v>23</v>
      </c>
      <c r="E2" s="1">
        <v>0.41720000000000002</v>
      </c>
      <c r="F2" s="1">
        <v>0.112</v>
      </c>
      <c r="G2">
        <v>25</v>
      </c>
      <c r="H2">
        <v>25</v>
      </c>
      <c r="I2">
        <v>94.7</v>
      </c>
      <c r="J2" s="1">
        <v>9.0999999999999998E-2</v>
      </c>
      <c r="K2" s="1">
        <v>6.4699999999999994E-2</v>
      </c>
      <c r="L2">
        <v>707</v>
      </c>
      <c r="M2">
        <v>88.2</v>
      </c>
      <c r="N2">
        <v>93</v>
      </c>
      <c r="O2">
        <v>100</v>
      </c>
      <c r="P2">
        <v>85</v>
      </c>
      <c r="Q2">
        <v>93.2</v>
      </c>
      <c r="R2">
        <v>59.4</v>
      </c>
      <c r="S2">
        <v>88.8</v>
      </c>
      <c r="T2">
        <v>86.5</v>
      </c>
      <c r="U2">
        <v>95.6</v>
      </c>
      <c r="V2">
        <v>97.5</v>
      </c>
      <c r="W2">
        <v>65.7</v>
      </c>
      <c r="X2">
        <v>100</v>
      </c>
    </row>
    <row r="3" spans="1:24" x14ac:dyDescent="0.3">
      <c r="A3">
        <v>2</v>
      </c>
      <c r="B3" t="s">
        <v>24</v>
      </c>
      <c r="C3" t="s">
        <v>25</v>
      </c>
      <c r="D3" t="s">
        <v>26</v>
      </c>
      <c r="E3" s="1">
        <v>0.4486</v>
      </c>
      <c r="F3" s="1">
        <v>0.114</v>
      </c>
      <c r="G3">
        <v>20</v>
      </c>
      <c r="H3">
        <v>25</v>
      </c>
      <c r="I3">
        <v>99.8</v>
      </c>
      <c r="J3" s="1">
        <v>7.5999999999999998E-2</v>
      </c>
      <c r="K3" s="1">
        <v>1.7999999999999999E-2</v>
      </c>
      <c r="L3">
        <v>98</v>
      </c>
      <c r="M3">
        <v>82.2</v>
      </c>
      <c r="N3">
        <v>91.4</v>
      </c>
      <c r="O3">
        <v>99.6</v>
      </c>
      <c r="P3">
        <v>78.599999999999994</v>
      </c>
      <c r="Q3">
        <v>94.6</v>
      </c>
      <c r="R3">
        <v>69.900000000000006</v>
      </c>
      <c r="S3">
        <v>100</v>
      </c>
      <c r="T3">
        <v>91.8</v>
      </c>
      <c r="U3">
        <v>87.1</v>
      </c>
      <c r="V3">
        <v>100</v>
      </c>
      <c r="W3">
        <v>69.099999999999994</v>
      </c>
      <c r="X3">
        <v>99.46</v>
      </c>
    </row>
    <row r="4" spans="1:24" x14ac:dyDescent="0.3">
      <c r="A4">
        <v>3</v>
      </c>
      <c r="B4">
        <v>1</v>
      </c>
      <c r="C4" t="s">
        <v>27</v>
      </c>
      <c r="D4" t="s">
        <v>28</v>
      </c>
      <c r="E4" s="1">
        <v>0.38919999999999999</v>
      </c>
      <c r="F4" s="1">
        <v>0.127</v>
      </c>
      <c r="G4">
        <v>25</v>
      </c>
      <c r="H4">
        <v>30</v>
      </c>
      <c r="I4">
        <v>89.3</v>
      </c>
      <c r="J4" s="1">
        <v>6.3E-2</v>
      </c>
      <c r="K4" s="1">
        <v>4.7899999999999998E-2</v>
      </c>
      <c r="L4" s="2">
        <v>1190</v>
      </c>
      <c r="M4">
        <v>85</v>
      </c>
      <c r="N4">
        <v>99.7</v>
      </c>
      <c r="O4">
        <v>96.7</v>
      </c>
      <c r="P4">
        <v>73</v>
      </c>
      <c r="Q4">
        <v>93.9</v>
      </c>
      <c r="R4">
        <v>65</v>
      </c>
      <c r="S4">
        <v>96.3</v>
      </c>
      <c r="T4">
        <v>94.9</v>
      </c>
      <c r="U4">
        <v>86</v>
      </c>
      <c r="V4">
        <v>97</v>
      </c>
      <c r="W4">
        <v>68.3</v>
      </c>
      <c r="X4">
        <v>99.24</v>
      </c>
    </row>
    <row r="5" spans="1:24" x14ac:dyDescent="0.3">
      <c r="A5">
        <v>4</v>
      </c>
      <c r="B5">
        <v>3</v>
      </c>
      <c r="C5" t="s">
        <v>29</v>
      </c>
      <c r="D5" t="s">
        <v>26</v>
      </c>
      <c r="E5" s="1">
        <v>0.4486</v>
      </c>
      <c r="F5" s="1">
        <v>0.11899999999999999</v>
      </c>
      <c r="G5">
        <v>20</v>
      </c>
      <c r="H5">
        <v>25</v>
      </c>
      <c r="I5">
        <v>99.2</v>
      </c>
      <c r="J5" s="1">
        <v>7.5999999999999998E-2</v>
      </c>
      <c r="K5" s="1">
        <v>1.7999999999999999E-2</v>
      </c>
      <c r="L5">
        <v>98</v>
      </c>
      <c r="M5">
        <v>82</v>
      </c>
      <c r="N5">
        <v>91.4</v>
      </c>
      <c r="O5">
        <v>99.2</v>
      </c>
      <c r="P5">
        <v>78.599999999999994</v>
      </c>
      <c r="Q5">
        <v>87.5</v>
      </c>
      <c r="R5">
        <v>71.599999999999994</v>
      </c>
      <c r="S5">
        <v>91.5</v>
      </c>
      <c r="T5">
        <v>92.8</v>
      </c>
      <c r="U5">
        <v>84</v>
      </c>
      <c r="V5">
        <v>96.2</v>
      </c>
      <c r="W5">
        <v>68.7</v>
      </c>
      <c r="X5">
        <v>96.33</v>
      </c>
    </row>
    <row r="6" spans="1:24" x14ac:dyDescent="0.3">
      <c r="A6">
        <v>5</v>
      </c>
      <c r="B6">
        <v>5</v>
      </c>
      <c r="C6" t="s">
        <v>30</v>
      </c>
      <c r="D6" t="s">
        <v>31</v>
      </c>
      <c r="E6" s="1">
        <v>0.41420000000000001</v>
      </c>
      <c r="F6" s="1">
        <v>0.105</v>
      </c>
      <c r="G6">
        <v>25</v>
      </c>
      <c r="H6">
        <v>28</v>
      </c>
      <c r="I6">
        <v>94.8</v>
      </c>
      <c r="J6" s="1">
        <v>7.5999999999999998E-2</v>
      </c>
      <c r="K6" s="1">
        <v>5.1799999999999999E-2</v>
      </c>
      <c r="L6">
        <v>364</v>
      </c>
      <c r="M6">
        <v>84.5</v>
      </c>
      <c r="N6">
        <v>98.5</v>
      </c>
      <c r="O6">
        <v>94.8</v>
      </c>
      <c r="P6">
        <v>77.599999999999994</v>
      </c>
      <c r="Q6">
        <v>95.2</v>
      </c>
      <c r="R6">
        <v>65.3</v>
      </c>
      <c r="S6">
        <v>92.5</v>
      </c>
      <c r="T6">
        <v>95.7</v>
      </c>
      <c r="U6">
        <v>75.5</v>
      </c>
      <c r="V6">
        <v>95.1</v>
      </c>
      <c r="W6">
        <v>66.3</v>
      </c>
      <c r="X6">
        <v>96.21</v>
      </c>
    </row>
    <row r="7" spans="1:24" x14ac:dyDescent="0.3">
      <c r="A7">
        <v>6</v>
      </c>
      <c r="B7" t="s">
        <v>24</v>
      </c>
      <c r="C7" t="s">
        <v>32</v>
      </c>
      <c r="D7" t="s">
        <v>26</v>
      </c>
      <c r="E7" s="1">
        <v>0.4486</v>
      </c>
      <c r="F7" s="1">
        <v>0.11899999999999999</v>
      </c>
      <c r="G7">
        <v>20</v>
      </c>
      <c r="H7">
        <v>25</v>
      </c>
      <c r="I7">
        <v>95.2</v>
      </c>
      <c r="J7" s="1">
        <v>7.5999999999999998E-2</v>
      </c>
      <c r="K7" s="1">
        <v>1.7999999999999999E-2</v>
      </c>
      <c r="L7">
        <v>98</v>
      </c>
      <c r="M7">
        <v>79.2</v>
      </c>
      <c r="N7">
        <v>91.4</v>
      </c>
      <c r="O7">
        <v>99.1</v>
      </c>
      <c r="P7">
        <v>78.599999999999994</v>
      </c>
      <c r="Q7">
        <v>94.4</v>
      </c>
      <c r="R7">
        <v>70.7</v>
      </c>
      <c r="S7">
        <v>100</v>
      </c>
      <c r="T7">
        <v>85.4</v>
      </c>
      <c r="U7">
        <v>92</v>
      </c>
      <c r="V7">
        <v>96.8</v>
      </c>
      <c r="W7">
        <v>67.7</v>
      </c>
      <c r="X7">
        <v>95.82</v>
      </c>
    </row>
    <row r="8" spans="1:24" x14ac:dyDescent="0.3">
      <c r="A8">
        <v>7</v>
      </c>
      <c r="B8">
        <v>6</v>
      </c>
      <c r="C8" t="s">
        <v>33</v>
      </c>
      <c r="D8" t="s">
        <v>34</v>
      </c>
      <c r="E8" s="1">
        <v>0.37809999999999999</v>
      </c>
      <c r="F8" s="1">
        <v>0.10100000000000001</v>
      </c>
      <c r="G8">
        <v>10</v>
      </c>
      <c r="H8">
        <v>16</v>
      </c>
      <c r="I8">
        <v>95.8</v>
      </c>
      <c r="J8" s="1">
        <v>5.6000000000000001E-2</v>
      </c>
      <c r="K8" s="1">
        <v>6.4600000000000005E-2</v>
      </c>
      <c r="L8">
        <v>364</v>
      </c>
      <c r="M8">
        <v>78.5</v>
      </c>
      <c r="N8">
        <v>87</v>
      </c>
      <c r="O8">
        <v>96.7</v>
      </c>
      <c r="P8">
        <v>92.4</v>
      </c>
      <c r="Q8">
        <v>93.5</v>
      </c>
      <c r="R8">
        <v>70.7</v>
      </c>
      <c r="S8">
        <v>81.400000000000006</v>
      </c>
      <c r="T8">
        <v>84.8</v>
      </c>
      <c r="U8">
        <v>97</v>
      </c>
      <c r="V8">
        <v>99.2</v>
      </c>
      <c r="W8">
        <v>68.7</v>
      </c>
      <c r="X8">
        <v>95.51</v>
      </c>
    </row>
    <row r="9" spans="1:24" x14ac:dyDescent="0.3">
      <c r="A9">
        <v>8</v>
      </c>
      <c r="B9">
        <v>10</v>
      </c>
      <c r="C9" t="s">
        <v>35</v>
      </c>
      <c r="D9" t="s">
        <v>36</v>
      </c>
      <c r="E9" s="1">
        <v>0.38790000000000002</v>
      </c>
      <c r="F9" s="1">
        <v>9.7000000000000003E-2</v>
      </c>
      <c r="G9">
        <v>20</v>
      </c>
      <c r="H9">
        <v>14</v>
      </c>
      <c r="I9">
        <v>95.9</v>
      </c>
      <c r="J9" s="1">
        <v>6.4000000000000001E-2</v>
      </c>
      <c r="K9" s="1">
        <v>6.4600000000000005E-2</v>
      </c>
      <c r="L9">
        <v>140</v>
      </c>
      <c r="M9">
        <v>79.5</v>
      </c>
      <c r="N9">
        <v>73.900000000000006</v>
      </c>
      <c r="O9">
        <v>99</v>
      </c>
      <c r="P9">
        <v>67.400000000000006</v>
      </c>
      <c r="Q9">
        <v>91.8</v>
      </c>
      <c r="R9">
        <v>73.3</v>
      </c>
      <c r="S9">
        <v>87.7</v>
      </c>
      <c r="T9">
        <v>77.599999999999994</v>
      </c>
      <c r="U9">
        <v>97.9</v>
      </c>
      <c r="V9">
        <v>98</v>
      </c>
      <c r="W9">
        <v>70.5</v>
      </c>
      <c r="X9">
        <v>94.04</v>
      </c>
    </row>
    <row r="10" spans="1:24" x14ac:dyDescent="0.3">
      <c r="A10">
        <v>9</v>
      </c>
      <c r="B10" t="s">
        <v>24</v>
      </c>
      <c r="C10" t="s">
        <v>37</v>
      </c>
      <c r="D10" t="s">
        <v>38</v>
      </c>
      <c r="E10" s="1">
        <v>0.36730000000000002</v>
      </c>
      <c r="F10" s="1">
        <v>0.11700000000000001</v>
      </c>
      <c r="G10">
        <v>20</v>
      </c>
      <c r="H10">
        <v>26</v>
      </c>
      <c r="I10">
        <v>95.2</v>
      </c>
      <c r="J10" s="1">
        <v>4.8000000000000001E-2</v>
      </c>
      <c r="K10" s="1">
        <v>6.2600000000000003E-2</v>
      </c>
      <c r="L10">
        <v>466.9</v>
      </c>
      <c r="M10">
        <v>74</v>
      </c>
      <c r="N10">
        <v>91.5</v>
      </c>
      <c r="O10">
        <v>93.8</v>
      </c>
      <c r="P10">
        <v>82</v>
      </c>
      <c r="Q10">
        <v>91.6</v>
      </c>
      <c r="R10">
        <v>79.3</v>
      </c>
      <c r="S10">
        <v>85.5</v>
      </c>
      <c r="T10">
        <v>78.7</v>
      </c>
      <c r="U10">
        <v>90.8</v>
      </c>
      <c r="V10">
        <v>95.8</v>
      </c>
      <c r="W10">
        <v>67</v>
      </c>
      <c r="X10">
        <v>93.79</v>
      </c>
    </row>
    <row r="11" spans="1:24" x14ac:dyDescent="0.3">
      <c r="A11">
        <v>10</v>
      </c>
      <c r="B11">
        <v>7</v>
      </c>
      <c r="C11" t="s">
        <v>39</v>
      </c>
      <c r="D11" t="s">
        <v>38</v>
      </c>
      <c r="E11" s="1">
        <v>0.36730000000000002</v>
      </c>
      <c r="F11" s="1">
        <v>0.11899999999999999</v>
      </c>
      <c r="G11">
        <v>20</v>
      </c>
      <c r="H11">
        <v>26</v>
      </c>
      <c r="I11">
        <v>95.6</v>
      </c>
      <c r="J11" s="1">
        <v>4.8000000000000001E-2</v>
      </c>
      <c r="K11" s="1">
        <v>6.2600000000000003E-2</v>
      </c>
      <c r="L11">
        <v>466.9</v>
      </c>
      <c r="M11">
        <v>74.599999999999994</v>
      </c>
      <c r="N11">
        <v>91.5</v>
      </c>
      <c r="O11">
        <v>95.4</v>
      </c>
      <c r="P11">
        <v>82</v>
      </c>
      <c r="Q11">
        <v>92.8</v>
      </c>
      <c r="R11">
        <v>71.099999999999994</v>
      </c>
      <c r="S11">
        <v>87</v>
      </c>
      <c r="T11">
        <v>88.5</v>
      </c>
      <c r="U11">
        <v>78.400000000000006</v>
      </c>
      <c r="V11">
        <v>95.8</v>
      </c>
      <c r="W11">
        <v>67.599999999999994</v>
      </c>
      <c r="X11">
        <v>93.65</v>
      </c>
    </row>
    <row r="12" spans="1:24" x14ac:dyDescent="0.3">
      <c r="A12">
        <v>11</v>
      </c>
      <c r="B12">
        <v>4</v>
      </c>
      <c r="C12" t="s">
        <v>40</v>
      </c>
      <c r="D12" t="s">
        <v>41</v>
      </c>
      <c r="E12" s="1">
        <v>0.442</v>
      </c>
      <c r="F12" s="1">
        <v>0.127</v>
      </c>
      <c r="G12">
        <v>25</v>
      </c>
      <c r="H12">
        <v>25</v>
      </c>
      <c r="I12">
        <v>91</v>
      </c>
      <c r="J12" s="1">
        <v>7.9000000000000001E-2</v>
      </c>
      <c r="K12" s="1">
        <v>5.74E-2</v>
      </c>
      <c r="L12">
        <v>490</v>
      </c>
      <c r="M12">
        <v>76</v>
      </c>
      <c r="N12">
        <v>98.9</v>
      </c>
      <c r="O12">
        <v>96</v>
      </c>
      <c r="P12">
        <v>77.099999999999994</v>
      </c>
      <c r="Q12">
        <v>97.7</v>
      </c>
      <c r="R12">
        <v>68.900000000000006</v>
      </c>
      <c r="S12">
        <v>88.1</v>
      </c>
      <c r="T12">
        <v>81.2</v>
      </c>
      <c r="U12">
        <v>88.5</v>
      </c>
      <c r="V12">
        <v>94.6</v>
      </c>
      <c r="W12">
        <v>68.5</v>
      </c>
      <c r="X12">
        <v>93.31</v>
      </c>
    </row>
    <row r="13" spans="1:24" x14ac:dyDescent="0.3">
      <c r="A13">
        <v>12</v>
      </c>
      <c r="B13">
        <v>15</v>
      </c>
      <c r="C13" t="s">
        <v>42</v>
      </c>
      <c r="D13" t="s">
        <v>36</v>
      </c>
      <c r="E13" s="1">
        <v>0.38790000000000002</v>
      </c>
      <c r="F13" s="1">
        <v>9.7000000000000003E-2</v>
      </c>
      <c r="G13">
        <v>20</v>
      </c>
      <c r="H13">
        <v>14</v>
      </c>
      <c r="I13">
        <v>94.5</v>
      </c>
      <c r="J13" s="1">
        <v>6.4000000000000001E-2</v>
      </c>
      <c r="K13" s="1">
        <v>6.4600000000000005E-2</v>
      </c>
      <c r="L13">
        <v>140</v>
      </c>
      <c r="M13">
        <v>78.7</v>
      </c>
      <c r="N13">
        <v>73.900000000000006</v>
      </c>
      <c r="O13">
        <v>98.3</v>
      </c>
      <c r="P13">
        <v>67.400000000000006</v>
      </c>
      <c r="Q13">
        <v>91.8</v>
      </c>
      <c r="R13">
        <v>75.5</v>
      </c>
      <c r="S13">
        <v>95.4</v>
      </c>
      <c r="T13">
        <v>72.2</v>
      </c>
      <c r="U13">
        <v>91.3</v>
      </c>
      <c r="V13">
        <v>97.8</v>
      </c>
      <c r="W13">
        <v>74.7</v>
      </c>
      <c r="X13">
        <v>92.76</v>
      </c>
    </row>
    <row r="14" spans="1:24" x14ac:dyDescent="0.3">
      <c r="A14">
        <v>13</v>
      </c>
      <c r="B14">
        <v>9</v>
      </c>
      <c r="C14" t="s">
        <v>43</v>
      </c>
      <c r="D14" t="s">
        <v>44</v>
      </c>
      <c r="E14" s="1">
        <v>0.41549999999999998</v>
      </c>
      <c r="F14" s="1">
        <v>8.5999999999999993E-2</v>
      </c>
      <c r="G14">
        <v>20</v>
      </c>
      <c r="H14">
        <v>24</v>
      </c>
      <c r="I14">
        <v>95.4</v>
      </c>
      <c r="J14" s="1">
        <v>8.1000000000000003E-2</v>
      </c>
      <c r="K14" s="1">
        <v>8.5500000000000007E-2</v>
      </c>
      <c r="L14">
        <v>114.8</v>
      </c>
      <c r="M14">
        <v>76.400000000000006</v>
      </c>
      <c r="N14">
        <v>90.8</v>
      </c>
      <c r="O14">
        <v>95.6</v>
      </c>
      <c r="P14">
        <v>85.1</v>
      </c>
      <c r="Q14">
        <v>92.8</v>
      </c>
      <c r="R14">
        <v>67.8</v>
      </c>
      <c r="S14">
        <v>86.3</v>
      </c>
      <c r="T14">
        <v>84.2</v>
      </c>
      <c r="U14">
        <v>75.7</v>
      </c>
      <c r="V14">
        <v>94.4</v>
      </c>
      <c r="W14">
        <v>67.7</v>
      </c>
      <c r="X14">
        <v>92.62</v>
      </c>
    </row>
    <row r="15" spans="1:24" x14ac:dyDescent="0.3">
      <c r="A15">
        <v>14</v>
      </c>
      <c r="B15">
        <v>23</v>
      </c>
      <c r="C15" t="s">
        <v>45</v>
      </c>
      <c r="D15" t="s">
        <v>46</v>
      </c>
      <c r="E15" s="1">
        <v>0.36520000000000002</v>
      </c>
      <c r="F15" s="1">
        <v>0.154</v>
      </c>
      <c r="G15">
        <v>10</v>
      </c>
      <c r="H15">
        <v>25.5</v>
      </c>
      <c r="I15">
        <v>96.2</v>
      </c>
      <c r="J15" s="1">
        <v>3.5999999999999997E-2</v>
      </c>
      <c r="K15" s="1">
        <v>8.8999999999999999E-3</v>
      </c>
      <c r="L15">
        <v>770</v>
      </c>
      <c r="M15">
        <v>91.6</v>
      </c>
      <c r="N15">
        <v>84.2</v>
      </c>
      <c r="O15">
        <v>99.3</v>
      </c>
      <c r="P15">
        <v>84</v>
      </c>
      <c r="Q15">
        <v>68.5</v>
      </c>
      <c r="R15">
        <v>65.900000000000006</v>
      </c>
      <c r="S15">
        <v>73.599999999999994</v>
      </c>
      <c r="T15">
        <v>92.5</v>
      </c>
      <c r="U15">
        <v>76.3</v>
      </c>
      <c r="V15">
        <v>90.8</v>
      </c>
      <c r="W15">
        <v>77.5</v>
      </c>
      <c r="X15">
        <v>92.47</v>
      </c>
    </row>
    <row r="16" spans="1:24" x14ac:dyDescent="0.3">
      <c r="A16">
        <v>15</v>
      </c>
      <c r="B16" t="s">
        <v>24</v>
      </c>
      <c r="C16" t="s">
        <v>47</v>
      </c>
      <c r="D16" t="s">
        <v>38</v>
      </c>
      <c r="E16" s="1">
        <v>0.36730000000000002</v>
      </c>
      <c r="F16" s="1">
        <v>0.125</v>
      </c>
      <c r="G16">
        <v>20</v>
      </c>
      <c r="H16">
        <v>26</v>
      </c>
      <c r="I16">
        <v>93.5</v>
      </c>
      <c r="J16" s="1">
        <v>4.8000000000000001E-2</v>
      </c>
      <c r="K16" s="1">
        <v>6.2600000000000003E-2</v>
      </c>
      <c r="L16">
        <v>466.9</v>
      </c>
      <c r="M16">
        <v>74.5</v>
      </c>
      <c r="N16">
        <v>91.5</v>
      </c>
      <c r="O16">
        <v>94.8</v>
      </c>
      <c r="P16">
        <v>82</v>
      </c>
      <c r="Q16">
        <v>93.2</v>
      </c>
      <c r="R16">
        <v>69.2</v>
      </c>
      <c r="S16">
        <v>85.5</v>
      </c>
      <c r="T16">
        <v>70</v>
      </c>
      <c r="U16">
        <v>88.7</v>
      </c>
      <c r="V16">
        <v>96.5</v>
      </c>
      <c r="W16">
        <v>68</v>
      </c>
      <c r="X16">
        <v>92.45</v>
      </c>
    </row>
    <row r="17" spans="1:24" x14ac:dyDescent="0.3">
      <c r="A17">
        <v>16</v>
      </c>
      <c r="B17">
        <v>8</v>
      </c>
      <c r="C17" t="s">
        <v>48</v>
      </c>
      <c r="D17" t="s">
        <v>34</v>
      </c>
      <c r="E17" s="1">
        <v>0.37809999999999999</v>
      </c>
      <c r="F17" s="1">
        <v>0.10100000000000001</v>
      </c>
      <c r="G17">
        <v>10</v>
      </c>
      <c r="H17">
        <v>16</v>
      </c>
      <c r="I17">
        <v>93.5</v>
      </c>
      <c r="J17" s="1">
        <v>6.7000000000000004E-2</v>
      </c>
      <c r="K17" s="1">
        <v>6.4600000000000005E-2</v>
      </c>
      <c r="L17">
        <v>364</v>
      </c>
      <c r="M17">
        <v>77</v>
      </c>
      <c r="N17">
        <v>87</v>
      </c>
      <c r="O17">
        <v>96.8</v>
      </c>
      <c r="P17">
        <v>92.4</v>
      </c>
      <c r="Q17">
        <v>93.5</v>
      </c>
      <c r="R17">
        <v>66.099999999999994</v>
      </c>
      <c r="S17">
        <v>79.599999999999994</v>
      </c>
      <c r="T17">
        <v>79.2</v>
      </c>
      <c r="U17">
        <v>85.6</v>
      </c>
      <c r="V17">
        <v>99.7</v>
      </c>
      <c r="W17">
        <v>64.099999999999994</v>
      </c>
      <c r="X17">
        <v>92.23</v>
      </c>
    </row>
    <row r="18" spans="1:24" x14ac:dyDescent="0.3">
      <c r="A18">
        <v>17</v>
      </c>
      <c r="B18">
        <v>16</v>
      </c>
      <c r="C18" t="s">
        <v>49</v>
      </c>
      <c r="D18" t="s">
        <v>50</v>
      </c>
      <c r="E18" s="1">
        <v>0.36249999999999999</v>
      </c>
      <c r="F18" s="1">
        <v>0.10199999999999999</v>
      </c>
      <c r="G18">
        <v>20</v>
      </c>
      <c r="H18">
        <v>13</v>
      </c>
      <c r="I18">
        <v>96.2</v>
      </c>
      <c r="J18" s="1">
        <v>7.2999999999999995E-2</v>
      </c>
      <c r="K18" s="1">
        <v>9.1399999999999995E-2</v>
      </c>
      <c r="L18">
        <v>126</v>
      </c>
      <c r="M18">
        <v>87</v>
      </c>
      <c r="N18">
        <v>87.4</v>
      </c>
      <c r="O18">
        <v>92.3</v>
      </c>
      <c r="P18">
        <v>76.599999999999994</v>
      </c>
      <c r="Q18">
        <v>100</v>
      </c>
      <c r="R18">
        <v>63.1</v>
      </c>
      <c r="S18">
        <v>84.5</v>
      </c>
      <c r="T18">
        <v>75.2</v>
      </c>
      <c r="U18">
        <v>84.9</v>
      </c>
      <c r="V18">
        <v>97.8</v>
      </c>
      <c r="W18">
        <v>65.099999999999994</v>
      </c>
      <c r="X18">
        <v>92.09</v>
      </c>
    </row>
    <row r="19" spans="1:24" x14ac:dyDescent="0.3">
      <c r="A19">
        <v>18</v>
      </c>
      <c r="B19">
        <v>11</v>
      </c>
      <c r="C19" t="s">
        <v>51</v>
      </c>
      <c r="D19" t="s">
        <v>38</v>
      </c>
      <c r="E19" s="1">
        <v>0.36730000000000002</v>
      </c>
      <c r="F19" s="1">
        <v>0.11700000000000001</v>
      </c>
      <c r="G19">
        <v>20</v>
      </c>
      <c r="H19">
        <v>26</v>
      </c>
      <c r="I19">
        <v>90.6</v>
      </c>
      <c r="J19" s="1">
        <v>4.8000000000000001E-2</v>
      </c>
      <c r="K19" s="1">
        <v>6.2600000000000003E-2</v>
      </c>
      <c r="L19">
        <v>466.9</v>
      </c>
      <c r="M19">
        <v>73.099999999999994</v>
      </c>
      <c r="N19">
        <v>91.5</v>
      </c>
      <c r="O19">
        <v>94.9</v>
      </c>
      <c r="P19">
        <v>82</v>
      </c>
      <c r="Q19">
        <v>93.7</v>
      </c>
      <c r="R19">
        <v>74.5</v>
      </c>
      <c r="S19">
        <v>79.900000000000006</v>
      </c>
      <c r="T19">
        <v>72.400000000000006</v>
      </c>
      <c r="U19">
        <v>80.8</v>
      </c>
      <c r="V19">
        <v>95.8</v>
      </c>
      <c r="W19">
        <v>77.8</v>
      </c>
      <c r="X19">
        <v>91.79</v>
      </c>
    </row>
    <row r="20" spans="1:24" x14ac:dyDescent="0.3">
      <c r="A20">
        <v>19</v>
      </c>
      <c r="B20">
        <v>14</v>
      </c>
      <c r="C20" t="s">
        <v>52</v>
      </c>
      <c r="D20" t="s">
        <v>34</v>
      </c>
      <c r="E20" s="1">
        <v>0.37809999999999999</v>
      </c>
      <c r="F20" s="1">
        <v>0.10100000000000001</v>
      </c>
      <c r="G20">
        <v>10</v>
      </c>
      <c r="H20">
        <v>16</v>
      </c>
      <c r="I20">
        <v>90.4</v>
      </c>
      <c r="J20" s="1">
        <v>5.6000000000000001E-2</v>
      </c>
      <c r="K20" s="1">
        <v>6.4600000000000005E-2</v>
      </c>
      <c r="L20">
        <v>364</v>
      </c>
      <c r="M20">
        <v>75.3</v>
      </c>
      <c r="N20">
        <v>87</v>
      </c>
      <c r="O20">
        <v>97.2</v>
      </c>
      <c r="P20">
        <v>92.4</v>
      </c>
      <c r="Q20">
        <v>93.5</v>
      </c>
      <c r="R20">
        <v>73</v>
      </c>
      <c r="S20">
        <v>90.1</v>
      </c>
      <c r="T20">
        <v>77.3</v>
      </c>
      <c r="U20">
        <v>90.4</v>
      </c>
      <c r="V20">
        <v>97.2</v>
      </c>
      <c r="W20">
        <v>65.599999999999994</v>
      </c>
      <c r="X20">
        <v>91.12</v>
      </c>
    </row>
    <row r="21" spans="1:24" x14ac:dyDescent="0.3">
      <c r="A21">
        <v>20</v>
      </c>
      <c r="B21" t="s">
        <v>24</v>
      </c>
      <c r="C21" t="s">
        <v>53</v>
      </c>
      <c r="D21" t="s">
        <v>38</v>
      </c>
      <c r="E21" s="1">
        <v>0.36730000000000002</v>
      </c>
      <c r="F21" s="1">
        <v>0.11600000000000001</v>
      </c>
      <c r="G21">
        <v>20</v>
      </c>
      <c r="H21">
        <v>26</v>
      </c>
      <c r="I21">
        <v>92.3</v>
      </c>
      <c r="J21" s="1">
        <v>4.8000000000000001E-2</v>
      </c>
      <c r="K21" s="1">
        <v>6.2600000000000003E-2</v>
      </c>
      <c r="L21">
        <v>466.9</v>
      </c>
      <c r="M21">
        <v>73.099999999999994</v>
      </c>
      <c r="N21">
        <v>91.5</v>
      </c>
      <c r="O21">
        <v>94.7</v>
      </c>
      <c r="P21">
        <v>82</v>
      </c>
      <c r="Q21">
        <v>93.3</v>
      </c>
      <c r="R21">
        <v>78.400000000000006</v>
      </c>
      <c r="S21">
        <v>85.5</v>
      </c>
      <c r="T21">
        <v>70</v>
      </c>
      <c r="U21">
        <v>81.099999999999994</v>
      </c>
      <c r="V21">
        <v>95.6</v>
      </c>
      <c r="W21">
        <v>66.900000000000006</v>
      </c>
      <c r="X21">
        <v>91.06</v>
      </c>
    </row>
    <row r="22" spans="1:24" x14ac:dyDescent="0.3">
      <c r="A22">
        <v>21</v>
      </c>
      <c r="B22" t="s">
        <v>24</v>
      </c>
      <c r="C22" t="s">
        <v>54</v>
      </c>
      <c r="D22" t="s">
        <v>38</v>
      </c>
      <c r="E22" s="1">
        <v>0.36730000000000002</v>
      </c>
      <c r="F22" s="1">
        <v>0.115</v>
      </c>
      <c r="G22">
        <v>20</v>
      </c>
      <c r="H22">
        <v>26</v>
      </c>
      <c r="I22">
        <v>90.1</v>
      </c>
      <c r="J22" s="1">
        <v>4.8000000000000001E-2</v>
      </c>
      <c r="K22" s="1">
        <v>6.2600000000000003E-2</v>
      </c>
      <c r="L22">
        <v>466.9</v>
      </c>
      <c r="M22">
        <v>72.099999999999994</v>
      </c>
      <c r="N22">
        <v>91.5</v>
      </c>
      <c r="O22">
        <v>94.8</v>
      </c>
      <c r="P22">
        <v>82</v>
      </c>
      <c r="Q22">
        <v>93.7</v>
      </c>
      <c r="R22">
        <v>79.2</v>
      </c>
      <c r="S22">
        <v>85.5</v>
      </c>
      <c r="T22">
        <v>75.8</v>
      </c>
      <c r="U22">
        <v>81.400000000000006</v>
      </c>
      <c r="V22">
        <v>96.2</v>
      </c>
      <c r="W22">
        <v>65.3</v>
      </c>
      <c r="X22">
        <v>90.92</v>
      </c>
    </row>
    <row r="23" spans="1:24" x14ac:dyDescent="0.3">
      <c r="A23">
        <v>22</v>
      </c>
      <c r="B23">
        <v>17</v>
      </c>
      <c r="C23" t="s">
        <v>55</v>
      </c>
      <c r="D23" t="s">
        <v>38</v>
      </c>
      <c r="E23" s="1">
        <v>0.36730000000000002</v>
      </c>
      <c r="F23" s="1">
        <v>0.12</v>
      </c>
      <c r="G23">
        <v>20</v>
      </c>
      <c r="H23">
        <v>26</v>
      </c>
      <c r="I23">
        <v>86.3</v>
      </c>
      <c r="J23" s="1">
        <v>4.8000000000000001E-2</v>
      </c>
      <c r="K23" s="1">
        <v>6.2600000000000003E-2</v>
      </c>
      <c r="L23">
        <v>466.9</v>
      </c>
      <c r="M23">
        <v>70.2</v>
      </c>
      <c r="N23">
        <v>91.5</v>
      </c>
      <c r="O23">
        <v>92.9</v>
      </c>
      <c r="P23">
        <v>82</v>
      </c>
      <c r="Q23">
        <v>95.6</v>
      </c>
      <c r="R23">
        <v>76</v>
      </c>
      <c r="S23">
        <v>93.8</v>
      </c>
      <c r="T23">
        <v>74.7</v>
      </c>
      <c r="U23">
        <v>81.5</v>
      </c>
      <c r="V23">
        <v>94.6</v>
      </c>
      <c r="W23">
        <v>86.7</v>
      </c>
      <c r="X23">
        <v>90.83</v>
      </c>
    </row>
    <row r="24" spans="1:24" x14ac:dyDescent="0.3">
      <c r="A24">
        <v>23</v>
      </c>
      <c r="B24" t="s">
        <v>24</v>
      </c>
      <c r="C24" t="s">
        <v>56</v>
      </c>
      <c r="D24" t="s">
        <v>38</v>
      </c>
      <c r="E24" s="1">
        <v>0.36730000000000002</v>
      </c>
      <c r="F24" s="1">
        <v>0.108</v>
      </c>
      <c r="G24">
        <v>20</v>
      </c>
      <c r="H24">
        <v>26</v>
      </c>
      <c r="I24">
        <v>85.1</v>
      </c>
      <c r="J24" s="1">
        <v>4.8000000000000001E-2</v>
      </c>
      <c r="K24" s="1">
        <v>6.2600000000000003E-2</v>
      </c>
      <c r="L24">
        <v>466.9</v>
      </c>
      <c r="M24">
        <v>69.400000000000006</v>
      </c>
      <c r="N24">
        <v>91.5</v>
      </c>
      <c r="O24">
        <v>94.8</v>
      </c>
      <c r="P24">
        <v>82</v>
      </c>
      <c r="Q24">
        <v>95.9</v>
      </c>
      <c r="R24">
        <v>68.5</v>
      </c>
      <c r="S24">
        <v>85.5</v>
      </c>
      <c r="T24">
        <v>72.900000000000006</v>
      </c>
      <c r="U24">
        <v>87.9</v>
      </c>
      <c r="V24">
        <v>97.6</v>
      </c>
      <c r="W24">
        <v>70.3</v>
      </c>
      <c r="X24">
        <v>90.73</v>
      </c>
    </row>
    <row r="25" spans="1:24" x14ac:dyDescent="0.3">
      <c r="A25">
        <v>24</v>
      </c>
      <c r="B25" t="s">
        <v>24</v>
      </c>
      <c r="C25" t="s">
        <v>57</v>
      </c>
      <c r="D25" t="s">
        <v>58</v>
      </c>
      <c r="E25" s="1">
        <v>0.435</v>
      </c>
      <c r="F25" s="1">
        <v>0.128</v>
      </c>
      <c r="G25">
        <v>28</v>
      </c>
      <c r="H25">
        <v>21</v>
      </c>
      <c r="I25">
        <v>94</v>
      </c>
      <c r="J25" s="1">
        <v>3.5000000000000003E-2</v>
      </c>
      <c r="K25" s="1">
        <v>6.3500000000000001E-2</v>
      </c>
      <c r="L25">
        <v>287</v>
      </c>
      <c r="M25">
        <v>75.599999999999994</v>
      </c>
      <c r="N25">
        <v>80.400000000000006</v>
      </c>
      <c r="O25">
        <v>98</v>
      </c>
      <c r="P25">
        <v>83.8</v>
      </c>
      <c r="Q25">
        <v>91.2</v>
      </c>
      <c r="R25">
        <v>69.099999999999994</v>
      </c>
      <c r="S25">
        <v>82.7</v>
      </c>
      <c r="T25">
        <v>71.3</v>
      </c>
      <c r="U25">
        <v>75.900000000000006</v>
      </c>
      <c r="V25">
        <v>98.5</v>
      </c>
      <c r="W25">
        <v>62.7</v>
      </c>
      <c r="X25">
        <v>90.68</v>
      </c>
    </row>
    <row r="26" spans="1:24" x14ac:dyDescent="0.3">
      <c r="A26">
        <v>25</v>
      </c>
      <c r="B26" t="s">
        <v>24</v>
      </c>
      <c r="C26" t="s">
        <v>59</v>
      </c>
      <c r="D26" t="s">
        <v>58</v>
      </c>
      <c r="E26" s="1">
        <v>0.435</v>
      </c>
      <c r="F26" s="1">
        <v>0.121</v>
      </c>
      <c r="G26">
        <v>28</v>
      </c>
      <c r="H26">
        <v>21</v>
      </c>
      <c r="I26">
        <v>94.5</v>
      </c>
      <c r="J26" s="1">
        <v>3.5000000000000003E-2</v>
      </c>
      <c r="K26" s="1">
        <v>6.3500000000000001E-2</v>
      </c>
      <c r="L26">
        <v>287</v>
      </c>
      <c r="M26">
        <v>75.5</v>
      </c>
      <c r="N26">
        <v>80.400000000000006</v>
      </c>
      <c r="O26">
        <v>94.8</v>
      </c>
      <c r="P26">
        <v>83.8</v>
      </c>
      <c r="Q26">
        <v>94.7</v>
      </c>
      <c r="R26">
        <v>74.400000000000006</v>
      </c>
      <c r="S26">
        <v>82.7</v>
      </c>
      <c r="T26">
        <v>71.400000000000006</v>
      </c>
      <c r="U26">
        <v>72.5</v>
      </c>
      <c r="V26">
        <v>98.1</v>
      </c>
      <c r="W26">
        <v>64.099999999999994</v>
      </c>
      <c r="X26">
        <v>90.68</v>
      </c>
    </row>
    <row r="27" spans="1:24" x14ac:dyDescent="0.3">
      <c r="A27">
        <v>26</v>
      </c>
      <c r="B27" t="s">
        <v>24</v>
      </c>
      <c r="C27" t="s">
        <v>60</v>
      </c>
      <c r="D27" t="s">
        <v>38</v>
      </c>
      <c r="E27" s="1">
        <v>0.36730000000000002</v>
      </c>
      <c r="F27" s="1">
        <v>0.111</v>
      </c>
      <c r="G27">
        <v>20</v>
      </c>
      <c r="H27">
        <v>26</v>
      </c>
      <c r="I27">
        <v>86.8</v>
      </c>
      <c r="J27" s="1">
        <v>4.8000000000000001E-2</v>
      </c>
      <c r="K27" s="1">
        <v>6.2600000000000003E-2</v>
      </c>
      <c r="L27">
        <v>466.9</v>
      </c>
      <c r="M27">
        <v>70</v>
      </c>
      <c r="N27">
        <v>91.5</v>
      </c>
      <c r="O27">
        <v>94.2</v>
      </c>
      <c r="P27">
        <v>82</v>
      </c>
      <c r="Q27">
        <v>99.9</v>
      </c>
      <c r="R27">
        <v>70.2</v>
      </c>
      <c r="S27">
        <v>85.5</v>
      </c>
      <c r="T27">
        <v>70.2</v>
      </c>
      <c r="U27">
        <v>85.9</v>
      </c>
      <c r="V27">
        <v>95.4</v>
      </c>
      <c r="W27">
        <v>68.3</v>
      </c>
      <c r="X27">
        <v>90.1</v>
      </c>
    </row>
    <row r="28" spans="1:24" x14ac:dyDescent="0.3">
      <c r="A28">
        <v>27</v>
      </c>
      <c r="B28">
        <v>20</v>
      </c>
      <c r="C28" t="s">
        <v>61</v>
      </c>
      <c r="D28" t="s">
        <v>58</v>
      </c>
      <c r="E28" s="1">
        <v>0.435</v>
      </c>
      <c r="F28" s="1">
        <v>0.13800000000000001</v>
      </c>
      <c r="G28">
        <v>28</v>
      </c>
      <c r="H28">
        <v>21</v>
      </c>
      <c r="I28">
        <v>93.2</v>
      </c>
      <c r="J28" s="1">
        <v>3.5000000000000003E-2</v>
      </c>
      <c r="K28" s="1">
        <v>6.3500000000000001E-2</v>
      </c>
      <c r="L28">
        <v>287</v>
      </c>
      <c r="M28">
        <v>73.5</v>
      </c>
      <c r="N28">
        <v>80.400000000000006</v>
      </c>
      <c r="O28">
        <v>94.6</v>
      </c>
      <c r="P28">
        <v>83.8</v>
      </c>
      <c r="Q28">
        <v>93.4</v>
      </c>
      <c r="R28">
        <v>63.4</v>
      </c>
      <c r="S28">
        <v>89.5</v>
      </c>
      <c r="T28">
        <v>66.3</v>
      </c>
      <c r="U28">
        <v>79.599999999999994</v>
      </c>
      <c r="V28">
        <v>95</v>
      </c>
      <c r="W28">
        <v>78.2</v>
      </c>
      <c r="X28">
        <v>89.74</v>
      </c>
    </row>
    <row r="29" spans="1:24" x14ac:dyDescent="0.3">
      <c r="A29">
        <v>28</v>
      </c>
      <c r="B29">
        <v>27</v>
      </c>
      <c r="C29" t="s">
        <v>62</v>
      </c>
      <c r="D29" t="s">
        <v>63</v>
      </c>
      <c r="E29" s="1">
        <v>0.37740000000000001</v>
      </c>
      <c r="F29" s="1">
        <v>0.13800000000000001</v>
      </c>
      <c r="G29">
        <v>25</v>
      </c>
      <c r="H29">
        <v>27</v>
      </c>
      <c r="I29">
        <v>88</v>
      </c>
      <c r="J29" s="1">
        <v>5.0999999999999997E-2</v>
      </c>
      <c r="K29" s="1">
        <v>4.2099999999999999E-2</v>
      </c>
      <c r="L29">
        <v>490</v>
      </c>
      <c r="M29">
        <v>68.3</v>
      </c>
      <c r="N29">
        <v>90.8</v>
      </c>
      <c r="O29">
        <v>95.9</v>
      </c>
      <c r="P29">
        <v>79.3</v>
      </c>
      <c r="Q29">
        <v>91.7</v>
      </c>
      <c r="R29">
        <v>61.3</v>
      </c>
      <c r="S29">
        <v>84.9</v>
      </c>
      <c r="T29">
        <v>61.2</v>
      </c>
      <c r="U29">
        <v>77.400000000000006</v>
      </c>
      <c r="V29">
        <v>93.1</v>
      </c>
      <c r="W29">
        <v>100</v>
      </c>
      <c r="X29">
        <v>89.73</v>
      </c>
    </row>
    <row r="30" spans="1:24" x14ac:dyDescent="0.3">
      <c r="A30">
        <v>29</v>
      </c>
      <c r="B30" t="s">
        <v>24</v>
      </c>
      <c r="C30" t="s">
        <v>64</v>
      </c>
      <c r="D30" t="s">
        <v>65</v>
      </c>
      <c r="E30" s="1">
        <v>0.3669</v>
      </c>
      <c r="F30" s="1">
        <v>0.125</v>
      </c>
      <c r="G30">
        <v>25</v>
      </c>
      <c r="H30">
        <v>25</v>
      </c>
      <c r="I30">
        <v>88.4</v>
      </c>
      <c r="J30" s="1">
        <v>4.3999999999999997E-2</v>
      </c>
      <c r="K30" s="1">
        <v>6.5699999999999995E-2</v>
      </c>
      <c r="L30">
        <v>70</v>
      </c>
      <c r="M30">
        <v>70.8</v>
      </c>
      <c r="N30">
        <v>87.8</v>
      </c>
      <c r="O30">
        <v>93.4</v>
      </c>
      <c r="P30">
        <v>77.3</v>
      </c>
      <c r="Q30">
        <v>94.3</v>
      </c>
      <c r="R30">
        <v>66.3</v>
      </c>
      <c r="S30">
        <v>89.4</v>
      </c>
      <c r="T30">
        <v>84.8</v>
      </c>
      <c r="U30">
        <v>89.1</v>
      </c>
      <c r="V30">
        <v>96.1</v>
      </c>
      <c r="W30">
        <v>65.900000000000006</v>
      </c>
      <c r="X30">
        <v>89.4</v>
      </c>
    </row>
    <row r="31" spans="1:24" x14ac:dyDescent="0.3">
      <c r="A31">
        <v>30</v>
      </c>
      <c r="B31">
        <v>13</v>
      </c>
      <c r="C31" t="s">
        <v>66</v>
      </c>
      <c r="D31" t="s">
        <v>34</v>
      </c>
      <c r="E31" s="1">
        <v>0.37809999999999999</v>
      </c>
      <c r="F31" s="1">
        <v>0.10100000000000001</v>
      </c>
      <c r="G31">
        <v>10</v>
      </c>
      <c r="H31">
        <v>16</v>
      </c>
      <c r="I31">
        <v>88.7</v>
      </c>
      <c r="J31" s="1">
        <v>6.2E-2</v>
      </c>
      <c r="K31" s="1">
        <v>6.4600000000000005E-2</v>
      </c>
      <c r="L31">
        <v>364</v>
      </c>
      <c r="M31">
        <v>75.7</v>
      </c>
      <c r="N31">
        <v>87</v>
      </c>
      <c r="O31">
        <v>97</v>
      </c>
      <c r="P31">
        <v>92.4</v>
      </c>
      <c r="Q31">
        <v>93.5</v>
      </c>
      <c r="R31">
        <v>79.400000000000006</v>
      </c>
      <c r="S31">
        <v>78.7</v>
      </c>
      <c r="T31">
        <v>73.599999999999994</v>
      </c>
      <c r="U31">
        <v>77.3</v>
      </c>
      <c r="V31">
        <v>99.4</v>
      </c>
      <c r="W31">
        <v>65.900000000000006</v>
      </c>
      <c r="X31">
        <v>89.38</v>
      </c>
    </row>
    <row r="32" spans="1:24" x14ac:dyDescent="0.3">
      <c r="A32">
        <v>31</v>
      </c>
      <c r="B32" t="s">
        <v>24</v>
      </c>
      <c r="C32" t="s">
        <v>67</v>
      </c>
      <c r="D32" t="s">
        <v>58</v>
      </c>
      <c r="E32" s="1">
        <v>0.435</v>
      </c>
      <c r="F32" s="1">
        <v>0.129</v>
      </c>
      <c r="G32">
        <v>28</v>
      </c>
      <c r="H32">
        <v>21</v>
      </c>
      <c r="I32">
        <v>94</v>
      </c>
      <c r="J32" s="1">
        <v>3.5000000000000003E-2</v>
      </c>
      <c r="K32" s="1">
        <v>6.3500000000000001E-2</v>
      </c>
      <c r="L32">
        <v>287</v>
      </c>
      <c r="M32">
        <v>75.099999999999994</v>
      </c>
      <c r="N32">
        <v>80.400000000000006</v>
      </c>
      <c r="O32">
        <v>95.5</v>
      </c>
      <c r="P32">
        <v>83.8</v>
      </c>
      <c r="Q32">
        <v>91.2</v>
      </c>
      <c r="R32">
        <v>69.3</v>
      </c>
      <c r="S32">
        <v>82.7</v>
      </c>
      <c r="T32">
        <v>62.7</v>
      </c>
      <c r="U32">
        <v>76.400000000000006</v>
      </c>
      <c r="V32">
        <v>97.4</v>
      </c>
      <c r="W32">
        <v>63.3</v>
      </c>
      <c r="X32">
        <v>89.1</v>
      </c>
    </row>
    <row r="33" spans="1:24" x14ac:dyDescent="0.3">
      <c r="A33">
        <v>32</v>
      </c>
      <c r="B33">
        <v>29</v>
      </c>
      <c r="C33" t="s">
        <v>68</v>
      </c>
      <c r="D33" t="s">
        <v>69</v>
      </c>
      <c r="E33" s="1">
        <v>0.42280000000000001</v>
      </c>
      <c r="F33" s="1">
        <v>0.13100000000000001</v>
      </c>
      <c r="G33">
        <v>10</v>
      </c>
      <c r="H33">
        <v>8.9</v>
      </c>
      <c r="I33">
        <v>94.8</v>
      </c>
      <c r="J33" s="1">
        <v>5.3999999999999999E-2</v>
      </c>
      <c r="K33" s="1">
        <v>9.0200000000000002E-2</v>
      </c>
      <c r="L33">
        <v>0</v>
      </c>
      <c r="M33">
        <v>85.6</v>
      </c>
      <c r="N33">
        <v>86.4</v>
      </c>
      <c r="O33">
        <v>89.9</v>
      </c>
      <c r="P33">
        <v>65.7</v>
      </c>
      <c r="Q33">
        <v>94.7</v>
      </c>
      <c r="R33">
        <v>88.6</v>
      </c>
      <c r="S33">
        <v>90.7</v>
      </c>
      <c r="T33">
        <v>59.7</v>
      </c>
      <c r="U33">
        <v>95.6</v>
      </c>
      <c r="V33">
        <v>99.2</v>
      </c>
      <c r="W33">
        <v>64.5</v>
      </c>
      <c r="X33">
        <v>88.38</v>
      </c>
    </row>
    <row r="34" spans="1:24" x14ac:dyDescent="0.3">
      <c r="A34">
        <v>33</v>
      </c>
      <c r="B34">
        <v>26</v>
      </c>
      <c r="C34" t="s">
        <v>70</v>
      </c>
      <c r="D34" t="s">
        <v>69</v>
      </c>
      <c r="E34" s="1">
        <v>0.38490000000000002</v>
      </c>
      <c r="F34" s="1">
        <v>0.125</v>
      </c>
      <c r="G34">
        <v>10</v>
      </c>
      <c r="H34">
        <v>8.6</v>
      </c>
      <c r="I34">
        <v>94.8</v>
      </c>
      <c r="J34" s="1">
        <v>5.3999999999999999E-2</v>
      </c>
      <c r="K34" s="1">
        <v>8.2699999999999996E-2</v>
      </c>
      <c r="L34">
        <v>0</v>
      </c>
      <c r="M34">
        <v>84.6</v>
      </c>
      <c r="N34">
        <v>86.3</v>
      </c>
      <c r="O34">
        <v>89.3</v>
      </c>
      <c r="P34">
        <v>66.8</v>
      </c>
      <c r="Q34">
        <v>95</v>
      </c>
      <c r="R34">
        <v>74</v>
      </c>
      <c r="S34">
        <v>86.4</v>
      </c>
      <c r="T34">
        <v>62.5</v>
      </c>
      <c r="U34">
        <v>96.1</v>
      </c>
      <c r="V34">
        <v>99.8</v>
      </c>
      <c r="W34">
        <v>63.9</v>
      </c>
      <c r="X34">
        <v>88.2</v>
      </c>
    </row>
    <row r="35" spans="1:24" x14ac:dyDescent="0.3">
      <c r="A35">
        <v>34</v>
      </c>
      <c r="B35">
        <v>12</v>
      </c>
      <c r="C35" t="s">
        <v>71</v>
      </c>
      <c r="D35" t="s">
        <v>65</v>
      </c>
      <c r="E35" s="1">
        <v>0.3669</v>
      </c>
      <c r="F35" s="1">
        <v>0.125</v>
      </c>
      <c r="G35">
        <v>25</v>
      </c>
      <c r="H35">
        <v>25</v>
      </c>
      <c r="I35">
        <v>81.3</v>
      </c>
      <c r="J35" s="1">
        <v>4.3999999999999997E-2</v>
      </c>
      <c r="K35" s="1">
        <v>6.5699999999999995E-2</v>
      </c>
      <c r="L35">
        <v>480.9</v>
      </c>
      <c r="M35">
        <v>68.400000000000006</v>
      </c>
      <c r="N35">
        <v>87.8</v>
      </c>
      <c r="O35">
        <v>93.8</v>
      </c>
      <c r="P35">
        <v>77.3</v>
      </c>
      <c r="Q35">
        <v>94.1</v>
      </c>
      <c r="R35">
        <v>66.2</v>
      </c>
      <c r="S35">
        <v>83.7</v>
      </c>
      <c r="T35">
        <v>85</v>
      </c>
      <c r="U35">
        <v>86.7</v>
      </c>
      <c r="V35">
        <v>94.5</v>
      </c>
      <c r="W35">
        <v>73.900000000000006</v>
      </c>
      <c r="X35">
        <v>88.17</v>
      </c>
    </row>
    <row r="36" spans="1:24" x14ac:dyDescent="0.3">
      <c r="A36">
        <v>35</v>
      </c>
      <c r="B36" t="s">
        <v>24</v>
      </c>
      <c r="C36" t="s">
        <v>72</v>
      </c>
      <c r="D36" t="s">
        <v>69</v>
      </c>
      <c r="E36" s="1">
        <v>0.41139999999999999</v>
      </c>
      <c r="F36" s="1">
        <v>0.13</v>
      </c>
      <c r="G36">
        <v>10</v>
      </c>
      <c r="H36">
        <v>9</v>
      </c>
      <c r="I36">
        <v>97.2</v>
      </c>
      <c r="J36" s="1">
        <v>7.6999999999999999E-2</v>
      </c>
      <c r="K36" s="1">
        <v>8.1100000000000005E-2</v>
      </c>
      <c r="L36">
        <v>0</v>
      </c>
      <c r="M36">
        <v>85</v>
      </c>
      <c r="N36">
        <v>85</v>
      </c>
      <c r="O36">
        <v>91.6</v>
      </c>
      <c r="P36">
        <v>66.599999999999994</v>
      </c>
      <c r="Q36">
        <v>92.6</v>
      </c>
      <c r="R36">
        <v>76.8</v>
      </c>
      <c r="S36">
        <v>88</v>
      </c>
      <c r="T36">
        <v>59.3</v>
      </c>
      <c r="U36">
        <v>100</v>
      </c>
      <c r="V36">
        <v>96.7</v>
      </c>
      <c r="W36">
        <v>63.1</v>
      </c>
      <c r="X36">
        <v>88.09</v>
      </c>
    </row>
    <row r="37" spans="1:24" x14ac:dyDescent="0.3">
      <c r="A37">
        <v>36</v>
      </c>
      <c r="B37">
        <v>24</v>
      </c>
      <c r="C37" t="s">
        <v>73</v>
      </c>
      <c r="D37" t="s">
        <v>69</v>
      </c>
      <c r="E37" s="1">
        <v>0.43340000000000001</v>
      </c>
      <c r="F37" s="1">
        <v>0.13300000000000001</v>
      </c>
      <c r="G37">
        <v>10</v>
      </c>
      <c r="H37">
        <v>8.5</v>
      </c>
      <c r="I37">
        <v>98.2</v>
      </c>
      <c r="J37" s="1">
        <v>6.5000000000000002E-2</v>
      </c>
      <c r="K37" s="1">
        <v>9.8100000000000007E-2</v>
      </c>
      <c r="L37">
        <v>0</v>
      </c>
      <c r="M37">
        <v>90.6</v>
      </c>
      <c r="N37">
        <v>80.7</v>
      </c>
      <c r="O37">
        <v>88</v>
      </c>
      <c r="P37">
        <v>66</v>
      </c>
      <c r="Q37">
        <v>87.6</v>
      </c>
      <c r="R37">
        <v>90.1</v>
      </c>
      <c r="S37">
        <v>84.4</v>
      </c>
      <c r="T37">
        <v>65.099999999999994</v>
      </c>
      <c r="U37">
        <v>89.4</v>
      </c>
      <c r="V37">
        <v>97.1</v>
      </c>
      <c r="W37">
        <v>64.900000000000006</v>
      </c>
      <c r="X37">
        <v>87.83</v>
      </c>
    </row>
    <row r="38" spans="1:24" x14ac:dyDescent="0.3">
      <c r="A38">
        <v>37</v>
      </c>
      <c r="B38">
        <v>19</v>
      </c>
      <c r="C38" t="s">
        <v>74</v>
      </c>
      <c r="D38" t="s">
        <v>75</v>
      </c>
      <c r="E38" s="1">
        <v>0.3871</v>
      </c>
      <c r="F38" s="1">
        <v>0.127</v>
      </c>
      <c r="G38">
        <v>20</v>
      </c>
      <c r="H38">
        <v>21</v>
      </c>
      <c r="I38">
        <v>92.6</v>
      </c>
      <c r="J38" s="1">
        <v>2.7E-2</v>
      </c>
      <c r="K38" s="1">
        <v>0.05</v>
      </c>
      <c r="L38">
        <v>182</v>
      </c>
      <c r="M38">
        <v>78.7</v>
      </c>
      <c r="N38">
        <v>85.7</v>
      </c>
      <c r="O38">
        <v>86.6</v>
      </c>
      <c r="P38">
        <v>70.599999999999994</v>
      </c>
      <c r="Q38">
        <v>89.1</v>
      </c>
      <c r="R38">
        <v>61.5</v>
      </c>
      <c r="S38">
        <v>89.9</v>
      </c>
      <c r="T38">
        <v>76.5</v>
      </c>
      <c r="U38">
        <v>73.2</v>
      </c>
      <c r="V38">
        <v>97.7</v>
      </c>
      <c r="W38">
        <v>67</v>
      </c>
      <c r="X38">
        <v>87.64</v>
      </c>
    </row>
    <row r="39" spans="1:24" x14ac:dyDescent="0.3">
      <c r="A39">
        <v>38</v>
      </c>
      <c r="B39">
        <v>31</v>
      </c>
      <c r="C39" t="s">
        <v>76</v>
      </c>
      <c r="D39" t="s">
        <v>69</v>
      </c>
      <c r="E39" s="1">
        <v>0.44350000000000001</v>
      </c>
      <c r="F39" s="1">
        <v>0.123</v>
      </c>
      <c r="G39">
        <v>10</v>
      </c>
      <c r="H39">
        <v>9.1999999999999993</v>
      </c>
      <c r="I39">
        <v>95</v>
      </c>
      <c r="J39" s="1">
        <v>5.5E-2</v>
      </c>
      <c r="K39" s="1">
        <v>6.3899999999999998E-2</v>
      </c>
      <c r="L39">
        <v>0</v>
      </c>
      <c r="M39">
        <v>78.900000000000006</v>
      </c>
      <c r="N39">
        <v>82</v>
      </c>
      <c r="O39">
        <v>90.7</v>
      </c>
      <c r="P39">
        <v>68.2</v>
      </c>
      <c r="Q39">
        <v>97.1</v>
      </c>
      <c r="R39">
        <v>74.599999999999994</v>
      </c>
      <c r="S39">
        <v>86.3</v>
      </c>
      <c r="T39">
        <v>66.099999999999994</v>
      </c>
      <c r="U39">
        <v>96.7</v>
      </c>
      <c r="V39">
        <v>96.4</v>
      </c>
      <c r="W39">
        <v>65</v>
      </c>
      <c r="X39">
        <v>87.57</v>
      </c>
    </row>
    <row r="40" spans="1:24" x14ac:dyDescent="0.3">
      <c r="A40">
        <v>39</v>
      </c>
      <c r="B40">
        <v>37</v>
      </c>
      <c r="C40" t="s">
        <v>77</v>
      </c>
      <c r="D40" t="s">
        <v>69</v>
      </c>
      <c r="E40" s="1">
        <v>0.4476</v>
      </c>
      <c r="F40" s="1">
        <v>0.129</v>
      </c>
      <c r="G40">
        <v>10</v>
      </c>
      <c r="H40">
        <v>8.3000000000000007</v>
      </c>
      <c r="I40">
        <v>95.9</v>
      </c>
      <c r="J40" s="1">
        <v>0.04</v>
      </c>
      <c r="K40" s="1">
        <v>6.4000000000000001E-2</v>
      </c>
      <c r="L40">
        <v>117</v>
      </c>
      <c r="M40">
        <v>83.3</v>
      </c>
      <c r="N40">
        <v>93.9</v>
      </c>
      <c r="O40">
        <v>86.5</v>
      </c>
      <c r="P40">
        <v>70.900000000000006</v>
      </c>
      <c r="Q40">
        <v>97.2</v>
      </c>
      <c r="R40">
        <v>80.5</v>
      </c>
      <c r="S40">
        <v>93.1</v>
      </c>
      <c r="T40">
        <v>55.9</v>
      </c>
      <c r="U40">
        <v>91.4</v>
      </c>
      <c r="V40">
        <v>97.8</v>
      </c>
      <c r="W40">
        <v>62.5</v>
      </c>
      <c r="X40">
        <v>87.34</v>
      </c>
    </row>
    <row r="41" spans="1:24" x14ac:dyDescent="0.3">
      <c r="A41">
        <v>40</v>
      </c>
      <c r="B41">
        <v>21</v>
      </c>
      <c r="C41" t="s">
        <v>78</v>
      </c>
      <c r="D41" t="s">
        <v>79</v>
      </c>
      <c r="E41" s="1">
        <v>0.4234</v>
      </c>
      <c r="F41" s="1">
        <v>0.129</v>
      </c>
      <c r="G41">
        <v>20</v>
      </c>
      <c r="H41">
        <v>24</v>
      </c>
      <c r="I41">
        <v>87.8</v>
      </c>
      <c r="J41" s="1">
        <v>4.2999999999999997E-2</v>
      </c>
      <c r="K41" s="1">
        <v>6.5299999999999997E-2</v>
      </c>
      <c r="L41">
        <v>361.2</v>
      </c>
      <c r="M41">
        <v>70</v>
      </c>
      <c r="N41">
        <v>100</v>
      </c>
      <c r="O41">
        <v>94.4</v>
      </c>
      <c r="P41">
        <v>81.5</v>
      </c>
      <c r="Q41">
        <v>93.1</v>
      </c>
      <c r="R41">
        <v>67.400000000000006</v>
      </c>
      <c r="S41">
        <v>77.3</v>
      </c>
      <c r="T41">
        <v>69.900000000000006</v>
      </c>
      <c r="U41">
        <v>80.2</v>
      </c>
      <c r="V41">
        <v>94.1</v>
      </c>
      <c r="W41">
        <v>68.400000000000006</v>
      </c>
      <c r="X41">
        <v>87.18</v>
      </c>
    </row>
    <row r="42" spans="1:24" x14ac:dyDescent="0.3">
      <c r="A42">
        <v>41</v>
      </c>
      <c r="B42">
        <v>33</v>
      </c>
      <c r="C42" t="s">
        <v>80</v>
      </c>
      <c r="D42" t="s">
        <v>69</v>
      </c>
      <c r="E42" s="1">
        <v>0.49769999999999998</v>
      </c>
      <c r="F42" s="1">
        <v>0.129</v>
      </c>
      <c r="G42">
        <v>10</v>
      </c>
      <c r="H42">
        <v>8.1</v>
      </c>
      <c r="I42">
        <v>95.4</v>
      </c>
      <c r="J42" s="1">
        <v>5.5E-2</v>
      </c>
      <c r="K42" s="1">
        <v>7.0599999999999996E-2</v>
      </c>
      <c r="L42">
        <v>40</v>
      </c>
      <c r="M42">
        <v>81.3</v>
      </c>
      <c r="N42">
        <v>83.4</v>
      </c>
      <c r="O42">
        <v>86.6</v>
      </c>
      <c r="P42">
        <v>67.8</v>
      </c>
      <c r="Q42">
        <v>99.4</v>
      </c>
      <c r="R42">
        <v>78.400000000000006</v>
      </c>
      <c r="S42">
        <v>88.2</v>
      </c>
      <c r="T42">
        <v>56</v>
      </c>
      <c r="U42">
        <v>95.5</v>
      </c>
      <c r="V42">
        <v>97.2</v>
      </c>
      <c r="W42">
        <v>65.5</v>
      </c>
      <c r="X42">
        <v>87.1</v>
      </c>
    </row>
    <row r="43" spans="1:24" x14ac:dyDescent="0.3">
      <c r="A43">
        <v>42</v>
      </c>
      <c r="B43">
        <v>22</v>
      </c>
      <c r="C43" t="s">
        <v>81</v>
      </c>
      <c r="D43" t="s">
        <v>82</v>
      </c>
      <c r="E43" s="1">
        <v>0.31690000000000002</v>
      </c>
      <c r="F43" s="1">
        <v>0.13300000000000001</v>
      </c>
      <c r="G43">
        <v>22</v>
      </c>
      <c r="H43">
        <v>30</v>
      </c>
      <c r="I43">
        <v>82.6</v>
      </c>
      <c r="J43" s="1">
        <v>2.1999999999999999E-2</v>
      </c>
      <c r="K43" s="1">
        <v>7.1099999999999997E-2</v>
      </c>
      <c r="L43">
        <v>126.7</v>
      </c>
      <c r="M43">
        <v>70.099999999999994</v>
      </c>
      <c r="N43">
        <v>71.2</v>
      </c>
      <c r="O43">
        <v>97.9</v>
      </c>
      <c r="P43">
        <v>64.2</v>
      </c>
      <c r="Q43">
        <v>97.5</v>
      </c>
      <c r="R43">
        <v>66.3</v>
      </c>
      <c r="S43">
        <v>81.400000000000006</v>
      </c>
      <c r="T43">
        <v>74.099999999999994</v>
      </c>
      <c r="U43">
        <v>84.2</v>
      </c>
      <c r="V43">
        <v>94.4</v>
      </c>
      <c r="W43">
        <v>72.900000000000006</v>
      </c>
      <c r="X43">
        <v>86.85</v>
      </c>
    </row>
    <row r="44" spans="1:24" x14ac:dyDescent="0.3">
      <c r="A44">
        <v>43</v>
      </c>
      <c r="B44" t="s">
        <v>24</v>
      </c>
      <c r="C44" t="s">
        <v>83</v>
      </c>
      <c r="D44" t="s">
        <v>69</v>
      </c>
      <c r="E44" s="1">
        <v>0.38900000000000001</v>
      </c>
      <c r="F44" s="1">
        <v>0.122</v>
      </c>
      <c r="G44">
        <v>10</v>
      </c>
      <c r="H44">
        <v>8.9</v>
      </c>
      <c r="I44">
        <v>97.3</v>
      </c>
      <c r="J44" s="1">
        <v>7.6999999999999999E-2</v>
      </c>
      <c r="K44" s="1">
        <v>9.2200000000000004E-2</v>
      </c>
      <c r="L44">
        <v>0</v>
      </c>
      <c r="M44">
        <v>87.1</v>
      </c>
      <c r="N44">
        <v>85.6</v>
      </c>
      <c r="O44">
        <v>89.5</v>
      </c>
      <c r="P44">
        <v>66.400000000000006</v>
      </c>
      <c r="Q44">
        <v>87.8</v>
      </c>
      <c r="R44">
        <v>75.099999999999994</v>
      </c>
      <c r="S44">
        <v>82.9</v>
      </c>
      <c r="T44">
        <v>60.6</v>
      </c>
      <c r="U44">
        <v>85.7</v>
      </c>
      <c r="V44">
        <v>97.3</v>
      </c>
      <c r="W44">
        <v>59.8</v>
      </c>
      <c r="X44">
        <v>86.01</v>
      </c>
    </row>
    <row r="45" spans="1:24" x14ac:dyDescent="0.3">
      <c r="A45">
        <v>44</v>
      </c>
      <c r="B45">
        <v>34</v>
      </c>
      <c r="C45" t="s">
        <v>84</v>
      </c>
      <c r="D45" t="s">
        <v>69</v>
      </c>
      <c r="E45" s="1">
        <v>0.3952</v>
      </c>
      <c r="F45" s="1">
        <v>0.125</v>
      </c>
      <c r="G45">
        <v>10</v>
      </c>
      <c r="H45">
        <v>8.3000000000000007</v>
      </c>
      <c r="I45">
        <v>94.5</v>
      </c>
      <c r="J45" s="1">
        <v>0.04</v>
      </c>
      <c r="K45" s="1">
        <v>9.1399999999999995E-2</v>
      </c>
      <c r="L45">
        <v>117</v>
      </c>
      <c r="M45">
        <v>83</v>
      </c>
      <c r="N45">
        <v>92.6</v>
      </c>
      <c r="O45">
        <v>88.6</v>
      </c>
      <c r="P45">
        <v>66.599999999999994</v>
      </c>
      <c r="Q45">
        <v>93</v>
      </c>
      <c r="R45">
        <v>80.7</v>
      </c>
      <c r="S45">
        <v>86.5</v>
      </c>
      <c r="T45">
        <v>66.2</v>
      </c>
      <c r="U45">
        <v>91.5</v>
      </c>
      <c r="V45">
        <v>94.2</v>
      </c>
      <c r="W45">
        <v>62.5</v>
      </c>
      <c r="X45">
        <v>85.77</v>
      </c>
    </row>
    <row r="46" spans="1:24" x14ac:dyDescent="0.3">
      <c r="A46">
        <v>45</v>
      </c>
      <c r="B46">
        <v>18</v>
      </c>
      <c r="C46" t="s">
        <v>85</v>
      </c>
      <c r="D46" t="s">
        <v>85</v>
      </c>
      <c r="E46" s="1">
        <v>0.52059999999999995</v>
      </c>
      <c r="F46" s="1">
        <v>0.16900000000000001</v>
      </c>
      <c r="G46">
        <v>7</v>
      </c>
      <c r="H46">
        <v>12</v>
      </c>
      <c r="I46">
        <v>98.2</v>
      </c>
      <c r="J46" s="1">
        <v>2.7E-2</v>
      </c>
      <c r="K46" s="1">
        <v>4.4900000000000002E-2</v>
      </c>
      <c r="L46">
        <v>119</v>
      </c>
      <c r="M46">
        <v>87.9</v>
      </c>
      <c r="N46">
        <v>95.1</v>
      </c>
      <c r="O46">
        <v>93.6</v>
      </c>
      <c r="P46">
        <v>62.1</v>
      </c>
      <c r="Q46">
        <v>69</v>
      </c>
      <c r="R46">
        <v>65.900000000000006</v>
      </c>
      <c r="S46">
        <v>77.599999999999994</v>
      </c>
      <c r="T46">
        <v>100</v>
      </c>
      <c r="U46">
        <v>74.099999999999994</v>
      </c>
      <c r="V46">
        <v>90</v>
      </c>
      <c r="W46">
        <v>72.900000000000006</v>
      </c>
      <c r="X46">
        <v>85.66</v>
      </c>
    </row>
    <row r="47" spans="1:24" x14ac:dyDescent="0.3">
      <c r="A47">
        <v>46</v>
      </c>
      <c r="B47">
        <v>28</v>
      </c>
      <c r="C47" t="s">
        <v>86</v>
      </c>
      <c r="D47" t="s">
        <v>69</v>
      </c>
      <c r="E47" s="1">
        <v>0.42580000000000001</v>
      </c>
      <c r="F47" s="1">
        <v>0.124</v>
      </c>
      <c r="G47">
        <v>10</v>
      </c>
      <c r="H47">
        <v>8.6999999999999993</v>
      </c>
      <c r="I47">
        <v>95.6</v>
      </c>
      <c r="J47" s="1">
        <v>5.6000000000000001E-2</v>
      </c>
      <c r="K47" s="1">
        <v>7.7100000000000002E-2</v>
      </c>
      <c r="L47">
        <v>0</v>
      </c>
      <c r="M47">
        <v>84.1</v>
      </c>
      <c r="N47">
        <v>86.2</v>
      </c>
      <c r="O47">
        <v>88.1</v>
      </c>
      <c r="P47">
        <v>66.7</v>
      </c>
      <c r="Q47">
        <v>92</v>
      </c>
      <c r="R47">
        <v>83.2</v>
      </c>
      <c r="S47">
        <v>83.3</v>
      </c>
      <c r="T47">
        <v>60</v>
      </c>
      <c r="U47">
        <v>86.3</v>
      </c>
      <c r="V47">
        <v>95.8</v>
      </c>
      <c r="W47">
        <v>65.7</v>
      </c>
      <c r="X47">
        <v>85.63</v>
      </c>
    </row>
    <row r="48" spans="1:24" x14ac:dyDescent="0.3">
      <c r="A48">
        <v>47</v>
      </c>
      <c r="B48" t="s">
        <v>24</v>
      </c>
      <c r="C48" t="s">
        <v>87</v>
      </c>
      <c r="D48" t="s">
        <v>69</v>
      </c>
      <c r="E48" s="1">
        <v>0.34639999999999999</v>
      </c>
      <c r="F48" s="1">
        <v>0.11700000000000001</v>
      </c>
      <c r="G48">
        <v>10</v>
      </c>
      <c r="H48">
        <v>9.1</v>
      </c>
      <c r="I48">
        <v>95.8</v>
      </c>
      <c r="J48" s="1">
        <v>5.1999999999999998E-2</v>
      </c>
      <c r="K48" s="1">
        <v>9.3899999999999997E-2</v>
      </c>
      <c r="L48">
        <v>0</v>
      </c>
      <c r="M48">
        <v>85</v>
      </c>
      <c r="N48">
        <v>84.4</v>
      </c>
      <c r="O48">
        <v>87.9</v>
      </c>
      <c r="P48">
        <v>67.099999999999994</v>
      </c>
      <c r="Q48">
        <v>89.9</v>
      </c>
      <c r="R48">
        <v>85.8</v>
      </c>
      <c r="S48">
        <v>82.4</v>
      </c>
      <c r="T48">
        <v>60.3</v>
      </c>
      <c r="U48">
        <v>85.8</v>
      </c>
      <c r="V48">
        <v>97.1</v>
      </c>
      <c r="W48">
        <v>60.2</v>
      </c>
      <c r="X48">
        <v>85.3</v>
      </c>
    </row>
    <row r="49" spans="1:24" x14ac:dyDescent="0.3">
      <c r="A49">
        <v>48</v>
      </c>
      <c r="B49" t="s">
        <v>24</v>
      </c>
      <c r="C49" t="s">
        <v>88</v>
      </c>
      <c r="D49" t="s">
        <v>69</v>
      </c>
      <c r="E49" s="1">
        <v>0.41299999999999998</v>
      </c>
      <c r="F49" s="1">
        <v>0.125</v>
      </c>
      <c r="G49">
        <v>10</v>
      </c>
      <c r="H49">
        <v>9.1</v>
      </c>
      <c r="I49">
        <v>96.7</v>
      </c>
      <c r="J49" s="1">
        <v>0.05</v>
      </c>
      <c r="K49" s="1">
        <v>9.3899999999999997E-2</v>
      </c>
      <c r="L49">
        <v>0</v>
      </c>
      <c r="M49">
        <v>85.2</v>
      </c>
      <c r="N49">
        <v>84.3</v>
      </c>
      <c r="O49">
        <v>88.7</v>
      </c>
      <c r="P49">
        <v>67.5</v>
      </c>
      <c r="Q49">
        <v>85.5</v>
      </c>
      <c r="R49">
        <v>91.8</v>
      </c>
      <c r="S49">
        <v>85</v>
      </c>
      <c r="T49">
        <v>65.900000000000006</v>
      </c>
      <c r="U49">
        <v>83.2</v>
      </c>
      <c r="V49">
        <v>95.4</v>
      </c>
      <c r="W49">
        <v>61.4</v>
      </c>
      <c r="X49">
        <v>85.29</v>
      </c>
    </row>
    <row r="50" spans="1:24" x14ac:dyDescent="0.3">
      <c r="A50">
        <v>49</v>
      </c>
      <c r="B50" t="s">
        <v>24</v>
      </c>
      <c r="C50" t="s">
        <v>89</v>
      </c>
      <c r="D50" t="s">
        <v>69</v>
      </c>
      <c r="E50" s="1">
        <v>0.40339999999999998</v>
      </c>
      <c r="F50" s="1">
        <v>0.122</v>
      </c>
      <c r="G50">
        <v>10</v>
      </c>
      <c r="H50">
        <v>8.3000000000000007</v>
      </c>
      <c r="I50">
        <v>93.9</v>
      </c>
      <c r="J50" s="1">
        <v>0.04</v>
      </c>
      <c r="K50" s="1">
        <v>8.2699999999999996E-2</v>
      </c>
      <c r="L50">
        <v>117</v>
      </c>
      <c r="M50">
        <v>77.5</v>
      </c>
      <c r="N50">
        <v>93.1</v>
      </c>
      <c r="O50">
        <v>88</v>
      </c>
      <c r="P50">
        <v>66.599999999999994</v>
      </c>
      <c r="Q50">
        <v>93</v>
      </c>
      <c r="R50">
        <v>70.400000000000006</v>
      </c>
      <c r="S50">
        <v>83</v>
      </c>
      <c r="T50">
        <v>58.8</v>
      </c>
      <c r="U50">
        <v>87.7</v>
      </c>
      <c r="V50">
        <v>98.3</v>
      </c>
      <c r="W50">
        <v>62</v>
      </c>
      <c r="X50">
        <v>84.94</v>
      </c>
    </row>
    <row r="51" spans="1:24" x14ac:dyDescent="0.3">
      <c r="A51">
        <v>50</v>
      </c>
      <c r="B51">
        <v>25</v>
      </c>
      <c r="C51" t="s">
        <v>90</v>
      </c>
      <c r="D51" t="s">
        <v>82</v>
      </c>
      <c r="E51" s="1">
        <v>0.31690000000000002</v>
      </c>
      <c r="F51" s="1">
        <v>0.13100000000000001</v>
      </c>
      <c r="G51">
        <v>22</v>
      </c>
      <c r="H51">
        <v>30</v>
      </c>
      <c r="I51">
        <v>82.5</v>
      </c>
      <c r="J51" s="1">
        <v>2.1999999999999999E-2</v>
      </c>
      <c r="K51" s="1">
        <v>7.1099999999999997E-2</v>
      </c>
      <c r="L51">
        <v>126.7</v>
      </c>
      <c r="M51">
        <v>69.5</v>
      </c>
      <c r="N51">
        <v>71.2</v>
      </c>
      <c r="O51">
        <v>97</v>
      </c>
      <c r="P51">
        <v>64.2</v>
      </c>
      <c r="Q51">
        <v>97.5</v>
      </c>
      <c r="R51">
        <v>65.3</v>
      </c>
      <c r="S51">
        <v>79.8</v>
      </c>
      <c r="T51">
        <v>68.5</v>
      </c>
      <c r="U51">
        <v>83.3</v>
      </c>
      <c r="V51">
        <v>92.5</v>
      </c>
      <c r="W51">
        <v>69.599999999999994</v>
      </c>
      <c r="X51">
        <v>84.93</v>
      </c>
    </row>
    <row r="52" spans="1:24" x14ac:dyDescent="0.3">
      <c r="A52">
        <v>51</v>
      </c>
      <c r="B52" t="s">
        <v>24</v>
      </c>
      <c r="C52" t="s">
        <v>91</v>
      </c>
      <c r="D52" t="s">
        <v>92</v>
      </c>
      <c r="E52" s="1">
        <v>0.33160000000000001</v>
      </c>
      <c r="F52" s="1">
        <v>0.14699999999999999</v>
      </c>
      <c r="G52">
        <v>22</v>
      </c>
      <c r="H52" t="s">
        <v>24</v>
      </c>
      <c r="I52">
        <v>89.3</v>
      </c>
      <c r="J52" s="1">
        <v>0.04</v>
      </c>
      <c r="K52" s="1">
        <v>4.1700000000000001E-2</v>
      </c>
      <c r="L52">
        <v>366.8</v>
      </c>
      <c r="M52">
        <v>74.2</v>
      </c>
      <c r="N52">
        <v>71.7</v>
      </c>
      <c r="O52">
        <v>89.5</v>
      </c>
      <c r="P52">
        <v>76.599999999999994</v>
      </c>
      <c r="Q52">
        <v>94.8</v>
      </c>
      <c r="R52">
        <v>58.4</v>
      </c>
      <c r="S52">
        <v>70.7</v>
      </c>
      <c r="T52">
        <v>72.8</v>
      </c>
      <c r="U52">
        <v>86.6</v>
      </c>
      <c r="V52">
        <v>96.6</v>
      </c>
      <c r="W52">
        <v>65.2</v>
      </c>
      <c r="X52">
        <v>84.88</v>
      </c>
    </row>
    <row r="53" spans="1:24" x14ac:dyDescent="0.3">
      <c r="A53">
        <v>52</v>
      </c>
      <c r="B53" t="s">
        <v>24</v>
      </c>
      <c r="C53" t="s">
        <v>93</v>
      </c>
      <c r="D53" t="s">
        <v>69</v>
      </c>
      <c r="E53" s="1">
        <v>0.42659999999999998</v>
      </c>
      <c r="F53" s="1">
        <v>0.13400000000000001</v>
      </c>
      <c r="G53">
        <v>10</v>
      </c>
      <c r="H53">
        <v>8.9</v>
      </c>
      <c r="I53">
        <v>95.9</v>
      </c>
      <c r="J53" s="1">
        <v>8.5999999999999993E-2</v>
      </c>
      <c r="K53" s="1">
        <v>9.2200000000000004E-2</v>
      </c>
      <c r="L53">
        <v>0</v>
      </c>
      <c r="M53">
        <v>82.3</v>
      </c>
      <c r="N53">
        <v>89</v>
      </c>
      <c r="O53">
        <v>91.2</v>
      </c>
      <c r="P53">
        <v>66.3</v>
      </c>
      <c r="Q53">
        <v>89.9</v>
      </c>
      <c r="R53">
        <v>77.5</v>
      </c>
      <c r="S53">
        <v>83.9</v>
      </c>
      <c r="T53">
        <v>59.7</v>
      </c>
      <c r="U53">
        <v>86.1</v>
      </c>
      <c r="V53">
        <v>96.8</v>
      </c>
      <c r="W53">
        <v>59.3</v>
      </c>
      <c r="X53">
        <v>84.77</v>
      </c>
    </row>
    <row r="54" spans="1:24" x14ac:dyDescent="0.3">
      <c r="A54">
        <v>53</v>
      </c>
      <c r="B54" t="s">
        <v>24</v>
      </c>
      <c r="C54" t="s">
        <v>94</v>
      </c>
      <c r="D54" t="s">
        <v>69</v>
      </c>
      <c r="E54" s="1">
        <v>0.3543</v>
      </c>
      <c r="F54" s="1">
        <v>0.11799999999999999</v>
      </c>
      <c r="G54">
        <v>10</v>
      </c>
      <c r="H54">
        <v>8.5</v>
      </c>
      <c r="I54">
        <v>95.8</v>
      </c>
      <c r="J54" s="1">
        <v>5.7000000000000002E-2</v>
      </c>
      <c r="K54" s="1">
        <v>8.2699999999999996E-2</v>
      </c>
      <c r="L54">
        <v>30</v>
      </c>
      <c r="M54">
        <v>74</v>
      </c>
      <c r="N54">
        <v>85.7</v>
      </c>
      <c r="O54">
        <v>89.1</v>
      </c>
      <c r="P54">
        <v>68.099999999999994</v>
      </c>
      <c r="Q54">
        <v>93.5</v>
      </c>
      <c r="R54">
        <v>58.7</v>
      </c>
      <c r="S54">
        <v>85</v>
      </c>
      <c r="T54">
        <v>57.1</v>
      </c>
      <c r="U54">
        <v>92.3</v>
      </c>
      <c r="V54">
        <v>98</v>
      </c>
      <c r="W54">
        <v>61.4</v>
      </c>
      <c r="X54">
        <v>84.62</v>
      </c>
    </row>
    <row r="55" spans="1:24" x14ac:dyDescent="0.3">
      <c r="A55">
        <v>54</v>
      </c>
      <c r="B55">
        <v>32</v>
      </c>
      <c r="C55" t="s">
        <v>95</v>
      </c>
      <c r="D55" t="s">
        <v>96</v>
      </c>
      <c r="E55" s="1">
        <v>0.30919999999999997</v>
      </c>
      <c r="F55" s="1">
        <v>0.14399999999999999</v>
      </c>
      <c r="G55">
        <v>20</v>
      </c>
      <c r="H55">
        <v>24.1</v>
      </c>
      <c r="I55">
        <v>97.5</v>
      </c>
      <c r="J55" s="1">
        <v>1.2E-2</v>
      </c>
      <c r="K55" s="1">
        <v>0.11210000000000001</v>
      </c>
      <c r="L55" s="2">
        <v>1127</v>
      </c>
      <c r="M55">
        <v>74.8</v>
      </c>
      <c r="N55">
        <v>81.099999999999994</v>
      </c>
      <c r="O55">
        <v>68.5</v>
      </c>
      <c r="P55">
        <v>68.099999999999994</v>
      </c>
      <c r="Q55">
        <v>74.599999999999994</v>
      </c>
      <c r="R55">
        <v>64.099999999999994</v>
      </c>
      <c r="S55">
        <v>64.7</v>
      </c>
      <c r="T55">
        <v>72</v>
      </c>
      <c r="U55">
        <v>82.1</v>
      </c>
      <c r="V55">
        <v>92.7</v>
      </c>
      <c r="W55">
        <v>62.5</v>
      </c>
      <c r="X55">
        <v>84.56</v>
      </c>
    </row>
    <row r="56" spans="1:24" x14ac:dyDescent="0.3">
      <c r="A56">
        <v>55</v>
      </c>
      <c r="B56" t="s">
        <v>24</v>
      </c>
      <c r="C56" t="s">
        <v>97</v>
      </c>
      <c r="D56" t="s">
        <v>69</v>
      </c>
      <c r="E56" s="1">
        <v>0.40310000000000001</v>
      </c>
      <c r="F56" s="1">
        <v>0.11899999999999999</v>
      </c>
      <c r="G56">
        <v>10</v>
      </c>
      <c r="H56">
        <v>8.6999999999999993</v>
      </c>
      <c r="I56">
        <v>95.3</v>
      </c>
      <c r="J56" s="1">
        <v>5.6000000000000001E-2</v>
      </c>
      <c r="K56" s="1">
        <v>9.8100000000000007E-2</v>
      </c>
      <c r="L56">
        <v>0</v>
      </c>
      <c r="M56">
        <v>81.099999999999994</v>
      </c>
      <c r="N56">
        <v>85.8</v>
      </c>
      <c r="O56">
        <v>85</v>
      </c>
      <c r="P56">
        <v>65.7</v>
      </c>
      <c r="Q56">
        <v>91.4</v>
      </c>
      <c r="R56">
        <v>86.2</v>
      </c>
      <c r="S56">
        <v>82.5</v>
      </c>
      <c r="T56">
        <v>62.4</v>
      </c>
      <c r="U56">
        <v>80.8</v>
      </c>
      <c r="V56">
        <v>96.9</v>
      </c>
      <c r="W56">
        <v>66.2</v>
      </c>
      <c r="X56">
        <v>84.56</v>
      </c>
    </row>
    <row r="57" spans="1:24" x14ac:dyDescent="0.3">
      <c r="A57">
        <v>56</v>
      </c>
      <c r="B57" t="s">
        <v>24</v>
      </c>
      <c r="C57" t="s">
        <v>98</v>
      </c>
      <c r="D57" t="s">
        <v>69</v>
      </c>
      <c r="E57" s="1">
        <v>0.39939999999999998</v>
      </c>
      <c r="F57" s="1">
        <v>0.125</v>
      </c>
      <c r="G57">
        <v>10</v>
      </c>
      <c r="H57">
        <v>9.1</v>
      </c>
      <c r="I57">
        <v>96.4</v>
      </c>
      <c r="J57" s="1">
        <v>3.5000000000000003E-2</v>
      </c>
      <c r="K57" s="1">
        <v>0.11749999999999999</v>
      </c>
      <c r="L57">
        <v>0</v>
      </c>
      <c r="M57">
        <v>79.8</v>
      </c>
      <c r="N57">
        <v>80.7</v>
      </c>
      <c r="O57">
        <v>87.2</v>
      </c>
      <c r="P57">
        <v>67.2</v>
      </c>
      <c r="Q57">
        <v>88.8</v>
      </c>
      <c r="R57">
        <v>71.400000000000006</v>
      </c>
      <c r="S57">
        <v>81.2</v>
      </c>
      <c r="T57">
        <v>60.8</v>
      </c>
      <c r="U57">
        <v>82.3</v>
      </c>
      <c r="V57">
        <v>97.9</v>
      </c>
      <c r="W57">
        <v>61.8</v>
      </c>
      <c r="X57">
        <v>84.31</v>
      </c>
    </row>
    <row r="58" spans="1:24" x14ac:dyDescent="0.3">
      <c r="A58">
        <v>57</v>
      </c>
      <c r="B58" t="s">
        <v>24</v>
      </c>
      <c r="C58" t="s">
        <v>99</v>
      </c>
      <c r="D58" t="s">
        <v>69</v>
      </c>
      <c r="E58" s="1">
        <v>0.39479999999999998</v>
      </c>
      <c r="F58" s="1">
        <v>0.11700000000000001</v>
      </c>
      <c r="G58">
        <v>10</v>
      </c>
      <c r="H58">
        <v>8.8000000000000007</v>
      </c>
      <c r="I58">
        <v>96.3</v>
      </c>
      <c r="J58" s="1">
        <v>5.8000000000000003E-2</v>
      </c>
      <c r="K58" s="1">
        <v>9.2200000000000004E-2</v>
      </c>
      <c r="L58">
        <v>0</v>
      </c>
      <c r="M58">
        <v>83.2</v>
      </c>
      <c r="N58">
        <v>83.5</v>
      </c>
      <c r="O58">
        <v>88.9</v>
      </c>
      <c r="P58">
        <v>67</v>
      </c>
      <c r="Q58">
        <v>85</v>
      </c>
      <c r="R58">
        <v>82.6</v>
      </c>
      <c r="S58">
        <v>76.099999999999994</v>
      </c>
      <c r="T58">
        <v>39.799999999999997</v>
      </c>
      <c r="U58">
        <v>96.7</v>
      </c>
      <c r="V58">
        <v>97.2</v>
      </c>
      <c r="W58">
        <v>58.6</v>
      </c>
      <c r="X58">
        <v>84.27</v>
      </c>
    </row>
    <row r="59" spans="1:24" x14ac:dyDescent="0.3">
      <c r="A59">
        <v>58</v>
      </c>
      <c r="B59" t="s">
        <v>24</v>
      </c>
      <c r="C59" t="s">
        <v>100</v>
      </c>
      <c r="D59" t="s">
        <v>69</v>
      </c>
      <c r="E59" s="1">
        <v>0.37869999999999998</v>
      </c>
      <c r="F59" s="1">
        <v>0.125</v>
      </c>
      <c r="G59">
        <v>10</v>
      </c>
      <c r="H59">
        <v>9.1</v>
      </c>
      <c r="I59">
        <v>95.6</v>
      </c>
      <c r="J59" s="1">
        <v>0.05</v>
      </c>
      <c r="K59" s="1">
        <v>9.3899999999999997E-2</v>
      </c>
      <c r="L59">
        <v>0</v>
      </c>
      <c r="M59">
        <v>83.1</v>
      </c>
      <c r="N59">
        <v>84.4</v>
      </c>
      <c r="O59">
        <v>88.2</v>
      </c>
      <c r="P59">
        <v>66.599999999999994</v>
      </c>
      <c r="Q59">
        <v>86.6</v>
      </c>
      <c r="R59">
        <v>90.3</v>
      </c>
      <c r="S59">
        <v>82.4</v>
      </c>
      <c r="T59">
        <v>60.1</v>
      </c>
      <c r="U59">
        <v>86.5</v>
      </c>
      <c r="V59">
        <v>95.7</v>
      </c>
      <c r="W59">
        <v>60.9</v>
      </c>
      <c r="X59">
        <v>84.24</v>
      </c>
    </row>
    <row r="60" spans="1:24" x14ac:dyDescent="0.3">
      <c r="A60">
        <v>59</v>
      </c>
      <c r="B60">
        <v>38</v>
      </c>
      <c r="C60" t="s">
        <v>101</v>
      </c>
      <c r="D60" t="s">
        <v>69</v>
      </c>
      <c r="E60" s="1">
        <v>0.41959999999999997</v>
      </c>
      <c r="F60" s="1">
        <v>0.11899999999999999</v>
      </c>
      <c r="G60">
        <v>10</v>
      </c>
      <c r="H60">
        <v>11.4</v>
      </c>
      <c r="I60">
        <v>93.3</v>
      </c>
      <c r="J60" s="1">
        <v>4.1000000000000002E-2</v>
      </c>
      <c r="K60" s="1">
        <v>6.1100000000000002E-2</v>
      </c>
      <c r="L60">
        <v>180</v>
      </c>
      <c r="M60">
        <v>66.3</v>
      </c>
      <c r="N60">
        <v>90.9</v>
      </c>
      <c r="O60">
        <v>85.5</v>
      </c>
      <c r="P60">
        <v>68.099999999999994</v>
      </c>
      <c r="Q60">
        <v>94.4</v>
      </c>
      <c r="R60">
        <v>61.8</v>
      </c>
      <c r="S60">
        <v>91.5</v>
      </c>
      <c r="T60">
        <v>62.4</v>
      </c>
      <c r="U60">
        <v>90.7</v>
      </c>
      <c r="V60">
        <v>96.5</v>
      </c>
      <c r="W60">
        <v>64.8</v>
      </c>
      <c r="X60">
        <v>84.23</v>
      </c>
    </row>
    <row r="61" spans="1:24" x14ac:dyDescent="0.3">
      <c r="A61">
        <v>60</v>
      </c>
      <c r="B61">
        <v>36</v>
      </c>
      <c r="C61" t="s">
        <v>102</v>
      </c>
      <c r="D61" t="s">
        <v>69</v>
      </c>
      <c r="E61" s="1">
        <v>0.40389999999999998</v>
      </c>
      <c r="F61" s="1">
        <v>0.126</v>
      </c>
      <c r="G61">
        <v>10</v>
      </c>
      <c r="H61">
        <v>8.6999999999999993</v>
      </c>
      <c r="I61">
        <v>96.2</v>
      </c>
      <c r="J61" s="1">
        <v>3.7999999999999999E-2</v>
      </c>
      <c r="K61" s="1">
        <v>0.1169</v>
      </c>
      <c r="L61">
        <v>0</v>
      </c>
      <c r="M61">
        <v>84.6</v>
      </c>
      <c r="N61">
        <v>81.7</v>
      </c>
      <c r="O61">
        <v>86.1</v>
      </c>
      <c r="P61">
        <v>66.900000000000006</v>
      </c>
      <c r="Q61">
        <v>86.7</v>
      </c>
      <c r="R61">
        <v>83</v>
      </c>
      <c r="S61">
        <v>82.9</v>
      </c>
      <c r="T61">
        <v>51.6</v>
      </c>
      <c r="U61">
        <v>92.2</v>
      </c>
      <c r="V61">
        <v>95.6</v>
      </c>
      <c r="W61">
        <v>59.9</v>
      </c>
      <c r="X61">
        <v>84.06</v>
      </c>
    </row>
    <row r="62" spans="1:24" x14ac:dyDescent="0.3">
      <c r="A62">
        <v>61</v>
      </c>
      <c r="B62" t="s">
        <v>24</v>
      </c>
      <c r="C62" t="s">
        <v>103</v>
      </c>
      <c r="D62" t="s">
        <v>69</v>
      </c>
      <c r="E62" s="1">
        <v>0.36480000000000001</v>
      </c>
      <c r="F62" s="1">
        <v>0.121</v>
      </c>
      <c r="G62">
        <v>10</v>
      </c>
      <c r="H62">
        <v>9.1999999999999993</v>
      </c>
      <c r="I62">
        <v>96.4</v>
      </c>
      <c r="J62" s="1">
        <v>7.5999999999999998E-2</v>
      </c>
      <c r="K62" s="1">
        <v>8.4199999999999997E-2</v>
      </c>
      <c r="L62">
        <v>0</v>
      </c>
      <c r="M62">
        <v>82.3</v>
      </c>
      <c r="N62">
        <v>84.3</v>
      </c>
      <c r="O62">
        <v>87.1</v>
      </c>
      <c r="P62">
        <v>66.900000000000006</v>
      </c>
      <c r="Q62">
        <v>89.4</v>
      </c>
      <c r="R62">
        <v>75.099999999999994</v>
      </c>
      <c r="S62">
        <v>81.3</v>
      </c>
      <c r="T62">
        <v>48.7</v>
      </c>
      <c r="U62">
        <v>88.6</v>
      </c>
      <c r="V62">
        <v>96.9</v>
      </c>
      <c r="W62">
        <v>60.8</v>
      </c>
      <c r="X62">
        <v>83.89</v>
      </c>
    </row>
    <row r="63" spans="1:24" x14ac:dyDescent="0.3">
      <c r="A63">
        <v>62</v>
      </c>
      <c r="B63" t="s">
        <v>24</v>
      </c>
      <c r="C63" t="s">
        <v>104</v>
      </c>
      <c r="D63" t="s">
        <v>69</v>
      </c>
      <c r="E63" s="1">
        <v>0.4551</v>
      </c>
      <c r="F63" s="1">
        <v>0.13500000000000001</v>
      </c>
      <c r="G63">
        <v>10</v>
      </c>
      <c r="H63">
        <v>8.5</v>
      </c>
      <c r="I63">
        <v>96.7</v>
      </c>
      <c r="J63" s="1">
        <v>3.6999999999999998E-2</v>
      </c>
      <c r="K63" s="1">
        <v>8.7099999999999997E-2</v>
      </c>
      <c r="L63">
        <v>0</v>
      </c>
      <c r="M63">
        <v>81.900000000000006</v>
      </c>
      <c r="N63">
        <v>82.3</v>
      </c>
      <c r="O63">
        <v>87.2</v>
      </c>
      <c r="P63">
        <v>67.5</v>
      </c>
      <c r="Q63">
        <v>87.4</v>
      </c>
      <c r="R63">
        <v>95.2</v>
      </c>
      <c r="S63">
        <v>85.4</v>
      </c>
      <c r="T63">
        <v>65.5</v>
      </c>
      <c r="U63">
        <v>77.400000000000006</v>
      </c>
      <c r="V63">
        <v>96.4</v>
      </c>
      <c r="W63">
        <v>56.7</v>
      </c>
      <c r="X63">
        <v>83.67</v>
      </c>
    </row>
    <row r="64" spans="1:24" x14ac:dyDescent="0.3">
      <c r="A64">
        <v>63</v>
      </c>
      <c r="B64">
        <v>39</v>
      </c>
      <c r="C64" t="s">
        <v>105</v>
      </c>
      <c r="D64" t="s">
        <v>106</v>
      </c>
      <c r="E64" s="1">
        <v>0.34989999999999999</v>
      </c>
      <c r="F64" s="1">
        <v>0.13200000000000001</v>
      </c>
      <c r="G64">
        <v>20</v>
      </c>
      <c r="H64">
        <v>21</v>
      </c>
      <c r="I64">
        <v>91.4</v>
      </c>
      <c r="J64" s="1">
        <v>1.4E-2</v>
      </c>
      <c r="K64" s="1">
        <v>5.79E-2</v>
      </c>
      <c r="L64">
        <v>336.7</v>
      </c>
      <c r="M64">
        <v>63.3</v>
      </c>
      <c r="N64">
        <v>84.7</v>
      </c>
      <c r="O64">
        <v>94.2</v>
      </c>
      <c r="P64">
        <v>73.099999999999994</v>
      </c>
      <c r="Q64">
        <v>82</v>
      </c>
      <c r="R64">
        <v>54</v>
      </c>
      <c r="S64">
        <v>70.400000000000006</v>
      </c>
      <c r="T64">
        <v>63</v>
      </c>
      <c r="U64">
        <v>81.900000000000006</v>
      </c>
      <c r="V64">
        <v>91.5</v>
      </c>
      <c r="W64">
        <v>78.3</v>
      </c>
      <c r="X64">
        <v>83.66</v>
      </c>
    </row>
    <row r="65" spans="1:24" x14ac:dyDescent="0.3">
      <c r="A65">
        <v>64</v>
      </c>
      <c r="B65" t="s">
        <v>24</v>
      </c>
      <c r="C65" t="s">
        <v>107</v>
      </c>
      <c r="D65" t="s">
        <v>69</v>
      </c>
      <c r="E65" s="1">
        <v>0.36820000000000003</v>
      </c>
      <c r="F65" s="1">
        <v>0.12</v>
      </c>
      <c r="G65">
        <v>10</v>
      </c>
      <c r="H65">
        <v>9.1999999999999993</v>
      </c>
      <c r="I65">
        <v>92.7</v>
      </c>
      <c r="J65" s="1">
        <v>0.06</v>
      </c>
      <c r="K65" s="1">
        <v>7.1900000000000006E-2</v>
      </c>
      <c r="L65">
        <v>0</v>
      </c>
      <c r="M65">
        <v>80.2</v>
      </c>
      <c r="N65">
        <v>85.1</v>
      </c>
      <c r="O65">
        <v>89.5</v>
      </c>
      <c r="P65">
        <v>66.8</v>
      </c>
      <c r="Q65">
        <v>86.6</v>
      </c>
      <c r="R65">
        <v>75.3</v>
      </c>
      <c r="S65">
        <v>83.9</v>
      </c>
      <c r="T65">
        <v>62.3</v>
      </c>
      <c r="U65">
        <v>91.8</v>
      </c>
      <c r="V65">
        <v>95.5</v>
      </c>
      <c r="W65">
        <v>60.5</v>
      </c>
      <c r="X65">
        <v>83.63</v>
      </c>
    </row>
    <row r="66" spans="1:24" x14ac:dyDescent="0.3">
      <c r="A66">
        <v>65</v>
      </c>
      <c r="B66" t="s">
        <v>24</v>
      </c>
      <c r="C66" t="s">
        <v>108</v>
      </c>
      <c r="D66" t="s">
        <v>69</v>
      </c>
      <c r="E66" s="1">
        <v>0.36609999999999998</v>
      </c>
      <c r="F66" s="1">
        <v>0.125</v>
      </c>
      <c r="G66">
        <v>10</v>
      </c>
      <c r="H66">
        <v>9.1</v>
      </c>
      <c r="I66">
        <v>96.6</v>
      </c>
      <c r="J66" s="1">
        <v>3.5000000000000003E-2</v>
      </c>
      <c r="K66" s="1">
        <v>9.3899999999999997E-2</v>
      </c>
      <c r="L66">
        <v>0</v>
      </c>
      <c r="M66">
        <v>78</v>
      </c>
      <c r="N66">
        <v>80.3</v>
      </c>
      <c r="O66">
        <v>87.7</v>
      </c>
      <c r="P66">
        <v>66.400000000000006</v>
      </c>
      <c r="Q66">
        <v>89.2</v>
      </c>
      <c r="R66">
        <v>89.5</v>
      </c>
      <c r="S66">
        <v>77.599999999999994</v>
      </c>
      <c r="T66">
        <v>53</v>
      </c>
      <c r="U66">
        <v>84.1</v>
      </c>
      <c r="V66">
        <v>97</v>
      </c>
      <c r="W66">
        <v>61.7</v>
      </c>
      <c r="X66">
        <v>83.33</v>
      </c>
    </row>
    <row r="67" spans="1:24" x14ac:dyDescent="0.3">
      <c r="A67">
        <v>66</v>
      </c>
      <c r="B67" t="s">
        <v>24</v>
      </c>
      <c r="C67" t="s">
        <v>109</v>
      </c>
      <c r="D67" t="s">
        <v>69</v>
      </c>
      <c r="E67" s="1">
        <v>0.36409999999999998</v>
      </c>
      <c r="F67" s="1">
        <v>0.13500000000000001</v>
      </c>
      <c r="G67">
        <v>10</v>
      </c>
      <c r="H67">
        <v>8.3000000000000007</v>
      </c>
      <c r="I67">
        <v>97.4</v>
      </c>
      <c r="J67" s="1">
        <v>4.2999999999999997E-2</v>
      </c>
      <c r="K67" s="1">
        <v>9.0200000000000002E-2</v>
      </c>
      <c r="L67">
        <v>0</v>
      </c>
      <c r="M67">
        <v>80</v>
      </c>
      <c r="N67">
        <v>80.7</v>
      </c>
      <c r="O67">
        <v>84.4</v>
      </c>
      <c r="P67">
        <v>67.2</v>
      </c>
      <c r="Q67">
        <v>84.9</v>
      </c>
      <c r="R67">
        <v>75.7</v>
      </c>
      <c r="S67">
        <v>79.599999999999994</v>
      </c>
      <c r="T67">
        <v>57.3</v>
      </c>
      <c r="U67">
        <v>98</v>
      </c>
      <c r="V67">
        <v>95.9</v>
      </c>
      <c r="W67">
        <v>58.2</v>
      </c>
      <c r="X67">
        <v>83.25</v>
      </c>
    </row>
    <row r="68" spans="1:24" x14ac:dyDescent="0.3">
      <c r="A68">
        <v>67</v>
      </c>
      <c r="B68" t="s">
        <v>24</v>
      </c>
      <c r="C68" t="s">
        <v>110</v>
      </c>
      <c r="D68" t="s">
        <v>69</v>
      </c>
      <c r="E68" s="1">
        <v>0.36199999999999999</v>
      </c>
      <c r="F68" s="1">
        <v>0.124</v>
      </c>
      <c r="G68">
        <v>10</v>
      </c>
      <c r="H68">
        <v>9.4</v>
      </c>
      <c r="I68">
        <v>95.5</v>
      </c>
      <c r="J68" s="1">
        <v>6.5000000000000002E-2</v>
      </c>
      <c r="K68" s="1">
        <v>8.4199999999999997E-2</v>
      </c>
      <c r="L68">
        <v>0</v>
      </c>
      <c r="M68">
        <v>79.5</v>
      </c>
      <c r="N68">
        <v>84.8</v>
      </c>
      <c r="O68">
        <v>86.6</v>
      </c>
      <c r="P68">
        <v>66.599999999999994</v>
      </c>
      <c r="Q68">
        <v>85.2</v>
      </c>
      <c r="R68">
        <v>84.9</v>
      </c>
      <c r="S68">
        <v>76.599999999999994</v>
      </c>
      <c r="T68">
        <v>56.2</v>
      </c>
      <c r="U68">
        <v>95.4</v>
      </c>
      <c r="V68">
        <v>95.4</v>
      </c>
      <c r="W68">
        <v>57.9</v>
      </c>
      <c r="X68">
        <v>83.15</v>
      </c>
    </row>
    <row r="69" spans="1:24" x14ac:dyDescent="0.3">
      <c r="A69">
        <v>68</v>
      </c>
      <c r="B69" t="s">
        <v>24</v>
      </c>
      <c r="C69" t="s">
        <v>111</v>
      </c>
      <c r="D69" t="s">
        <v>69</v>
      </c>
      <c r="E69" s="1">
        <v>0.39539999999999997</v>
      </c>
      <c r="F69" s="1">
        <v>0.127</v>
      </c>
      <c r="G69">
        <v>10</v>
      </c>
      <c r="H69">
        <v>9.4</v>
      </c>
      <c r="I69">
        <v>95.3</v>
      </c>
      <c r="J69" s="1">
        <v>6.5000000000000002E-2</v>
      </c>
      <c r="K69" s="1">
        <v>8.4199999999999997E-2</v>
      </c>
      <c r="L69">
        <v>0</v>
      </c>
      <c r="M69">
        <v>81</v>
      </c>
      <c r="N69">
        <v>85.1</v>
      </c>
      <c r="O69">
        <v>88.3</v>
      </c>
      <c r="P69">
        <v>66.400000000000006</v>
      </c>
      <c r="Q69">
        <v>87.2</v>
      </c>
      <c r="R69">
        <v>90.7</v>
      </c>
      <c r="S69">
        <v>77.8</v>
      </c>
      <c r="T69">
        <v>54.7</v>
      </c>
      <c r="U69">
        <v>86.6</v>
      </c>
      <c r="V69">
        <v>95.6</v>
      </c>
      <c r="W69">
        <v>58.8</v>
      </c>
      <c r="X69">
        <v>83.05</v>
      </c>
    </row>
    <row r="70" spans="1:24" x14ac:dyDescent="0.3">
      <c r="A70">
        <v>69</v>
      </c>
      <c r="B70">
        <v>43</v>
      </c>
      <c r="C70" t="s">
        <v>112</v>
      </c>
      <c r="D70" t="s">
        <v>69</v>
      </c>
      <c r="E70" s="1">
        <v>0.39179999999999998</v>
      </c>
      <c r="F70" s="1">
        <v>0.125</v>
      </c>
      <c r="G70">
        <v>10</v>
      </c>
      <c r="H70">
        <v>10.7</v>
      </c>
      <c r="I70">
        <v>93.3</v>
      </c>
      <c r="J70" s="1">
        <v>5.1999999999999998E-2</v>
      </c>
      <c r="K70" s="1">
        <v>7.3499999999999996E-2</v>
      </c>
      <c r="L70">
        <v>0</v>
      </c>
      <c r="M70">
        <v>79.3</v>
      </c>
      <c r="N70">
        <v>85.7</v>
      </c>
      <c r="O70">
        <v>86.4</v>
      </c>
      <c r="P70">
        <v>68</v>
      </c>
      <c r="Q70">
        <v>90.6</v>
      </c>
      <c r="R70">
        <v>84.1</v>
      </c>
      <c r="S70">
        <v>90.2</v>
      </c>
      <c r="T70">
        <v>47.6</v>
      </c>
      <c r="U70">
        <v>90</v>
      </c>
      <c r="V70">
        <v>95.5</v>
      </c>
      <c r="W70">
        <v>61.3</v>
      </c>
      <c r="X70">
        <v>82.92</v>
      </c>
    </row>
    <row r="71" spans="1:24" x14ac:dyDescent="0.3">
      <c r="A71">
        <v>70</v>
      </c>
      <c r="B71">
        <v>40</v>
      </c>
      <c r="C71" t="s">
        <v>113</v>
      </c>
      <c r="D71" t="s">
        <v>69</v>
      </c>
      <c r="E71" s="1">
        <v>0.36699999999999999</v>
      </c>
      <c r="F71" s="1">
        <v>0.13</v>
      </c>
      <c r="G71">
        <v>10</v>
      </c>
      <c r="H71">
        <v>9.1999999999999993</v>
      </c>
      <c r="I71">
        <v>96.1</v>
      </c>
      <c r="J71" s="1">
        <v>3.5000000000000003E-2</v>
      </c>
      <c r="K71" s="1">
        <v>0.1019</v>
      </c>
      <c r="L71">
        <v>0</v>
      </c>
      <c r="M71">
        <v>77.3</v>
      </c>
      <c r="N71">
        <v>78</v>
      </c>
      <c r="O71">
        <v>85.7</v>
      </c>
      <c r="P71">
        <v>67.2</v>
      </c>
      <c r="Q71">
        <v>89.1</v>
      </c>
      <c r="R71">
        <v>65.3</v>
      </c>
      <c r="S71">
        <v>87</v>
      </c>
      <c r="T71">
        <v>55.6</v>
      </c>
      <c r="U71">
        <v>83.1</v>
      </c>
      <c r="V71">
        <v>98</v>
      </c>
      <c r="W71">
        <v>62.1</v>
      </c>
      <c r="X71">
        <v>82.83</v>
      </c>
    </row>
    <row r="72" spans="1:24" x14ac:dyDescent="0.3">
      <c r="A72">
        <v>71</v>
      </c>
      <c r="B72" t="s">
        <v>24</v>
      </c>
      <c r="C72" t="s">
        <v>114</v>
      </c>
      <c r="D72" t="s">
        <v>69</v>
      </c>
      <c r="E72" s="1">
        <v>0.41549999999999998</v>
      </c>
      <c r="F72" s="1">
        <v>0.12</v>
      </c>
      <c r="G72">
        <v>10</v>
      </c>
      <c r="H72">
        <v>8.4</v>
      </c>
      <c r="I72">
        <v>94.6</v>
      </c>
      <c r="J72" s="1">
        <v>5.2999999999999999E-2</v>
      </c>
      <c r="K72" s="1">
        <v>9.4799999999999995E-2</v>
      </c>
      <c r="L72">
        <v>0</v>
      </c>
      <c r="M72">
        <v>76.2</v>
      </c>
      <c r="N72">
        <v>82.2</v>
      </c>
      <c r="O72">
        <v>90</v>
      </c>
      <c r="P72">
        <v>69.099999999999994</v>
      </c>
      <c r="Q72">
        <v>92</v>
      </c>
      <c r="R72">
        <v>84.1</v>
      </c>
      <c r="S72">
        <v>77.2</v>
      </c>
      <c r="T72">
        <v>40.299999999999997</v>
      </c>
      <c r="U72">
        <v>92</v>
      </c>
      <c r="V72">
        <v>96.1</v>
      </c>
      <c r="W72">
        <v>60.2</v>
      </c>
      <c r="X72">
        <v>82.77</v>
      </c>
    </row>
    <row r="73" spans="1:24" x14ac:dyDescent="0.3">
      <c r="A73">
        <v>72</v>
      </c>
      <c r="B73">
        <v>35</v>
      </c>
      <c r="C73" t="s">
        <v>115</v>
      </c>
      <c r="D73" t="s">
        <v>69</v>
      </c>
      <c r="E73" s="1">
        <v>0.40110000000000001</v>
      </c>
      <c r="F73" s="1">
        <v>0.125</v>
      </c>
      <c r="G73">
        <v>10</v>
      </c>
      <c r="H73">
        <v>9.1999999999999993</v>
      </c>
      <c r="I73">
        <v>93.3</v>
      </c>
      <c r="J73" s="1">
        <v>0.06</v>
      </c>
      <c r="K73" s="1">
        <v>7.7100000000000002E-2</v>
      </c>
      <c r="L73">
        <v>0</v>
      </c>
      <c r="M73">
        <v>78.599999999999994</v>
      </c>
      <c r="N73">
        <v>85.2</v>
      </c>
      <c r="O73">
        <v>87.7</v>
      </c>
      <c r="P73">
        <v>66.8</v>
      </c>
      <c r="Q73">
        <v>88.3</v>
      </c>
      <c r="R73">
        <v>74.900000000000006</v>
      </c>
      <c r="S73">
        <v>83.8</v>
      </c>
      <c r="T73">
        <v>44.5</v>
      </c>
      <c r="U73">
        <v>94.1</v>
      </c>
      <c r="V73">
        <v>95.6</v>
      </c>
      <c r="W73">
        <v>60.9</v>
      </c>
      <c r="X73">
        <v>82.31</v>
      </c>
    </row>
    <row r="74" spans="1:24" x14ac:dyDescent="0.3">
      <c r="A74">
        <v>73</v>
      </c>
      <c r="B74" t="s">
        <v>24</v>
      </c>
      <c r="C74" t="s">
        <v>116</v>
      </c>
      <c r="D74" t="s">
        <v>69</v>
      </c>
      <c r="E74" s="1">
        <v>0.35959999999999998</v>
      </c>
      <c r="F74" s="1">
        <v>0.13200000000000001</v>
      </c>
      <c r="G74">
        <v>10</v>
      </c>
      <c r="H74">
        <v>8.8000000000000007</v>
      </c>
      <c r="I74">
        <v>98.3</v>
      </c>
      <c r="J74" s="1">
        <v>5.5E-2</v>
      </c>
      <c r="K74" s="1">
        <v>8.4199999999999997E-2</v>
      </c>
      <c r="L74">
        <v>0</v>
      </c>
      <c r="M74">
        <v>82.3</v>
      </c>
      <c r="N74">
        <v>84.5</v>
      </c>
      <c r="O74">
        <v>87.8</v>
      </c>
      <c r="P74">
        <v>66.8</v>
      </c>
      <c r="Q74">
        <v>87.8</v>
      </c>
      <c r="R74">
        <v>82.2</v>
      </c>
      <c r="S74">
        <v>74.099999999999994</v>
      </c>
      <c r="T74">
        <v>52</v>
      </c>
      <c r="U74">
        <v>82.8</v>
      </c>
      <c r="V74">
        <v>94.8</v>
      </c>
      <c r="W74">
        <v>55.9</v>
      </c>
      <c r="X74">
        <v>82.08</v>
      </c>
    </row>
    <row r="75" spans="1:24" x14ac:dyDescent="0.3">
      <c r="A75">
        <v>74</v>
      </c>
      <c r="B75" t="s">
        <v>24</v>
      </c>
      <c r="C75" t="s">
        <v>117</v>
      </c>
      <c r="D75" t="s">
        <v>69</v>
      </c>
      <c r="E75" s="1">
        <v>0.37290000000000001</v>
      </c>
      <c r="F75" s="1">
        <v>0.113</v>
      </c>
      <c r="G75">
        <v>10</v>
      </c>
      <c r="H75">
        <v>9</v>
      </c>
      <c r="I75">
        <v>95.5</v>
      </c>
      <c r="J75" s="1">
        <v>0.04</v>
      </c>
      <c r="K75" s="1">
        <v>9.8100000000000007E-2</v>
      </c>
      <c r="L75">
        <v>0</v>
      </c>
      <c r="M75">
        <v>77</v>
      </c>
      <c r="N75">
        <v>87.8</v>
      </c>
      <c r="O75">
        <v>84.2</v>
      </c>
      <c r="P75">
        <v>67.7</v>
      </c>
      <c r="Q75">
        <v>87.9</v>
      </c>
      <c r="R75">
        <v>68.599999999999994</v>
      </c>
      <c r="S75">
        <v>78.3</v>
      </c>
      <c r="T75">
        <v>55.7</v>
      </c>
      <c r="U75">
        <v>76.3</v>
      </c>
      <c r="V75">
        <v>97</v>
      </c>
      <c r="W75">
        <v>61.7</v>
      </c>
      <c r="X75">
        <v>81.849999999999994</v>
      </c>
    </row>
    <row r="76" spans="1:24" x14ac:dyDescent="0.3">
      <c r="A76">
        <v>75</v>
      </c>
      <c r="B76">
        <v>42</v>
      </c>
      <c r="C76" t="s">
        <v>118</v>
      </c>
      <c r="D76" t="s">
        <v>69</v>
      </c>
      <c r="E76" s="1">
        <v>0.31309999999999999</v>
      </c>
      <c r="F76" s="1">
        <v>0.124</v>
      </c>
      <c r="G76">
        <v>10</v>
      </c>
      <c r="H76">
        <v>9.4</v>
      </c>
      <c r="I76">
        <v>94.8</v>
      </c>
      <c r="J76" s="1">
        <v>6.5000000000000002E-2</v>
      </c>
      <c r="K76" s="1">
        <v>8.4199999999999997E-2</v>
      </c>
      <c r="L76">
        <v>0</v>
      </c>
      <c r="M76">
        <v>80.8</v>
      </c>
      <c r="N76">
        <v>84.8</v>
      </c>
      <c r="O76">
        <v>90.4</v>
      </c>
      <c r="P76">
        <v>66.599999999999994</v>
      </c>
      <c r="Q76">
        <v>86.1</v>
      </c>
      <c r="R76">
        <v>81.599999999999994</v>
      </c>
      <c r="S76">
        <v>70.7</v>
      </c>
      <c r="T76">
        <v>49.8</v>
      </c>
      <c r="U76">
        <v>87.3</v>
      </c>
      <c r="V76">
        <v>95.5</v>
      </c>
      <c r="W76">
        <v>57.4</v>
      </c>
      <c r="X76">
        <v>81.81</v>
      </c>
    </row>
    <row r="77" spans="1:24" x14ac:dyDescent="0.3">
      <c r="A77">
        <v>76</v>
      </c>
      <c r="B77" t="s">
        <v>24</v>
      </c>
      <c r="C77" t="s">
        <v>119</v>
      </c>
      <c r="D77" t="s">
        <v>69</v>
      </c>
      <c r="E77" s="1">
        <v>0.37340000000000001</v>
      </c>
      <c r="F77" s="1">
        <v>0.124</v>
      </c>
      <c r="G77">
        <v>10</v>
      </c>
      <c r="H77">
        <v>8.3000000000000007</v>
      </c>
      <c r="I77">
        <v>97.5</v>
      </c>
      <c r="J77" s="1">
        <v>4.2000000000000003E-2</v>
      </c>
      <c r="K77" s="1">
        <v>8.7099999999999997E-2</v>
      </c>
      <c r="L77">
        <v>0</v>
      </c>
      <c r="M77">
        <v>82.8</v>
      </c>
      <c r="N77">
        <v>80.900000000000006</v>
      </c>
      <c r="O77">
        <v>87.5</v>
      </c>
      <c r="P77">
        <v>65.599999999999994</v>
      </c>
      <c r="Q77">
        <v>82.3</v>
      </c>
      <c r="R77">
        <v>83.5</v>
      </c>
      <c r="S77">
        <v>75.599999999999994</v>
      </c>
      <c r="T77">
        <v>56.5</v>
      </c>
      <c r="U77">
        <v>77.400000000000006</v>
      </c>
      <c r="V77">
        <v>95.7</v>
      </c>
      <c r="W77">
        <v>55.3</v>
      </c>
      <c r="X77">
        <v>81.75</v>
      </c>
    </row>
    <row r="78" spans="1:24" x14ac:dyDescent="0.3">
      <c r="A78">
        <v>77</v>
      </c>
      <c r="B78" t="s">
        <v>24</v>
      </c>
      <c r="C78" t="s">
        <v>120</v>
      </c>
      <c r="D78" t="s">
        <v>69</v>
      </c>
      <c r="E78" s="1">
        <v>0.39689999999999998</v>
      </c>
      <c r="F78" s="1">
        <v>0.13800000000000001</v>
      </c>
      <c r="G78">
        <v>10</v>
      </c>
      <c r="H78">
        <v>8.5</v>
      </c>
      <c r="I78">
        <v>95.2</v>
      </c>
      <c r="J78" s="1">
        <v>3.6999999999999998E-2</v>
      </c>
      <c r="K78" s="1">
        <v>8.6300000000000002E-2</v>
      </c>
      <c r="L78">
        <v>0</v>
      </c>
      <c r="M78">
        <v>83.7</v>
      </c>
      <c r="N78">
        <v>82</v>
      </c>
      <c r="O78">
        <v>85.7</v>
      </c>
      <c r="P78">
        <v>67.5</v>
      </c>
      <c r="Q78">
        <v>84.6</v>
      </c>
      <c r="R78">
        <v>99</v>
      </c>
      <c r="S78">
        <v>81.3</v>
      </c>
      <c r="T78">
        <v>58</v>
      </c>
      <c r="U78">
        <v>77.599999999999994</v>
      </c>
      <c r="V78">
        <v>96.6</v>
      </c>
      <c r="W78">
        <v>56.4</v>
      </c>
      <c r="X78">
        <v>81.739999999999995</v>
      </c>
    </row>
    <row r="79" spans="1:24" x14ac:dyDescent="0.3">
      <c r="A79">
        <v>78</v>
      </c>
      <c r="B79">
        <v>46</v>
      </c>
      <c r="C79" t="s">
        <v>121</v>
      </c>
      <c r="D79" t="s">
        <v>69</v>
      </c>
      <c r="E79" s="1">
        <v>0.39090000000000003</v>
      </c>
      <c r="F79" s="1">
        <v>0.128</v>
      </c>
      <c r="G79">
        <v>10</v>
      </c>
      <c r="H79">
        <v>7</v>
      </c>
      <c r="I79">
        <v>92.6</v>
      </c>
      <c r="J79" s="1">
        <v>0.04</v>
      </c>
      <c r="K79" s="1">
        <v>7.7799999999999994E-2</v>
      </c>
      <c r="L79">
        <v>117</v>
      </c>
      <c r="M79">
        <v>75.099999999999994</v>
      </c>
      <c r="N79">
        <v>91.7</v>
      </c>
      <c r="O79">
        <v>85.6</v>
      </c>
      <c r="P79">
        <v>66.5</v>
      </c>
      <c r="Q79">
        <v>94.3</v>
      </c>
      <c r="R79">
        <v>78.900000000000006</v>
      </c>
      <c r="S79">
        <v>89.7</v>
      </c>
      <c r="T79">
        <v>58.9</v>
      </c>
      <c r="U79">
        <v>86</v>
      </c>
      <c r="V79">
        <v>93.4</v>
      </c>
      <c r="W79">
        <v>63.3</v>
      </c>
      <c r="X79">
        <v>81.62</v>
      </c>
    </row>
    <row r="80" spans="1:24" x14ac:dyDescent="0.3">
      <c r="A80">
        <v>79</v>
      </c>
      <c r="B80" t="s">
        <v>24</v>
      </c>
      <c r="C80" t="s">
        <v>122</v>
      </c>
      <c r="D80" t="s">
        <v>69</v>
      </c>
      <c r="E80" s="1">
        <v>0.38879999999999998</v>
      </c>
      <c r="F80" s="1">
        <v>0.13300000000000001</v>
      </c>
      <c r="G80">
        <v>10</v>
      </c>
      <c r="H80">
        <v>9</v>
      </c>
      <c r="I80">
        <v>96.3</v>
      </c>
      <c r="J80" s="1">
        <v>0.04</v>
      </c>
      <c r="K80" s="1">
        <v>0.10730000000000001</v>
      </c>
      <c r="L80">
        <v>0</v>
      </c>
      <c r="M80">
        <v>77.599999999999994</v>
      </c>
      <c r="N80">
        <v>87.3</v>
      </c>
      <c r="O80">
        <v>86.4</v>
      </c>
      <c r="P80">
        <v>67</v>
      </c>
      <c r="Q80">
        <v>88</v>
      </c>
      <c r="R80">
        <v>85.2</v>
      </c>
      <c r="S80">
        <v>77.8</v>
      </c>
      <c r="T80">
        <v>56.6</v>
      </c>
      <c r="U80">
        <v>74.900000000000006</v>
      </c>
      <c r="V80">
        <v>95.9</v>
      </c>
      <c r="W80">
        <v>61.8</v>
      </c>
      <c r="X80">
        <v>81.459999999999994</v>
      </c>
    </row>
    <row r="81" spans="1:24" x14ac:dyDescent="0.3">
      <c r="A81">
        <v>80</v>
      </c>
      <c r="B81" t="s">
        <v>24</v>
      </c>
      <c r="C81" t="s">
        <v>123</v>
      </c>
      <c r="D81" t="s">
        <v>69</v>
      </c>
      <c r="E81" s="1">
        <v>0.37709999999999999</v>
      </c>
      <c r="F81" s="1">
        <v>0.13</v>
      </c>
      <c r="G81">
        <v>10</v>
      </c>
      <c r="H81">
        <v>8.5</v>
      </c>
      <c r="I81">
        <v>95.2</v>
      </c>
      <c r="J81" s="1">
        <v>3.6999999999999998E-2</v>
      </c>
      <c r="K81" s="1">
        <v>8.7099999999999997E-2</v>
      </c>
      <c r="L81">
        <v>0</v>
      </c>
      <c r="M81">
        <v>79</v>
      </c>
      <c r="N81">
        <v>81.099999999999994</v>
      </c>
      <c r="O81">
        <v>87.2</v>
      </c>
      <c r="P81">
        <v>67.5</v>
      </c>
      <c r="Q81">
        <v>85</v>
      </c>
      <c r="R81">
        <v>89.1</v>
      </c>
      <c r="S81">
        <v>77.400000000000006</v>
      </c>
      <c r="T81">
        <v>56.8</v>
      </c>
      <c r="U81">
        <v>77.599999999999994</v>
      </c>
      <c r="V81">
        <v>97.3</v>
      </c>
      <c r="W81">
        <v>57.1</v>
      </c>
      <c r="X81">
        <v>81.459999999999994</v>
      </c>
    </row>
    <row r="82" spans="1:24" x14ac:dyDescent="0.3">
      <c r="A82">
        <v>81</v>
      </c>
      <c r="B82" t="s">
        <v>24</v>
      </c>
      <c r="C82" t="s">
        <v>124</v>
      </c>
      <c r="D82" t="s">
        <v>69</v>
      </c>
      <c r="E82" s="1">
        <v>0.3513</v>
      </c>
      <c r="F82" s="1">
        <v>0.13200000000000001</v>
      </c>
      <c r="G82">
        <v>10</v>
      </c>
      <c r="H82">
        <v>8.3000000000000007</v>
      </c>
      <c r="I82">
        <v>96.9</v>
      </c>
      <c r="J82" s="1">
        <v>4.2000000000000003E-2</v>
      </c>
      <c r="K82" s="1">
        <v>8.7099999999999997E-2</v>
      </c>
      <c r="L82">
        <v>0</v>
      </c>
      <c r="M82">
        <v>82.5</v>
      </c>
      <c r="N82">
        <v>80.599999999999994</v>
      </c>
      <c r="O82">
        <v>85.7</v>
      </c>
      <c r="P82">
        <v>65.599999999999994</v>
      </c>
      <c r="Q82">
        <v>82.6</v>
      </c>
      <c r="R82">
        <v>87.4</v>
      </c>
      <c r="S82">
        <v>73.8</v>
      </c>
      <c r="T82">
        <v>53.6</v>
      </c>
      <c r="U82">
        <v>85.1</v>
      </c>
      <c r="V82">
        <v>95.9</v>
      </c>
      <c r="W82">
        <v>55.2</v>
      </c>
      <c r="X82">
        <v>81.400000000000006</v>
      </c>
    </row>
    <row r="83" spans="1:24" x14ac:dyDescent="0.3">
      <c r="A83">
        <v>82</v>
      </c>
      <c r="B83" t="s">
        <v>24</v>
      </c>
      <c r="C83" t="s">
        <v>125</v>
      </c>
      <c r="D83" t="s">
        <v>69</v>
      </c>
      <c r="E83" s="1">
        <v>0.33539999999999998</v>
      </c>
      <c r="F83" s="1">
        <v>0.127</v>
      </c>
      <c r="G83">
        <v>10</v>
      </c>
      <c r="H83">
        <v>8.9</v>
      </c>
      <c r="I83">
        <v>96.4</v>
      </c>
      <c r="J83" s="1">
        <v>6.2E-2</v>
      </c>
      <c r="K83" s="1">
        <v>9.2200000000000004E-2</v>
      </c>
      <c r="L83">
        <v>0</v>
      </c>
      <c r="M83">
        <v>76.5</v>
      </c>
      <c r="N83">
        <v>83.4</v>
      </c>
      <c r="O83">
        <v>84.1</v>
      </c>
      <c r="P83">
        <v>66.099999999999994</v>
      </c>
      <c r="Q83">
        <v>84.7</v>
      </c>
      <c r="R83">
        <v>82</v>
      </c>
      <c r="S83">
        <v>75.599999999999994</v>
      </c>
      <c r="T83">
        <v>54.4</v>
      </c>
      <c r="U83">
        <v>83.1</v>
      </c>
      <c r="V83">
        <v>97.3</v>
      </c>
      <c r="W83">
        <v>56.4</v>
      </c>
      <c r="X83">
        <v>80.87</v>
      </c>
    </row>
    <row r="84" spans="1:24" x14ac:dyDescent="0.3">
      <c r="A84">
        <v>83</v>
      </c>
      <c r="B84" t="s">
        <v>24</v>
      </c>
      <c r="C84" t="s">
        <v>126</v>
      </c>
      <c r="D84" t="s">
        <v>69</v>
      </c>
      <c r="E84" s="1">
        <v>0.3301</v>
      </c>
      <c r="F84" s="1">
        <v>0.13</v>
      </c>
      <c r="G84">
        <v>10</v>
      </c>
      <c r="H84">
        <v>9</v>
      </c>
      <c r="I84">
        <v>95.2</v>
      </c>
      <c r="J84" s="1">
        <v>5.1999999999999998E-2</v>
      </c>
      <c r="K84" s="1">
        <v>9.0200000000000002E-2</v>
      </c>
      <c r="L84">
        <v>0</v>
      </c>
      <c r="M84">
        <v>76.400000000000006</v>
      </c>
      <c r="N84">
        <v>80.5</v>
      </c>
      <c r="O84">
        <v>84.4</v>
      </c>
      <c r="P84">
        <v>67</v>
      </c>
      <c r="Q84">
        <v>87.3</v>
      </c>
      <c r="R84">
        <v>78.099999999999994</v>
      </c>
      <c r="S84">
        <v>75.099999999999994</v>
      </c>
      <c r="T84">
        <v>53.6</v>
      </c>
      <c r="U84">
        <v>90.4</v>
      </c>
      <c r="V84">
        <v>95.4</v>
      </c>
      <c r="W84">
        <v>57.6</v>
      </c>
      <c r="X84">
        <v>80.78</v>
      </c>
    </row>
    <row r="85" spans="1:24" x14ac:dyDescent="0.3">
      <c r="A85">
        <v>84</v>
      </c>
      <c r="B85" t="s">
        <v>24</v>
      </c>
      <c r="C85" t="s">
        <v>127</v>
      </c>
      <c r="D85" t="s">
        <v>69</v>
      </c>
      <c r="E85" s="1">
        <v>0.35070000000000001</v>
      </c>
      <c r="F85" s="1">
        <v>0.125</v>
      </c>
      <c r="G85">
        <v>10</v>
      </c>
      <c r="H85">
        <v>9.1</v>
      </c>
      <c r="I85">
        <v>93.6</v>
      </c>
      <c r="J85" s="1">
        <v>4.5999999999999999E-2</v>
      </c>
      <c r="K85" s="1">
        <v>7.7600000000000002E-2</v>
      </c>
      <c r="L85">
        <v>0</v>
      </c>
      <c r="M85">
        <v>74.400000000000006</v>
      </c>
      <c r="N85">
        <v>84.4</v>
      </c>
      <c r="O85">
        <v>84.6</v>
      </c>
      <c r="P85">
        <v>66.5</v>
      </c>
      <c r="Q85">
        <v>89.2</v>
      </c>
      <c r="R85">
        <v>75.5</v>
      </c>
      <c r="S85">
        <v>79.400000000000006</v>
      </c>
      <c r="T85">
        <v>37.4</v>
      </c>
      <c r="U85">
        <v>89.4</v>
      </c>
      <c r="V85">
        <v>98.1</v>
      </c>
      <c r="W85">
        <v>58.4</v>
      </c>
      <c r="X85">
        <v>80.36</v>
      </c>
    </row>
    <row r="86" spans="1:24" x14ac:dyDescent="0.3">
      <c r="A86">
        <v>85</v>
      </c>
      <c r="B86" t="s">
        <v>24</v>
      </c>
      <c r="C86" t="s">
        <v>128</v>
      </c>
      <c r="D86" t="s">
        <v>69</v>
      </c>
      <c r="E86" s="1">
        <v>0.35720000000000002</v>
      </c>
      <c r="F86" s="1">
        <v>0.11600000000000001</v>
      </c>
      <c r="G86">
        <v>10</v>
      </c>
      <c r="H86">
        <v>8.1</v>
      </c>
      <c r="I86">
        <v>93.1</v>
      </c>
      <c r="J86" s="1">
        <v>3.9E-2</v>
      </c>
      <c r="K86" s="1">
        <v>9.8100000000000007E-2</v>
      </c>
      <c r="L86">
        <v>0</v>
      </c>
      <c r="M86">
        <v>73.3</v>
      </c>
      <c r="N86">
        <v>85.7</v>
      </c>
      <c r="O86">
        <v>84.6</v>
      </c>
      <c r="P86">
        <v>66.599999999999994</v>
      </c>
      <c r="Q86">
        <v>89.9</v>
      </c>
      <c r="R86">
        <v>84.1</v>
      </c>
      <c r="S86">
        <v>78.2</v>
      </c>
      <c r="T86">
        <v>41</v>
      </c>
      <c r="U86">
        <v>87.1</v>
      </c>
      <c r="V86">
        <v>96.4</v>
      </c>
      <c r="W86">
        <v>58.8</v>
      </c>
      <c r="X86">
        <v>79.91</v>
      </c>
    </row>
    <row r="87" spans="1:24" x14ac:dyDescent="0.3">
      <c r="A87">
        <v>86</v>
      </c>
      <c r="B87" t="s">
        <v>24</v>
      </c>
      <c r="C87" t="s">
        <v>129</v>
      </c>
      <c r="D87" t="s">
        <v>69</v>
      </c>
      <c r="E87" s="1">
        <v>0.3483</v>
      </c>
      <c r="F87" s="1">
        <v>0.115</v>
      </c>
      <c r="G87">
        <v>10</v>
      </c>
      <c r="H87">
        <v>8.5</v>
      </c>
      <c r="I87">
        <v>93.3</v>
      </c>
      <c r="J87" s="1">
        <v>3.6999999999999998E-2</v>
      </c>
      <c r="K87" s="1">
        <v>8.7099999999999997E-2</v>
      </c>
      <c r="L87">
        <v>0</v>
      </c>
      <c r="M87">
        <v>72.5</v>
      </c>
      <c r="N87">
        <v>81.099999999999994</v>
      </c>
      <c r="O87">
        <v>85.1</v>
      </c>
      <c r="P87">
        <v>67.5</v>
      </c>
      <c r="Q87">
        <v>84.6</v>
      </c>
      <c r="R87">
        <v>84.5</v>
      </c>
      <c r="S87">
        <v>77.7</v>
      </c>
      <c r="T87">
        <v>68.400000000000006</v>
      </c>
      <c r="U87">
        <v>77.400000000000006</v>
      </c>
      <c r="V87">
        <v>95.3</v>
      </c>
      <c r="W87">
        <v>56.2</v>
      </c>
      <c r="X87">
        <v>79.900000000000006</v>
      </c>
    </row>
    <row r="88" spans="1:24" x14ac:dyDescent="0.3">
      <c r="A88">
        <v>87</v>
      </c>
      <c r="B88">
        <v>44</v>
      </c>
      <c r="C88" t="s">
        <v>130</v>
      </c>
      <c r="D88" t="s">
        <v>69</v>
      </c>
      <c r="E88" s="1">
        <v>0.37330000000000002</v>
      </c>
      <c r="F88" s="1">
        <v>0.13700000000000001</v>
      </c>
      <c r="G88">
        <v>10</v>
      </c>
      <c r="H88">
        <v>8.5</v>
      </c>
      <c r="I88">
        <v>92.8</v>
      </c>
      <c r="J88" s="1">
        <v>3.6999999999999998E-2</v>
      </c>
      <c r="K88" s="1">
        <v>8.1500000000000003E-2</v>
      </c>
      <c r="L88">
        <v>0</v>
      </c>
      <c r="M88">
        <v>73.900000000000006</v>
      </c>
      <c r="N88">
        <v>81.900000000000006</v>
      </c>
      <c r="O88">
        <v>87.5</v>
      </c>
      <c r="P88">
        <v>67.5</v>
      </c>
      <c r="Q88">
        <v>83.7</v>
      </c>
      <c r="R88">
        <v>100</v>
      </c>
      <c r="S88">
        <v>81</v>
      </c>
      <c r="T88">
        <v>50.4</v>
      </c>
      <c r="U88">
        <v>84.7</v>
      </c>
      <c r="V88">
        <v>97</v>
      </c>
      <c r="W88">
        <v>57.2</v>
      </c>
      <c r="X88">
        <v>79.89</v>
      </c>
    </row>
    <row r="89" spans="1:24" x14ac:dyDescent="0.3">
      <c r="A89">
        <v>88</v>
      </c>
      <c r="B89">
        <v>30</v>
      </c>
      <c r="C89" t="s">
        <v>131</v>
      </c>
      <c r="D89" t="s">
        <v>132</v>
      </c>
      <c r="E89" s="1">
        <v>0.37</v>
      </c>
      <c r="F89" s="1">
        <v>0.13900000000000001</v>
      </c>
      <c r="G89">
        <v>15</v>
      </c>
      <c r="H89">
        <v>14</v>
      </c>
      <c r="I89">
        <v>95.6</v>
      </c>
      <c r="J89" s="1">
        <v>1.7000000000000001E-2</v>
      </c>
      <c r="K89" s="1">
        <v>4.8599999999999997E-2</v>
      </c>
      <c r="L89">
        <v>93</v>
      </c>
      <c r="M89">
        <v>85.7</v>
      </c>
      <c r="N89">
        <v>82.6</v>
      </c>
      <c r="O89">
        <v>97.2</v>
      </c>
      <c r="P89">
        <v>75.099999999999994</v>
      </c>
      <c r="Q89">
        <v>78.5</v>
      </c>
      <c r="R89">
        <v>63</v>
      </c>
      <c r="S89">
        <v>63.1</v>
      </c>
      <c r="T89">
        <v>81.8</v>
      </c>
      <c r="U89">
        <v>85.4</v>
      </c>
      <c r="V89">
        <v>71.7</v>
      </c>
      <c r="W89">
        <v>72.3</v>
      </c>
      <c r="X89">
        <v>79.709999999999994</v>
      </c>
    </row>
    <row r="90" spans="1:24" x14ac:dyDescent="0.3">
      <c r="A90">
        <v>89</v>
      </c>
      <c r="B90" t="s">
        <v>24</v>
      </c>
      <c r="C90" t="s">
        <v>133</v>
      </c>
      <c r="D90" t="s">
        <v>69</v>
      </c>
      <c r="E90" s="1">
        <v>0.30409999999999998</v>
      </c>
      <c r="F90" s="1">
        <v>0.125</v>
      </c>
      <c r="G90">
        <v>10</v>
      </c>
      <c r="H90">
        <v>8.4</v>
      </c>
      <c r="I90">
        <v>92.1</v>
      </c>
      <c r="J90" s="1">
        <v>3.7999999999999999E-2</v>
      </c>
      <c r="K90" s="1">
        <v>9.8100000000000007E-2</v>
      </c>
      <c r="L90">
        <v>0</v>
      </c>
      <c r="M90">
        <v>78.2</v>
      </c>
      <c r="N90">
        <v>85.2</v>
      </c>
      <c r="O90">
        <v>82.4</v>
      </c>
      <c r="P90">
        <v>65.7</v>
      </c>
      <c r="Q90">
        <v>90.3</v>
      </c>
      <c r="R90">
        <v>82</v>
      </c>
      <c r="S90">
        <v>84.7</v>
      </c>
      <c r="T90">
        <v>51.1</v>
      </c>
      <c r="U90">
        <v>84</v>
      </c>
      <c r="V90">
        <v>95.6</v>
      </c>
      <c r="W90">
        <v>57.4</v>
      </c>
      <c r="X90">
        <v>79.47</v>
      </c>
    </row>
    <row r="91" spans="1:24" x14ac:dyDescent="0.3">
      <c r="A91">
        <v>90</v>
      </c>
      <c r="B91">
        <v>41</v>
      </c>
      <c r="C91" t="s">
        <v>134</v>
      </c>
      <c r="D91" t="s">
        <v>69</v>
      </c>
      <c r="E91" s="1">
        <v>0.41570000000000001</v>
      </c>
      <c r="F91" s="1">
        <v>0.13300000000000001</v>
      </c>
      <c r="G91">
        <v>10</v>
      </c>
      <c r="H91">
        <v>8.9</v>
      </c>
      <c r="I91">
        <v>93.8</v>
      </c>
      <c r="J91" s="1">
        <v>4.3999999999999997E-2</v>
      </c>
      <c r="K91" s="1">
        <v>8.7099999999999997E-2</v>
      </c>
      <c r="L91">
        <v>0</v>
      </c>
      <c r="M91">
        <v>69.400000000000006</v>
      </c>
      <c r="N91">
        <v>84.3</v>
      </c>
      <c r="O91">
        <v>83.7</v>
      </c>
      <c r="P91">
        <v>67.8</v>
      </c>
      <c r="Q91">
        <v>86.5</v>
      </c>
      <c r="R91">
        <v>69.2</v>
      </c>
      <c r="S91">
        <v>76.7</v>
      </c>
      <c r="T91">
        <v>43.4</v>
      </c>
      <c r="U91">
        <v>85.5</v>
      </c>
      <c r="V91">
        <v>98.6</v>
      </c>
      <c r="W91">
        <v>56.9</v>
      </c>
      <c r="X91">
        <v>79.11</v>
      </c>
    </row>
    <row r="92" spans="1:24" x14ac:dyDescent="0.3">
      <c r="A92">
        <v>91</v>
      </c>
      <c r="B92" t="s">
        <v>24</v>
      </c>
      <c r="C92" t="s">
        <v>135</v>
      </c>
      <c r="D92" t="s">
        <v>69</v>
      </c>
      <c r="E92" s="1">
        <v>0.37590000000000001</v>
      </c>
      <c r="F92" s="1">
        <v>0.128</v>
      </c>
      <c r="G92">
        <v>10</v>
      </c>
      <c r="H92">
        <v>8.8000000000000007</v>
      </c>
      <c r="I92">
        <v>95.1</v>
      </c>
      <c r="J92" s="1">
        <v>5.8000000000000003E-2</v>
      </c>
      <c r="K92" s="1">
        <v>0.09</v>
      </c>
      <c r="L92">
        <v>0</v>
      </c>
      <c r="M92">
        <v>79.599999999999994</v>
      </c>
      <c r="N92">
        <v>83.5</v>
      </c>
      <c r="O92">
        <v>90.7</v>
      </c>
      <c r="P92">
        <v>66.7</v>
      </c>
      <c r="Q92">
        <v>85</v>
      </c>
      <c r="R92">
        <v>83.4</v>
      </c>
      <c r="S92">
        <v>75.7</v>
      </c>
      <c r="T92">
        <v>43.9</v>
      </c>
      <c r="U92">
        <v>94.1</v>
      </c>
      <c r="V92">
        <v>81.7</v>
      </c>
      <c r="W92">
        <v>57.9</v>
      </c>
      <c r="X92">
        <v>77.150000000000006</v>
      </c>
    </row>
    <row r="93" spans="1:24" x14ac:dyDescent="0.3">
      <c r="A93">
        <v>92</v>
      </c>
      <c r="B93" t="s">
        <v>24</v>
      </c>
      <c r="C93" t="s">
        <v>136</v>
      </c>
      <c r="D93" t="s">
        <v>69</v>
      </c>
      <c r="E93" s="1">
        <v>0.31809999999999999</v>
      </c>
      <c r="F93" s="1">
        <v>0.13200000000000001</v>
      </c>
      <c r="G93">
        <v>10</v>
      </c>
      <c r="H93">
        <v>8.3000000000000007</v>
      </c>
      <c r="I93">
        <v>93.5</v>
      </c>
      <c r="J93" s="1">
        <v>4.2999999999999997E-2</v>
      </c>
      <c r="K93" s="1">
        <v>9.0200000000000002E-2</v>
      </c>
      <c r="L93">
        <v>0</v>
      </c>
      <c r="M93">
        <v>77</v>
      </c>
      <c r="N93">
        <v>81</v>
      </c>
      <c r="O93">
        <v>77.7</v>
      </c>
      <c r="P93">
        <v>67.2</v>
      </c>
      <c r="Q93">
        <v>84.2</v>
      </c>
      <c r="R93">
        <v>79.400000000000006</v>
      </c>
      <c r="S93">
        <v>79.2</v>
      </c>
      <c r="T93">
        <v>37.299999999999997</v>
      </c>
      <c r="U93">
        <v>83</v>
      </c>
      <c r="V93">
        <v>97</v>
      </c>
      <c r="W93">
        <v>57.7</v>
      </c>
      <c r="X93">
        <v>77.12</v>
      </c>
    </row>
    <row r="94" spans="1:24" x14ac:dyDescent="0.3">
      <c r="A94">
        <v>93</v>
      </c>
      <c r="B94">
        <v>45</v>
      </c>
      <c r="C94" t="s">
        <v>137</v>
      </c>
      <c r="D94" t="s">
        <v>137</v>
      </c>
      <c r="E94" s="1">
        <v>0.4027</v>
      </c>
      <c r="F94" s="1">
        <v>0.17899999999999999</v>
      </c>
      <c r="G94">
        <v>7</v>
      </c>
      <c r="H94">
        <v>12</v>
      </c>
      <c r="I94">
        <v>95.8</v>
      </c>
      <c r="J94" s="1">
        <v>3.6999999999999998E-2</v>
      </c>
      <c r="K94" s="1">
        <v>2.8500000000000001E-2</v>
      </c>
      <c r="L94">
        <v>70</v>
      </c>
      <c r="M94">
        <v>78.599999999999994</v>
      </c>
      <c r="N94">
        <v>84.6</v>
      </c>
      <c r="O94">
        <v>78.099999999999994</v>
      </c>
      <c r="P94">
        <v>100</v>
      </c>
      <c r="Q94">
        <v>73.3</v>
      </c>
      <c r="R94">
        <v>54.7</v>
      </c>
      <c r="S94">
        <v>56.4</v>
      </c>
      <c r="T94">
        <v>85.8</v>
      </c>
      <c r="U94">
        <v>82.2</v>
      </c>
      <c r="V94">
        <v>81.8</v>
      </c>
      <c r="W94">
        <v>81.099999999999994</v>
      </c>
      <c r="X94">
        <v>77.11</v>
      </c>
    </row>
    <row r="95" spans="1:24" x14ac:dyDescent="0.3">
      <c r="A95">
        <v>94</v>
      </c>
      <c r="B95" t="s">
        <v>24</v>
      </c>
      <c r="C95" t="s">
        <v>138</v>
      </c>
      <c r="D95" t="s">
        <v>139</v>
      </c>
      <c r="E95" s="1">
        <v>0.27289999999999998</v>
      </c>
      <c r="F95" s="1">
        <v>0.16300000000000001</v>
      </c>
      <c r="G95">
        <v>20</v>
      </c>
      <c r="H95" t="s">
        <v>24</v>
      </c>
      <c r="I95">
        <v>87.4</v>
      </c>
      <c r="J95" s="1">
        <v>4.7E-2</v>
      </c>
      <c r="K95" s="1">
        <v>0.1782</v>
      </c>
      <c r="L95">
        <v>0</v>
      </c>
      <c r="M95">
        <v>69</v>
      </c>
      <c r="N95">
        <v>80</v>
      </c>
      <c r="O95">
        <v>74.400000000000006</v>
      </c>
      <c r="P95">
        <v>64.599999999999994</v>
      </c>
      <c r="Q95">
        <v>81.400000000000006</v>
      </c>
      <c r="R95">
        <v>52.4</v>
      </c>
      <c r="S95">
        <v>50</v>
      </c>
      <c r="T95">
        <v>56.2</v>
      </c>
      <c r="U95">
        <v>83.6</v>
      </c>
      <c r="V95">
        <v>98.5</v>
      </c>
      <c r="W95">
        <v>62.3</v>
      </c>
      <c r="X95">
        <v>74.59</v>
      </c>
    </row>
    <row r="96" spans="1:24" ht="17.399999999999999" customHeight="1" x14ac:dyDescent="0.3">
      <c r="A96">
        <v>95</v>
      </c>
      <c r="B96">
        <v>48</v>
      </c>
      <c r="C96" t="s">
        <v>140</v>
      </c>
      <c r="D96" t="s">
        <v>141</v>
      </c>
      <c r="E96" s="1">
        <v>0.28389999999999999</v>
      </c>
      <c r="F96" s="1">
        <v>8.7999999999999995E-2</v>
      </c>
      <c r="G96">
        <v>10</v>
      </c>
      <c r="H96">
        <v>15</v>
      </c>
      <c r="I96">
        <v>86.3</v>
      </c>
      <c r="J96" s="1">
        <v>0.1</v>
      </c>
      <c r="K96" s="1">
        <v>1.0741000000000001</v>
      </c>
      <c r="L96">
        <v>92</v>
      </c>
      <c r="M96">
        <v>63.6</v>
      </c>
      <c r="N96">
        <v>74.2</v>
      </c>
      <c r="O96">
        <v>65.2</v>
      </c>
      <c r="P96">
        <v>70.2</v>
      </c>
      <c r="Q96">
        <v>83.9</v>
      </c>
      <c r="R96">
        <v>57.4</v>
      </c>
      <c r="S96">
        <v>74.3</v>
      </c>
      <c r="T96">
        <v>38.799999999999997</v>
      </c>
      <c r="U96">
        <v>82.5</v>
      </c>
      <c r="V96">
        <v>95.6</v>
      </c>
      <c r="W96">
        <v>60.6</v>
      </c>
      <c r="X96">
        <v>73.150000000000006</v>
      </c>
    </row>
    <row r="97" spans="1:24" x14ac:dyDescent="0.3">
      <c r="A97">
        <v>96</v>
      </c>
      <c r="B97">
        <v>49</v>
      </c>
      <c r="C97" t="s">
        <v>142</v>
      </c>
      <c r="D97" t="s">
        <v>143</v>
      </c>
      <c r="E97" s="1">
        <v>0.16839999999999999</v>
      </c>
      <c r="F97" s="1">
        <v>0.151</v>
      </c>
      <c r="G97">
        <v>6</v>
      </c>
      <c r="H97">
        <v>10</v>
      </c>
      <c r="I97">
        <v>99.2</v>
      </c>
      <c r="J97" s="1">
        <v>3.6999999999999998E-2</v>
      </c>
      <c r="K97" s="1">
        <v>3.4599999999999999E-2</v>
      </c>
      <c r="L97">
        <v>90</v>
      </c>
      <c r="M97">
        <v>85.2</v>
      </c>
      <c r="N97">
        <v>88.9</v>
      </c>
      <c r="O97">
        <v>75.7</v>
      </c>
      <c r="P97">
        <v>79.7</v>
      </c>
      <c r="Q97">
        <v>73.5</v>
      </c>
      <c r="R97">
        <v>50</v>
      </c>
      <c r="S97">
        <v>65.8</v>
      </c>
      <c r="T97">
        <v>27.8</v>
      </c>
      <c r="U97">
        <v>70.099999999999994</v>
      </c>
      <c r="V97">
        <v>84</v>
      </c>
      <c r="W97">
        <v>65.400000000000006</v>
      </c>
      <c r="X97">
        <v>70.73</v>
      </c>
    </row>
    <row r="98" spans="1:24" x14ac:dyDescent="0.3">
      <c r="A98">
        <v>97</v>
      </c>
      <c r="B98">
        <v>47</v>
      </c>
      <c r="C98" t="s">
        <v>144</v>
      </c>
      <c r="D98" t="s">
        <v>145</v>
      </c>
      <c r="E98" s="1">
        <v>0.25650000000000001</v>
      </c>
      <c r="F98" s="1">
        <v>0.11799999999999999</v>
      </c>
      <c r="G98">
        <v>10</v>
      </c>
      <c r="H98">
        <v>30</v>
      </c>
      <c r="I98">
        <v>79.599999999999994</v>
      </c>
      <c r="J98" s="1">
        <v>4.7E-2</v>
      </c>
      <c r="K98" s="1">
        <v>0.16389999999999999</v>
      </c>
      <c r="L98">
        <v>181</v>
      </c>
      <c r="M98">
        <v>61.9</v>
      </c>
      <c r="N98">
        <v>72.900000000000006</v>
      </c>
      <c r="O98">
        <v>62.5</v>
      </c>
      <c r="P98">
        <v>50</v>
      </c>
      <c r="Q98">
        <v>79.5</v>
      </c>
      <c r="R98">
        <v>55.5</v>
      </c>
      <c r="S98">
        <v>75.8</v>
      </c>
      <c r="T98">
        <v>17.399999999999999</v>
      </c>
      <c r="U98">
        <v>76.900000000000006</v>
      </c>
      <c r="V98">
        <v>88</v>
      </c>
      <c r="W98">
        <v>61.9</v>
      </c>
      <c r="X98">
        <v>66.569999999999993</v>
      </c>
    </row>
    <row r="99" spans="1:24" x14ac:dyDescent="0.3">
      <c r="A99">
        <v>98</v>
      </c>
      <c r="B99">
        <v>50</v>
      </c>
      <c r="C99" t="s">
        <v>146</v>
      </c>
      <c r="D99" t="s">
        <v>147</v>
      </c>
      <c r="E99" s="1">
        <v>0.307</v>
      </c>
      <c r="F99" s="1">
        <v>0.17100000000000001</v>
      </c>
      <c r="G99">
        <v>8</v>
      </c>
      <c r="H99">
        <v>12</v>
      </c>
      <c r="I99">
        <v>94.9</v>
      </c>
      <c r="J99" s="1">
        <v>1.0999999999999999E-2</v>
      </c>
      <c r="K99" s="1">
        <v>2.5600000000000001E-2</v>
      </c>
      <c r="L99">
        <v>98</v>
      </c>
      <c r="M99">
        <v>78.099999999999994</v>
      </c>
      <c r="N99">
        <v>77.3</v>
      </c>
      <c r="O99">
        <v>66.7</v>
      </c>
      <c r="P99">
        <v>74.3</v>
      </c>
      <c r="Q99">
        <v>57</v>
      </c>
      <c r="R99">
        <v>70.5</v>
      </c>
      <c r="S99">
        <v>59.5</v>
      </c>
      <c r="T99">
        <v>47.2</v>
      </c>
      <c r="U99">
        <v>62.2</v>
      </c>
      <c r="V99">
        <v>84.8</v>
      </c>
      <c r="W99">
        <v>59.7</v>
      </c>
      <c r="X99">
        <v>66.02</v>
      </c>
    </row>
    <row r="100" spans="1:24" x14ac:dyDescent="0.3">
      <c r="A100">
        <v>99</v>
      </c>
      <c r="B100" t="s">
        <v>24</v>
      </c>
      <c r="C100" t="s">
        <v>148</v>
      </c>
      <c r="D100" t="s">
        <v>149</v>
      </c>
      <c r="E100" s="1">
        <v>0.28889999999999999</v>
      </c>
      <c r="F100" s="1">
        <v>0.23400000000000001</v>
      </c>
      <c r="G100">
        <v>30</v>
      </c>
      <c r="H100">
        <v>27</v>
      </c>
      <c r="I100">
        <v>100</v>
      </c>
      <c r="J100" s="1">
        <v>0.1</v>
      </c>
      <c r="K100" s="1">
        <v>6.8900000000000003E-2</v>
      </c>
      <c r="L100">
        <v>45</v>
      </c>
      <c r="M100">
        <v>100</v>
      </c>
      <c r="N100">
        <v>50</v>
      </c>
      <c r="O100">
        <v>69.400000000000006</v>
      </c>
      <c r="P100">
        <v>52.2</v>
      </c>
      <c r="Q100">
        <v>50</v>
      </c>
      <c r="R100">
        <v>78</v>
      </c>
      <c r="S100">
        <v>79.2</v>
      </c>
      <c r="T100">
        <v>97.9</v>
      </c>
      <c r="U100">
        <v>50</v>
      </c>
      <c r="V100">
        <v>50</v>
      </c>
      <c r="W100">
        <v>58.6</v>
      </c>
      <c r="X100">
        <v>61.23</v>
      </c>
    </row>
    <row r="101" spans="1:24" x14ac:dyDescent="0.3">
      <c r="A101">
        <v>100</v>
      </c>
      <c r="B101" t="s">
        <v>24</v>
      </c>
      <c r="C101" t="s">
        <v>150</v>
      </c>
      <c r="D101" t="s">
        <v>151</v>
      </c>
      <c r="E101" s="1">
        <v>0.2606</v>
      </c>
      <c r="F101" s="1">
        <v>0.14799999999999999</v>
      </c>
      <c r="G101">
        <v>15</v>
      </c>
      <c r="H101" t="s">
        <v>24</v>
      </c>
      <c r="I101">
        <v>50</v>
      </c>
      <c r="J101" s="1">
        <v>3.5000000000000003E-2</v>
      </c>
      <c r="K101" s="1">
        <v>0.1011</v>
      </c>
      <c r="L101">
        <v>0</v>
      </c>
      <c r="M101">
        <v>50</v>
      </c>
      <c r="N101">
        <v>79.099999999999994</v>
      </c>
      <c r="O101">
        <v>50</v>
      </c>
      <c r="P101">
        <v>65</v>
      </c>
      <c r="Q101">
        <v>89.7</v>
      </c>
      <c r="R101">
        <v>71.599999999999994</v>
      </c>
      <c r="S101">
        <v>59.6</v>
      </c>
      <c r="T101">
        <v>1</v>
      </c>
      <c r="U101">
        <v>87.6</v>
      </c>
      <c r="V101">
        <v>94.5</v>
      </c>
      <c r="W101">
        <v>50</v>
      </c>
      <c r="X10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7"/>
  <sheetViews>
    <sheetView showGridLines="0" tabSelected="1" workbookViewId="0">
      <selection activeCell="L92" sqref="L92"/>
    </sheetView>
  </sheetViews>
  <sheetFormatPr defaultRowHeight="18" x14ac:dyDescent="0.35"/>
  <cols>
    <col min="1" max="1" width="4.109375" customWidth="1"/>
    <col min="2" max="2" width="7.33203125" style="10" customWidth="1"/>
    <col min="3" max="3" width="44.5546875" customWidth="1"/>
    <col min="4" max="4" width="14.5546875" bestFit="1" customWidth="1"/>
    <col min="5" max="5" width="12" bestFit="1" customWidth="1"/>
  </cols>
  <sheetData>
    <row r="1" spans="1:16" ht="34.799999999999997" x14ac:dyDescent="0.55000000000000004">
      <c r="A1" s="9"/>
      <c r="B1" s="7" t="s">
        <v>161</v>
      </c>
      <c r="C1" s="7"/>
      <c r="D1" s="7"/>
      <c r="E1" s="8"/>
      <c r="F1" s="8"/>
      <c r="G1" s="8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9"/>
      <c r="B2" s="1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5">
      <c r="A3" s="9"/>
      <c r="B3" s="12" t="s">
        <v>180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9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9"/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9" spans="1:16" x14ac:dyDescent="0.35">
      <c r="B9" s="11">
        <v>1</v>
      </c>
      <c r="C9" s="22" t="s">
        <v>198</v>
      </c>
    </row>
    <row r="11" spans="1:16" x14ac:dyDescent="0.35">
      <c r="C11" s="6" t="s">
        <v>153</v>
      </c>
      <c r="D11" s="6">
        <f>AVERAGE(Table2_2[TOTAL SCORE])</f>
        <v>85.18</v>
      </c>
    </row>
    <row r="12" spans="1:16" x14ac:dyDescent="0.35">
      <c r="C12" s="6" t="s">
        <v>189</v>
      </c>
      <c r="D12" s="6">
        <f>MIN(Table2_2[TOTAL SCORE])</f>
        <v>50</v>
      </c>
    </row>
    <row r="13" spans="1:16" x14ac:dyDescent="0.35">
      <c r="C13" s="6" t="s">
        <v>190</v>
      </c>
      <c r="D13" s="6">
        <f>MAX(Table2_2[TOTAL SCORE])</f>
        <v>100</v>
      </c>
    </row>
    <row r="14" spans="1:16" x14ac:dyDescent="0.35">
      <c r="C14" s="6" t="s">
        <v>191</v>
      </c>
      <c r="D14" s="6">
        <f>MEDIAN(Table2_2[TOTAL SCORE])</f>
        <v>85</v>
      </c>
    </row>
    <row r="15" spans="1:16" x14ac:dyDescent="0.35">
      <c r="C15" s="6" t="s">
        <v>192</v>
      </c>
      <c r="D15" s="6">
        <f>_xlfn.STDEV.P(Table2_2[TOTAL SCORE])</f>
        <v>7.5701783334344244</v>
      </c>
    </row>
    <row r="16" spans="1:16" x14ac:dyDescent="0.35">
      <c r="C16" s="6" t="s">
        <v>193</v>
      </c>
      <c r="D16" s="6">
        <f>SKEW(Table2_2[TOTAL SCORE])</f>
        <v>-1.38535040345071</v>
      </c>
    </row>
    <row r="17" spans="3:4" x14ac:dyDescent="0.35">
      <c r="C17" s="6" t="s">
        <v>194</v>
      </c>
      <c r="D17" s="6">
        <f>KURT(Table2_2[TOTAL SCORE])</f>
        <v>4.7239801367114946</v>
      </c>
    </row>
    <row r="18" spans="3:4" x14ac:dyDescent="0.35">
      <c r="C18" s="6" t="s">
        <v>195</v>
      </c>
      <c r="D18" s="6">
        <f>_xlfn.QUARTILE.EXC(Table2_2[TOTAL SCORE],1)</f>
        <v>82</v>
      </c>
    </row>
    <row r="19" spans="3:4" x14ac:dyDescent="0.35">
      <c r="C19" s="6" t="s">
        <v>196</v>
      </c>
      <c r="D19" s="6">
        <f>_xlfn.QUARTILE.EXC(Table2_2[TOTAL SCORE],3)</f>
        <v>90.75</v>
      </c>
    </row>
    <row r="20" spans="3:4" x14ac:dyDescent="0.35">
      <c r="C20" s="6" t="s">
        <v>197</v>
      </c>
      <c r="D20" s="6">
        <f>COUNT(Table2_2[TOTAL SCORE])</f>
        <v>100</v>
      </c>
    </row>
    <row r="21" spans="3:4" x14ac:dyDescent="0.35">
      <c r="C21" s="20"/>
      <c r="D21" s="20"/>
    </row>
    <row r="22" spans="3:4" x14ac:dyDescent="0.35">
      <c r="C22" s="20"/>
      <c r="D22" s="20"/>
    </row>
    <row r="23" spans="3:4" x14ac:dyDescent="0.35">
      <c r="C23" s="20"/>
      <c r="D23" s="20"/>
    </row>
    <row r="24" spans="3:4" x14ac:dyDescent="0.35">
      <c r="C24" s="20"/>
      <c r="D24" s="20"/>
    </row>
    <row r="25" spans="3:4" x14ac:dyDescent="0.35">
      <c r="C25" s="20"/>
      <c r="D25" s="20"/>
    </row>
    <row r="26" spans="3:4" x14ac:dyDescent="0.35">
      <c r="C26" s="20"/>
      <c r="D26" s="20"/>
    </row>
    <row r="27" spans="3:4" x14ac:dyDescent="0.35">
      <c r="C27" s="20"/>
      <c r="D27" s="20"/>
    </row>
    <row r="28" spans="3:4" x14ac:dyDescent="0.35">
      <c r="C28" s="20"/>
      <c r="D28" s="20"/>
    </row>
    <row r="29" spans="3:4" x14ac:dyDescent="0.35">
      <c r="C29" s="20"/>
      <c r="D29" s="20"/>
    </row>
    <row r="30" spans="3:4" x14ac:dyDescent="0.35">
      <c r="C30" s="20"/>
      <c r="D30" s="20"/>
    </row>
    <row r="31" spans="3:4" x14ac:dyDescent="0.35">
      <c r="C31" s="20"/>
      <c r="D31" s="20"/>
    </row>
    <row r="32" spans="3:4" x14ac:dyDescent="0.35">
      <c r="C32" s="20"/>
      <c r="D32" s="20"/>
    </row>
    <row r="35" spans="2:6" x14ac:dyDescent="0.35">
      <c r="B35" s="13">
        <v>2</v>
      </c>
      <c r="C35" s="10" t="s">
        <v>162</v>
      </c>
      <c r="D35" s="10"/>
      <c r="E35" s="10"/>
      <c r="F35" s="10"/>
    </row>
    <row r="37" spans="2:6" x14ac:dyDescent="0.35">
      <c r="C37" s="6" t="s">
        <v>163</v>
      </c>
      <c r="D37" s="6">
        <f>COUNTIF(Table2_2[ABOVE OR BELOW TOTAL SCORE AVERAGE ?],"Above the average")</f>
        <v>46</v>
      </c>
    </row>
    <row r="38" spans="2:6" x14ac:dyDescent="0.35">
      <c r="C38" s="6" t="s">
        <v>164</v>
      </c>
      <c r="D38" s="6">
        <f>COUNTIF(Table2_2[ABOVE OR BELOW TOTAL SCORE AVERAGE ?],"Below the average")</f>
        <v>54</v>
      </c>
    </row>
    <row r="39" spans="2:6" x14ac:dyDescent="0.35">
      <c r="C39" s="20"/>
      <c r="D39" s="20"/>
    </row>
    <row r="40" spans="2:6" x14ac:dyDescent="0.35">
      <c r="C40" s="20"/>
      <c r="D40" s="20"/>
    </row>
    <row r="41" spans="2:6" x14ac:dyDescent="0.35">
      <c r="C41" s="20"/>
      <c r="D41" s="20"/>
    </row>
    <row r="42" spans="2:6" x14ac:dyDescent="0.35">
      <c r="C42" s="20"/>
      <c r="D42" s="20"/>
    </row>
    <row r="43" spans="2:6" x14ac:dyDescent="0.35">
      <c r="C43" s="20"/>
      <c r="D43" s="20"/>
    </row>
    <row r="44" spans="2:6" x14ac:dyDescent="0.35">
      <c r="C44" s="20"/>
      <c r="D44" s="20"/>
    </row>
    <row r="45" spans="2:6" x14ac:dyDescent="0.35">
      <c r="C45" s="20"/>
      <c r="D45" s="20"/>
    </row>
    <row r="46" spans="2:6" x14ac:dyDescent="0.35">
      <c r="C46" s="20"/>
      <c r="D46" s="20"/>
    </row>
    <row r="47" spans="2:6" x14ac:dyDescent="0.35">
      <c r="C47" s="20"/>
      <c r="D47" s="20"/>
    </row>
    <row r="49" spans="2:4" x14ac:dyDescent="0.35">
      <c r="B49" s="13">
        <v>3</v>
      </c>
      <c r="C49" s="10" t="s">
        <v>200</v>
      </c>
      <c r="D49" s="10"/>
    </row>
    <row r="51" spans="2:4" x14ac:dyDescent="0.35">
      <c r="C51" s="6" t="str">
        <f>INDEX(Table2_2[City],MATCH(Sheet3!D51,Table2_2[City Safety],0))</f>
        <v>Singapore</v>
      </c>
      <c r="D51" s="6">
        <f>LARGE(Table2_2[City Safety],1)</f>
        <v>100</v>
      </c>
    </row>
    <row r="52" spans="2:4" x14ac:dyDescent="0.35">
      <c r="C52" s="6" t="str">
        <f>INDEX(Table2_2[City],MATCH(Sheet3!D52,Table2_2[City Safety],0))</f>
        <v>Dubai</v>
      </c>
      <c r="D52" s="6">
        <f>LARGE(Table2_2[City Safety],2)</f>
        <v>98</v>
      </c>
    </row>
    <row r="53" spans="2:4" x14ac:dyDescent="0.35">
      <c r="C53" s="6" t="str">
        <f>INDEX(Table2_2[City],MATCH(Sheet3!D53,Table2_2[City Safety],0))</f>
        <v>Copenhagen</v>
      </c>
      <c r="D53" s="6">
        <f>LARGE(Table2_2[City Safety],3)</f>
        <v>96</v>
      </c>
    </row>
    <row r="54" spans="2:4" x14ac:dyDescent="0.35">
      <c r="C54" s="6" t="str">
        <f>INDEX(Table2_2[City],MATCH(Sheet3!D54,Table2_2[City Safety],0))</f>
        <v>Helsinki</v>
      </c>
      <c r="D54" s="6">
        <f>LARGE(Table2_2[City Safety],4)</f>
        <v>95</v>
      </c>
    </row>
    <row r="55" spans="2:4" x14ac:dyDescent="0.35">
      <c r="C55" s="6" t="str">
        <f>INDEX(Table2_2[City],MATCH(Sheet3!D55,Table2_2[City Safety],0))</f>
        <v>Zurich</v>
      </c>
      <c r="D55" s="6">
        <f>LARGE(Table2_2[City Safety],5)</f>
        <v>93</v>
      </c>
    </row>
    <row r="56" spans="2:4" x14ac:dyDescent="0.35">
      <c r="C56" s="20"/>
      <c r="D56" s="20"/>
    </row>
    <row r="57" spans="2:4" x14ac:dyDescent="0.35">
      <c r="C57" s="20"/>
      <c r="D57" s="20"/>
    </row>
    <row r="58" spans="2:4" x14ac:dyDescent="0.35">
      <c r="C58" s="20"/>
      <c r="D58" s="20"/>
    </row>
    <row r="59" spans="2:4" x14ac:dyDescent="0.35">
      <c r="C59" s="20"/>
      <c r="D59" s="20"/>
    </row>
    <row r="60" spans="2:4" x14ac:dyDescent="0.35">
      <c r="C60" s="20"/>
      <c r="D60" s="20"/>
    </row>
    <row r="61" spans="2:4" x14ac:dyDescent="0.35">
      <c r="C61" s="20"/>
      <c r="D61" s="20"/>
    </row>
    <row r="62" spans="2:4" x14ac:dyDescent="0.35">
      <c r="C62" s="20"/>
      <c r="D62" s="20"/>
    </row>
    <row r="63" spans="2:4" x14ac:dyDescent="0.35">
      <c r="C63" s="20"/>
      <c r="D63" s="20"/>
    </row>
    <row r="64" spans="2:4" x14ac:dyDescent="0.35">
      <c r="C64" s="20"/>
      <c r="D64" s="20"/>
    </row>
    <row r="65" spans="2:4" x14ac:dyDescent="0.35">
      <c r="C65" s="20"/>
      <c r="D65" s="20"/>
    </row>
    <row r="66" spans="2:4" x14ac:dyDescent="0.35">
      <c r="C66" s="20"/>
      <c r="D66" s="20"/>
    </row>
    <row r="68" spans="2:4" x14ac:dyDescent="0.35">
      <c r="B68" s="14">
        <v>4</v>
      </c>
      <c r="C68" s="10" t="s">
        <v>199</v>
      </c>
    </row>
    <row r="70" spans="2:4" x14ac:dyDescent="0.35">
      <c r="C70" s="6" t="str">
        <f>INDEX(Table2_2[City],MATCH(D70,Table2_2[City Safety],0))</f>
        <v>Detroit</v>
      </c>
      <c r="D70" s="6">
        <f>SMALL(Table2_2[City Safety],5)</f>
        <v>38</v>
      </c>
    </row>
    <row r="71" spans="2:4" x14ac:dyDescent="0.35">
      <c r="C71" s="6" t="str">
        <f>INDEX(Table2_2[City],MATCH(D71,Table2_2[City Safety],0))</f>
        <v>Memphis</v>
      </c>
      <c r="D71" s="6">
        <f>SMALL(Table2_2[City Safety],4)</f>
        <v>37</v>
      </c>
    </row>
    <row r="72" spans="2:4" x14ac:dyDescent="0.35">
      <c r="C72" s="6" t="str">
        <f>INDEX(Table2_2[City],MATCH(D72,Table2_2[City Safety],0))</f>
        <v>Bangkok</v>
      </c>
      <c r="D72" s="6">
        <f>SMALL(Table2_2[City Safety],3)</f>
        <v>28</v>
      </c>
    </row>
    <row r="73" spans="2:4" x14ac:dyDescent="0.35">
      <c r="C73" s="6" t="str">
        <f>INDEX(Table2_2[City],MATCH(D73,Table2_2[City Safety],0))</f>
        <v>Sao Paulo</v>
      </c>
      <c r="D73" s="6">
        <f>SMALL(Table2_2[City Safety],2)</f>
        <v>17</v>
      </c>
    </row>
    <row r="74" spans="2:4" x14ac:dyDescent="0.35">
      <c r="C74" s="6" t="str">
        <f>INDEX(Table2_2[City],MATCH(D74,Table2_2[City Safety],0))</f>
        <v>Cape Town</v>
      </c>
      <c r="D74" s="6">
        <f>SMALL(Table2_2[City Safety],1)</f>
        <v>1</v>
      </c>
    </row>
    <row r="75" spans="2:4" x14ac:dyDescent="0.35">
      <c r="C75" s="20"/>
      <c r="D75" s="20"/>
    </row>
    <row r="76" spans="2:4" x14ac:dyDescent="0.35">
      <c r="C76" s="20"/>
      <c r="D76" s="20"/>
    </row>
    <row r="77" spans="2:4" x14ac:dyDescent="0.35">
      <c r="C77" s="20"/>
      <c r="D77" s="20"/>
    </row>
    <row r="78" spans="2:4" x14ac:dyDescent="0.35">
      <c r="C78" s="20"/>
      <c r="D78" s="20"/>
    </row>
    <row r="79" spans="2:4" x14ac:dyDescent="0.35">
      <c r="C79" s="20"/>
      <c r="D79" s="20"/>
    </row>
    <row r="80" spans="2:4" x14ac:dyDescent="0.35">
      <c r="C80" s="20"/>
      <c r="D80" s="20"/>
    </row>
    <row r="81" spans="2:4" x14ac:dyDescent="0.35">
      <c r="C81" s="20"/>
      <c r="D81" s="20"/>
    </row>
    <row r="82" spans="2:4" x14ac:dyDescent="0.35">
      <c r="C82" s="20"/>
      <c r="D82" s="20"/>
    </row>
    <row r="83" spans="2:4" x14ac:dyDescent="0.35">
      <c r="C83" s="20"/>
      <c r="D83" s="20"/>
    </row>
    <row r="84" spans="2:4" x14ac:dyDescent="0.35">
      <c r="C84" s="20"/>
      <c r="D84" s="20"/>
    </row>
    <row r="85" spans="2:4" x14ac:dyDescent="0.35">
      <c r="C85" s="20"/>
      <c r="D85" s="20"/>
    </row>
    <row r="87" spans="2:4" x14ac:dyDescent="0.35">
      <c r="B87" s="14">
        <v>5</v>
      </c>
      <c r="C87" s="10" t="s">
        <v>188</v>
      </c>
    </row>
    <row r="89" spans="2:4" x14ac:dyDescent="0.35">
      <c r="C89" s="6" t="s">
        <v>69</v>
      </c>
      <c r="D89" s="6" t="str">
        <f>INDEX(Table2_2[City],MATCH(Sheet3!C89,Table2_2[Country],0))</f>
        <v>Minneapolis</v>
      </c>
    </row>
    <row r="91" spans="2:4" x14ac:dyDescent="0.35">
      <c r="B91" s="14">
        <v>6</v>
      </c>
      <c r="C91" s="10" t="s">
        <v>165</v>
      </c>
    </row>
    <row r="93" spans="2:4" x14ac:dyDescent="0.35">
      <c r="C93" s="23" t="s">
        <v>166</v>
      </c>
      <c r="D93" s="23">
        <f>COUNTIF(Table2_2[Country],"USA")</f>
        <v>51</v>
      </c>
    </row>
    <row r="94" spans="2:4" x14ac:dyDescent="0.35">
      <c r="C94" s="24" t="s">
        <v>167</v>
      </c>
      <c r="D94" s="23">
        <f>COUNTIFS(Table2_2[Country],"USA",Table2_2[ABOVE OR BELOW TOTAL SCORE AVERAGE ?],"Above the average")</f>
        <v>10</v>
      </c>
    </row>
    <row r="95" spans="2:4" x14ac:dyDescent="0.35">
      <c r="C95" s="23" t="s">
        <v>168</v>
      </c>
      <c r="D95" s="25">
        <f>D94/D93</f>
        <v>0.19607843137254902</v>
      </c>
    </row>
    <row r="97" spans="2:4" x14ac:dyDescent="0.35">
      <c r="B97" s="13">
        <v>7</v>
      </c>
      <c r="C97" s="10" t="s">
        <v>169</v>
      </c>
    </row>
    <row r="99" spans="2:4" x14ac:dyDescent="0.35">
      <c r="C99" s="6" t="s">
        <v>170</v>
      </c>
      <c r="D99" s="6">
        <f>COUNTIFS(Table2_2[Healthcare],"&gt;=85",Table2_2[Inclusivity &amp; Tolerance],"&gt;=85",Table2_2[Happiness, Culture &amp; Leisure],"&gt;=85")</f>
        <v>37</v>
      </c>
    </row>
    <row r="101" spans="2:4" x14ac:dyDescent="0.35">
      <c r="B101" s="13">
        <v>8</v>
      </c>
      <c r="C101" s="10" t="s">
        <v>171</v>
      </c>
    </row>
    <row r="103" spans="2:4" x14ac:dyDescent="0.35">
      <c r="C103" s="6" t="s">
        <v>172</v>
      </c>
      <c r="D103" s="6" t="str">
        <f>IF(CORREL(Table2_2[Healthcare],Table2_2[Happiness, Culture &amp; Leisure])&gt;=0.7,"Very strong","Relatively strong")</f>
        <v>Relatively strong</v>
      </c>
    </row>
    <row r="104" spans="2:4" x14ac:dyDescent="0.35">
      <c r="C104" s="20"/>
      <c r="D104" s="20"/>
    </row>
    <row r="105" spans="2:4" x14ac:dyDescent="0.35">
      <c r="C105" s="20"/>
      <c r="D105" s="20"/>
    </row>
    <row r="106" spans="2:4" x14ac:dyDescent="0.35">
      <c r="C106" s="20"/>
      <c r="D106" s="20"/>
    </row>
    <row r="107" spans="2:4" x14ac:dyDescent="0.35">
      <c r="C107" s="20"/>
      <c r="D107" s="20"/>
    </row>
    <row r="108" spans="2:4" x14ac:dyDescent="0.35">
      <c r="C108" s="20"/>
      <c r="D108" s="20"/>
    </row>
    <row r="109" spans="2:4" x14ac:dyDescent="0.35">
      <c r="C109" s="20"/>
      <c r="D109" s="20"/>
    </row>
    <row r="110" spans="2:4" x14ac:dyDescent="0.35">
      <c r="C110" s="20"/>
      <c r="D110" s="20"/>
    </row>
    <row r="111" spans="2:4" x14ac:dyDescent="0.35">
      <c r="C111" s="20"/>
      <c r="D111" s="20"/>
    </row>
    <row r="112" spans="2:4" x14ac:dyDescent="0.35">
      <c r="C112" s="20"/>
      <c r="D112" s="20"/>
    </row>
    <row r="113" spans="2:5" x14ac:dyDescent="0.35">
      <c r="C113" s="20"/>
      <c r="D113" s="20"/>
    </row>
    <row r="114" spans="2:5" x14ac:dyDescent="0.35">
      <c r="C114" s="20"/>
      <c r="D114" s="20"/>
    </row>
    <row r="115" spans="2:5" x14ac:dyDescent="0.35">
      <c r="C115" s="20"/>
      <c r="D115" s="20"/>
    </row>
    <row r="117" spans="2:5" x14ac:dyDescent="0.35">
      <c r="B117" s="13">
        <v>9</v>
      </c>
      <c r="C117" s="10" t="s">
        <v>173</v>
      </c>
    </row>
    <row r="119" spans="2:5" x14ac:dyDescent="0.35">
      <c r="C119" s="6" t="s">
        <v>174</v>
      </c>
      <c r="D119" s="6">
        <f>SUMIF(Table2_2[Country],"Germany",Table2_2[TOTAL SCORE])</f>
        <v>826</v>
      </c>
    </row>
    <row r="121" spans="2:5" x14ac:dyDescent="0.35">
      <c r="B121" s="13">
        <v>10</v>
      </c>
      <c r="C121" s="10" t="s">
        <v>179</v>
      </c>
    </row>
    <row r="123" spans="2:5" x14ac:dyDescent="0.35">
      <c r="C123" s="15" t="s">
        <v>175</v>
      </c>
      <c r="D123" s="15" t="s">
        <v>176</v>
      </c>
      <c r="E123" s="15" t="s">
        <v>177</v>
      </c>
    </row>
    <row r="124" spans="2:5" x14ac:dyDescent="0.35">
      <c r="C124" s="16" t="s">
        <v>141</v>
      </c>
      <c r="D124" s="16">
        <f>COUNTIF(Table2_2[Country],Sheet3!C124)</f>
        <v>1</v>
      </c>
      <c r="E124" s="17">
        <f>D124/101</f>
        <v>9.9009900990099011E-3</v>
      </c>
    </row>
    <row r="125" spans="2:5" x14ac:dyDescent="0.35">
      <c r="C125" s="16" t="s">
        <v>65</v>
      </c>
      <c r="D125" s="16">
        <f>COUNTIF(Table2_2[Country],Sheet3!C125)</f>
        <v>2</v>
      </c>
      <c r="E125" s="17">
        <f t="shared" ref="E125:E154" si="0">D125/101</f>
        <v>1.9801980198019802E-2</v>
      </c>
    </row>
    <row r="126" spans="2:5" x14ac:dyDescent="0.35">
      <c r="C126" s="16" t="s">
        <v>36</v>
      </c>
      <c r="D126" s="16">
        <f>COUNTIF(Table2_2[Country],Sheet3!C126)</f>
        <v>2</v>
      </c>
      <c r="E126" s="17">
        <f t="shared" si="0"/>
        <v>1.9801980198019802E-2</v>
      </c>
    </row>
    <row r="127" spans="2:5" x14ac:dyDescent="0.35">
      <c r="C127" s="16" t="s">
        <v>79</v>
      </c>
      <c r="D127" s="16">
        <f>COUNTIF(Table2_2[Country],Sheet3!C127)</f>
        <v>1</v>
      </c>
      <c r="E127" s="17">
        <f t="shared" si="0"/>
        <v>9.9009900990099011E-3</v>
      </c>
    </row>
    <row r="128" spans="2:5" x14ac:dyDescent="0.35">
      <c r="C128" s="16" t="s">
        <v>145</v>
      </c>
      <c r="D128" s="16">
        <f>COUNTIF(Table2_2[Country],Sheet3!C128)</f>
        <v>1</v>
      </c>
      <c r="E128" s="17">
        <f t="shared" si="0"/>
        <v>9.9009900990099011E-3</v>
      </c>
    </row>
    <row r="129" spans="3:5" x14ac:dyDescent="0.35">
      <c r="C129" s="16" t="s">
        <v>34</v>
      </c>
      <c r="D129" s="15">
        <f>COUNTIF(Table2_2[Country],Sheet3!C129)</f>
        <v>4</v>
      </c>
      <c r="E129" s="17">
        <f t="shared" si="0"/>
        <v>3.9603960396039604E-2</v>
      </c>
    </row>
    <row r="130" spans="3:5" x14ac:dyDescent="0.35">
      <c r="C130" s="16" t="s">
        <v>31</v>
      </c>
      <c r="D130" s="16">
        <f>COUNTIF(Table2_2[Country],Sheet3!C130)</f>
        <v>1</v>
      </c>
      <c r="E130" s="17">
        <f t="shared" si="0"/>
        <v>9.9009900990099011E-3</v>
      </c>
    </row>
    <row r="131" spans="3:5" x14ac:dyDescent="0.35">
      <c r="C131" s="16" t="s">
        <v>28</v>
      </c>
      <c r="D131" s="16">
        <f>COUNTIF(Table2_2[Country],Sheet3!C131)</f>
        <v>1</v>
      </c>
      <c r="E131" s="17">
        <f t="shared" si="0"/>
        <v>9.9009900990099011E-3</v>
      </c>
    </row>
    <row r="132" spans="3:5" x14ac:dyDescent="0.35">
      <c r="C132" s="16" t="s">
        <v>63</v>
      </c>
      <c r="D132" s="16">
        <f>COUNTIF(Table2_2[Country],Sheet3!C132)</f>
        <v>1</v>
      </c>
      <c r="E132" s="17">
        <f t="shared" si="0"/>
        <v>9.9009900990099011E-3</v>
      </c>
    </row>
    <row r="133" spans="3:5" x14ac:dyDescent="0.35">
      <c r="C133" s="16" t="s">
        <v>38</v>
      </c>
      <c r="D133" s="15">
        <f>COUNTIF(Table2_2[Country],Sheet3!C133)</f>
        <v>9</v>
      </c>
      <c r="E133" s="17">
        <f t="shared" si="0"/>
        <v>8.9108910891089105E-2</v>
      </c>
    </row>
    <row r="134" spans="3:5" x14ac:dyDescent="0.35">
      <c r="C134" s="16" t="s">
        <v>137</v>
      </c>
      <c r="D134" s="16">
        <f>COUNTIF(Table2_2[Country],Sheet3!C134)</f>
        <v>1</v>
      </c>
      <c r="E134" s="17">
        <f t="shared" si="0"/>
        <v>9.9009900990099011E-3</v>
      </c>
    </row>
    <row r="135" spans="3:5" x14ac:dyDescent="0.35">
      <c r="C135" s="16" t="s">
        <v>96</v>
      </c>
      <c r="D135" s="16">
        <f>COUNTIF(Table2_2[Country],Sheet3!C135)</f>
        <v>1</v>
      </c>
      <c r="E135" s="17">
        <f t="shared" si="0"/>
        <v>9.9009900990099011E-3</v>
      </c>
    </row>
    <row r="136" spans="3:5" x14ac:dyDescent="0.35">
      <c r="C136" s="16" t="s">
        <v>75</v>
      </c>
      <c r="D136" s="16">
        <f>COUNTIF(Table2_2[Country],Sheet3!C136)</f>
        <v>1</v>
      </c>
      <c r="E136" s="17">
        <f t="shared" si="0"/>
        <v>9.9009900990099011E-3</v>
      </c>
    </row>
    <row r="137" spans="3:5" x14ac:dyDescent="0.35">
      <c r="C137" s="16" t="s">
        <v>106</v>
      </c>
      <c r="D137" s="16">
        <f>COUNTIF(Table2_2[Country],Sheet3!C137)</f>
        <v>1</v>
      </c>
      <c r="E137" s="17">
        <f t="shared" si="0"/>
        <v>9.9009900990099011E-3</v>
      </c>
    </row>
    <row r="138" spans="3:5" x14ac:dyDescent="0.35">
      <c r="C138" s="16" t="s">
        <v>46</v>
      </c>
      <c r="D138" s="16">
        <f>COUNTIF(Table2_2[Country],Sheet3!C138)</f>
        <v>1</v>
      </c>
      <c r="E138" s="17">
        <f t="shared" si="0"/>
        <v>9.9009900990099011E-3</v>
      </c>
    </row>
    <row r="139" spans="3:5" x14ac:dyDescent="0.35">
      <c r="C139" s="16" t="s">
        <v>147</v>
      </c>
      <c r="D139" s="16">
        <f>COUNTIF(Table2_2[Country],Sheet3!C139)</f>
        <v>1</v>
      </c>
      <c r="E139" s="17">
        <f t="shared" si="0"/>
        <v>9.9009900990099011E-3</v>
      </c>
    </row>
    <row r="140" spans="3:5" x14ac:dyDescent="0.35">
      <c r="C140" s="16" t="s">
        <v>44</v>
      </c>
      <c r="D140" s="16">
        <f>COUNTIF(Table2_2[Country],Sheet3!C140)</f>
        <v>1</v>
      </c>
      <c r="E140" s="17">
        <f t="shared" si="0"/>
        <v>9.9009900990099011E-3</v>
      </c>
    </row>
    <row r="141" spans="3:5" x14ac:dyDescent="0.35">
      <c r="C141" s="16" t="s">
        <v>23</v>
      </c>
      <c r="D141" s="16">
        <f>COUNTIF(Table2_2[Country],Sheet3!C141)</f>
        <v>1</v>
      </c>
      <c r="E141" s="17">
        <f t="shared" si="0"/>
        <v>9.9009900990099011E-3</v>
      </c>
    </row>
    <row r="142" spans="3:5" x14ac:dyDescent="0.35">
      <c r="C142" s="16" t="s">
        <v>50</v>
      </c>
      <c r="D142" s="16">
        <f>COUNTIF(Table2_2[Country],Sheet3!C142)</f>
        <v>1</v>
      </c>
      <c r="E142" s="17">
        <f t="shared" si="0"/>
        <v>9.9009900990099011E-3</v>
      </c>
    </row>
    <row r="143" spans="3:5" x14ac:dyDescent="0.35">
      <c r="C143" s="16" t="s">
        <v>92</v>
      </c>
      <c r="D143" s="16">
        <f>COUNTIF(Table2_2[Country],Sheet3!C143)</f>
        <v>1</v>
      </c>
      <c r="E143" s="17">
        <f t="shared" si="0"/>
        <v>9.9009900990099011E-3</v>
      </c>
    </row>
    <row r="144" spans="3:5" x14ac:dyDescent="0.35">
      <c r="C144" s="16" t="s">
        <v>85</v>
      </c>
      <c r="D144" s="16">
        <f>COUNTIF(Table2_2[Country],Sheet3!C144)</f>
        <v>1</v>
      </c>
      <c r="E144" s="17">
        <f t="shared" si="0"/>
        <v>9.9009900990099011E-3</v>
      </c>
    </row>
    <row r="145" spans="3:5" x14ac:dyDescent="0.35">
      <c r="C145" s="16" t="s">
        <v>151</v>
      </c>
      <c r="D145" s="16">
        <f>COUNTIF(Table2_2[Country],Sheet3!C145)</f>
        <v>1</v>
      </c>
      <c r="E145" s="17">
        <f t="shared" si="0"/>
        <v>9.9009900990099011E-3</v>
      </c>
    </row>
    <row r="146" spans="3:5" x14ac:dyDescent="0.35">
      <c r="C146" s="16" t="s">
        <v>132</v>
      </c>
      <c r="D146" s="16">
        <f>COUNTIF(Table2_2[Country],Sheet3!C146)</f>
        <v>1</v>
      </c>
      <c r="E146" s="17">
        <f t="shared" si="0"/>
        <v>9.9009900990099011E-3</v>
      </c>
    </row>
    <row r="147" spans="3:5" x14ac:dyDescent="0.35">
      <c r="C147" s="16" t="s">
        <v>82</v>
      </c>
      <c r="D147" s="16">
        <f>COUNTIF(Table2_2[Country],Sheet3!C147)</f>
        <v>2</v>
      </c>
      <c r="E147" s="17">
        <f t="shared" si="0"/>
        <v>1.9801980198019802E-2</v>
      </c>
    </row>
    <row r="148" spans="3:5" x14ac:dyDescent="0.35">
      <c r="C148" s="16" t="s">
        <v>41</v>
      </c>
      <c r="D148" s="16">
        <f>COUNTIF(Table2_2[Country],Sheet3!C148)</f>
        <v>1</v>
      </c>
      <c r="E148" s="17">
        <f t="shared" si="0"/>
        <v>9.9009900990099011E-3</v>
      </c>
    </row>
    <row r="149" spans="3:5" x14ac:dyDescent="0.35">
      <c r="C149" s="16" t="s">
        <v>26</v>
      </c>
      <c r="D149" s="16">
        <f>COUNTIF(Table2_2[Country],Sheet3!C149)</f>
        <v>3</v>
      </c>
      <c r="E149" s="17">
        <f t="shared" si="0"/>
        <v>2.9702970297029702E-2</v>
      </c>
    </row>
    <row r="150" spans="3:5" x14ac:dyDescent="0.35">
      <c r="C150" s="16" t="s">
        <v>143</v>
      </c>
      <c r="D150" s="16">
        <f>COUNTIF(Table2_2[Country],Sheet3!C150)</f>
        <v>1</v>
      </c>
      <c r="E150" s="17">
        <f t="shared" si="0"/>
        <v>9.9009900990099011E-3</v>
      </c>
    </row>
    <row r="151" spans="3:5" x14ac:dyDescent="0.35">
      <c r="C151" s="16" t="s">
        <v>69</v>
      </c>
      <c r="D151" s="15">
        <f>COUNTIF(Table2_2[Country],Sheet3!C151)</f>
        <v>51</v>
      </c>
      <c r="E151" s="17">
        <f t="shared" si="0"/>
        <v>0.50495049504950495</v>
      </c>
    </row>
    <row r="152" spans="3:5" x14ac:dyDescent="0.35">
      <c r="C152" s="16" t="s">
        <v>149</v>
      </c>
      <c r="D152" s="16">
        <f>COUNTIF(Table2_2[Country],Sheet3!C152)</f>
        <v>1</v>
      </c>
      <c r="E152" s="17">
        <f t="shared" si="0"/>
        <v>9.9009900990099011E-3</v>
      </c>
    </row>
    <row r="153" spans="3:5" x14ac:dyDescent="0.35">
      <c r="C153" s="16" t="s">
        <v>58</v>
      </c>
      <c r="D153" s="15">
        <f>COUNTIF(Table2_2[Country],Sheet3!C153)</f>
        <v>4</v>
      </c>
      <c r="E153" s="17">
        <f t="shared" si="0"/>
        <v>3.9603960396039604E-2</v>
      </c>
    </row>
    <row r="154" spans="3:5" x14ac:dyDescent="0.35">
      <c r="C154" s="16" t="s">
        <v>139</v>
      </c>
      <c r="D154" s="16">
        <f>COUNTIF(Table2_2[Country],Sheet3!C154)</f>
        <v>1</v>
      </c>
      <c r="E154" s="17">
        <f t="shared" si="0"/>
        <v>9.9009900990099011E-3</v>
      </c>
    </row>
    <row r="156" spans="3:5" ht="34.799999999999997" x14ac:dyDescent="0.45">
      <c r="C156" s="21" t="s">
        <v>178</v>
      </c>
      <c r="D156" s="3">
        <f>SUM(E129,E133,E151,E153)</f>
        <v>0.67326732673267331</v>
      </c>
    </row>
    <row r="157" spans="3:5" x14ac:dyDescent="0.35">
      <c r="D157" s="3"/>
    </row>
  </sheetData>
  <sortState xmlns:xlrd2="http://schemas.microsoft.com/office/spreadsheetml/2017/richdata2" ref="C70:D74">
    <sortCondition descending="1" ref="D70:D74"/>
  </sortState>
  <conditionalFormatting sqref="C135">
    <cfRule type="top10" dxfId="5" priority="3" percent="1" rank="3"/>
    <cfRule type="top10" priority="4" rank="3"/>
  </conditionalFormatting>
  <conditionalFormatting sqref="C123:E154 C156">
    <cfRule type="top10" dxfId="4" priority="2" percent="1" rank="3"/>
  </conditionalFormatting>
  <conditionalFormatting sqref="C124:E154 C156">
    <cfRule type="top10" dxfId="3" priority="1" rank="3"/>
  </conditionalFormatting>
  <dataValidations count="1">
    <dataValidation type="list" allowBlank="1" showInputMessage="1" showErrorMessage="1" sqref="C89" xr:uid="{00000000-0002-0000-0500-000000000000}">
      <formula1>$C$124:$C$154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G o b F V F O D o j S k A A A A 9 w A A A B I A H A B D b 2 5 m a W c v U G F j a 2 F n Z S 5 4 b W w g o h g A K K A U A A A A A A A A A A A A A A A A A A A A A A A A A A A A h Y 9 N D o I w G E S v Q r q n f 0 h i S C k L t 5 K Y m B i 3 T a n Y C B + G F s v d X H g k r y B G U X c u 5 8 1 b z N y v N 1 G M b R N d T O 9 s B z l i m K L I g O 4 q C 3 W O B n + I l 6 i Q Y q P 0 S d U m m m R w 2 e i q H B 2 9 P 2 e E h B B w S H D X 1 4 R T y s i + X G / 1 0 b Q K f W T 7 X 4 4 t O K 9 A G y T F 7 j V G c s x o i p M F x 1 S Q G Y r S w l f g 0 9 5 n + w P F a m j 8 0 B t p I G b p 1 M 1 Z k P c J + Q B Q S w M E F A A C A A g A G o b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G x V Q x f 2 n c T Q I A A A Q N A A A T A B w A R m 9 y b X V s Y X M v U 2 V j d G l v b j E u b S C i G A A o o B Q A A A A A A A A A A A A A A A A A A A A A A A A A A A D t V U 1 v 2 k A Q v S P x H 0 a O V I F k o Y K q X q o c k J u q V K T Q 2 G 0 O U Q 6 L G Y c V 6 1 1 r P 2 h Q x H / P 2 g 7 B X m x 6 6 s 1 c g H n P 8 / n G o z D W V H A I y + / x l 3 6 v 3 1 M b I n E N E V k x n M A 1 M N T 9 H t h P K I y M 0 V p u n m N k o 8 B I i V z f C 7 l d C b E d D F 8 e f p I U r 7 3 y S e / x 8 B A I r i 3 l 0 S 8 d X H n B h v C n 3 P k + Q 8 9 6 K q i j S B K u E i H T Q D C T 8 h x U g z K a / / L i T T 5 O J p 4 P M 6 4 / f x r l 4 M G H w j q 2 V m 3 / A + H 7 w h Z Q v T / a N D 7 r 0 i g M 1 / L c f o e p 0 A g / x E p Z b I k 2 G t f k C U 8 h F j u U f 2 1 5 N u G l y A w j e Z O O f r h J V y g L 3 i 3 l N D U p / C F x Q V G w S B L M m z j 4 S v Z q e J 7 8 i R m R L f I T r 1 b O b 4 5 p x s Q + t Y k 1 h T V M 0 4 w V J W w E W 6 N U D a w Z T 1 o T X x J q S y P 5 G A m D O Z I d O q l U y I H Y W f Y s z U j c l E 0 J h y b L h G z C v y N h e h P b Y A 3 g N I 5 R K d A C b s t c L r J n P G Z G 0 Z 2 d N n y A S D C 0 A o o b / S Z W V m u y o q y i j G p S J M s o t 6 F 9 C G w 3 j U T r c I 5 U m c b A u b 4 g J A k 2 O l s Y v R Z C Q m g 7 h E 2 j m F I J v w x p y e U e G c t T s e N f w z e q 8 9 8 N t G g R T e c Q B o u 7 G w c 9 D N / 3 L N f 2 z u q v X C h 1 W r U S e D M P n I X 0 3 3 f t u F 2 t K + B q s 0 W M N f V d l p u r r z N B O c O s V F s t Y v y P 1 8 p 5 b / J X T O s + O n t b k 6 W D X d a w Q 2 6 X s B v x s k I d d l 2 g D n i m T 7 e A m j w d s E W d D q s u z g p 4 G P Z 7 l D c P r H p 1 r t 6 u B w w m Q 6 8 7 P t 3 x 6 Y 5 P d 3 y 6 4 9 M d n / 9 2 f F 4 B U E s B A i 0 A F A A C A A g A G o b F V F O D o j S k A A A A 9 w A A A B I A A A A A A A A A A A A A A A A A A A A A A E N v b m Z p Z y 9 Q Y W N r Y W d l L n h t b F B L A Q I t A B Q A A g A I A B q G x V Q P y u m r p A A A A O k A A A A T A A A A A A A A A A A A A A A A A P A A A A B b Q 2 9 u d G V u d F 9 U e X B l c 1 0 u e G 1 s U E s B A i 0 A F A A C A A g A G o b F V D F / a d x N A g A A B A 0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E A A A A A A A B J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i 0 w N i 0 w M 1 Q x M j o 1 N D o 1 O S 4 y N T M 5 N T E z W i I g L z 4 8 R W 5 0 c n k g V H l w Z T 0 i R m l s b E N v b H V t b l R 5 c G V z I i B W Y W x 1 Z T 0 i c 0 J n W U V B d 0 1 E Q X d N R E F 3 T U R B d 0 0 9 I i A v P j x F b n R y e S B U e X B l P S J G a W x s Q 2 9 s d W 1 u T m F t Z X M i I F Z h b H V l P S J z W y Z x d W 9 0 O 0 N p d H k m c X V v d D s s J n F 1 b 3 Q 7 Q 2 9 1 b n R y e S Z x d W 9 0 O y w m c X V v d D t S Z W 1 v d G U g S m 9 i c y Z x d W 9 0 O y w m c X V v d D t N a W 5 p b X V t I F Z h Y 2 F 0 a W 9 u c y B P Z m Z l c m V k I C h E Y X l z K S Z x d W 9 0 O y w m c X V v d D t W Y W N h d G l v b n M g V G F r Z W 4 g K E R h e X M p J n F 1 b 3 Q 7 L C Z x d W 9 0 O 0 h l Y W x 0 a G N h c m U m c X V v d D s s J n F 1 b 3 Q 7 Q W N j Z X N z I H R v I E 1 l b n R h b C B I Z W F s d G h j Y X J l J n F 1 b 3 Q 7 L C Z x d W 9 0 O 0 l u Y 2 x 1 c 2 l 2 a X R 5 I F x 1 M D A y N i B U b 2 x l c m F u Y 2 U m c X V v d D s s J n F 1 b 3 Q 7 S G F w c G l u Z X N z L C B D d W x 0 d X J l I F x 1 M D A y N i B M Z W l z d X J l J n F 1 b 3 Q 7 L C Z x d W 9 0 O 0 N p d H k g U 2 F m Z X R 5 J n F 1 b 3 Q 7 L C Z x d W 9 0 O 0 9 1 d G R v b 3 I g U 3 B h Y 2 V z J n F 1 b 3 Q 7 L C Z x d W 9 0 O 0 F p c i B R d W F s a X R 5 J n F 1 b 3 Q 7 L C Z x d W 9 0 O 1 d l b G x u Z X N z I G F u Z C B G a X R u Z X N z J n F 1 b 3 Q 7 L C Z x d W 9 0 O 1 R P V E F M I F N D T 1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p d H k s M n 0 m c X V v d D s s J n F 1 b 3 Q 7 U 2 V j d G l v b j E v V G F i b G U y L 0 N o Y W 5 n Z W Q g V H l w Z S 5 7 Q 2 9 1 b n R y e S w z f S Z x d W 9 0 O y w m c X V v d D t T Z W N 0 a W 9 u M S 9 U Y W J s Z T I v Q 2 h h b m d l Z C B U e X B l L n t S Z W 1 v d G U g S m 9 i c y w 0 f S Z x d W 9 0 O y w m c X V v d D t T Z W N 0 a W 9 u M S 9 U Y W J s Z T I v Q 2 h h b m d l Z C B U e X B l L n t N a W 5 p b X V t I F Z h Y 2 F 0 a W 9 u c y B P Z m Z l c m V k I C h E Y X l z K S w 2 f S Z x d W 9 0 O y w m c X V v d D t T Z W N 0 a W 9 u M S 9 U Y W J s Z T I v Q 2 h h b m d l Z C B U e X B l M S 5 7 V m F j Y X R p b 2 5 z I F R h a 2 V u I C h E Y X l z K S w 0 f S Z x d W 9 0 O y w m c X V v d D t T Z W N 0 a W 9 u M S 9 U Y W J s Z T I v Q 2 h h b m d l Z C B U e X B l M S 5 7 S G V h b H R o Y 2 F y Z S w 1 f S Z x d W 9 0 O y w m c X V v d D t T Z W N 0 a W 9 u M S 9 U Y W J s Z T I v Q 2 h h b m d l Z C B U e X B l M S 5 7 Q W N j Z X N z I H R v I E 1 l b n R h b C B I Z W F s d G h j Y X J l L D Z 9 J n F 1 b 3 Q 7 L C Z x d W 9 0 O 1 N l Y 3 R p b 2 4 x L 1 R h Y m x l M i 9 D a G F u Z 2 V k I F R 5 c G U x L n t J b m N s d X N p d m l 0 e S B c d T A w M j Y g V G 9 s Z X J h b m N l L D d 9 J n F 1 b 3 Q 7 L C Z x d W 9 0 O 1 N l Y 3 R p b 2 4 x L 1 R h Y m x l M i 9 D a G F u Z 2 V k I F R 5 c G U x L n t I Y X B w a W 5 l c 3 M s I E N 1 b H R 1 c m U g X H U w M D I 2 I E x l a X N 1 c m U s O H 0 m c X V v d D s s J n F 1 b 3 Q 7 U 2 V j d G l v b j E v V G F i b G U y L 0 N o Y W 5 n Z W Q g V H l w Z T E u e 0 N p d H k g U 2 F m Z X R 5 L D l 9 J n F 1 b 3 Q 7 L C Z x d W 9 0 O 1 N l Y 3 R p b 2 4 x L 1 R h Y m x l M i 9 D a G F u Z 2 V k I F R 5 c G U x L n t P d X R k b 2 9 y I F N w Y W N l c y w x M H 0 m c X V v d D s s J n F 1 b 3 Q 7 U 2 V j d G l v b j E v V G F i b G U y L 0 N o Y W 5 n Z W Q g V H l w Z T E u e 0 F p c i B R d W F s a X R 5 L D E x f S Z x d W 9 0 O y w m c X V v d D t T Z W N 0 a W 9 u M S 9 U Y W J s Z T I v Q 2 h h b m d l Z C B U e X B l M S 5 7 V 2 V s b G 5 l c 3 M g Y W 5 k I E Z p d G 5 l c 3 M s M T J 9 J n F 1 b 3 Q 7 L C Z x d W 9 0 O 1 N l Y 3 R p b 2 4 x L 1 R h Y m x l M i 9 D a G F u Z 2 V k I F R 5 c G U x L n t U T 1 R B T C B T Q 0 9 S R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i 9 D a G F u Z 2 V k I F R 5 c G U u e 0 N p d H k s M n 0 m c X V v d D s s J n F 1 b 3 Q 7 U 2 V j d G l v b j E v V G F i b G U y L 0 N o Y W 5 n Z W Q g V H l w Z S 5 7 Q 2 9 1 b n R y e S w z f S Z x d W 9 0 O y w m c X V v d D t T Z W N 0 a W 9 u M S 9 U Y W J s Z T I v Q 2 h h b m d l Z C B U e X B l L n t S Z W 1 v d G U g S m 9 i c y w 0 f S Z x d W 9 0 O y w m c X V v d D t T Z W N 0 a W 9 u M S 9 U Y W J s Z T I v Q 2 h h b m d l Z C B U e X B l L n t N a W 5 p b X V t I F Z h Y 2 F 0 a W 9 u c y B P Z m Z l c m V k I C h E Y X l z K S w 2 f S Z x d W 9 0 O y w m c X V v d D t T Z W N 0 a W 9 u M S 9 U Y W J s Z T I v Q 2 h h b m d l Z C B U e X B l M S 5 7 V m F j Y X R p b 2 5 z I F R h a 2 V u I C h E Y X l z K S w 0 f S Z x d W 9 0 O y w m c X V v d D t T Z W N 0 a W 9 u M S 9 U Y W J s Z T I v Q 2 h h b m d l Z C B U e X B l M S 5 7 S G V h b H R o Y 2 F y Z S w 1 f S Z x d W 9 0 O y w m c X V v d D t T Z W N 0 a W 9 u M S 9 U Y W J s Z T I v Q 2 h h b m d l Z C B U e X B l M S 5 7 Q W N j Z X N z I H R v I E 1 l b n R h b C B I Z W F s d G h j Y X J l L D Z 9 J n F 1 b 3 Q 7 L C Z x d W 9 0 O 1 N l Y 3 R p b 2 4 x L 1 R h Y m x l M i 9 D a G F u Z 2 V k I F R 5 c G U x L n t J b m N s d X N p d m l 0 e S B c d T A w M j Y g V G 9 s Z X J h b m N l L D d 9 J n F 1 b 3 Q 7 L C Z x d W 9 0 O 1 N l Y 3 R p b 2 4 x L 1 R h Y m x l M i 9 D a G F u Z 2 V k I F R 5 c G U x L n t I Y X B w a W 5 l c 3 M s I E N 1 b H R 1 c m U g X H U w M D I 2 I E x l a X N 1 c m U s O H 0 m c X V v d D s s J n F 1 b 3 Q 7 U 2 V j d G l v b j E v V G F i b G U y L 0 N o Y W 5 n Z W Q g V H l w Z T E u e 0 N p d H k g U 2 F m Z X R 5 L D l 9 J n F 1 b 3 Q 7 L C Z x d W 9 0 O 1 N l Y 3 R p b 2 4 x L 1 R h Y m x l M i 9 D a G F u Z 2 V k I F R 5 c G U x L n t P d X R k b 2 9 y I F N w Y W N l c y w x M H 0 m c X V v d D s s J n F 1 b 3 Q 7 U 2 V j d G l v b j E v V G F i b G U y L 0 N o Y W 5 n Z W Q g V H l w Z T E u e 0 F p c i B R d W F s a X R 5 L D E x f S Z x d W 9 0 O y w m c X V v d D t T Z W N 0 a W 9 u M S 9 U Y W J s Z T I v Q 2 h h b m d l Z C B U e X B l M S 5 7 V 2 V s b G 5 l c 3 M g Y W 5 k I E Z p d G 5 l c 3 M s M T J 9 J n F 1 b 3 Q 7 L C Z x d W 9 0 O 1 N l Y 3 R p b 2 4 x L 1 R h Y m x l M i 9 D a G F u Z 2 V k I F R 5 c G U x L n t U T 1 R B T C B T Q 0 9 S R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i 0 w N i 0 w M 1 Q x M j o 1 N D o 1 O S 4 y N T M 5 N T E z W i I g L z 4 8 R W 5 0 c n k g V H l w Z T 0 i R m l s b E N v b H V t b l R 5 c G V z I i B W Y W x 1 Z T 0 i c 0 J n W U V B d 0 1 E Q X d N R E F 3 T U R B d 0 0 9 I i A v P j x F b n R y e S B U e X B l P S J G a W x s Q 2 9 s d W 1 u T m F t Z X M i I F Z h b H V l P S J z W y Z x d W 9 0 O 0 N p d H k m c X V v d D s s J n F 1 b 3 Q 7 Q 2 9 1 b n R y e S Z x d W 9 0 O y w m c X V v d D t S Z W 1 v d G U g S m 9 i c y Z x d W 9 0 O y w m c X V v d D t N a W 5 p b X V t I F Z h Y 2 F 0 a W 9 u c y B P Z m Z l c m V k I C h E Y X l z K S Z x d W 9 0 O y w m c X V v d D t W Y W N h d G l v b n M g V G F r Z W 4 g K E R h e X M p J n F 1 b 3 Q 7 L C Z x d W 9 0 O 0 h l Y W x 0 a G N h c m U m c X V v d D s s J n F 1 b 3 Q 7 Q W N j Z X N z I H R v I E 1 l b n R h b C B I Z W F s d G h j Y X J l J n F 1 b 3 Q 7 L C Z x d W 9 0 O 0 l u Y 2 x 1 c 2 l 2 a X R 5 I F x 1 M D A y N i B U b 2 x l c m F u Y 2 U m c X V v d D s s J n F 1 b 3 Q 7 S G F w c G l u Z X N z L C B D d W x 0 d X J l I F x 1 M D A y N i B M Z W l z d X J l J n F 1 b 3 Q 7 L C Z x d W 9 0 O 0 N p d H k g U 2 F m Z X R 5 J n F 1 b 3 Q 7 L C Z x d W 9 0 O 0 9 1 d G R v b 3 I g U 3 B h Y 2 V z J n F 1 b 3 Q 7 L C Z x d W 9 0 O 0 F p c i B R d W F s a X R 5 J n F 1 b 3 Q 7 L C Z x d W 9 0 O 1 d l b G x u Z X N z I G F u Z C B G a X R u Z X N z J n F 1 b 3 Q 7 L C Z x d W 9 0 O 1 R P V E F M I F N D T 1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p d H k s M n 0 m c X V v d D s s J n F 1 b 3 Q 7 U 2 V j d G l v b j E v V G F i b G U y L 0 N o Y W 5 n Z W Q g V H l w Z S 5 7 Q 2 9 1 b n R y e S w z f S Z x d W 9 0 O y w m c X V v d D t T Z W N 0 a W 9 u M S 9 U Y W J s Z T I v Q 2 h h b m d l Z C B U e X B l L n t S Z W 1 v d G U g S m 9 i c y w 0 f S Z x d W 9 0 O y w m c X V v d D t T Z W N 0 a W 9 u M S 9 U Y W J s Z T I v Q 2 h h b m d l Z C B U e X B l L n t N a W 5 p b X V t I F Z h Y 2 F 0 a W 9 u c y B P Z m Z l c m V k I C h E Y X l z K S w 2 f S Z x d W 9 0 O y w m c X V v d D t T Z W N 0 a W 9 u M S 9 U Y W J s Z T I v Q 2 h h b m d l Z C B U e X B l M S 5 7 V m F j Y X R p b 2 5 z I F R h a 2 V u I C h E Y X l z K S w 0 f S Z x d W 9 0 O y w m c X V v d D t T Z W N 0 a W 9 u M S 9 U Y W J s Z T I v Q 2 h h b m d l Z C B U e X B l M S 5 7 S G V h b H R o Y 2 F y Z S w 1 f S Z x d W 9 0 O y w m c X V v d D t T Z W N 0 a W 9 u M S 9 U Y W J s Z T I v Q 2 h h b m d l Z C B U e X B l M S 5 7 Q W N j Z X N z I H R v I E 1 l b n R h b C B I Z W F s d G h j Y X J l L D Z 9 J n F 1 b 3 Q 7 L C Z x d W 9 0 O 1 N l Y 3 R p b 2 4 x L 1 R h Y m x l M i 9 D a G F u Z 2 V k I F R 5 c G U x L n t J b m N s d X N p d m l 0 e S B c d T A w M j Y g V G 9 s Z X J h b m N l L D d 9 J n F 1 b 3 Q 7 L C Z x d W 9 0 O 1 N l Y 3 R p b 2 4 x L 1 R h Y m x l M i 9 D a G F u Z 2 V k I F R 5 c G U x L n t I Y X B w a W 5 l c 3 M s I E N 1 b H R 1 c m U g X H U w M D I 2 I E x l a X N 1 c m U s O H 0 m c X V v d D s s J n F 1 b 3 Q 7 U 2 V j d G l v b j E v V G F i b G U y L 0 N o Y W 5 n Z W Q g V H l w Z T E u e 0 N p d H k g U 2 F m Z X R 5 L D l 9 J n F 1 b 3 Q 7 L C Z x d W 9 0 O 1 N l Y 3 R p b 2 4 x L 1 R h Y m x l M i 9 D a G F u Z 2 V k I F R 5 c G U x L n t P d X R k b 2 9 y I F N w Y W N l c y w x M H 0 m c X V v d D s s J n F 1 b 3 Q 7 U 2 V j d G l v b j E v V G F i b G U y L 0 N o Y W 5 n Z W Q g V H l w Z T E u e 0 F p c i B R d W F s a X R 5 L D E x f S Z x d W 9 0 O y w m c X V v d D t T Z W N 0 a W 9 u M S 9 U Y W J s Z T I v Q 2 h h b m d l Z C B U e X B l M S 5 7 V 2 V s b G 5 l c 3 M g Y W 5 k I E Z p d G 5 l c 3 M s M T J 9 J n F 1 b 3 Q 7 L C Z x d W 9 0 O 1 N l Y 3 R p b 2 4 x L 1 R h Y m x l M i 9 D a G F u Z 2 V k I F R 5 c G U x L n t U T 1 R B T C B T Q 0 9 S R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i 9 D a G F u Z 2 V k I F R 5 c G U u e 0 N p d H k s M n 0 m c X V v d D s s J n F 1 b 3 Q 7 U 2 V j d G l v b j E v V G F i b G U y L 0 N o Y W 5 n Z W Q g V H l w Z S 5 7 Q 2 9 1 b n R y e S w z f S Z x d W 9 0 O y w m c X V v d D t T Z W N 0 a W 9 u M S 9 U Y W J s Z T I v Q 2 h h b m d l Z C B U e X B l L n t S Z W 1 v d G U g S m 9 i c y w 0 f S Z x d W 9 0 O y w m c X V v d D t T Z W N 0 a W 9 u M S 9 U Y W J s Z T I v Q 2 h h b m d l Z C B U e X B l L n t N a W 5 p b X V t I F Z h Y 2 F 0 a W 9 u c y B P Z m Z l c m V k I C h E Y X l z K S w 2 f S Z x d W 9 0 O y w m c X V v d D t T Z W N 0 a W 9 u M S 9 U Y W J s Z T I v Q 2 h h b m d l Z C B U e X B l M S 5 7 V m F j Y X R p b 2 5 z I F R h a 2 V u I C h E Y X l z K S w 0 f S Z x d W 9 0 O y w m c X V v d D t T Z W N 0 a W 9 u M S 9 U Y W J s Z T I v Q 2 h h b m d l Z C B U e X B l M S 5 7 S G V h b H R o Y 2 F y Z S w 1 f S Z x d W 9 0 O y w m c X V v d D t T Z W N 0 a W 9 u M S 9 U Y W J s Z T I v Q 2 h h b m d l Z C B U e X B l M S 5 7 Q W N j Z X N z I H R v I E 1 l b n R h b C B I Z W F s d G h j Y X J l L D Z 9 J n F 1 b 3 Q 7 L C Z x d W 9 0 O 1 N l Y 3 R p b 2 4 x L 1 R h Y m x l M i 9 D a G F u Z 2 V k I F R 5 c G U x L n t J b m N s d X N p d m l 0 e S B c d T A w M j Y g V G 9 s Z X J h b m N l L D d 9 J n F 1 b 3 Q 7 L C Z x d W 9 0 O 1 N l Y 3 R p b 2 4 x L 1 R h Y m x l M i 9 D a G F u Z 2 V k I F R 5 c G U x L n t I Y X B w a W 5 l c 3 M s I E N 1 b H R 1 c m U g X H U w M D I 2 I E x l a X N 1 c m U s O H 0 m c X V v d D s s J n F 1 b 3 Q 7 U 2 V j d G l v b j E v V G F i b G U y L 0 N o Y W 5 n Z W Q g V H l w Z T E u e 0 N p d H k g U 2 F m Z X R 5 L D l 9 J n F 1 b 3 Q 7 L C Z x d W 9 0 O 1 N l Y 3 R p b 2 4 x L 1 R h Y m x l M i 9 D a G F u Z 2 V k I F R 5 c G U x L n t P d X R k b 2 9 y I F N w Y W N l c y w x M H 0 m c X V v d D s s J n F 1 b 3 Q 7 U 2 V j d G l v b j E v V G F i b G U y L 0 N o Y W 5 n Z W Q g V H l w Z T E u e 0 F p c i B R d W F s a X R 5 L D E x f S Z x d W 9 0 O y w m c X V v d D t T Z W N 0 a W 9 u M S 9 U Y W J s Z T I v Q 2 h h b m d l Z C B U e X B l M S 5 7 V 2 V s b G 5 l c 3 M g Y W 5 k I E Z p d G 5 l c 3 M s M T J 9 J n F 1 b 3 Q 7 L C Z x d W 9 0 O 1 N l Y 3 R p b 2 4 x L 1 R h Y m x l M i 9 D a G F u Z 2 V k I F R 5 c G U x L n t U T 1 R B T C B T Q 0 9 S R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3 M M d g y f t C u V b 6 D E f k g 9 0 A A A A A A g A A A A A A E G Y A A A A B A A A g A A A A u v f h + K 1 9 X n g + I L 9 z A B D u / L d X C C o 7 h 0 m W 7 0 h N v R n e T 5 8 A A A A A D o A A A A A C A A A g A A A A K 5 J 5 0 E a t 5 k q u Q K / g o z w g p G b E V K 3 o r v Z i X y b / 6 p s m y h V Q A A A A y c / o C G Q H w e T M e T O A j x Z x 9 4 E n b g d a h H 2 b D Y Q W y 3 H D K + D J b 7 U m Y U K P T 8 x + N m X K 2 Q G 9 R p g d f D R V A 4 P U y B 8 g c 6 a c S w L 5 Q S M I w d c U F H I 7 j 1 6 g d g t A A A A A b B D h 5 Y X c y 1 O a R z p 7 P V 4 1 9 f 9 J 1 3 3 A 5 s R k b E A n d t 5 O 5 M B 7 H I 8 j P 7 d 9 j h R S A t C y 5 R 8 Q N i z n c k 4 b d K J F M c t Y 4 8 W F c w = = < / D a t a M a s h u p > 
</file>

<file path=customXml/itemProps1.xml><?xml version="1.0" encoding="utf-8"?>
<ds:datastoreItem xmlns:ds="http://schemas.openxmlformats.org/officeDocument/2006/customXml" ds:itemID="{17A3C154-45B5-48C3-AD88-0AA947795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</vt:lpstr>
      <vt:lpstr>Table2</vt:lpstr>
      <vt:lpstr>Sheet1</vt:lpstr>
      <vt:lpstr>back up</vt:lpstr>
      <vt:lpstr>original dataset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Olagundoye</dc:creator>
  <cp:lastModifiedBy>Gabriel</cp:lastModifiedBy>
  <dcterms:created xsi:type="dcterms:W3CDTF">2022-06-04T01:47:10Z</dcterms:created>
  <dcterms:modified xsi:type="dcterms:W3CDTF">2022-06-05T19:05:40Z</dcterms:modified>
</cp:coreProperties>
</file>