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9375" windowHeight="5730" tabRatio="606"/>
  </bookViews>
  <sheets>
    <sheet name="Instructions" sheetId="1" r:id="rId1"/>
    <sheet name="Operations" sheetId="2" r:id="rId2"/>
    <sheet name="Financing" sheetId="3" r:id="rId3"/>
    <sheet name="Income" sheetId="4" r:id="rId4"/>
    <sheet name="Balance sheet" sheetId="5" r:id="rId5"/>
    <sheet name="Cash flows" sheetId="6" r:id="rId6"/>
  </sheets>
  <definedNames>
    <definedName name="solver_adj" localSheetId="2" hidden="1">Financing!$B$10:$E$10</definedName>
    <definedName name="solver_lhs1" localSheetId="2" hidden="1">Financing!$E$10</definedName>
    <definedName name="solver_lhs2" localSheetId="2" hidden="1">Financing!$E$34</definedName>
    <definedName name="solver_lhs3" localSheetId="2" hidden="1">Financing!$B$10</definedName>
    <definedName name="solver_lhs4" localSheetId="2" hidden="1">Financing!$C$10</definedName>
    <definedName name="solver_lhs5" localSheetId="2" hidden="1">Financing!$D$10</definedName>
    <definedName name="solver_lhs6" localSheetId="2" hidden="1">Financing!$B$34</definedName>
    <definedName name="solver_lhs7" localSheetId="2" hidden="1">Financing!$C$34</definedName>
    <definedName name="solver_lhs8" localSheetId="2" hidden="1">Financing!$D$34</definedName>
    <definedName name="solver_lhs9" localSheetId="2" hidden="1">Financing!$E$34</definedName>
    <definedName name="solver_lin" localSheetId="2" hidden="1">0</definedName>
    <definedName name="solver_num" localSheetId="2" hidden="1">9</definedName>
    <definedName name="solver_opt" localSheetId="2" hidden="1">Financing!$B$42</definedName>
    <definedName name="solver_rel1" localSheetId="2" hidden="1">3</definedName>
    <definedName name="solver_rel2" localSheetId="2" hidden="1">3</definedName>
    <definedName name="solver_rel3" localSheetId="2" hidden="1">3</definedName>
    <definedName name="solver_rel4" localSheetId="2" hidden="1">3</definedName>
    <definedName name="solver_rel5" localSheetId="2" hidden="1">3</definedName>
    <definedName name="solver_rel6" localSheetId="2" hidden="1">3</definedName>
    <definedName name="solver_rel7" localSheetId="2" hidden="1">3</definedName>
    <definedName name="solver_rel8" localSheetId="2" hidden="1">3</definedName>
    <definedName name="solver_rel9" localSheetId="2" hidden="1">3</definedName>
    <definedName name="solver_rhs1" localSheetId="2" hidden="1">0</definedName>
    <definedName name="solver_rhs2" localSheetId="2" hidden="1">0</definedName>
    <definedName name="solver_rhs3" localSheetId="2" hidden="1">0</definedName>
    <definedName name="solver_rhs4" localSheetId="2" hidden="1">0</definedName>
    <definedName name="solver_rhs5" localSheetId="2" hidden="1">0</definedName>
    <definedName name="solver_rhs6" localSheetId="2" hidden="1">0</definedName>
    <definedName name="solver_rhs7" localSheetId="2" hidden="1">0</definedName>
    <definedName name="solver_rhs8" localSheetId="2" hidden="1">0</definedName>
    <definedName name="solver_rhs9" localSheetId="2" hidden="1">0</definedName>
    <definedName name="solver_typ" localSheetId="2" hidden="1">2</definedName>
    <definedName name="solver_val" localSheetId="2" hidden="1">0</definedName>
  </definedNames>
  <calcPr calcId="0" iterate="1"/>
</workbook>
</file>

<file path=xl/calcChain.xml><?xml version="1.0" encoding="utf-8"?>
<calcChain xmlns="http://schemas.openxmlformats.org/spreadsheetml/2006/main">
  <c r="B7" i="5"/>
  <c r="B8" i="6" s="1"/>
  <c r="B11" s="1"/>
  <c r="B13" s="1"/>
  <c r="B18" s="1"/>
  <c r="C7" i="5"/>
  <c r="C8" i="6" s="1"/>
  <c r="D7" i="5"/>
  <c r="E7"/>
  <c r="B8"/>
  <c r="B9" i="6" s="1"/>
  <c r="C8" i="5"/>
  <c r="C9" i="6" s="1"/>
  <c r="D8" i="5"/>
  <c r="E8"/>
  <c r="B11"/>
  <c r="C11" s="1"/>
  <c r="B12"/>
  <c r="C12" s="1"/>
  <c r="D12" s="1"/>
  <c r="E12" s="1"/>
  <c r="B13"/>
  <c r="B17"/>
  <c r="B10" i="6" s="1"/>
  <c r="C17" i="5"/>
  <c r="C10" i="6" s="1"/>
  <c r="D17" i="5"/>
  <c r="E17"/>
  <c r="B18"/>
  <c r="C18"/>
  <c r="C19" s="1"/>
  <c r="D18"/>
  <c r="E18"/>
  <c r="B19"/>
  <c r="D19"/>
  <c r="E19"/>
  <c r="B21"/>
  <c r="C21"/>
  <c r="D21"/>
  <c r="E21"/>
  <c r="B22"/>
  <c r="C7" i="6"/>
  <c r="D7"/>
  <c r="E7"/>
  <c r="D8"/>
  <c r="E8"/>
  <c r="D9"/>
  <c r="E9"/>
  <c r="D10"/>
  <c r="E10"/>
  <c r="B12"/>
  <c r="C12"/>
  <c r="D12"/>
  <c r="E12"/>
  <c r="B14"/>
  <c r="C14"/>
  <c r="D14"/>
  <c r="E14"/>
  <c r="C15"/>
  <c r="D15"/>
  <c r="E15"/>
  <c r="B16"/>
  <c r="C16"/>
  <c r="D16"/>
  <c r="E16"/>
  <c r="B17"/>
  <c r="C17"/>
  <c r="D17"/>
  <c r="E17"/>
  <c r="C22" i="3"/>
  <c r="D22"/>
  <c r="E22"/>
  <c r="C23"/>
  <c r="D23"/>
  <c r="E23"/>
  <c r="C24"/>
  <c r="D24"/>
  <c r="E24"/>
  <c r="B33"/>
  <c r="C33"/>
  <c r="D33"/>
  <c r="E33"/>
  <c r="B42"/>
  <c r="C5" i="4"/>
  <c r="C7" s="1"/>
  <c r="C10" s="1"/>
  <c r="C12" s="1"/>
  <c r="D5"/>
  <c r="E5"/>
  <c r="C6"/>
  <c r="D6"/>
  <c r="E6"/>
  <c r="D7"/>
  <c r="D10" s="1"/>
  <c r="D12" s="1"/>
  <c r="D17" s="1"/>
  <c r="E7"/>
  <c r="E10" s="1"/>
  <c r="E12" s="1"/>
  <c r="E17" s="1"/>
  <c r="C8"/>
  <c r="D8"/>
  <c r="E8"/>
  <c r="C9"/>
  <c r="D9"/>
  <c r="E9"/>
  <c r="C11"/>
  <c r="D11"/>
  <c r="E11"/>
  <c r="B24" i="2"/>
  <c r="C24"/>
  <c r="D24"/>
  <c r="E24"/>
  <c r="B25"/>
  <c r="C25"/>
  <c r="D25"/>
  <c r="E25"/>
  <c r="B26"/>
  <c r="C26"/>
  <c r="D26"/>
  <c r="E26"/>
  <c r="B27"/>
  <c r="C27"/>
  <c r="D27"/>
  <c r="E27"/>
  <c r="C28"/>
  <c r="D28"/>
  <c r="E28"/>
  <c r="B29"/>
  <c r="C29"/>
  <c r="D29"/>
  <c r="E29"/>
  <c r="B20" i="6" l="1"/>
  <c r="C19" s="1"/>
  <c r="B31" i="3"/>
  <c r="B32" s="1"/>
  <c r="C13" i="5"/>
  <c r="D11"/>
  <c r="C17" i="4"/>
  <c r="C19" s="1"/>
  <c r="C6" i="6" s="1"/>
  <c r="C11" s="1"/>
  <c r="C13" s="1"/>
  <c r="C18" s="1"/>
  <c r="C14" i="4"/>
  <c r="C15"/>
  <c r="C18" s="1"/>
  <c r="B23" i="5"/>
  <c r="B25" s="1"/>
  <c r="E11" l="1"/>
  <c r="E13" s="1"/>
  <c r="D13"/>
  <c r="C31" i="3"/>
  <c r="C20" i="6"/>
  <c r="D19" s="1"/>
  <c r="B6" i="5"/>
  <c r="B9" s="1"/>
  <c r="B15" s="1"/>
  <c r="C30" i="3"/>
  <c r="C32" s="1"/>
  <c r="B34"/>
  <c r="D15" i="4"/>
  <c r="D18" s="1"/>
  <c r="D19" s="1"/>
  <c r="D6" i="6" s="1"/>
  <c r="D11" s="1"/>
  <c r="D13" s="1"/>
  <c r="D18" s="1"/>
  <c r="D14" i="4"/>
  <c r="C22" i="5"/>
  <c r="E14" i="4" l="1"/>
  <c r="E15"/>
  <c r="E18" s="1"/>
  <c r="E19" s="1"/>
  <c r="E6" i="6" s="1"/>
  <c r="E11" s="1"/>
  <c r="E13" s="1"/>
  <c r="E18" s="1"/>
  <c r="C34" i="3"/>
  <c r="D30"/>
  <c r="C6" i="5"/>
  <c r="C9" s="1"/>
  <c r="C15" s="1"/>
  <c r="C23"/>
  <c r="C25" s="1"/>
  <c r="D22"/>
  <c r="D20" i="6"/>
  <c r="E19" s="1"/>
  <c r="D31" i="3"/>
  <c r="E20" i="6" l="1"/>
  <c r="E31" i="3"/>
  <c r="E22" i="5"/>
  <c r="E23" s="1"/>
  <c r="E25" s="1"/>
  <c r="D23"/>
  <c r="D25" s="1"/>
  <c r="D32" i="3"/>
  <c r="E30" l="1"/>
  <c r="E32" s="1"/>
  <c r="D6" i="5"/>
  <c r="D9" s="1"/>
  <c r="D15" s="1"/>
  <c r="D34" i="3"/>
  <c r="E6" i="5" l="1"/>
  <c r="E9" s="1"/>
  <c r="E15" s="1"/>
  <c r="E34" i="3"/>
</calcChain>
</file>

<file path=xl/sharedStrings.xml><?xml version="1.0" encoding="utf-8"?>
<sst xmlns="http://schemas.openxmlformats.org/spreadsheetml/2006/main" count="113" uniqueCount="95">
  <si>
    <t>There are three steps to using this spreadsheet:</t>
  </si>
  <si>
    <t xml:space="preserve">(1)  Make assumptions about operations in the Operations worksheet.  </t>
  </si>
  <si>
    <t>(2)  Make assumptions about financing in the Financing worksheet.</t>
  </si>
  <si>
    <t>(3)  Use the Solver in the Financing worksheet to minimize bank notes payable subject</t>
  </si>
  <si>
    <t xml:space="preserve"> to maintaining the minimum cash balance required.  This step is explained in the</t>
  </si>
  <si>
    <t xml:space="preserve"> Financing worksheet.</t>
  </si>
  <si>
    <t>The only cells that should be changed are in the Operations Assumptions and Financing</t>
  </si>
  <si>
    <t xml:space="preserve">Assumptions sections.  The spreadsheet will generate income statements, balance </t>
  </si>
  <si>
    <t>sheets, and statements of cash flows.</t>
  </si>
  <si>
    <t>OPERATIONS AND INVESTMENTS ASSUMPTIONS</t>
  </si>
  <si>
    <t>Year</t>
  </si>
  <si>
    <t>Sales</t>
  </si>
  <si>
    <t>COGS (% of sales)</t>
  </si>
  <si>
    <t>SG&amp;A (% of sales)</t>
  </si>
  <si>
    <t>Income tax rate</t>
  </si>
  <si>
    <t>Inventory (% of COGS)</t>
  </si>
  <si>
    <t>Minimum cash balance (% of sales)</t>
  </si>
  <si>
    <t>Accounts receivable (% of sales)</t>
  </si>
  <si>
    <t>Accounts payable (% of COGS)</t>
  </si>
  <si>
    <t>Investment in PP&amp;E</t>
  </si>
  <si>
    <t>Depreciation</t>
  </si>
  <si>
    <t>OPERATIONS AND INVESTMENTS CALCULATIONS</t>
  </si>
  <si>
    <t>Average sales</t>
  </si>
  <si>
    <t>Average COGS</t>
  </si>
  <si>
    <t>Inventory</t>
  </si>
  <si>
    <t>Minimum cash balance</t>
  </si>
  <si>
    <t>Accounts receivable</t>
  </si>
  <si>
    <t>Accounts payable</t>
  </si>
  <si>
    <t>Note:  There is a timing issue when comparing a balance sheet to an income statement,</t>
  </si>
  <si>
    <t>because the balance sheet is at a point in time whereas the income statement is cumulative</t>
  </si>
  <si>
    <t xml:space="preserve">over the preceding year.  It is most natural to predict assets and liabilities based on the </t>
  </si>
  <si>
    <t>average of the income statement items over the same (=preceding) year and the following</t>
  </si>
  <si>
    <t>year.</t>
  </si>
  <si>
    <t>FINANCING ASSUMPTIONS</t>
  </si>
  <si>
    <t>Interest rate on long-term debt</t>
  </si>
  <si>
    <t>Interest rate on notes payable</t>
  </si>
  <si>
    <t>Long-term debt outstanding</t>
  </si>
  <si>
    <t>Bank notes payable</t>
  </si>
  <si>
    <t>Net new equity capital raised</t>
  </si>
  <si>
    <t>Dividends paid (as positive number)</t>
  </si>
  <si>
    <t>FINANCING CALCULATIONS</t>
  </si>
  <si>
    <t>Interest Expense</t>
  </si>
  <si>
    <t>Long-term debt</t>
  </si>
  <si>
    <t>Total</t>
  </si>
  <si>
    <t xml:space="preserve">Cash Balance </t>
  </si>
  <si>
    <t>Beginning cash balance</t>
  </si>
  <si>
    <t>Plus cash flow from ops, invests, and fin</t>
  </si>
  <si>
    <t>Ending cash balance</t>
  </si>
  <si>
    <t>Less minimum cash balance required</t>
  </si>
  <si>
    <t>Excess cash</t>
  </si>
  <si>
    <t xml:space="preserve">It is undesirable to hold excess cash when there are bank notes outstanding.  </t>
  </si>
  <si>
    <t xml:space="preserve">The cash should be used to reduce the bank loan.  To do this, minimize the </t>
  </si>
  <si>
    <t xml:space="preserve">present value of the interest expense subject to excess cash being </t>
  </si>
  <si>
    <t xml:space="preserve">nonnegative.  Click on Solver (from the Tools menu), click on Solve in the next box </t>
  </si>
  <si>
    <t>that appears, and click on OK in the next box.</t>
  </si>
  <si>
    <t>Present value of interest on bank notes</t>
  </si>
  <si>
    <t>INCOME STATEMENTS</t>
  </si>
  <si>
    <t xml:space="preserve">Less COGS </t>
  </si>
  <si>
    <t>Gross profit</t>
  </si>
  <si>
    <t>Less SG&amp;A expenses</t>
  </si>
  <si>
    <t>Less depreciation</t>
  </si>
  <si>
    <t>Earnings before interest and taxes</t>
  </si>
  <si>
    <t>Less interest expense</t>
  </si>
  <si>
    <t>Pre-tax income</t>
  </si>
  <si>
    <t>Cumulative pre-tax income (NOL)</t>
  </si>
  <si>
    <t>Taxes</t>
  </si>
  <si>
    <t>Less taxes</t>
  </si>
  <si>
    <t>Net income</t>
  </si>
  <si>
    <t>Note:  Net operating losses can be carried forward or backwards.  There is a limit on the</t>
  </si>
  <si>
    <t xml:space="preserve">number of years they can be carried forward or backwards, but this is not incorporated </t>
  </si>
  <si>
    <t>into the spreadsheet.</t>
  </si>
  <si>
    <t>BALANCE SHEETS</t>
  </si>
  <si>
    <t>Cash</t>
  </si>
  <si>
    <t>Total current assets</t>
  </si>
  <si>
    <t>Gross property, plant &amp; equipment</t>
  </si>
  <si>
    <t>Less accumulated depreciation</t>
  </si>
  <si>
    <t>Net property, plant &amp; equipment</t>
  </si>
  <si>
    <t>Total assets</t>
  </si>
  <si>
    <t>Total current liabilities</t>
  </si>
  <si>
    <t>Shareholders equity</t>
  </si>
  <si>
    <t>Total long-term debt and shareholders equity</t>
  </si>
  <si>
    <t>Total liabilities</t>
  </si>
  <si>
    <t>STATEMENTS OF CASH FLOWS</t>
  </si>
  <si>
    <t>Plus depreciation</t>
  </si>
  <si>
    <t xml:space="preserve">Less increase in inventory </t>
  </si>
  <si>
    <t>Less increase in accounts receivable</t>
  </si>
  <si>
    <t>Plus increase in accounts payable</t>
  </si>
  <si>
    <t>Cash flow from operations</t>
  </si>
  <si>
    <t>Less investment</t>
  </si>
  <si>
    <t>Cash flow from operations and invests</t>
  </si>
  <si>
    <t>Plus net new equity capital raised</t>
  </si>
  <si>
    <t>Less dividends paid</t>
  </si>
  <si>
    <t>Plus net new long-term debt</t>
  </si>
  <si>
    <t>Plus net new bank borrowings</t>
  </si>
  <si>
    <t>Cash flow from ops, invests, and fin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</si>
</sst>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4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0"/>
      <name val="Arial"/>
      <family val="2"/>
    </font>
    <font>
      <b/>
      <u val="singleAccounting"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b/>
      <u val="singleAccounting"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name val="HELV"/>
    </font>
    <font>
      <b/>
      <u val="singleAccounting"/>
      <sz val="10"/>
      <color indexed="17"/>
      <name val="Arial"/>
      <family val="2"/>
    </font>
    <font>
      <b/>
      <sz val="10"/>
      <color indexed="17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9" fontId="1" fillId="0" borderId="0" xfId="2" applyFont="1"/>
    <xf numFmtId="164" fontId="1" fillId="0" borderId="0" xfId="1" applyNumberFormat="1" applyFont="1"/>
    <xf numFmtId="165" fontId="1" fillId="0" borderId="0" xfId="1" applyNumberFormat="1" applyFont="1"/>
    <xf numFmtId="165" fontId="5" fillId="0" borderId="0" xfId="1" applyNumberFormat="1" applyFont="1"/>
    <xf numFmtId="165" fontId="5" fillId="0" borderId="0" xfId="0" applyNumberFormat="1" applyFont="1"/>
    <xf numFmtId="0" fontId="6" fillId="0" borderId="0" xfId="0" applyFont="1"/>
    <xf numFmtId="165" fontId="6" fillId="0" borderId="0" xfId="1" applyNumberFormat="1" applyFont="1"/>
    <xf numFmtId="0" fontId="1" fillId="0" borderId="1" xfId="0" applyFont="1" applyBorder="1"/>
    <xf numFmtId="0" fontId="7" fillId="0" borderId="0" xfId="0" applyFont="1"/>
    <xf numFmtId="165" fontId="7" fillId="0" borderId="0" xfId="1" applyNumberFormat="1" applyFont="1"/>
    <xf numFmtId="0" fontId="8" fillId="0" borderId="0" xfId="0" applyFont="1"/>
    <xf numFmtId="165" fontId="9" fillId="0" borderId="0" xfId="1" applyNumberFormat="1" applyFont="1"/>
    <xf numFmtId="165" fontId="8" fillId="0" borderId="0" xfId="1" applyNumberFormat="1" applyFont="1"/>
    <xf numFmtId="165" fontId="8" fillId="0" borderId="0" xfId="0" applyNumberFormat="1" applyFont="1"/>
    <xf numFmtId="0" fontId="2" fillId="0" borderId="0" xfId="0" applyFont="1"/>
    <xf numFmtId="165" fontId="4" fillId="0" borderId="0" xfId="0" applyNumberFormat="1" applyFont="1"/>
    <xf numFmtId="165" fontId="6" fillId="0" borderId="0" xfId="0" applyNumberFormat="1" applyFont="1"/>
    <xf numFmtId="164" fontId="5" fillId="0" borderId="0" xfId="1" applyNumberFormat="1" applyFont="1"/>
    <xf numFmtId="0" fontId="10" fillId="0" borderId="0" xfId="0" applyFont="1"/>
    <xf numFmtId="165" fontId="10" fillId="0" borderId="0" xfId="1" applyNumberFormat="1" applyFont="1"/>
    <xf numFmtId="0" fontId="11" fillId="0" borderId="0" xfId="0" applyFont="1"/>
    <xf numFmtId="165" fontId="12" fillId="0" borderId="0" xfId="1" applyNumberFormat="1" applyFont="1"/>
    <xf numFmtId="164" fontId="1" fillId="0" borderId="0" xfId="0" applyNumberFormat="1" applyFont="1"/>
    <xf numFmtId="43" fontId="1" fillId="0" borderId="0" xfId="1" applyFont="1"/>
    <xf numFmtId="165" fontId="0" fillId="0" borderId="0" xfId="0" applyNumberFormat="1"/>
    <xf numFmtId="0" fontId="13" fillId="0" borderId="0" xfId="0" applyFont="1"/>
    <xf numFmtId="165" fontId="13" fillId="0" borderId="0" xfId="0" applyNumberFormat="1" applyFont="1"/>
    <xf numFmtId="165" fontId="4" fillId="0" borderId="0" xfId="1" applyNumberFormat="1" applyFont="1"/>
    <xf numFmtId="165" fontId="10" fillId="0" borderId="0" xfId="0" applyNumberFormat="1" applyFont="1"/>
    <xf numFmtId="164" fontId="7" fillId="0" borderId="0" xfId="1" applyNumberFormat="1" applyFont="1"/>
    <xf numFmtId="15" fontId="1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16"/>
  <sheetViews>
    <sheetView tabSelected="1" workbookViewId="0">
      <selection activeCell="C18" sqref="C18"/>
    </sheetView>
  </sheetViews>
  <sheetFormatPr defaultRowHeight="12.75"/>
  <sheetData>
    <row r="1" spans="1:2">
      <c r="A1" s="1" t="s">
        <v>0</v>
      </c>
      <c r="B1" s="1"/>
    </row>
    <row r="2" spans="1:2">
      <c r="A2" s="1"/>
      <c r="B2" s="1"/>
    </row>
    <row r="3" spans="1:2">
      <c r="A3" s="1" t="s">
        <v>1</v>
      </c>
      <c r="B3" s="1"/>
    </row>
    <row r="4" spans="1:2">
      <c r="A4" s="1" t="s">
        <v>2</v>
      </c>
      <c r="B4" s="1"/>
    </row>
    <row r="5" spans="1:2">
      <c r="A5" s="1" t="s">
        <v>3</v>
      </c>
      <c r="B5" s="1"/>
    </row>
    <row r="6" spans="1:2">
      <c r="A6" s="1" t="s">
        <v>4</v>
      </c>
      <c r="B6" s="1"/>
    </row>
    <row r="7" spans="1:2">
      <c r="A7" s="1" t="s">
        <v>5</v>
      </c>
      <c r="B7" s="1"/>
    </row>
    <row r="8" spans="1:2">
      <c r="A8" s="1"/>
      <c r="B8" s="1"/>
    </row>
    <row r="9" spans="1:2">
      <c r="A9" s="1" t="s">
        <v>6</v>
      </c>
      <c r="B9" s="1"/>
    </row>
    <row r="10" spans="1:2">
      <c r="A10" s="1" t="s">
        <v>7</v>
      </c>
      <c r="B10" s="1"/>
    </row>
    <row r="11" spans="1:2">
      <c r="A11" s="1" t="s">
        <v>8</v>
      </c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</row>
    <row r="16" spans="1:2">
      <c r="A16" s="32"/>
    </row>
  </sheetData>
  <printOptions horizontalCentered="1" verticalCentered="1"/>
  <pageMargins left="0.75" right="0.75" top="1" bottom="1" header="0.5" footer="0.5"/>
  <pageSetup orientation="landscape" r:id="rId1"/>
  <headerFooter alignWithMargins="0"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75"/>
  <sheetViews>
    <sheetView topLeftCell="A11" workbookViewId="0">
      <selection activeCell="E1" sqref="E1"/>
    </sheetView>
  </sheetViews>
  <sheetFormatPr defaultRowHeight="12.75"/>
  <cols>
    <col min="1" max="1" width="32.5703125" customWidth="1"/>
  </cols>
  <sheetData>
    <row r="1" spans="1:15">
      <c r="A1" s="22" t="s">
        <v>9</v>
      </c>
    </row>
    <row r="4" spans="1:15" ht="13.5" thickBot="1">
      <c r="A4" s="9" t="s">
        <v>10</v>
      </c>
      <c r="B4" s="9">
        <v>0</v>
      </c>
      <c r="C4" s="9">
        <v>1</v>
      </c>
      <c r="D4" s="9">
        <v>2</v>
      </c>
      <c r="E4" s="9">
        <v>3</v>
      </c>
      <c r="F4" s="9">
        <v>4</v>
      </c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 t="s">
        <v>11</v>
      </c>
      <c r="B6" s="4"/>
      <c r="C6" s="4">
        <v>400</v>
      </c>
      <c r="D6" s="4">
        <v>600</v>
      </c>
      <c r="E6" s="4">
        <v>800</v>
      </c>
      <c r="F6" s="1">
        <v>900</v>
      </c>
      <c r="G6" s="1"/>
      <c r="H6" s="1"/>
      <c r="I6" s="1"/>
      <c r="J6" s="1"/>
      <c r="K6" s="1"/>
      <c r="L6" s="1"/>
      <c r="M6" s="1"/>
      <c r="N6" s="1"/>
      <c r="O6" s="1"/>
    </row>
    <row r="7" spans="1:15">
      <c r="A7" s="1" t="s">
        <v>12</v>
      </c>
      <c r="B7" s="2"/>
      <c r="C7" s="2">
        <v>0.5</v>
      </c>
      <c r="D7" s="2">
        <v>0.5</v>
      </c>
      <c r="E7" s="2">
        <v>0.5</v>
      </c>
      <c r="F7" s="2">
        <v>0.5</v>
      </c>
      <c r="G7" s="1"/>
      <c r="H7" s="1"/>
      <c r="I7" s="1"/>
      <c r="J7" s="1"/>
      <c r="K7" s="1"/>
      <c r="L7" s="1"/>
      <c r="M7" s="1"/>
      <c r="N7" s="1"/>
      <c r="O7" s="1"/>
    </row>
    <row r="8" spans="1:15">
      <c r="A8" s="1" t="s">
        <v>13</v>
      </c>
      <c r="B8" s="2"/>
      <c r="C8" s="2">
        <v>0.3</v>
      </c>
      <c r="D8" s="2">
        <v>0.3</v>
      </c>
      <c r="E8" s="2">
        <v>0.3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 t="s">
        <v>14</v>
      </c>
      <c r="B9" s="2"/>
      <c r="C9" s="2">
        <v>0.4</v>
      </c>
      <c r="D9" s="2">
        <v>0.4</v>
      </c>
      <c r="E9" s="2">
        <v>0.4</v>
      </c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2"/>
      <c r="C10" s="4"/>
      <c r="D10" s="4"/>
      <c r="E10" s="4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 t="s">
        <v>15</v>
      </c>
      <c r="B11" s="2">
        <v>0.1</v>
      </c>
      <c r="C11" s="2">
        <v>0.1</v>
      </c>
      <c r="D11" s="2">
        <v>0.1</v>
      </c>
      <c r="E11" s="2">
        <v>0.1</v>
      </c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 t="s">
        <v>16</v>
      </c>
      <c r="B12" s="2">
        <v>0.04</v>
      </c>
      <c r="C12" s="2">
        <v>0.04</v>
      </c>
      <c r="D12" s="2">
        <v>0.04</v>
      </c>
      <c r="E12" s="2">
        <v>0.04</v>
      </c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 t="s">
        <v>17</v>
      </c>
      <c r="B13" s="2">
        <v>0.12</v>
      </c>
      <c r="C13" s="2">
        <v>0.12</v>
      </c>
      <c r="D13" s="2">
        <v>0.12</v>
      </c>
      <c r="E13" s="2">
        <v>0.12</v>
      </c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 t="s">
        <v>18</v>
      </c>
      <c r="B14" s="2">
        <v>0.08</v>
      </c>
      <c r="C14" s="2">
        <v>0.08</v>
      </c>
      <c r="D14" s="2">
        <v>0.08</v>
      </c>
      <c r="E14" s="2">
        <v>0.08</v>
      </c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 t="s">
        <v>19</v>
      </c>
      <c r="B16" s="4">
        <v>400</v>
      </c>
      <c r="C16" s="1">
        <v>100</v>
      </c>
      <c r="D16" s="4">
        <v>100</v>
      </c>
      <c r="E16" s="4">
        <v>100</v>
      </c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 t="s">
        <v>20</v>
      </c>
      <c r="B17" s="4">
        <v>0</v>
      </c>
      <c r="C17" s="4">
        <v>100</v>
      </c>
      <c r="D17" s="4">
        <v>100</v>
      </c>
      <c r="E17" s="4">
        <v>100</v>
      </c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F19" s="4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22" t="s">
        <v>21</v>
      </c>
      <c r="F20" s="4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F21" s="4"/>
      <c r="G21" s="1"/>
      <c r="H21" s="1"/>
      <c r="I21" s="1"/>
      <c r="J21" s="1"/>
      <c r="K21" s="1"/>
      <c r="L21" s="1"/>
      <c r="M21" s="1"/>
      <c r="N21" s="1"/>
      <c r="O21" s="1"/>
    </row>
    <row r="22" spans="1:15" ht="13.5" thickBot="1">
      <c r="A22" s="9" t="s">
        <v>10</v>
      </c>
      <c r="B22" s="9">
        <v>0</v>
      </c>
      <c r="C22" s="9">
        <v>1</v>
      </c>
      <c r="D22" s="9">
        <v>2</v>
      </c>
      <c r="E22" s="9">
        <v>3</v>
      </c>
      <c r="F22" s="4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F23" s="4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 t="s">
        <v>22</v>
      </c>
      <c r="B24" s="1">
        <f>0.5*B6+0.5*C6</f>
        <v>200</v>
      </c>
      <c r="C24" s="1">
        <f>0.5*C6+0.5*D6</f>
        <v>500</v>
      </c>
      <c r="D24" s="1">
        <f>0.5*D6+0.5*E6</f>
        <v>700</v>
      </c>
      <c r="E24" s="1">
        <f>0.5*E6+0.5*F6</f>
        <v>850</v>
      </c>
      <c r="F24" s="4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 t="s">
        <v>23</v>
      </c>
      <c r="B25" s="1">
        <f>0.5*B6*B7+0.5*C6*C7</f>
        <v>100</v>
      </c>
      <c r="C25" s="1">
        <f>0.5*C6*C7+0.5*D6*D7</f>
        <v>250</v>
      </c>
      <c r="D25" s="1">
        <f>0.5*D6*D7+0.5*E6*E7</f>
        <v>350</v>
      </c>
      <c r="E25" s="1">
        <f>0.5*E6*E7+0.5*F6*F7</f>
        <v>425</v>
      </c>
      <c r="F25" s="4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 t="s">
        <v>24</v>
      </c>
      <c r="B26" s="1">
        <f>B11*B25</f>
        <v>10</v>
      </c>
      <c r="C26" s="1">
        <f>C11*C25</f>
        <v>25</v>
      </c>
      <c r="D26" s="1">
        <f>D11*D25</f>
        <v>35</v>
      </c>
      <c r="E26" s="1">
        <f>E11*E25</f>
        <v>42.5</v>
      </c>
      <c r="F26" s="4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 t="s">
        <v>25</v>
      </c>
      <c r="B27" s="1">
        <f>B12*B24</f>
        <v>8</v>
      </c>
      <c r="C27" s="1">
        <f>C12*C24</f>
        <v>20</v>
      </c>
      <c r="D27" s="1">
        <f>D12*D24</f>
        <v>28</v>
      </c>
      <c r="E27" s="1">
        <f>E12*E24</f>
        <v>34</v>
      </c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 t="s">
        <v>26</v>
      </c>
      <c r="B28" s="1">
        <v>0</v>
      </c>
      <c r="C28" s="1">
        <f t="shared" ref="C28:E29" si="0">C13*C24</f>
        <v>60</v>
      </c>
      <c r="D28" s="1">
        <f t="shared" si="0"/>
        <v>84</v>
      </c>
      <c r="E28" s="1">
        <f t="shared" si="0"/>
        <v>102</v>
      </c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 t="s">
        <v>27</v>
      </c>
      <c r="B29" s="1">
        <f>B14*B25</f>
        <v>8</v>
      </c>
      <c r="C29" s="1">
        <f t="shared" si="0"/>
        <v>20</v>
      </c>
      <c r="D29" s="1">
        <f t="shared" si="0"/>
        <v>28</v>
      </c>
      <c r="E29" s="1">
        <f t="shared" si="0"/>
        <v>34</v>
      </c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 t="s">
        <v>28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 t="s">
        <v>29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 t="s">
        <v>30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 t="s">
        <v>31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 t="s">
        <v>32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</sheetData>
  <printOptions horizontalCentered="1" verticalCentered="1" headings="1"/>
  <pageMargins left="0.75" right="0.75" top="1" bottom="1" header="0.5" footer="0.5"/>
  <pageSetup orientation="landscape" r:id="rId1"/>
  <headerFooter alignWithMargins="0"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44"/>
  <sheetViews>
    <sheetView topLeftCell="A16" workbookViewId="0">
      <selection activeCell="E6" sqref="E6"/>
    </sheetView>
  </sheetViews>
  <sheetFormatPr defaultRowHeight="12.75"/>
  <cols>
    <col min="1" max="1" width="37.140625" customWidth="1"/>
  </cols>
  <sheetData>
    <row r="1" spans="1:5">
      <c r="A1" s="22" t="s">
        <v>33</v>
      </c>
    </row>
    <row r="4" spans="1:5">
      <c r="A4" s="1" t="s">
        <v>34</v>
      </c>
      <c r="B4" s="2">
        <v>0.11</v>
      </c>
      <c r="D4" s="2"/>
      <c r="E4" s="2"/>
    </row>
    <row r="5" spans="1:5">
      <c r="A5" s="1" t="s">
        <v>35</v>
      </c>
      <c r="B5" s="2">
        <v>0.09</v>
      </c>
      <c r="C5" s="4"/>
      <c r="D5" s="4"/>
      <c r="E5" s="4"/>
    </row>
    <row r="7" spans="1:5" ht="13.5" thickBot="1">
      <c r="A7" s="9" t="s">
        <v>10</v>
      </c>
      <c r="B7" s="9">
        <v>0</v>
      </c>
      <c r="C7" s="9">
        <v>1</v>
      </c>
      <c r="D7" s="9">
        <v>2</v>
      </c>
      <c r="E7" s="9">
        <v>3</v>
      </c>
    </row>
    <row r="9" spans="1:5">
      <c r="A9" s="1" t="s">
        <v>36</v>
      </c>
      <c r="B9" s="4">
        <v>200</v>
      </c>
      <c r="C9" s="4">
        <v>200</v>
      </c>
      <c r="D9" s="4">
        <v>200</v>
      </c>
      <c r="E9" s="4">
        <v>200</v>
      </c>
    </row>
    <row r="10" spans="1:5">
      <c r="A10" s="1" t="s">
        <v>37</v>
      </c>
      <c r="B10" s="4">
        <v>0</v>
      </c>
      <c r="C10" s="4">
        <v>28.272251308900525</v>
      </c>
      <c r="D10" s="4">
        <v>68.632987034346641</v>
      </c>
      <c r="E10" s="4">
        <v>62.012011990463101</v>
      </c>
    </row>
    <row r="11" spans="1:5">
      <c r="A11" s="1"/>
      <c r="B11" s="4"/>
      <c r="C11" s="4"/>
      <c r="D11" s="4"/>
      <c r="E11" s="4"/>
    </row>
    <row r="12" spans="1:5">
      <c r="A12" s="1" t="s">
        <v>38</v>
      </c>
      <c r="B12" s="4">
        <v>300</v>
      </c>
      <c r="C12" s="4">
        <v>0</v>
      </c>
      <c r="D12" s="4">
        <v>0</v>
      </c>
      <c r="E12" s="4">
        <v>0</v>
      </c>
    </row>
    <row r="13" spans="1:5">
      <c r="A13" s="1" t="s">
        <v>39</v>
      </c>
      <c r="B13" s="4"/>
      <c r="C13" s="4">
        <v>0</v>
      </c>
      <c r="D13" s="4">
        <v>0</v>
      </c>
      <c r="E13" s="4">
        <v>0</v>
      </c>
    </row>
    <row r="14" spans="1:5">
      <c r="A14" s="1"/>
      <c r="B14" s="4"/>
      <c r="C14" s="4"/>
      <c r="D14" s="4"/>
      <c r="E14" s="4"/>
    </row>
    <row r="16" spans="1:5">
      <c r="A16" s="22" t="s">
        <v>40</v>
      </c>
    </row>
    <row r="18" spans="1:5">
      <c r="A18" s="16" t="s">
        <v>41</v>
      </c>
    </row>
    <row r="20" spans="1:5" ht="13.5" thickBot="1">
      <c r="A20" s="9" t="s">
        <v>10</v>
      </c>
      <c r="B20" s="9">
        <v>0</v>
      </c>
      <c r="C20" s="9">
        <v>1</v>
      </c>
      <c r="D20" s="9">
        <v>2</v>
      </c>
      <c r="E20" s="9">
        <v>3</v>
      </c>
    </row>
    <row r="22" spans="1:5">
      <c r="A22" s="1" t="s">
        <v>42</v>
      </c>
      <c r="B22" s="3"/>
      <c r="C22" s="3">
        <f>$B$4*(B9+C9)/2</f>
        <v>22</v>
      </c>
      <c r="D22" s="3">
        <f>$B$4*(C9+D9)/2</f>
        <v>22</v>
      </c>
      <c r="E22" s="3">
        <f>$B$4*(D9+E9)/2</f>
        <v>22</v>
      </c>
    </row>
    <row r="23" spans="1:5" ht="15">
      <c r="A23" s="1" t="s">
        <v>37</v>
      </c>
      <c r="B23" s="3"/>
      <c r="C23" s="19">
        <f>$B$5*(B10+C10)/2</f>
        <v>1.2722513089005236</v>
      </c>
      <c r="D23" s="19">
        <f>$B$5*(C10+D10)/2</f>
        <v>4.3607357254461219</v>
      </c>
      <c r="E23" s="19">
        <f>$B$5*(D10+E10)/2</f>
        <v>5.8790249561164387</v>
      </c>
    </row>
    <row r="24" spans="1:5">
      <c r="A24" s="1" t="s">
        <v>43</v>
      </c>
      <c r="B24" s="24"/>
      <c r="C24" s="24">
        <f>C22+C23</f>
        <v>23.272251308900522</v>
      </c>
      <c r="D24" s="24">
        <f>D22+D23</f>
        <v>26.360735725446123</v>
      </c>
      <c r="E24" s="24">
        <f>E22+E23</f>
        <v>27.879024956116439</v>
      </c>
    </row>
    <row r="26" spans="1:5">
      <c r="A26" s="16" t="s">
        <v>44</v>
      </c>
    </row>
    <row r="28" spans="1:5" ht="13.5" thickBot="1">
      <c r="A28" s="9" t="s">
        <v>10</v>
      </c>
      <c r="B28" s="9">
        <v>0</v>
      </c>
      <c r="C28" s="9">
        <v>1</v>
      </c>
      <c r="D28" s="9">
        <v>2</v>
      </c>
      <c r="E28" s="9">
        <v>3</v>
      </c>
    </row>
    <row r="30" spans="1:5">
      <c r="A30" s="10" t="s">
        <v>45</v>
      </c>
      <c r="B30" s="11">
        <v>0</v>
      </c>
      <c r="C30" s="11">
        <f>B32</f>
        <v>98</v>
      </c>
      <c r="D30" s="11">
        <f>C32</f>
        <v>20</v>
      </c>
      <c r="E30" s="11">
        <f>D32</f>
        <v>28</v>
      </c>
    </row>
    <row r="31" spans="1:5" ht="15">
      <c r="A31" s="7" t="s">
        <v>46</v>
      </c>
      <c r="B31" s="23">
        <f>'Cash flows'!B18</f>
        <v>98</v>
      </c>
      <c r="C31" s="23">
        <f>'Cash flows'!C18</f>
        <v>-78</v>
      </c>
      <c r="D31" s="23">
        <f>'Cash flows'!D18</f>
        <v>8</v>
      </c>
      <c r="E31" s="23">
        <f>'Cash flows'!E18</f>
        <v>6.0000000000000213</v>
      </c>
    </row>
    <row r="32" spans="1:5">
      <c r="A32" s="10" t="s">
        <v>47</v>
      </c>
      <c r="B32" s="11">
        <f>B30+B31</f>
        <v>98</v>
      </c>
      <c r="C32" s="11">
        <f>C30+C31</f>
        <v>20</v>
      </c>
      <c r="D32" s="11">
        <f>D30+D31</f>
        <v>28</v>
      </c>
      <c r="E32" s="11">
        <f>E30+E31</f>
        <v>34.000000000000021</v>
      </c>
    </row>
    <row r="33" spans="1:7" ht="15">
      <c r="A33" s="1" t="s">
        <v>48</v>
      </c>
      <c r="B33" s="5">
        <f>-Operations!B27</f>
        <v>-8</v>
      </c>
      <c r="C33" s="5">
        <f>-Operations!C27</f>
        <v>-20</v>
      </c>
      <c r="D33" s="5">
        <f>-Operations!D27</f>
        <v>-28</v>
      </c>
      <c r="E33" s="5">
        <f>-Operations!E27</f>
        <v>-34</v>
      </c>
    </row>
    <row r="34" spans="1:7">
      <c r="A34" s="10" t="s">
        <v>49</v>
      </c>
      <c r="B34" s="31">
        <f>B32+B33</f>
        <v>90</v>
      </c>
      <c r="C34" s="31">
        <f>C32+C33</f>
        <v>0</v>
      </c>
      <c r="D34" s="31">
        <f>D32+D33</f>
        <v>0</v>
      </c>
      <c r="E34" s="31">
        <f>E32+E33</f>
        <v>0</v>
      </c>
    </row>
    <row r="36" spans="1:7">
      <c r="A36" s="1" t="s">
        <v>50</v>
      </c>
      <c r="B36" s="1"/>
      <c r="C36" s="1"/>
      <c r="D36" s="1"/>
      <c r="E36" s="1"/>
      <c r="F36" s="1"/>
      <c r="G36" s="1"/>
    </row>
    <row r="37" spans="1:7">
      <c r="A37" s="1" t="s">
        <v>51</v>
      </c>
      <c r="B37" s="1"/>
      <c r="C37" s="1"/>
      <c r="D37" s="1"/>
      <c r="E37" s="1"/>
      <c r="F37" s="1"/>
      <c r="G37" s="1"/>
    </row>
    <row r="38" spans="1:7">
      <c r="A38" s="1" t="s">
        <v>52</v>
      </c>
      <c r="B38" s="1"/>
      <c r="C38" s="1"/>
      <c r="D38" s="1"/>
      <c r="E38" s="1"/>
      <c r="F38" s="1"/>
      <c r="G38" s="1"/>
    </row>
    <row r="39" spans="1:7">
      <c r="A39" s="1" t="s">
        <v>53</v>
      </c>
      <c r="B39" s="1"/>
      <c r="C39" s="1"/>
      <c r="D39" s="1"/>
      <c r="E39" s="1"/>
      <c r="F39" s="1"/>
      <c r="G39" s="1"/>
    </row>
    <row r="40" spans="1:7">
      <c r="A40" s="1" t="s">
        <v>54</v>
      </c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 t="s">
        <v>55</v>
      </c>
      <c r="B42" s="25">
        <f>NPV(B5,C23:E23)</f>
        <v>9.3772330016991283</v>
      </c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</sheetData>
  <printOptions horizontalCentered="1" verticalCentered="1" headings="1"/>
  <pageMargins left="0.75" right="0.75" top="1" bottom="1" header="0.5" footer="0.5"/>
  <pageSetup orientation="portrait" r:id="rId1"/>
  <headerFooter alignWithMargins="0"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1"/>
  <sheetViews>
    <sheetView workbookViewId="0">
      <selection activeCell="D1" sqref="D1"/>
    </sheetView>
  </sheetViews>
  <sheetFormatPr defaultRowHeight="12.75"/>
  <cols>
    <col min="1" max="1" width="36.28515625" customWidth="1"/>
  </cols>
  <sheetData>
    <row r="1" spans="1:9">
      <c r="A1" s="22" t="s">
        <v>56</v>
      </c>
    </row>
    <row r="3" spans="1:9" ht="13.5" thickBot="1">
      <c r="A3" s="9" t="s">
        <v>10</v>
      </c>
      <c r="B3" s="9">
        <v>0</v>
      </c>
      <c r="C3" s="9">
        <v>1</v>
      </c>
      <c r="D3" s="9">
        <v>2</v>
      </c>
      <c r="E3" s="9">
        <v>3</v>
      </c>
    </row>
    <row r="4" spans="1:9">
      <c r="A4" s="1"/>
      <c r="B4" s="1"/>
      <c r="C4" s="1"/>
      <c r="D4" s="1"/>
      <c r="E4" s="1"/>
    </row>
    <row r="5" spans="1:9">
      <c r="A5" s="1" t="s">
        <v>11</v>
      </c>
      <c r="B5" s="4"/>
      <c r="C5" s="4">
        <f>Operations!C6</f>
        <v>400</v>
      </c>
      <c r="D5" s="4">
        <f>Operations!D6</f>
        <v>600</v>
      </c>
      <c r="E5" s="4">
        <f>Operations!E6</f>
        <v>800</v>
      </c>
      <c r="F5" s="4"/>
      <c r="G5" s="1"/>
      <c r="H5" s="1"/>
      <c r="I5" s="1"/>
    </row>
    <row r="6" spans="1:9" ht="15">
      <c r="A6" s="1" t="s">
        <v>57</v>
      </c>
      <c r="B6" s="4"/>
      <c r="C6" s="5">
        <f>-Operations!C7*Operations!C6</f>
        <v>-200</v>
      </c>
      <c r="D6" s="5">
        <f>-Operations!D7*Operations!D6</f>
        <v>-300</v>
      </c>
      <c r="E6" s="5">
        <f>-Operations!E7*Operations!E6</f>
        <v>-400</v>
      </c>
      <c r="F6" s="4"/>
      <c r="G6" s="1"/>
      <c r="H6" s="1"/>
      <c r="I6" s="1"/>
    </row>
    <row r="7" spans="1:9">
      <c r="A7" s="1" t="s">
        <v>58</v>
      </c>
      <c r="B7" s="4"/>
      <c r="C7" s="4">
        <f>C5+C6</f>
        <v>200</v>
      </c>
      <c r="D7" s="4">
        <f>D5+D6</f>
        <v>300</v>
      </c>
      <c r="E7" s="4">
        <f>E5+E6</f>
        <v>400</v>
      </c>
      <c r="F7" s="4"/>
      <c r="G7" s="1"/>
      <c r="H7" s="1"/>
      <c r="I7" s="1"/>
    </row>
    <row r="8" spans="1:9">
      <c r="A8" s="1" t="s">
        <v>59</v>
      </c>
      <c r="B8" s="4"/>
      <c r="C8" s="4">
        <f>-Operations!C8*Operations!C6</f>
        <v>-120</v>
      </c>
      <c r="D8" s="4">
        <f>-Operations!D8*Operations!D6</f>
        <v>-180</v>
      </c>
      <c r="E8" s="4">
        <f>-Operations!E8*Operations!E6</f>
        <v>-240</v>
      </c>
      <c r="F8" s="4"/>
      <c r="G8" s="1"/>
      <c r="H8" s="1"/>
      <c r="I8" s="1"/>
    </row>
    <row r="9" spans="1:9" ht="15">
      <c r="A9" s="1" t="s">
        <v>60</v>
      </c>
      <c r="B9" s="5"/>
      <c r="C9" s="5">
        <f>-Operations!C17</f>
        <v>-100</v>
      </c>
      <c r="D9" s="5">
        <f>-Operations!D17</f>
        <v>-100</v>
      </c>
      <c r="E9" s="5">
        <f>-Operations!E17</f>
        <v>-100</v>
      </c>
      <c r="F9" s="4"/>
      <c r="G9" s="1"/>
      <c r="H9" s="1"/>
      <c r="I9" s="1"/>
    </row>
    <row r="10" spans="1:9">
      <c r="A10" s="1" t="s">
        <v>61</v>
      </c>
      <c r="B10" s="4"/>
      <c r="C10" s="4">
        <f>SUM(C7:C9)</f>
        <v>-20</v>
      </c>
      <c r="D10" s="4">
        <f>SUM(D7:D9)</f>
        <v>20</v>
      </c>
      <c r="E10" s="4">
        <f>SUM(E7:E9)</f>
        <v>60</v>
      </c>
      <c r="F10" s="4"/>
      <c r="G10" s="1"/>
      <c r="H10" s="1"/>
      <c r="I10" s="1"/>
    </row>
    <row r="11" spans="1:9" ht="15">
      <c r="A11" s="1" t="s">
        <v>62</v>
      </c>
      <c r="B11" s="4"/>
      <c r="C11" s="5">
        <f>-Financing!C24</f>
        <v>-23.272251308900522</v>
      </c>
      <c r="D11" s="5">
        <f>-Financing!D24</f>
        <v>-26.360735725446123</v>
      </c>
      <c r="E11" s="5">
        <f>-Financing!E24</f>
        <v>-27.879024956116439</v>
      </c>
      <c r="F11" s="4"/>
      <c r="G11" s="1"/>
      <c r="H11" s="1"/>
      <c r="I11" s="1"/>
    </row>
    <row r="12" spans="1:9">
      <c r="A12" s="7" t="s">
        <v>63</v>
      </c>
      <c r="B12" s="8"/>
      <c r="C12" s="8">
        <f>C10+C11</f>
        <v>-43.272251308900522</v>
      </c>
      <c r="D12" s="8">
        <f>D10+D11</f>
        <v>-6.3607357254461228</v>
      </c>
      <c r="E12" s="8">
        <f>E10+E11</f>
        <v>32.120975043883561</v>
      </c>
      <c r="F12" s="4"/>
      <c r="G12" s="1"/>
      <c r="H12" s="1"/>
      <c r="I12" s="1"/>
    </row>
    <row r="13" spans="1:9" ht="15">
      <c r="A13" s="12"/>
      <c r="B13" s="13"/>
      <c r="C13" s="13"/>
      <c r="D13" s="13"/>
      <c r="E13" s="13"/>
      <c r="F13" s="14"/>
      <c r="G13" s="12"/>
      <c r="H13" s="1"/>
      <c r="I13" s="1"/>
    </row>
    <row r="14" spans="1:9">
      <c r="A14" s="12" t="s">
        <v>64</v>
      </c>
      <c r="B14" s="14"/>
      <c r="C14" s="14">
        <f>C12</f>
        <v>-43.272251308900522</v>
      </c>
      <c r="D14" s="14">
        <f>C14+D12</f>
        <v>-49.632987034346641</v>
      </c>
      <c r="E14" s="14">
        <f>D14+E12</f>
        <v>-17.51201199046308</v>
      </c>
      <c r="F14" s="14"/>
      <c r="G14" s="12"/>
      <c r="H14" s="1"/>
      <c r="I14" s="1"/>
    </row>
    <row r="15" spans="1:9">
      <c r="A15" s="20" t="s">
        <v>65</v>
      </c>
      <c r="B15" s="21"/>
      <c r="C15" s="21">
        <f>IF(B14&gt;=0,MAX(Operations!C9*Income!C12,-Operations!C9*Income!B14),MAX(0,Operations!C9*(Income!C12+Income!B14)))</f>
        <v>0</v>
      </c>
      <c r="D15" s="21">
        <f>IF(C14&gt;=0,MAX(Operations!D9*Income!D12,-Operations!D9*Income!C14),MAX(0,Operations!D9*(Income!D12+Income!C14)))</f>
        <v>0</v>
      </c>
      <c r="E15" s="21">
        <f>IF(D14&gt;=0,MAX(Operations!E9*Income!E12,-Operations!E9*Income!D14),MAX(0,Operations!E9*(Income!E12+Income!D14)))</f>
        <v>0</v>
      </c>
      <c r="F15" s="14"/>
      <c r="G15" s="12"/>
      <c r="H15" s="1"/>
      <c r="I15" s="1"/>
    </row>
    <row r="16" spans="1:9">
      <c r="A16" s="12"/>
      <c r="B16" s="14"/>
      <c r="C16" s="14"/>
      <c r="D16" s="14"/>
      <c r="E16" s="14"/>
      <c r="F16" s="14"/>
      <c r="G16" s="12"/>
      <c r="H16" s="1"/>
      <c r="I16" s="1"/>
    </row>
    <row r="17" spans="1:9">
      <c r="A17" s="12" t="s">
        <v>63</v>
      </c>
      <c r="B17" s="14"/>
      <c r="C17" s="14">
        <f>C12</f>
        <v>-43.272251308900522</v>
      </c>
      <c r="D17" s="14">
        <f>D12</f>
        <v>-6.3607357254461228</v>
      </c>
      <c r="E17" s="14">
        <f>E12</f>
        <v>32.120975043883561</v>
      </c>
      <c r="F17" s="14"/>
      <c r="G17" s="12"/>
      <c r="H17" s="1"/>
      <c r="I17" s="1"/>
    </row>
    <row r="18" spans="1:9" ht="15">
      <c r="A18" s="12" t="s">
        <v>66</v>
      </c>
      <c r="B18" s="14"/>
      <c r="C18" s="13">
        <f>-C15</f>
        <v>0</v>
      </c>
      <c r="D18" s="13">
        <f>-D15</f>
        <v>0</v>
      </c>
      <c r="E18" s="13">
        <f>-E15</f>
        <v>0</v>
      </c>
      <c r="F18" s="14"/>
      <c r="G18" s="12"/>
      <c r="H18" s="1"/>
      <c r="I18" s="1"/>
    </row>
    <row r="19" spans="1:9">
      <c r="A19" s="10" t="s">
        <v>67</v>
      </c>
      <c r="B19" s="11"/>
      <c r="C19" s="11">
        <f>C17+C18</f>
        <v>-43.272251308900522</v>
      </c>
      <c r="D19" s="11">
        <f>D17+D18</f>
        <v>-6.3607357254461228</v>
      </c>
      <c r="E19" s="11">
        <f>E17+E18</f>
        <v>32.120975043883561</v>
      </c>
      <c r="F19" s="14"/>
      <c r="G19" s="12"/>
      <c r="H19" s="1"/>
      <c r="I19" s="1"/>
    </row>
    <row r="20" spans="1:9">
      <c r="A20" s="12"/>
      <c r="B20" s="14"/>
      <c r="C20" s="14"/>
      <c r="D20" s="14"/>
      <c r="E20" s="14"/>
      <c r="F20" s="14"/>
      <c r="G20" s="12"/>
      <c r="H20" s="1"/>
      <c r="I20" s="1"/>
    </row>
    <row r="21" spans="1:9">
      <c r="A21" s="12" t="s">
        <v>68</v>
      </c>
      <c r="B21" s="15"/>
      <c r="C21" s="15"/>
      <c r="D21" s="15"/>
      <c r="E21" s="15"/>
      <c r="F21" s="12"/>
      <c r="G21" s="12"/>
      <c r="H21" s="1"/>
      <c r="I21" s="1"/>
    </row>
    <row r="22" spans="1:9">
      <c r="A22" s="12" t="s">
        <v>69</v>
      </c>
      <c r="B22" s="15"/>
      <c r="C22" s="15"/>
      <c r="D22" s="15"/>
      <c r="E22" s="15"/>
      <c r="F22" s="12"/>
      <c r="G22" s="12"/>
      <c r="H22" s="1"/>
      <c r="I22" s="1"/>
    </row>
    <row r="23" spans="1:9">
      <c r="A23" s="12" t="s">
        <v>70</v>
      </c>
      <c r="B23" s="12"/>
      <c r="C23" s="12"/>
      <c r="D23" s="12"/>
      <c r="E23" s="12"/>
      <c r="F23" s="12"/>
      <c r="G23" s="12"/>
      <c r="H23" s="1"/>
      <c r="I23" s="1"/>
    </row>
    <row r="24" spans="1:9">
      <c r="A24" s="12"/>
      <c r="B24" s="12"/>
      <c r="C24" s="12"/>
      <c r="D24" s="12"/>
      <c r="E24" s="12"/>
      <c r="F24" s="12"/>
      <c r="G24" s="12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/>
      <c r="F29" s="1"/>
      <c r="G29" s="1"/>
      <c r="H29" s="1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  <c r="I31" s="1"/>
    </row>
    <row r="32" spans="1:9">
      <c r="A32" s="1"/>
      <c r="B32" s="1"/>
      <c r="C32" s="1"/>
      <c r="D32" s="1"/>
      <c r="E32" s="1"/>
      <c r="F32" s="1"/>
      <c r="G32" s="1"/>
      <c r="H32" s="1"/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</sheetData>
  <printOptions horizontalCentered="1" verticalCentered="1" headings="1"/>
  <pageMargins left="0.75" right="0.75" top="1" bottom="1" header="0.5" footer="0.5"/>
  <pageSetup orientation="landscape" r:id="rId1"/>
  <headerFooter alignWithMargins="0"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D1" sqref="D1"/>
    </sheetView>
  </sheetViews>
  <sheetFormatPr defaultRowHeight="12.75"/>
  <cols>
    <col min="1" max="1" width="41.85546875" customWidth="1"/>
  </cols>
  <sheetData>
    <row r="1" spans="1:8">
      <c r="A1" s="22" t="s">
        <v>71</v>
      </c>
    </row>
    <row r="4" spans="1:8" ht="13.5" thickBot="1">
      <c r="A4" s="9" t="s">
        <v>10</v>
      </c>
      <c r="B4" s="9">
        <v>0</v>
      </c>
      <c r="C4" s="9">
        <v>1</v>
      </c>
      <c r="D4" s="9">
        <v>2</v>
      </c>
      <c r="E4" s="9">
        <v>3</v>
      </c>
    </row>
    <row r="5" spans="1:8">
      <c r="A5" s="1"/>
      <c r="B5" s="4"/>
      <c r="C5" s="4"/>
      <c r="D5" s="4"/>
      <c r="E5" s="4"/>
      <c r="F5" s="4"/>
      <c r="G5" s="4"/>
      <c r="H5" s="4"/>
    </row>
    <row r="6" spans="1:8">
      <c r="A6" s="1" t="s">
        <v>72</v>
      </c>
      <c r="B6" s="4">
        <f>Financing!B32</f>
        <v>98</v>
      </c>
      <c r="C6" s="4">
        <f>Financing!C32</f>
        <v>20</v>
      </c>
      <c r="D6" s="4">
        <f>Financing!D32</f>
        <v>28</v>
      </c>
      <c r="E6" s="4">
        <f>Financing!E32</f>
        <v>34.000000000000021</v>
      </c>
      <c r="F6" s="4"/>
      <c r="G6" s="4"/>
      <c r="H6" s="4"/>
    </row>
    <row r="7" spans="1:8">
      <c r="A7" s="1" t="s">
        <v>24</v>
      </c>
      <c r="B7" s="4">
        <f>Operations!B26</f>
        <v>10</v>
      </c>
      <c r="C7" s="4">
        <f>Operations!C26</f>
        <v>25</v>
      </c>
      <c r="D7" s="4">
        <f>Operations!D26</f>
        <v>35</v>
      </c>
      <c r="E7" s="4">
        <f>Operations!E26</f>
        <v>42.5</v>
      </c>
      <c r="F7" s="4"/>
      <c r="G7" s="4"/>
      <c r="H7" s="4"/>
    </row>
    <row r="8" spans="1:8" ht="15">
      <c r="A8" s="1" t="s">
        <v>26</v>
      </c>
      <c r="B8" s="5">
        <f>Operations!B28</f>
        <v>0</v>
      </c>
      <c r="C8" s="5">
        <f>Operations!C28</f>
        <v>60</v>
      </c>
      <c r="D8" s="5">
        <f>Operations!D28</f>
        <v>84</v>
      </c>
      <c r="E8" s="5">
        <f>Operations!E28</f>
        <v>102</v>
      </c>
      <c r="F8" s="4"/>
      <c r="G8" s="4"/>
      <c r="H8" s="4"/>
    </row>
    <row r="9" spans="1:8">
      <c r="A9" s="7" t="s">
        <v>73</v>
      </c>
      <c r="B9" s="8">
        <f>SUM(B6:B8)</f>
        <v>108</v>
      </c>
      <c r="C9" s="8">
        <f>SUM(C6:C8)</f>
        <v>105</v>
      </c>
      <c r="D9" s="8">
        <f>SUM(D6:D8)</f>
        <v>147</v>
      </c>
      <c r="E9" s="8">
        <f>SUM(E6:E8)</f>
        <v>178.50000000000003</v>
      </c>
      <c r="F9" s="4"/>
      <c r="G9" s="4"/>
      <c r="H9" s="4"/>
    </row>
    <row r="10" spans="1:8">
      <c r="A10" s="12"/>
      <c r="B10" s="14"/>
      <c r="C10" s="14"/>
      <c r="D10" s="14"/>
      <c r="E10" s="14"/>
      <c r="F10" s="4"/>
      <c r="G10" s="4"/>
      <c r="H10" s="4"/>
    </row>
    <row r="11" spans="1:8">
      <c r="A11" s="1" t="s">
        <v>74</v>
      </c>
      <c r="B11" s="4">
        <f>Operations!B16</f>
        <v>400</v>
      </c>
      <c r="C11" s="4">
        <f>B11+Operations!C16</f>
        <v>500</v>
      </c>
      <c r="D11" s="4">
        <f>C11+Operations!D16</f>
        <v>600</v>
      </c>
      <c r="E11" s="4">
        <f>D11+Operations!E16</f>
        <v>700</v>
      </c>
      <c r="F11" s="4"/>
      <c r="G11" s="4"/>
      <c r="H11" s="4"/>
    </row>
    <row r="12" spans="1:8" ht="15">
      <c r="A12" s="1" t="s">
        <v>75</v>
      </c>
      <c r="B12" s="5">
        <f>-Operations!B17</f>
        <v>0</v>
      </c>
      <c r="C12" s="5">
        <f>B12-Operations!C17</f>
        <v>-100</v>
      </c>
      <c r="D12" s="5">
        <f>C12-Operations!D17</f>
        <v>-200</v>
      </c>
      <c r="E12" s="5">
        <f>D12-Operations!E17</f>
        <v>-300</v>
      </c>
      <c r="F12" s="4"/>
      <c r="G12" s="4"/>
      <c r="H12" s="4"/>
    </row>
    <row r="13" spans="1:8">
      <c r="A13" s="7" t="s">
        <v>76</v>
      </c>
      <c r="B13" s="8">
        <f>B11+B12</f>
        <v>400</v>
      </c>
      <c r="C13" s="8">
        <f>C11+C12</f>
        <v>400</v>
      </c>
      <c r="D13" s="8">
        <f>D11+D12</f>
        <v>400</v>
      </c>
      <c r="E13" s="8">
        <f>E11+E12</f>
        <v>400</v>
      </c>
      <c r="F13" s="4"/>
      <c r="G13" s="4"/>
      <c r="H13" s="4"/>
    </row>
    <row r="14" spans="1:8">
      <c r="F14" s="4"/>
      <c r="G14" s="4"/>
      <c r="H14" s="4"/>
    </row>
    <row r="15" spans="1:8">
      <c r="A15" s="27" t="s">
        <v>77</v>
      </c>
      <c r="B15" s="28">
        <f>B9+B13</f>
        <v>508</v>
      </c>
      <c r="C15" s="28">
        <f>C9+C13</f>
        <v>505</v>
      </c>
      <c r="D15" s="28">
        <f>D9+D13</f>
        <v>547</v>
      </c>
      <c r="E15" s="28">
        <f>E9+E13</f>
        <v>578.5</v>
      </c>
    </row>
    <row r="16" spans="1:8">
      <c r="B16" s="26"/>
      <c r="C16" s="26"/>
      <c r="D16" s="26"/>
      <c r="E16" s="26"/>
    </row>
    <row r="17" spans="1:5">
      <c r="A17" s="1" t="s">
        <v>27</v>
      </c>
      <c r="B17" s="29">
        <f>Operations!B29</f>
        <v>8</v>
      </c>
      <c r="C17" s="29">
        <f>Operations!C29</f>
        <v>20</v>
      </c>
      <c r="D17" s="29">
        <f>Operations!D29</f>
        <v>28</v>
      </c>
      <c r="E17" s="29">
        <f>Operations!E29</f>
        <v>34</v>
      </c>
    </row>
    <row r="18" spans="1:5" ht="15">
      <c r="A18" s="1" t="s">
        <v>37</v>
      </c>
      <c r="B18" s="5">
        <f>Financing!B10</f>
        <v>0</v>
      </c>
      <c r="C18" s="5">
        <f>Financing!C10</f>
        <v>28.272251308900525</v>
      </c>
      <c r="D18" s="5">
        <f>Financing!D10</f>
        <v>68.632987034346641</v>
      </c>
      <c r="E18" s="5">
        <f>Financing!E10</f>
        <v>62.012011990463101</v>
      </c>
    </row>
    <row r="19" spans="1:5">
      <c r="A19" s="20" t="s">
        <v>78</v>
      </c>
      <c r="B19" s="21">
        <f>B17+B18</f>
        <v>8</v>
      </c>
      <c r="C19" s="21">
        <f>C17+C18</f>
        <v>48.272251308900522</v>
      </c>
      <c r="D19" s="21">
        <f>D17+D18</f>
        <v>96.632987034346641</v>
      </c>
      <c r="E19" s="21">
        <f>E17+E18</f>
        <v>96.012011990463094</v>
      </c>
    </row>
    <row r="20" spans="1:5">
      <c r="A20" s="10"/>
      <c r="B20" s="11"/>
      <c r="C20" s="11"/>
      <c r="D20" s="11"/>
      <c r="E20" s="11"/>
    </row>
    <row r="21" spans="1:5">
      <c r="A21" s="12" t="s">
        <v>42</v>
      </c>
      <c r="B21" s="14">
        <f>Financing!B9</f>
        <v>200</v>
      </c>
      <c r="C21" s="14">
        <f>Financing!C9</f>
        <v>200</v>
      </c>
      <c r="D21" s="14">
        <f>Financing!D9</f>
        <v>200</v>
      </c>
      <c r="E21" s="14">
        <f>Financing!E9</f>
        <v>200</v>
      </c>
    </row>
    <row r="22" spans="1:5" ht="15">
      <c r="A22" s="12" t="s">
        <v>79</v>
      </c>
      <c r="B22" s="13">
        <f>Financing!B12-Financing!B13</f>
        <v>300</v>
      </c>
      <c r="C22" s="13">
        <f>B22+Financing!C12-Financing!C13+Income!C19</f>
        <v>256.72774869109946</v>
      </c>
      <c r="D22" s="13">
        <f>C22+Financing!D12-Financing!D13+Income!D19</f>
        <v>250.36701296565334</v>
      </c>
      <c r="E22" s="13">
        <f>D22+Financing!E12-Financing!E13+Income!E19</f>
        <v>282.48798800953693</v>
      </c>
    </row>
    <row r="23" spans="1:5">
      <c r="A23" s="20" t="s">
        <v>80</v>
      </c>
      <c r="B23" s="30">
        <f>B21+B22</f>
        <v>500</v>
      </c>
      <c r="C23" s="30">
        <f>C21+C22</f>
        <v>456.72774869109946</v>
      </c>
      <c r="D23" s="30">
        <f>D21+D22</f>
        <v>450.36701296565332</v>
      </c>
      <c r="E23" s="30">
        <f>E21+E22</f>
        <v>482.48798800953693</v>
      </c>
    </row>
    <row r="24" spans="1:5">
      <c r="A24" s="20"/>
      <c r="B24" s="21"/>
      <c r="C24" s="21"/>
      <c r="D24" s="21"/>
      <c r="E24" s="21"/>
    </row>
    <row r="25" spans="1:5">
      <c r="A25" s="20" t="s">
        <v>81</v>
      </c>
      <c r="B25" s="30">
        <f>B19+B23</f>
        <v>508</v>
      </c>
      <c r="C25" s="30">
        <f>C19+C23</f>
        <v>505</v>
      </c>
      <c r="D25" s="30">
        <f>D19+D23</f>
        <v>547</v>
      </c>
      <c r="E25" s="30">
        <f>E19+E23</f>
        <v>578.5</v>
      </c>
    </row>
    <row r="26" spans="1:5">
      <c r="A26" s="1"/>
      <c r="B26" s="1"/>
      <c r="C26" s="1"/>
      <c r="D26" s="1"/>
      <c r="E26" s="1"/>
    </row>
  </sheetData>
  <printOptions horizontalCentered="1" verticalCentered="1" headings="1"/>
  <pageMargins left="0.75" right="0.75" top="1" bottom="1" header="0.5" footer="0.5"/>
  <pageSetup scale="120" orientation="landscape" r:id="rId1"/>
  <headerFooter alignWithMargins="0"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I9" sqref="I9"/>
    </sheetView>
  </sheetViews>
  <sheetFormatPr defaultRowHeight="12.75"/>
  <cols>
    <col min="1" max="1" width="36.28515625" customWidth="1"/>
  </cols>
  <sheetData>
    <row r="1" spans="1:9">
      <c r="A1" s="22" t="s">
        <v>82</v>
      </c>
    </row>
    <row r="4" spans="1:9" ht="13.5" thickBot="1">
      <c r="A4" s="9" t="s">
        <v>10</v>
      </c>
      <c r="B4" s="9">
        <v>0</v>
      </c>
      <c r="C4" s="9">
        <v>1</v>
      </c>
      <c r="D4" s="9">
        <v>2</v>
      </c>
      <c r="E4" s="9">
        <v>3</v>
      </c>
    </row>
    <row r="5" spans="1:9">
      <c r="A5" s="1"/>
      <c r="B5" s="1"/>
      <c r="C5" s="1"/>
      <c r="D5" s="1"/>
      <c r="E5" s="1"/>
    </row>
    <row r="6" spans="1:9">
      <c r="A6" s="12" t="s">
        <v>67</v>
      </c>
      <c r="B6" s="14"/>
      <c r="C6" s="14">
        <f>Income!C19</f>
        <v>-43.272251308900522</v>
      </c>
      <c r="D6" s="14">
        <f>Income!D19</f>
        <v>-6.3607357254461228</v>
      </c>
      <c r="E6" s="14">
        <f>Income!E19</f>
        <v>32.120975043883561</v>
      </c>
      <c r="F6" s="4"/>
      <c r="G6" s="1"/>
      <c r="H6" s="1"/>
      <c r="I6" s="1"/>
    </row>
    <row r="7" spans="1:9">
      <c r="A7" s="1" t="s">
        <v>83</v>
      </c>
      <c r="B7" s="4"/>
      <c r="C7" s="4">
        <f>Operations!C17</f>
        <v>100</v>
      </c>
      <c r="D7" s="4">
        <f>Operations!D17</f>
        <v>100</v>
      </c>
      <c r="E7" s="4">
        <f>Operations!E17</f>
        <v>100</v>
      </c>
      <c r="F7" s="4"/>
      <c r="G7" s="1"/>
      <c r="H7" s="1"/>
      <c r="I7" s="1"/>
    </row>
    <row r="8" spans="1:9">
      <c r="A8" s="1" t="s">
        <v>84</v>
      </c>
      <c r="B8" s="4">
        <f>-'Balance sheet'!B7</f>
        <v>-10</v>
      </c>
      <c r="C8" s="4">
        <f>-('Balance sheet'!C7-'Balance sheet'!B7)</f>
        <v>-15</v>
      </c>
      <c r="D8" s="4">
        <f>-('Balance sheet'!D7-'Balance sheet'!C7)</f>
        <v>-10</v>
      </c>
      <c r="E8" s="4">
        <f>-('Balance sheet'!E7-'Balance sheet'!D7)</f>
        <v>-7.5</v>
      </c>
      <c r="F8" s="4"/>
      <c r="G8" s="1"/>
      <c r="H8" s="1"/>
      <c r="I8" s="1"/>
    </row>
    <row r="9" spans="1:9">
      <c r="A9" s="1" t="s">
        <v>85</v>
      </c>
      <c r="B9" s="4">
        <f>-'Balance sheet'!B8</f>
        <v>0</v>
      </c>
      <c r="C9" s="4">
        <f>-('Balance sheet'!C8-'Balance sheet'!B8)</f>
        <v>-60</v>
      </c>
      <c r="D9" s="4">
        <f>-('Balance sheet'!D8-'Balance sheet'!C8)</f>
        <v>-24</v>
      </c>
      <c r="E9" s="4">
        <f>-('Balance sheet'!E8-'Balance sheet'!D8)</f>
        <v>-18</v>
      </c>
      <c r="F9" s="4"/>
      <c r="G9" s="1"/>
      <c r="H9" s="1"/>
      <c r="I9" s="1"/>
    </row>
    <row r="10" spans="1:9" ht="15">
      <c r="A10" s="1" t="s">
        <v>86</v>
      </c>
      <c r="B10" s="5">
        <f>'Balance sheet'!B17</f>
        <v>8</v>
      </c>
      <c r="C10" s="5">
        <f>'Balance sheet'!C17-'Balance sheet'!B17</f>
        <v>12</v>
      </c>
      <c r="D10" s="5">
        <f>'Balance sheet'!D17-'Balance sheet'!C17</f>
        <v>8</v>
      </c>
      <c r="E10" s="5">
        <f>'Balance sheet'!E17-'Balance sheet'!D17</f>
        <v>6</v>
      </c>
      <c r="F10" s="4"/>
      <c r="G10" s="1"/>
      <c r="H10" s="1"/>
      <c r="I10" s="1"/>
    </row>
    <row r="11" spans="1:9">
      <c r="A11" s="7" t="s">
        <v>87</v>
      </c>
      <c r="B11" s="8">
        <f>SUM(B6:B10)</f>
        <v>-2</v>
      </c>
      <c r="C11" s="8">
        <f>SUM(C6:C10)</f>
        <v>-6.2722513089005218</v>
      </c>
      <c r="D11" s="8">
        <f>SUM(D6:D10)</f>
        <v>67.639264274553881</v>
      </c>
      <c r="E11" s="8">
        <f>SUM(E6:E10)</f>
        <v>112.62097504388356</v>
      </c>
      <c r="F11" s="4"/>
      <c r="G11" s="1"/>
      <c r="H11" s="1"/>
      <c r="I11" s="1"/>
    </row>
    <row r="12" spans="1:9" ht="15">
      <c r="A12" s="1" t="s">
        <v>88</v>
      </c>
      <c r="B12" s="5">
        <f>-Operations!B16</f>
        <v>-400</v>
      </c>
      <c r="C12" s="5">
        <f>-Operations!C16</f>
        <v>-100</v>
      </c>
      <c r="D12" s="5">
        <f>-Operations!D16</f>
        <v>-100</v>
      </c>
      <c r="E12" s="5">
        <f>-Operations!E16</f>
        <v>-100</v>
      </c>
      <c r="F12" s="4"/>
      <c r="G12" s="1"/>
      <c r="H12" s="1"/>
      <c r="I12" s="1"/>
    </row>
    <row r="13" spans="1:9">
      <c r="A13" s="7" t="s">
        <v>89</v>
      </c>
      <c r="B13" s="8">
        <f>B11+B12</f>
        <v>-402</v>
      </c>
      <c r="C13" s="8">
        <f>C11+C12</f>
        <v>-106.27225130890052</v>
      </c>
      <c r="D13" s="8">
        <f>D11+D12</f>
        <v>-32.360735725446119</v>
      </c>
      <c r="E13" s="8">
        <f>E11+E12</f>
        <v>12.620975043883561</v>
      </c>
      <c r="F13" s="4"/>
      <c r="G13" s="1"/>
      <c r="H13" s="1"/>
      <c r="I13" s="1"/>
    </row>
    <row r="14" spans="1:9">
      <c r="A14" s="1" t="s">
        <v>90</v>
      </c>
      <c r="B14" s="4">
        <f>Financing!B12</f>
        <v>300</v>
      </c>
      <c r="C14" s="4">
        <f>Financing!C12</f>
        <v>0</v>
      </c>
      <c r="D14" s="4">
        <f>Financing!D12</f>
        <v>0</v>
      </c>
      <c r="E14" s="4">
        <f>Financing!E12</f>
        <v>0</v>
      </c>
      <c r="F14" s="4"/>
      <c r="G14" s="1"/>
      <c r="H14" s="1"/>
      <c r="I14" s="1"/>
    </row>
    <row r="15" spans="1:9">
      <c r="A15" s="1" t="s">
        <v>91</v>
      </c>
      <c r="B15" s="4">
        <v>0</v>
      </c>
      <c r="C15" s="4">
        <f>-Financing!C13</f>
        <v>0</v>
      </c>
      <c r="D15" s="4">
        <f>-Financing!D13</f>
        <v>0</v>
      </c>
      <c r="E15" s="4">
        <f>-Financing!E13</f>
        <v>0</v>
      </c>
      <c r="F15" s="4"/>
      <c r="G15" s="1"/>
      <c r="H15" s="1"/>
      <c r="I15" s="1"/>
    </row>
    <row r="16" spans="1:9">
      <c r="A16" s="1" t="s">
        <v>92</v>
      </c>
      <c r="B16" s="17">
        <f>Financing!B9</f>
        <v>200</v>
      </c>
      <c r="C16" s="17">
        <f>Financing!C9-Financing!B9</f>
        <v>0</v>
      </c>
      <c r="D16" s="17">
        <f>Financing!D9-Financing!C9</f>
        <v>0</v>
      </c>
      <c r="E16" s="17">
        <f>Financing!E9-Financing!D9</f>
        <v>0</v>
      </c>
      <c r="F16" s="1"/>
      <c r="G16" s="1"/>
      <c r="H16" s="1"/>
      <c r="I16" s="1"/>
    </row>
    <row r="17" spans="1:9" ht="15">
      <c r="A17" s="1" t="s">
        <v>93</v>
      </c>
      <c r="B17" s="6">
        <f>Financing!B10</f>
        <v>0</v>
      </c>
      <c r="C17" s="6">
        <f>Financing!C10-Financing!B10</f>
        <v>28.272251308900525</v>
      </c>
      <c r="D17" s="6">
        <f>Financing!D10-Financing!C10</f>
        <v>40.360735725446119</v>
      </c>
      <c r="E17" s="6">
        <f>Financing!E10-Financing!D10</f>
        <v>-6.62097504388354</v>
      </c>
      <c r="F17" s="1"/>
      <c r="G17" s="1"/>
      <c r="H17" s="1"/>
      <c r="I17" s="1"/>
    </row>
    <row r="18" spans="1:9">
      <c r="A18" s="7" t="s">
        <v>94</v>
      </c>
      <c r="B18" s="18">
        <f>SUM(B13:B17)</f>
        <v>98</v>
      </c>
      <c r="C18" s="18">
        <f>SUM(C13:C17)</f>
        <v>-78</v>
      </c>
      <c r="D18" s="18">
        <f>SUM(D13:D17)</f>
        <v>8</v>
      </c>
      <c r="E18" s="18">
        <f>SUM(E13:E17)</f>
        <v>6.0000000000000213</v>
      </c>
      <c r="F18" s="1"/>
      <c r="G18" s="1"/>
      <c r="H18" s="1"/>
      <c r="I18" s="1"/>
    </row>
    <row r="19" spans="1:9" ht="15">
      <c r="A19" s="1" t="s">
        <v>45</v>
      </c>
      <c r="B19" s="5">
        <v>0</v>
      </c>
      <c r="C19" s="5">
        <f>B20</f>
        <v>98</v>
      </c>
      <c r="D19" s="5">
        <f>C20</f>
        <v>20</v>
      </c>
      <c r="E19" s="5">
        <f>D20</f>
        <v>28</v>
      </c>
      <c r="F19" s="1"/>
      <c r="G19" s="1"/>
      <c r="H19" s="1"/>
      <c r="I19" s="1"/>
    </row>
    <row r="20" spans="1:9">
      <c r="A20" s="1" t="s">
        <v>47</v>
      </c>
      <c r="B20" s="4">
        <f>B18+B19</f>
        <v>98</v>
      </c>
      <c r="C20" s="4">
        <f>C18+C19</f>
        <v>20</v>
      </c>
      <c r="D20" s="4">
        <f>D18+D19</f>
        <v>28</v>
      </c>
      <c r="E20" s="4">
        <f>E18+E19</f>
        <v>34.000000000000021</v>
      </c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/>
      <c r="F29" s="1"/>
      <c r="G29" s="1"/>
      <c r="H29" s="1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  <c r="I31" s="1"/>
    </row>
    <row r="32" spans="1:9">
      <c r="A32" s="1"/>
      <c r="B32" s="1"/>
      <c r="C32" s="1"/>
      <c r="D32" s="1"/>
      <c r="E32" s="1"/>
      <c r="F32" s="1"/>
      <c r="G32" s="1"/>
      <c r="H32" s="1"/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</sheetData>
  <printOptions horizontalCentered="1" verticalCentered="1" headings="1"/>
  <pageMargins left="0.75" right="0.75" top="1" bottom="1" header="0.5" footer="0.5"/>
  <pageSetup scale="120" orientation="landscape" r:id="rId1"/>
  <headerFooter alignWithMargins="0"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Operations</vt:lpstr>
      <vt:lpstr>Financing</vt:lpstr>
      <vt:lpstr>Income</vt:lpstr>
      <vt:lpstr>Balance sheet</vt:lpstr>
      <vt:lpstr>Cash flows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 Arora</dc:creator>
  <cp:lastModifiedBy>admin</cp:lastModifiedBy>
  <dcterms:created xsi:type="dcterms:W3CDTF">2017-12-08T04:33:02Z</dcterms:created>
  <dcterms:modified xsi:type="dcterms:W3CDTF">2017-12-08T04:33:02Z</dcterms:modified>
</cp:coreProperties>
</file>