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aster's Thesis\Audio Files\2018-08-17_00-01_am_annotation_audio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" l="1"/>
  <c r="C69" i="1"/>
  <c r="C68" i="1"/>
  <c r="C67" i="1"/>
  <c r="C66" i="1"/>
  <c r="C65" i="1"/>
  <c r="C64" i="1"/>
  <c r="C63" i="1"/>
  <c r="C62" i="1"/>
  <c r="C61" i="1"/>
  <c r="C60" i="1"/>
  <c r="C54" i="1"/>
  <c r="C53" i="1"/>
  <c r="C52" i="1"/>
  <c r="C50" i="1"/>
  <c r="C49" i="1"/>
  <c r="C48" i="1"/>
  <c r="C45" i="1"/>
  <c r="C43" i="1"/>
  <c r="C42" i="1"/>
  <c r="C41" i="1"/>
  <c r="C40" i="1"/>
  <c r="C39" i="1"/>
  <c r="C38" i="1"/>
  <c r="C36" i="1"/>
  <c r="C35" i="1"/>
  <c r="C33" i="1"/>
  <c r="C32" i="1"/>
  <c r="C31" i="1"/>
  <c r="C30" i="1"/>
  <c r="C29" i="1"/>
  <c r="C28" i="1"/>
  <c r="C26" i="1"/>
  <c r="C25" i="1"/>
  <c r="C23" i="1"/>
  <c r="C22" i="1"/>
  <c r="C21" i="1"/>
  <c r="C20" i="1"/>
  <c r="C19" i="1"/>
  <c r="C18" i="1"/>
  <c r="C16" i="1"/>
  <c r="C14" i="1"/>
  <c r="C13" i="1"/>
  <c r="C12" i="1" l="1"/>
  <c r="C11" i="1"/>
  <c r="C10" i="1"/>
  <c r="C9" i="1" l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<sst xmlns="http://schemas.openxmlformats.org/spreadsheetml/2006/main" count="394" uniqueCount="100">
  <si>
    <t>audio_annotation_file</t>
  </si>
  <si>
    <t>start_random_point</t>
  </si>
  <si>
    <t>search_start_time(s)</t>
  </si>
  <si>
    <t>Direction</t>
  </si>
  <si>
    <t>No._of_ms_whole_screen</t>
  </si>
  <si>
    <t>call_start_time</t>
  </si>
  <si>
    <t>call_end_time</t>
  </si>
  <si>
    <t>SNR(dB RMS)</t>
  </si>
  <si>
    <t>Silent_period_Start</t>
  </si>
  <si>
    <t>Silent_period_end</t>
  </si>
  <si>
    <t>Comments</t>
  </si>
  <si>
    <t>matching_annotaudio_Aditya_2018-08-17_01_2</t>
  </si>
  <si>
    <t>matching_annotaudio_Aditya_2018-08-17_01_3</t>
  </si>
  <si>
    <t>matching_annotaudio_Aditya_2018-08-17_01_4</t>
  </si>
  <si>
    <t>matching_annotaudio_Aditya_2018-08-17_01_6</t>
  </si>
  <si>
    <t>matching_annotaudio_Aditya_2018-08-17_01_7</t>
  </si>
  <si>
    <t>matching_annotaudio_Aditya_2018-08-17_01_8</t>
  </si>
  <si>
    <t>matching_annotaudio_Aditya_2018-08-17_01_10</t>
  </si>
  <si>
    <t>matching_annotaudio_Aditya_2018-08-17_01_11</t>
  </si>
  <si>
    <t>matching_annotaudio_Aditya_2018-08-17_01_13</t>
  </si>
  <si>
    <t>matching_annotaudio_Aditya_2018-08-17_01_14</t>
  </si>
  <si>
    <t>matching_annotaudio_Aditya_2018-08-17_01_15</t>
  </si>
  <si>
    <t>matching_annotaudio_Aditya_2018-08-17_01_16</t>
  </si>
  <si>
    <t>matching_annotaudio_Aditya_2018-08-17_01_17</t>
  </si>
  <si>
    <t>matching_annotaudio_Aditya_2018-08-17_01_18</t>
  </si>
  <si>
    <t>matching_annotaudio_Aditya_2018-08-17_01_19</t>
  </si>
  <si>
    <t>matching_annotaudio_Aditya_2018-08-17_01_20</t>
  </si>
  <si>
    <t>matching_annotaudio_Aditya_2018-08-17_01_21</t>
  </si>
  <si>
    <t>matching_annotaudio_Aditya_2018-08-17_01_22</t>
  </si>
  <si>
    <t>matching_annotaudio_Aditya_2018-08-17_01_23</t>
  </si>
  <si>
    <t>matching_annotaudio_Aditya_2018-08-17_01_24</t>
  </si>
  <si>
    <t>matching_annotaudio_Aditya_2018-08-17_01_26</t>
  </si>
  <si>
    <t>matching_annotaudio_Aditya_2018-08-17_01_27</t>
  </si>
  <si>
    <t>matching_annotaudio_Aditya_2018-08-17_01_28</t>
  </si>
  <si>
    <t>matching_annotaudio_Aditya_2018-08-17_01_29</t>
  </si>
  <si>
    <t>matching_annotaudio_Aditya_2018-08-17_01_30</t>
  </si>
  <si>
    <t>matching_annotaudio_Aditya_2018-08-17_01_31</t>
  </si>
  <si>
    <t>matching_annotaudio_Aditya_2018-08-17_01_32</t>
  </si>
  <si>
    <t>matching_annotaudio_Aditya_2018-08-17_01_33</t>
  </si>
  <si>
    <t>matching_annotaudio_Aditya_2018-08-17_01_34</t>
  </si>
  <si>
    <t>matching_annotaudio_Aditya_2018-08-17_01_35</t>
  </si>
  <si>
    <t>matching_annotaudio_Aditya_2018-08-17_01_36</t>
  </si>
  <si>
    <t>matching_annotaudio_Aditya_2018-08-17_01_37</t>
  </si>
  <si>
    <t>matching_annotaudio_Aditya_2018-08-17_01_38</t>
  </si>
  <si>
    <t>matching_annotaudio_Aditya_2018-08-17_01_39</t>
  </si>
  <si>
    <t>matching_annotaudio_Aditya_2018-08-17_01_40</t>
  </si>
  <si>
    <t>matching_annotaudio_Aditya_2018-08-17_01_42</t>
  </si>
  <si>
    <t>matching_annotaudio_Aditya_2018-08-17_01_43</t>
  </si>
  <si>
    <t>matching_annotaudio_Aditya_2018-08-17_01_44</t>
  </si>
  <si>
    <t>matching_annotaudio_Aditya_2018-08-17_01_45</t>
  </si>
  <si>
    <t>matching_annotaudio_Aditya_2018-08-17_01_46</t>
  </si>
  <si>
    <t>matching_annotaudio_Aditya_2018-08-17_01_47</t>
  </si>
  <si>
    <t>matching_annotaudio_Aditya_2018-08-17_01_49</t>
  </si>
  <si>
    <t>matching_annotaudio_Aditya_2018-08-17_01_51</t>
  </si>
  <si>
    <t>matching_annotaudio_Aditya_2018-08-17_01_52</t>
  </si>
  <si>
    <t>matching_annotaudio_Aditya_2018-08-17_01_53</t>
  </si>
  <si>
    <t>matching_annotaudio_Aditya_2018-08-17_01_54</t>
  </si>
  <si>
    <t>matching_annotaudio_Aditya_2018-08-17_01_57</t>
  </si>
  <si>
    <t>matching_annotaudio_Aditya_2018-08-17_01_58</t>
  </si>
  <si>
    <t>matching_annotaudio_Aditya_2018-08-17_01_60</t>
  </si>
  <si>
    <t>matching_annotaudio_Aditya_2018-08-17_01_61</t>
  </si>
  <si>
    <t>matching_annotaudio_Aditya_2018-08-17_01_62</t>
  </si>
  <si>
    <t>matching_annotaudio_Aditya_2018-08-17_01_63</t>
  </si>
  <si>
    <t>matching_annotaudio_Aditya_2018-08-17_01_65</t>
  </si>
  <si>
    <t>matching_annotaudio_Aditya_2018-08-17_01_66</t>
  </si>
  <si>
    <t>matching_annotaudio_Aditya_2018-08-17_01_69</t>
  </si>
  <si>
    <t>matching_annotaudio_Aditya_2018-08-17_01_70</t>
  </si>
  <si>
    <t>matching_annotaudio_Aditya_2018-08-17_01_72</t>
  </si>
  <si>
    <t>matching_annotaudio_Aditya_2018-08-17_01_73</t>
  </si>
  <si>
    <t>matching_annotaudio_Aditya_2018-08-17_01_74</t>
  </si>
  <si>
    <t>matching_annotaudio_Aditya_2018-08-17_01_75</t>
  </si>
  <si>
    <t>matching_annotaudio_Aditya_2018-08-17_01_76</t>
  </si>
  <si>
    <t>matching_annotaudio_Aditya_2018-08-17_01_77</t>
  </si>
  <si>
    <t>matching_annotaudio_Aditya_2018-08-17_01_78</t>
  </si>
  <si>
    <t>matching_annotaudio_Aditya_2018-08-17_01_79</t>
  </si>
  <si>
    <t>matching_annotaudio_Aditya_2018-08-17_01_80</t>
  </si>
  <si>
    <t>matching_annotaudio_Aditya_2018-08-17_01_81</t>
  </si>
  <si>
    <t>matching_annotaudio_Aditya_2018-08-17_01_82</t>
  </si>
  <si>
    <t>matching_annotaudio_Aditya_2018-08-17_01_83</t>
  </si>
  <si>
    <t>matching_annotaudio_Aditya_2018-08-17_01_84</t>
  </si>
  <si>
    <t>L</t>
  </si>
  <si>
    <t>R</t>
  </si>
  <si>
    <t>The amplitude reduces towards the end of the CF and the terminal FM. Not sure if it occurs because of some interference</t>
  </si>
  <si>
    <t>NA</t>
  </si>
  <si>
    <t>No clear call</t>
  </si>
  <si>
    <t>Duplicate annotation</t>
  </si>
  <si>
    <t>The calls of the next bat also present. Not annotated</t>
  </si>
  <si>
    <t>There is only one bat flying. However succeding this is a 2 bat situation. Hence overlapping HSB calls.</t>
  </si>
  <si>
    <t>There is only one bat in the cave. However overlapping HSB calls.</t>
  </si>
  <si>
    <t>Not a very clear call.There are echoes after the call.Silent interval taken from 01_26</t>
  </si>
  <si>
    <t>There are faint echoes throught out the call. Not a very clear call</t>
  </si>
  <si>
    <t>There are echoe after the call</t>
  </si>
  <si>
    <t>There is only one bat in the cave. However overlapping HSB calls. Succeeding this is a 2 bat situation.</t>
  </si>
  <si>
    <t>There are faint echoes throught out the call.</t>
  </si>
  <si>
    <t>There is only one bat present in the cave. However there are FM calls as well as overlapping HSB calls.  A multi bat situation succeeds this.</t>
  </si>
  <si>
    <t>HSB calls at peak freq. of 80kHz</t>
  </si>
  <si>
    <t>No clear call. Also HSB calls at peak freq. of 80 kHz towards the end.</t>
  </si>
  <si>
    <t>Not exactly sure where the call starts.</t>
  </si>
  <si>
    <t>2 bat situation -  one HSB with calls at peak freq. 80kHz</t>
  </si>
  <si>
    <t>There is only one bat in the cave.However faint HSB calls of 80 kHz freq.also present.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</si>
</sst>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workbookViewId="0">
      <selection activeCell="K59" sqref="K59"/>
    </sheetView>
  </sheetViews>
  <sheetFormatPr defaultRowHeight="15" x14ac:dyDescent="0.25"/>
  <cols>
    <col min="1" max="1" width="43.5703125" bestFit="1" customWidth="1"/>
    <col min="2" max="2" width="18.85546875" bestFit="1" customWidth="1"/>
    <col min="3" max="3" width="19.42578125" bestFit="1" customWidth="1"/>
    <col min="5" max="5" width="11.85546875" customWidth="1"/>
    <col min="6" max="6" width="14.28515625" bestFit="1" customWidth="1"/>
    <col min="7" max="7" width="13.7109375" bestFit="1" customWidth="1"/>
    <col min="8" max="8" width="12.5703125" bestFit="1" customWidth="1"/>
    <col min="9" max="9" width="18.42578125" bestFit="1" customWidth="1"/>
  </cols>
  <sheetData>
    <row r="1" spans="1:11" s="2" customFormat="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>
        <v>0.57999999999999996</v>
      </c>
      <c r="C2">
        <f>0.58*0.24</f>
        <v>0.13919999999999999</v>
      </c>
      <c r="D2" t="s">
        <v>80</v>
      </c>
      <c r="E2">
        <v>60</v>
      </c>
      <c r="F2">
        <v>0.35</v>
      </c>
      <c r="G2">
        <v>0.55000000000000004</v>
      </c>
      <c r="H2">
        <v>25.79</v>
      </c>
      <c r="I2">
        <v>6.0999999999999999E-2</v>
      </c>
      <c r="J2">
        <v>6.5000000000000002E-2</v>
      </c>
      <c r="K2" t="s">
        <v>82</v>
      </c>
    </row>
    <row r="3" spans="1:11" x14ac:dyDescent="0.25">
      <c r="A3" t="s">
        <v>12</v>
      </c>
      <c r="B3">
        <v>0.5</v>
      </c>
      <c r="C3">
        <f>0.48*0.5</f>
        <v>0.24</v>
      </c>
      <c r="D3" t="s">
        <v>81</v>
      </c>
      <c r="E3" t="s">
        <v>83</v>
      </c>
      <c r="F3" t="s">
        <v>83</v>
      </c>
      <c r="G3" t="s">
        <v>83</v>
      </c>
      <c r="H3" t="s">
        <v>83</v>
      </c>
      <c r="I3" t="s">
        <v>83</v>
      </c>
      <c r="J3" t="s">
        <v>83</v>
      </c>
      <c r="K3" t="s">
        <v>84</v>
      </c>
    </row>
    <row r="4" spans="1:11" x14ac:dyDescent="0.25">
      <c r="A4" t="s">
        <v>13</v>
      </c>
      <c r="B4">
        <v>0.79</v>
      </c>
      <c r="C4">
        <f>1.56*0.79</f>
        <v>1.2324000000000002</v>
      </c>
      <c r="D4" t="s">
        <v>81</v>
      </c>
      <c r="E4">
        <v>50</v>
      </c>
      <c r="F4">
        <v>1.2569999999999999</v>
      </c>
      <c r="G4">
        <v>1.276</v>
      </c>
      <c r="H4">
        <v>23.12</v>
      </c>
      <c r="I4">
        <v>1.246</v>
      </c>
      <c r="J4">
        <v>1.2529999999999999</v>
      </c>
    </row>
    <row r="5" spans="1:11" x14ac:dyDescent="0.25">
      <c r="A5" t="s">
        <v>14</v>
      </c>
      <c r="B5">
        <v>0.55000000000000004</v>
      </c>
      <c r="C5">
        <f>0.6*0.55</f>
        <v>0.33</v>
      </c>
      <c r="D5" t="s">
        <v>80</v>
      </c>
      <c r="E5" t="s">
        <v>83</v>
      </c>
      <c r="F5" t="s">
        <v>83</v>
      </c>
      <c r="G5" t="s">
        <v>83</v>
      </c>
      <c r="H5" t="s">
        <v>83</v>
      </c>
      <c r="I5" t="s">
        <v>83</v>
      </c>
      <c r="J5" t="s">
        <v>83</v>
      </c>
      <c r="K5" t="s">
        <v>84</v>
      </c>
    </row>
    <row r="6" spans="1:11" x14ac:dyDescent="0.25">
      <c r="A6" t="s">
        <v>15</v>
      </c>
      <c r="B6">
        <v>0.09</v>
      </c>
      <c r="C6">
        <f>0.28*0.09</f>
        <v>2.52E-2</v>
      </c>
      <c r="D6" t="s">
        <v>80</v>
      </c>
      <c r="E6" t="s">
        <v>83</v>
      </c>
      <c r="F6" t="s">
        <v>83</v>
      </c>
      <c r="G6" t="s">
        <v>83</v>
      </c>
      <c r="H6" t="s">
        <v>83</v>
      </c>
      <c r="I6" t="s">
        <v>83</v>
      </c>
      <c r="J6" t="s">
        <v>83</v>
      </c>
      <c r="K6" t="s">
        <v>84</v>
      </c>
    </row>
    <row r="7" spans="1:11" x14ac:dyDescent="0.25">
      <c r="A7" t="s">
        <v>16</v>
      </c>
      <c r="B7">
        <v>0.43</v>
      </c>
      <c r="C7">
        <f>0.88*0.43</f>
        <v>0.37840000000000001</v>
      </c>
      <c r="D7" t="s">
        <v>80</v>
      </c>
      <c r="E7" t="s">
        <v>83</v>
      </c>
      <c r="F7" t="s">
        <v>83</v>
      </c>
      <c r="G7" t="s">
        <v>83</v>
      </c>
      <c r="H7" t="s">
        <v>83</v>
      </c>
      <c r="I7" t="s">
        <v>83</v>
      </c>
      <c r="J7" t="s">
        <v>83</v>
      </c>
      <c r="K7" t="s">
        <v>84</v>
      </c>
    </row>
    <row r="8" spans="1:11" x14ac:dyDescent="0.25">
      <c r="A8" t="s">
        <v>17</v>
      </c>
      <c r="B8">
        <v>0.98</v>
      </c>
      <c r="C8">
        <f>1.12*0.98</f>
        <v>1.0976000000000001</v>
      </c>
      <c r="D8" t="s">
        <v>81</v>
      </c>
      <c r="E8">
        <v>70</v>
      </c>
      <c r="F8">
        <v>0.93899999999999995</v>
      </c>
      <c r="G8">
        <v>0.95799999999999996</v>
      </c>
      <c r="H8">
        <v>27.34</v>
      </c>
      <c r="I8">
        <v>0.92200000000000004</v>
      </c>
      <c r="J8">
        <v>0.93799999999999994</v>
      </c>
    </row>
    <row r="9" spans="1:11" x14ac:dyDescent="0.25">
      <c r="A9" t="s">
        <v>18</v>
      </c>
      <c r="B9">
        <v>0.34</v>
      </c>
      <c r="C9">
        <f>1.16*0.34</f>
        <v>0.39440000000000003</v>
      </c>
      <c r="D9" t="s">
        <v>81</v>
      </c>
      <c r="E9">
        <v>70</v>
      </c>
      <c r="F9">
        <v>3.7999999999999999E-2</v>
      </c>
      <c r="G9">
        <v>5.8999999999999997E-2</v>
      </c>
      <c r="H9">
        <v>32.06</v>
      </c>
      <c r="I9">
        <v>7.1999999999999995E-2</v>
      </c>
      <c r="J9">
        <v>7.9000000000000001E-2</v>
      </c>
    </row>
    <row r="10" spans="1:11" x14ac:dyDescent="0.25">
      <c r="A10" t="s">
        <v>19</v>
      </c>
      <c r="B10">
        <v>0.9</v>
      </c>
      <c r="C10">
        <f>0.52*0.9</f>
        <v>0.46800000000000003</v>
      </c>
      <c r="D10" t="s">
        <v>80</v>
      </c>
      <c r="E10">
        <v>70</v>
      </c>
      <c r="F10">
        <v>0.13300000000000001</v>
      </c>
      <c r="G10">
        <v>0.151</v>
      </c>
      <c r="H10">
        <v>31.05</v>
      </c>
      <c r="I10">
        <v>0.124</v>
      </c>
      <c r="J10">
        <v>0.13200000000000001</v>
      </c>
    </row>
    <row r="11" spans="1:11" s="3" customFormat="1" x14ac:dyDescent="0.25">
      <c r="A11" s="3" t="s">
        <v>20</v>
      </c>
      <c r="B11" s="3">
        <v>0.42</v>
      </c>
      <c r="C11" s="3">
        <f>0.44*0.42</f>
        <v>0.18479999999999999</v>
      </c>
      <c r="D11" s="3" t="s">
        <v>80</v>
      </c>
      <c r="E11" s="3" t="s">
        <v>83</v>
      </c>
      <c r="F11" s="3" t="s">
        <v>83</v>
      </c>
      <c r="G11" s="3" t="s">
        <v>83</v>
      </c>
      <c r="H11" s="3" t="s">
        <v>83</v>
      </c>
      <c r="I11" s="3" t="s">
        <v>83</v>
      </c>
      <c r="J11" s="3" t="s">
        <v>83</v>
      </c>
      <c r="K11" s="3" t="s">
        <v>85</v>
      </c>
    </row>
    <row r="12" spans="1:11" x14ac:dyDescent="0.25">
      <c r="A12" t="s">
        <v>21</v>
      </c>
      <c r="B12">
        <v>0.89</v>
      </c>
      <c r="C12">
        <f>0.92*0.89</f>
        <v>0.81880000000000008</v>
      </c>
      <c r="D12" t="s">
        <v>80</v>
      </c>
      <c r="E12">
        <v>55</v>
      </c>
      <c r="F12">
        <v>0.371</v>
      </c>
      <c r="G12">
        <v>0.39</v>
      </c>
      <c r="H12">
        <v>29.37</v>
      </c>
      <c r="I12">
        <v>0.36099999999999999</v>
      </c>
      <c r="J12">
        <v>0.36799999999999999</v>
      </c>
    </row>
    <row r="13" spans="1:11" s="3" customFormat="1" x14ac:dyDescent="0.25">
      <c r="A13" s="3" t="s">
        <v>22</v>
      </c>
      <c r="B13" s="3">
        <v>0.67</v>
      </c>
      <c r="C13" s="3">
        <f>0.92*0.67</f>
        <v>0.61640000000000006</v>
      </c>
      <c r="D13" s="3" t="s">
        <v>81</v>
      </c>
      <c r="E13" s="3" t="s">
        <v>83</v>
      </c>
      <c r="F13" s="3" t="s">
        <v>83</v>
      </c>
      <c r="G13" s="3" t="s">
        <v>83</v>
      </c>
      <c r="H13" s="3" t="s">
        <v>83</v>
      </c>
      <c r="I13" s="3" t="s">
        <v>83</v>
      </c>
      <c r="J13" s="3" t="s">
        <v>83</v>
      </c>
      <c r="K13" s="3" t="s">
        <v>85</v>
      </c>
    </row>
    <row r="14" spans="1:11" x14ac:dyDescent="0.25">
      <c r="A14" t="s">
        <v>23</v>
      </c>
      <c r="B14">
        <v>0.82</v>
      </c>
      <c r="C14">
        <f>0.179*0.82</f>
        <v>0.14677999999999999</v>
      </c>
      <c r="D14" t="s">
        <v>81</v>
      </c>
      <c r="E14" t="s">
        <v>83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86</v>
      </c>
    </row>
    <row r="15" spans="1:11" s="3" customFormat="1" x14ac:dyDescent="0.25">
      <c r="A15" s="3" t="s">
        <v>24</v>
      </c>
      <c r="B15" s="3">
        <v>0.44</v>
      </c>
      <c r="C15" s="3" t="s">
        <v>83</v>
      </c>
      <c r="D15" s="3" t="s">
        <v>81</v>
      </c>
      <c r="E15" s="3" t="s">
        <v>83</v>
      </c>
      <c r="F15" s="3" t="s">
        <v>83</v>
      </c>
      <c r="G15" s="3" t="s">
        <v>83</v>
      </c>
      <c r="H15" s="3" t="s">
        <v>83</v>
      </c>
      <c r="I15" s="3" t="s">
        <v>83</v>
      </c>
      <c r="J15" s="3" t="s">
        <v>83</v>
      </c>
      <c r="K15" s="3" t="s">
        <v>85</v>
      </c>
    </row>
    <row r="16" spans="1:11" x14ac:dyDescent="0.25">
      <c r="A16" t="s">
        <v>25</v>
      </c>
      <c r="B16">
        <v>0.61</v>
      </c>
      <c r="C16">
        <f>0.48*0.61</f>
        <v>0.2928</v>
      </c>
      <c r="D16" t="s">
        <v>80</v>
      </c>
      <c r="E16" t="s">
        <v>83</v>
      </c>
      <c r="F16" t="s">
        <v>83</v>
      </c>
      <c r="G16" t="s">
        <v>83</v>
      </c>
      <c r="H16" t="s">
        <v>83</v>
      </c>
      <c r="I16" t="s">
        <v>83</v>
      </c>
      <c r="J16" t="s">
        <v>83</v>
      </c>
      <c r="K16" t="s">
        <v>84</v>
      </c>
    </row>
    <row r="17" spans="1:11" s="3" customFormat="1" x14ac:dyDescent="0.25">
      <c r="A17" s="3" t="s">
        <v>26</v>
      </c>
      <c r="B17" s="3">
        <v>0.91</v>
      </c>
      <c r="C17" s="3" t="s">
        <v>83</v>
      </c>
      <c r="D17" s="3" t="s">
        <v>80</v>
      </c>
      <c r="E17" t="s">
        <v>83</v>
      </c>
      <c r="F17" t="s">
        <v>83</v>
      </c>
      <c r="G17" t="s">
        <v>83</v>
      </c>
      <c r="H17" t="s">
        <v>83</v>
      </c>
      <c r="I17" t="s">
        <v>83</v>
      </c>
      <c r="J17" t="s">
        <v>83</v>
      </c>
      <c r="K17" s="3" t="s">
        <v>85</v>
      </c>
    </row>
    <row r="18" spans="1:11" x14ac:dyDescent="0.25">
      <c r="A18" t="s">
        <v>27</v>
      </c>
      <c r="B18">
        <v>0.71</v>
      </c>
      <c r="C18">
        <f>1.16*0.71</f>
        <v>0.82359999999999989</v>
      </c>
      <c r="D18" t="s">
        <v>81</v>
      </c>
      <c r="E18">
        <v>70</v>
      </c>
      <c r="F18">
        <v>8.6999999999999994E-2</v>
      </c>
      <c r="G18">
        <v>0.111</v>
      </c>
      <c r="H18">
        <v>31.56</v>
      </c>
      <c r="I18">
        <v>6.5000000000000002E-2</v>
      </c>
      <c r="J18">
        <v>6.8000000000000005E-2</v>
      </c>
    </row>
    <row r="19" spans="1:11" x14ac:dyDescent="0.25">
      <c r="A19" t="s">
        <v>28</v>
      </c>
      <c r="B19">
        <v>0.37</v>
      </c>
      <c r="C19">
        <f>2.4*0.37</f>
        <v>0.88800000000000001</v>
      </c>
      <c r="D19" t="s">
        <v>80</v>
      </c>
      <c r="E19">
        <v>70</v>
      </c>
      <c r="F19">
        <v>0.17299999999999999</v>
      </c>
      <c r="G19">
        <v>0.19</v>
      </c>
      <c r="H19">
        <v>31.3</v>
      </c>
      <c r="I19">
        <v>0.222</v>
      </c>
      <c r="J19">
        <v>0.23200000000000001</v>
      </c>
    </row>
    <row r="20" spans="1:11" x14ac:dyDescent="0.25">
      <c r="A20" t="s">
        <v>29</v>
      </c>
      <c r="B20">
        <v>0.98</v>
      </c>
      <c r="C20">
        <f>0.4*0.98</f>
        <v>0.39200000000000002</v>
      </c>
      <c r="D20" t="s">
        <v>80</v>
      </c>
      <c r="E20" t="s">
        <v>83</v>
      </c>
      <c r="F20" t="s">
        <v>83</v>
      </c>
      <c r="G20" t="s">
        <v>83</v>
      </c>
      <c r="H20" t="s">
        <v>83</v>
      </c>
      <c r="I20" t="s">
        <v>83</v>
      </c>
      <c r="J20" t="s">
        <v>83</v>
      </c>
      <c r="K20" t="s">
        <v>87</v>
      </c>
    </row>
    <row r="21" spans="1:11" x14ac:dyDescent="0.25">
      <c r="A21" t="s">
        <v>30</v>
      </c>
      <c r="B21">
        <v>0.85</v>
      </c>
      <c r="C21">
        <f>0.64*0.85</f>
        <v>0.54400000000000004</v>
      </c>
      <c r="D21" t="s">
        <v>80</v>
      </c>
      <c r="E21">
        <v>80</v>
      </c>
      <c r="F21">
        <v>0.39300000000000002</v>
      </c>
      <c r="G21">
        <v>0.45</v>
      </c>
      <c r="H21">
        <v>22.91</v>
      </c>
      <c r="I21">
        <v>0.189</v>
      </c>
      <c r="J21">
        <v>0.19500000000000001</v>
      </c>
    </row>
    <row r="22" spans="1:11" x14ac:dyDescent="0.25">
      <c r="A22" t="s">
        <v>31</v>
      </c>
      <c r="B22">
        <v>0.93</v>
      </c>
      <c r="C22">
        <f>0.64*0.93</f>
        <v>0.59520000000000006</v>
      </c>
      <c r="D22" t="s">
        <v>81</v>
      </c>
      <c r="E22">
        <v>50</v>
      </c>
      <c r="F22">
        <v>3.3000000000000002E-2</v>
      </c>
      <c r="G22">
        <v>4.8000000000000001E-2</v>
      </c>
      <c r="H22">
        <v>21.65</v>
      </c>
      <c r="I22">
        <v>0.14699999999999999</v>
      </c>
      <c r="J22">
        <v>0.157</v>
      </c>
    </row>
    <row r="23" spans="1:11" x14ac:dyDescent="0.25">
      <c r="A23" t="s">
        <v>32</v>
      </c>
      <c r="B23">
        <v>0.62</v>
      </c>
      <c r="C23">
        <f>0.44*0.62</f>
        <v>0.27279999999999999</v>
      </c>
      <c r="D23" t="s">
        <v>80</v>
      </c>
      <c r="E23" t="s">
        <v>83</v>
      </c>
      <c r="F23" t="s">
        <v>83</v>
      </c>
      <c r="G23" t="s">
        <v>83</v>
      </c>
      <c r="H23" t="s">
        <v>83</v>
      </c>
      <c r="I23" t="s">
        <v>83</v>
      </c>
      <c r="J23" t="s">
        <v>83</v>
      </c>
      <c r="K23" t="s">
        <v>88</v>
      </c>
    </row>
    <row r="24" spans="1:11" x14ac:dyDescent="0.25">
      <c r="A24" t="s">
        <v>33</v>
      </c>
      <c r="B24">
        <v>0.55000000000000004</v>
      </c>
      <c r="C24">
        <v>0.55000000000000004</v>
      </c>
      <c r="D24" t="s">
        <v>81</v>
      </c>
      <c r="E24">
        <v>60</v>
      </c>
      <c r="F24">
        <v>0.216</v>
      </c>
      <c r="G24">
        <v>0.23</v>
      </c>
      <c r="H24">
        <v>22.34</v>
      </c>
      <c r="I24">
        <v>0.13500000000000001</v>
      </c>
      <c r="J24">
        <v>0.156</v>
      </c>
      <c r="K24" t="s">
        <v>89</v>
      </c>
    </row>
    <row r="25" spans="1:11" x14ac:dyDescent="0.25">
      <c r="A25" t="s">
        <v>34</v>
      </c>
      <c r="B25">
        <v>0.62</v>
      </c>
      <c r="C25">
        <f>0.4*0.62</f>
        <v>0.248</v>
      </c>
      <c r="D25" t="s">
        <v>80</v>
      </c>
      <c r="E25">
        <v>50</v>
      </c>
      <c r="F25">
        <v>0.16600000000000001</v>
      </c>
      <c r="G25">
        <v>0.20100000000000001</v>
      </c>
      <c r="H25">
        <v>24.56</v>
      </c>
      <c r="I25">
        <v>0.28100000000000003</v>
      </c>
      <c r="J25">
        <v>0.28299999999999997</v>
      </c>
      <c r="K25" t="s">
        <v>90</v>
      </c>
    </row>
    <row r="26" spans="1:11" x14ac:dyDescent="0.25">
      <c r="A26" t="s">
        <v>35</v>
      </c>
      <c r="B26">
        <v>0.27</v>
      </c>
      <c r="C26">
        <f>0.24*0.27</f>
        <v>6.4799999999999996E-2</v>
      </c>
      <c r="D26" t="s">
        <v>80</v>
      </c>
      <c r="E26" t="s">
        <v>83</v>
      </c>
      <c r="F26" t="s">
        <v>83</v>
      </c>
      <c r="G26" t="s">
        <v>83</v>
      </c>
      <c r="H26" t="s">
        <v>83</v>
      </c>
      <c r="I26" t="s">
        <v>83</v>
      </c>
      <c r="J26" t="s">
        <v>83</v>
      </c>
      <c r="K26" t="s">
        <v>84</v>
      </c>
    </row>
    <row r="27" spans="1:11" x14ac:dyDescent="0.25">
      <c r="A27" t="s">
        <v>36</v>
      </c>
      <c r="B27">
        <v>0.36</v>
      </c>
      <c r="C27" t="s">
        <v>83</v>
      </c>
      <c r="D27" t="s">
        <v>81</v>
      </c>
      <c r="E27" t="s">
        <v>83</v>
      </c>
      <c r="F27" t="s">
        <v>83</v>
      </c>
      <c r="G27" t="s">
        <v>83</v>
      </c>
      <c r="H27" t="s">
        <v>83</v>
      </c>
      <c r="I27" t="s">
        <v>83</v>
      </c>
      <c r="J27" t="s">
        <v>83</v>
      </c>
      <c r="K27" t="s">
        <v>84</v>
      </c>
    </row>
    <row r="28" spans="1:11" x14ac:dyDescent="0.25">
      <c r="A28" t="s">
        <v>37</v>
      </c>
      <c r="B28">
        <v>0.11</v>
      </c>
      <c r="C28">
        <f>0.56*0.11</f>
        <v>6.1600000000000009E-2</v>
      </c>
      <c r="D28" t="s">
        <v>80</v>
      </c>
      <c r="E28" t="s">
        <v>83</v>
      </c>
      <c r="F28" t="s">
        <v>83</v>
      </c>
      <c r="G28" t="s">
        <v>83</v>
      </c>
      <c r="H28" t="s">
        <v>83</v>
      </c>
      <c r="I28" t="s">
        <v>83</v>
      </c>
      <c r="J28" t="s">
        <v>83</v>
      </c>
      <c r="K28" t="s">
        <v>84</v>
      </c>
    </row>
    <row r="29" spans="1:11" x14ac:dyDescent="0.25">
      <c r="A29" t="s">
        <v>38</v>
      </c>
      <c r="B29">
        <v>0.41</v>
      </c>
      <c r="C29">
        <f>0.96*0.41</f>
        <v>0.39359999999999995</v>
      </c>
      <c r="D29" t="s">
        <v>81</v>
      </c>
      <c r="E29">
        <v>55</v>
      </c>
      <c r="F29">
        <v>0.39100000000000001</v>
      </c>
      <c r="G29">
        <v>0.41</v>
      </c>
      <c r="H29">
        <v>27.65</v>
      </c>
      <c r="I29">
        <v>0.38400000000000001</v>
      </c>
      <c r="J29">
        <v>0.39</v>
      </c>
    </row>
    <row r="30" spans="1:11" x14ac:dyDescent="0.25">
      <c r="A30" t="s">
        <v>39</v>
      </c>
      <c r="B30">
        <v>0.41</v>
      </c>
      <c r="C30">
        <f>0.2*0.41</f>
        <v>8.2000000000000003E-2</v>
      </c>
      <c r="D30" t="s">
        <v>80</v>
      </c>
      <c r="E30">
        <v>50</v>
      </c>
      <c r="F30">
        <v>8.8999999999999996E-2</v>
      </c>
      <c r="G30">
        <v>0.11</v>
      </c>
      <c r="H30">
        <v>26.69</v>
      </c>
      <c r="I30">
        <v>0.13600000000000001</v>
      </c>
      <c r="J30">
        <v>0.14199999999999999</v>
      </c>
      <c r="K30" t="s">
        <v>91</v>
      </c>
    </row>
    <row r="31" spans="1:11" x14ac:dyDescent="0.25">
      <c r="A31" t="s">
        <v>40</v>
      </c>
      <c r="B31">
        <v>0.45</v>
      </c>
      <c r="C31">
        <f>0.4*0.45</f>
        <v>0.18000000000000002</v>
      </c>
      <c r="D31" t="s">
        <v>80</v>
      </c>
      <c r="E31">
        <v>50</v>
      </c>
      <c r="F31">
        <v>0.23499999999999999</v>
      </c>
      <c r="G31">
        <v>0.252</v>
      </c>
      <c r="H31">
        <v>21.8</v>
      </c>
      <c r="I31">
        <v>0.217</v>
      </c>
      <c r="J31">
        <v>0.22700000000000001</v>
      </c>
    </row>
    <row r="32" spans="1:11" x14ac:dyDescent="0.25">
      <c r="A32" t="s">
        <v>41</v>
      </c>
      <c r="B32">
        <v>0.4</v>
      </c>
      <c r="C32">
        <f>1.96*0.4</f>
        <v>0.78400000000000003</v>
      </c>
      <c r="D32" t="s">
        <v>81</v>
      </c>
      <c r="E32">
        <v>60</v>
      </c>
      <c r="F32">
        <v>1.212</v>
      </c>
      <c r="G32">
        <v>1.2310000000000001</v>
      </c>
      <c r="H32">
        <v>24.88</v>
      </c>
      <c r="I32">
        <v>1.194</v>
      </c>
      <c r="J32">
        <v>1.2090000000000001</v>
      </c>
    </row>
    <row r="33" spans="1:11" x14ac:dyDescent="0.25">
      <c r="A33" t="s">
        <v>42</v>
      </c>
      <c r="B33">
        <v>0.91</v>
      </c>
      <c r="C33">
        <f>0.64*0.91</f>
        <v>0.58240000000000003</v>
      </c>
      <c r="D33" t="s">
        <v>80</v>
      </c>
      <c r="E33">
        <v>40</v>
      </c>
      <c r="F33">
        <v>5.0000000000000001E-3</v>
      </c>
      <c r="G33">
        <v>2.1999999999999999E-2</v>
      </c>
      <c r="H33">
        <v>29.46</v>
      </c>
      <c r="I33">
        <v>1E-3</v>
      </c>
      <c r="J33">
        <v>5.0000000000000001E-3</v>
      </c>
    </row>
    <row r="34" spans="1:11" x14ac:dyDescent="0.25">
      <c r="A34" t="s">
        <v>43</v>
      </c>
      <c r="B34">
        <v>0.06</v>
      </c>
      <c r="C34" t="s">
        <v>83</v>
      </c>
      <c r="D34" t="s">
        <v>80</v>
      </c>
      <c r="E34" t="s">
        <v>83</v>
      </c>
      <c r="F34" t="s">
        <v>83</v>
      </c>
      <c r="G34" t="s">
        <v>83</v>
      </c>
      <c r="H34" t="s">
        <v>83</v>
      </c>
      <c r="I34" t="s">
        <v>83</v>
      </c>
      <c r="J34" t="s">
        <v>83</v>
      </c>
      <c r="K34" t="s">
        <v>92</v>
      </c>
    </row>
    <row r="35" spans="1:11" x14ac:dyDescent="0.25">
      <c r="A35" t="s">
        <v>44</v>
      </c>
      <c r="B35">
        <v>0.84</v>
      </c>
      <c r="C35">
        <f>0.4*0.84</f>
        <v>0.33600000000000002</v>
      </c>
      <c r="D35" t="s">
        <v>81</v>
      </c>
      <c r="E35">
        <v>50</v>
      </c>
      <c r="F35">
        <v>0.04</v>
      </c>
      <c r="G35">
        <v>5.8999999999999997E-2</v>
      </c>
      <c r="H35">
        <v>36.799999999999997</v>
      </c>
      <c r="I35">
        <v>0.24199999999999999</v>
      </c>
      <c r="J35">
        <v>0.249</v>
      </c>
      <c r="K35" t="s">
        <v>93</v>
      </c>
    </row>
    <row r="36" spans="1:11" x14ac:dyDescent="0.25">
      <c r="A36" t="s">
        <v>45</v>
      </c>
      <c r="B36">
        <v>0.97</v>
      </c>
      <c r="C36">
        <f>0.68*0.97</f>
        <v>0.65960000000000008</v>
      </c>
      <c r="D36" t="s">
        <v>80</v>
      </c>
      <c r="E36">
        <v>50</v>
      </c>
      <c r="F36">
        <v>0.183</v>
      </c>
      <c r="G36">
        <v>0.20200000000000001</v>
      </c>
      <c r="H36">
        <v>23.42</v>
      </c>
      <c r="I36">
        <v>0.17599999999999999</v>
      </c>
      <c r="J36">
        <v>0.17899999999999999</v>
      </c>
    </row>
    <row r="37" spans="1:11" x14ac:dyDescent="0.25">
      <c r="A37" t="s">
        <v>46</v>
      </c>
      <c r="B37">
        <v>0.27</v>
      </c>
      <c r="C37" t="s">
        <v>83</v>
      </c>
      <c r="D37" t="s">
        <v>81</v>
      </c>
      <c r="E37" t="s">
        <v>83</v>
      </c>
      <c r="F37" t="s">
        <v>83</v>
      </c>
      <c r="G37" t="s">
        <v>83</v>
      </c>
      <c r="H37" t="s">
        <v>83</v>
      </c>
      <c r="I37" t="s">
        <v>83</v>
      </c>
      <c r="J37" t="s">
        <v>83</v>
      </c>
      <c r="K37" t="s">
        <v>94</v>
      </c>
    </row>
    <row r="38" spans="1:11" x14ac:dyDescent="0.25">
      <c r="A38" t="s">
        <v>47</v>
      </c>
      <c r="B38">
        <v>0.05</v>
      </c>
      <c r="C38">
        <f>0.76*0.05</f>
        <v>3.8000000000000006E-2</v>
      </c>
      <c r="D38" t="s">
        <v>80</v>
      </c>
      <c r="E38">
        <v>50</v>
      </c>
      <c r="F38">
        <v>0.72299999999999998</v>
      </c>
      <c r="G38">
        <v>0.72899999999999998</v>
      </c>
      <c r="H38">
        <v>33.9</v>
      </c>
      <c r="I38">
        <v>0.127</v>
      </c>
      <c r="J38">
        <v>0.13300000000000001</v>
      </c>
    </row>
    <row r="39" spans="1:11" x14ac:dyDescent="0.25">
      <c r="A39" t="s">
        <v>48</v>
      </c>
      <c r="B39">
        <v>0.86</v>
      </c>
      <c r="C39">
        <f>1.52*0.86</f>
        <v>1.3071999999999999</v>
      </c>
      <c r="D39" t="s">
        <v>80</v>
      </c>
      <c r="E39">
        <v>50</v>
      </c>
      <c r="F39">
        <v>0.36499999999999999</v>
      </c>
      <c r="G39">
        <v>0.38500000000000001</v>
      </c>
      <c r="H39">
        <v>24.17</v>
      </c>
      <c r="I39">
        <v>0.214</v>
      </c>
      <c r="J39">
        <v>0.223</v>
      </c>
    </row>
    <row r="40" spans="1:11" x14ac:dyDescent="0.25">
      <c r="A40" t="s">
        <v>49</v>
      </c>
      <c r="B40">
        <v>0.71</v>
      </c>
      <c r="C40">
        <f>1.68*0.71</f>
        <v>1.1927999999999999</v>
      </c>
      <c r="D40" t="s">
        <v>81</v>
      </c>
      <c r="E40">
        <v>50</v>
      </c>
      <c r="F40">
        <v>1.111</v>
      </c>
      <c r="G40">
        <v>1.151</v>
      </c>
      <c r="H40">
        <v>37.57</v>
      </c>
      <c r="I40">
        <v>0.88600000000000001</v>
      </c>
      <c r="J40">
        <v>0.89100000000000001</v>
      </c>
    </row>
    <row r="41" spans="1:11" x14ac:dyDescent="0.25">
      <c r="A41" t="s">
        <v>50</v>
      </c>
      <c r="B41">
        <v>0.39</v>
      </c>
      <c r="C41">
        <f>0.6*0.39</f>
        <v>0.23399999999999999</v>
      </c>
      <c r="D41" t="s">
        <v>80</v>
      </c>
      <c r="E41">
        <v>70</v>
      </c>
      <c r="F41">
        <v>0.50600000000000001</v>
      </c>
      <c r="G41">
        <v>0.53400000000000003</v>
      </c>
      <c r="H41">
        <v>31.7</v>
      </c>
      <c r="I41">
        <v>0.49399999999999999</v>
      </c>
      <c r="J41">
        <v>0.502</v>
      </c>
    </row>
    <row r="42" spans="1:11" x14ac:dyDescent="0.25">
      <c r="A42" t="s">
        <v>51</v>
      </c>
      <c r="B42">
        <v>0.78</v>
      </c>
      <c r="C42">
        <f>1.36*0.78</f>
        <v>1.0608000000000002</v>
      </c>
      <c r="D42" t="s">
        <v>80</v>
      </c>
      <c r="E42">
        <v>45</v>
      </c>
      <c r="F42">
        <v>0.90300000000000002</v>
      </c>
      <c r="G42">
        <v>0.92</v>
      </c>
      <c r="H42">
        <v>40.5</v>
      </c>
      <c r="I42">
        <v>0.995</v>
      </c>
      <c r="J42">
        <v>0.999</v>
      </c>
    </row>
    <row r="43" spans="1:11" x14ac:dyDescent="0.25">
      <c r="A43" t="s">
        <v>52</v>
      </c>
      <c r="B43">
        <v>0.64</v>
      </c>
      <c r="C43">
        <f>0.72*0.64</f>
        <v>0.46079999999999999</v>
      </c>
      <c r="D43" t="s">
        <v>80</v>
      </c>
      <c r="E43">
        <v>45</v>
      </c>
      <c r="F43">
        <v>6.8000000000000005E-2</v>
      </c>
      <c r="G43">
        <v>8.5000000000000006E-2</v>
      </c>
      <c r="H43">
        <v>20</v>
      </c>
      <c r="I43">
        <v>2.8000000000000001E-2</v>
      </c>
      <c r="J43">
        <v>0.04</v>
      </c>
    </row>
    <row r="44" spans="1:11" x14ac:dyDescent="0.25">
      <c r="A44" t="s">
        <v>53</v>
      </c>
      <c r="B44">
        <v>0.42</v>
      </c>
      <c r="C44" t="s">
        <v>83</v>
      </c>
      <c r="D44" t="s">
        <v>80</v>
      </c>
      <c r="E44" t="s">
        <v>83</v>
      </c>
      <c r="F44" t="s">
        <v>83</v>
      </c>
      <c r="G44" t="s">
        <v>83</v>
      </c>
      <c r="H44" t="s">
        <v>83</v>
      </c>
      <c r="I44" t="s">
        <v>83</v>
      </c>
      <c r="J44" t="s">
        <v>83</v>
      </c>
      <c r="K44" t="s">
        <v>95</v>
      </c>
    </row>
    <row r="45" spans="1:11" x14ac:dyDescent="0.25">
      <c r="A45" t="s">
        <v>54</v>
      </c>
      <c r="B45">
        <v>0.38</v>
      </c>
      <c r="C45">
        <f>0.84*0.38</f>
        <v>0.31919999999999998</v>
      </c>
      <c r="D45" t="s">
        <v>81</v>
      </c>
      <c r="E45" t="s">
        <v>83</v>
      </c>
      <c r="F45" t="s">
        <v>83</v>
      </c>
      <c r="G45" t="s">
        <v>83</v>
      </c>
      <c r="H45" t="s">
        <v>83</v>
      </c>
      <c r="I45" t="s">
        <v>83</v>
      </c>
      <c r="J45" t="s">
        <v>83</v>
      </c>
      <c r="K45" t="s">
        <v>96</v>
      </c>
    </row>
    <row r="46" spans="1:11" x14ac:dyDescent="0.25">
      <c r="A46" t="s">
        <v>55</v>
      </c>
      <c r="B46">
        <v>0.1</v>
      </c>
      <c r="C46" t="s">
        <v>83</v>
      </c>
      <c r="D46" t="s">
        <v>81</v>
      </c>
      <c r="E46" t="s">
        <v>83</v>
      </c>
      <c r="F46" t="s">
        <v>83</v>
      </c>
      <c r="G46" t="s">
        <v>83</v>
      </c>
      <c r="H46" t="s">
        <v>83</v>
      </c>
      <c r="I46" t="s">
        <v>83</v>
      </c>
      <c r="J46" t="s">
        <v>83</v>
      </c>
      <c r="K46" t="s">
        <v>95</v>
      </c>
    </row>
    <row r="47" spans="1:11" x14ac:dyDescent="0.25">
      <c r="A47" t="s">
        <v>56</v>
      </c>
      <c r="B47">
        <v>0.38</v>
      </c>
      <c r="C47" t="s">
        <v>83</v>
      </c>
      <c r="D47" t="s">
        <v>80</v>
      </c>
      <c r="E47" t="s">
        <v>83</v>
      </c>
      <c r="F47" t="s">
        <v>83</v>
      </c>
      <c r="G47" t="s">
        <v>83</v>
      </c>
      <c r="H47" t="s">
        <v>83</v>
      </c>
      <c r="I47" t="s">
        <v>83</v>
      </c>
      <c r="J47" t="s">
        <v>83</v>
      </c>
      <c r="K47" t="s">
        <v>95</v>
      </c>
    </row>
    <row r="48" spans="1:11" x14ac:dyDescent="0.25">
      <c r="A48" t="s">
        <v>57</v>
      </c>
      <c r="B48">
        <v>0.17</v>
      </c>
      <c r="C48">
        <f>0.52*0.17</f>
        <v>8.8400000000000006E-2</v>
      </c>
      <c r="D48" t="s">
        <v>81</v>
      </c>
      <c r="E48" t="s">
        <v>83</v>
      </c>
      <c r="F48" t="s">
        <v>83</v>
      </c>
      <c r="G48" t="s">
        <v>83</v>
      </c>
      <c r="H48" t="s">
        <v>83</v>
      </c>
      <c r="I48" t="s">
        <v>83</v>
      </c>
      <c r="J48" t="s">
        <v>83</v>
      </c>
      <c r="K48" t="s">
        <v>84</v>
      </c>
    </row>
    <row r="49" spans="1:11" x14ac:dyDescent="0.25">
      <c r="A49" t="s">
        <v>58</v>
      </c>
      <c r="B49">
        <v>0.49</v>
      </c>
      <c r="C49">
        <f>2.04*0.49</f>
        <v>0.99960000000000004</v>
      </c>
      <c r="D49" t="s">
        <v>81</v>
      </c>
      <c r="E49">
        <v>60</v>
      </c>
      <c r="F49">
        <v>1.095</v>
      </c>
      <c r="G49">
        <v>1.1399999999999999</v>
      </c>
      <c r="H49">
        <v>32.82</v>
      </c>
      <c r="I49">
        <v>1.151</v>
      </c>
      <c r="J49">
        <v>1.165</v>
      </c>
    </row>
    <row r="50" spans="1:11" x14ac:dyDescent="0.25">
      <c r="A50" t="s">
        <v>59</v>
      </c>
      <c r="B50">
        <v>0.37</v>
      </c>
      <c r="C50">
        <f>0.6*0.37</f>
        <v>0.222</v>
      </c>
      <c r="D50" t="s">
        <v>81</v>
      </c>
      <c r="E50">
        <v>70</v>
      </c>
      <c r="F50">
        <v>2.8000000000000001E-2</v>
      </c>
      <c r="G50">
        <v>4.9000000000000002E-2</v>
      </c>
      <c r="H50">
        <v>29.31</v>
      </c>
      <c r="I50">
        <v>9.4E-2</v>
      </c>
      <c r="J50">
        <v>0.10100000000000001</v>
      </c>
      <c r="K50" t="s">
        <v>97</v>
      </c>
    </row>
    <row r="51" spans="1:11" x14ac:dyDescent="0.25">
      <c r="A51" t="s">
        <v>60</v>
      </c>
      <c r="B51">
        <v>0.8</v>
      </c>
      <c r="C51" t="s">
        <v>83</v>
      </c>
      <c r="D51" t="s">
        <v>81</v>
      </c>
      <c r="E51" t="s">
        <v>83</v>
      </c>
      <c r="F51" t="s">
        <v>83</v>
      </c>
      <c r="G51" t="s">
        <v>83</v>
      </c>
      <c r="H51" t="s">
        <v>83</v>
      </c>
      <c r="I51" t="s">
        <v>83</v>
      </c>
      <c r="J51" t="s">
        <v>83</v>
      </c>
      <c r="K51" t="s">
        <v>95</v>
      </c>
    </row>
    <row r="52" spans="1:11" x14ac:dyDescent="0.25">
      <c r="A52" t="s">
        <v>61</v>
      </c>
      <c r="B52">
        <v>0.43</v>
      </c>
      <c r="C52">
        <f>0.24*0.43</f>
        <v>0.1032</v>
      </c>
      <c r="D52" t="s">
        <v>81</v>
      </c>
      <c r="E52" t="s">
        <v>83</v>
      </c>
      <c r="F52" t="s">
        <v>83</v>
      </c>
      <c r="G52" t="s">
        <v>83</v>
      </c>
      <c r="H52" t="s">
        <v>83</v>
      </c>
      <c r="I52" t="s">
        <v>83</v>
      </c>
      <c r="J52" t="s">
        <v>83</v>
      </c>
      <c r="K52" t="s">
        <v>84</v>
      </c>
    </row>
    <row r="53" spans="1:11" x14ac:dyDescent="0.25">
      <c r="A53" t="s">
        <v>62</v>
      </c>
      <c r="B53">
        <v>0.53</v>
      </c>
      <c r="C53">
        <f>0.56*0.53</f>
        <v>0.29680000000000006</v>
      </c>
      <c r="D53" t="s">
        <v>81</v>
      </c>
      <c r="E53" t="s">
        <v>83</v>
      </c>
      <c r="F53" t="s">
        <v>83</v>
      </c>
      <c r="G53" t="s">
        <v>83</v>
      </c>
      <c r="H53" t="s">
        <v>83</v>
      </c>
      <c r="I53" t="s">
        <v>83</v>
      </c>
      <c r="J53" t="s">
        <v>83</v>
      </c>
      <c r="K53" t="s">
        <v>84</v>
      </c>
    </row>
    <row r="54" spans="1:11" x14ac:dyDescent="0.25">
      <c r="A54" t="s">
        <v>63</v>
      </c>
      <c r="B54">
        <v>0.54</v>
      </c>
      <c r="C54">
        <f>1.48*0.54</f>
        <v>0.79920000000000002</v>
      </c>
      <c r="D54" t="s">
        <v>80</v>
      </c>
      <c r="E54">
        <v>45</v>
      </c>
      <c r="F54">
        <v>0.28599999999999998</v>
      </c>
      <c r="G54">
        <v>0.30499999999999999</v>
      </c>
      <c r="H54">
        <v>20.02</v>
      </c>
      <c r="I54">
        <v>0.23799999999999999</v>
      </c>
      <c r="J54">
        <v>0.246</v>
      </c>
    </row>
    <row r="55" spans="1:11" x14ac:dyDescent="0.25">
      <c r="A55" t="s">
        <v>64</v>
      </c>
      <c r="B55">
        <v>0.17</v>
      </c>
      <c r="C55" t="s">
        <v>83</v>
      </c>
      <c r="D55" t="s">
        <v>80</v>
      </c>
      <c r="E55" t="s">
        <v>83</v>
      </c>
      <c r="F55" t="s">
        <v>83</v>
      </c>
      <c r="G55" t="s">
        <v>83</v>
      </c>
      <c r="H55" t="s">
        <v>83</v>
      </c>
      <c r="I55" t="s">
        <v>83</v>
      </c>
      <c r="J55" t="s">
        <v>83</v>
      </c>
      <c r="K55" t="s">
        <v>95</v>
      </c>
    </row>
    <row r="56" spans="1:11" x14ac:dyDescent="0.25">
      <c r="A56" t="s">
        <v>65</v>
      </c>
      <c r="B56">
        <v>0.56999999999999995</v>
      </c>
      <c r="C56" t="s">
        <v>83</v>
      </c>
      <c r="D56" t="s">
        <v>80</v>
      </c>
      <c r="E56" t="s">
        <v>83</v>
      </c>
      <c r="F56" t="s">
        <v>83</v>
      </c>
      <c r="G56" t="s">
        <v>83</v>
      </c>
      <c r="H56" t="s">
        <v>83</v>
      </c>
      <c r="I56" t="s">
        <v>83</v>
      </c>
      <c r="J56" t="s">
        <v>83</v>
      </c>
      <c r="K56" t="s">
        <v>95</v>
      </c>
    </row>
    <row r="57" spans="1:11" x14ac:dyDescent="0.25">
      <c r="A57" t="s">
        <v>66</v>
      </c>
      <c r="B57">
        <v>0.38</v>
      </c>
      <c r="C57" t="s">
        <v>83</v>
      </c>
      <c r="D57" t="s">
        <v>81</v>
      </c>
      <c r="E57" t="s">
        <v>83</v>
      </c>
      <c r="F57" t="s">
        <v>83</v>
      </c>
      <c r="G57" t="s">
        <v>83</v>
      </c>
      <c r="H57" t="s">
        <v>83</v>
      </c>
      <c r="I57" t="s">
        <v>83</v>
      </c>
      <c r="J57" t="s">
        <v>83</v>
      </c>
      <c r="K57" t="s">
        <v>98</v>
      </c>
    </row>
    <row r="58" spans="1:11" x14ac:dyDescent="0.25">
      <c r="A58" t="s">
        <v>67</v>
      </c>
      <c r="B58">
        <v>0.87</v>
      </c>
      <c r="C58" t="s">
        <v>83</v>
      </c>
      <c r="D58" t="s">
        <v>81</v>
      </c>
      <c r="E58" t="s">
        <v>83</v>
      </c>
      <c r="F58" t="s">
        <v>83</v>
      </c>
      <c r="G58" t="s">
        <v>83</v>
      </c>
      <c r="H58" t="s">
        <v>83</v>
      </c>
      <c r="I58" t="s">
        <v>83</v>
      </c>
      <c r="J58" t="s">
        <v>83</v>
      </c>
      <c r="K58" t="s">
        <v>99</v>
      </c>
    </row>
    <row r="59" spans="1:11" x14ac:dyDescent="0.25">
      <c r="A59" t="s">
        <v>68</v>
      </c>
      <c r="B59">
        <v>0.34</v>
      </c>
      <c r="C59" t="s">
        <v>83</v>
      </c>
      <c r="D59" t="s">
        <v>81</v>
      </c>
      <c r="E59" t="s">
        <v>83</v>
      </c>
      <c r="F59" t="s">
        <v>83</v>
      </c>
      <c r="G59" t="s">
        <v>83</v>
      </c>
      <c r="H59" t="s">
        <v>83</v>
      </c>
      <c r="I59" t="s">
        <v>83</v>
      </c>
      <c r="J59" t="s">
        <v>83</v>
      </c>
      <c r="K59" t="s">
        <v>95</v>
      </c>
    </row>
    <row r="60" spans="1:11" x14ac:dyDescent="0.25">
      <c r="A60" t="s">
        <v>69</v>
      </c>
      <c r="B60">
        <v>0.98</v>
      </c>
      <c r="C60">
        <f>0.36*0.98</f>
        <v>0.3528</v>
      </c>
      <c r="D60" t="s">
        <v>81</v>
      </c>
      <c r="E60" t="s">
        <v>83</v>
      </c>
      <c r="F60" t="s">
        <v>83</v>
      </c>
      <c r="G60" t="s">
        <v>83</v>
      </c>
      <c r="H60" t="s">
        <v>83</v>
      </c>
      <c r="I60" t="s">
        <v>83</v>
      </c>
      <c r="J60" t="s">
        <v>83</v>
      </c>
      <c r="K60" t="s">
        <v>84</v>
      </c>
    </row>
    <row r="61" spans="1:11" x14ac:dyDescent="0.25">
      <c r="A61" t="s">
        <v>70</v>
      </c>
      <c r="B61">
        <v>0.94</v>
      </c>
      <c r="C61">
        <f>0.76*0.94</f>
        <v>0.71439999999999992</v>
      </c>
      <c r="D61" t="s">
        <v>81</v>
      </c>
      <c r="E61">
        <v>50</v>
      </c>
      <c r="F61">
        <v>0.20399999999999999</v>
      </c>
      <c r="G61">
        <v>0.22</v>
      </c>
      <c r="H61">
        <v>31.43</v>
      </c>
      <c r="I61">
        <v>0.53800000000000003</v>
      </c>
      <c r="J61">
        <v>0.54400000000000004</v>
      </c>
      <c r="K61" t="s">
        <v>97</v>
      </c>
    </row>
    <row r="62" spans="1:11" x14ac:dyDescent="0.25">
      <c r="A62" t="s">
        <v>71</v>
      </c>
      <c r="B62">
        <v>0.92</v>
      </c>
      <c r="C62">
        <f>2.52*0.92</f>
        <v>2.3184</v>
      </c>
      <c r="D62" t="s">
        <v>80</v>
      </c>
      <c r="E62">
        <v>75</v>
      </c>
      <c r="F62">
        <v>2.0859999999999999</v>
      </c>
      <c r="G62">
        <v>2.1110000000000002</v>
      </c>
      <c r="H62">
        <v>22.63</v>
      </c>
      <c r="I62">
        <v>2.06</v>
      </c>
      <c r="J62">
        <v>2.0760000000000001</v>
      </c>
    </row>
    <row r="63" spans="1:11" x14ac:dyDescent="0.25">
      <c r="A63" t="s">
        <v>72</v>
      </c>
      <c r="B63">
        <v>0.05</v>
      </c>
      <c r="C63">
        <f>0.92*0.05</f>
        <v>4.6000000000000006E-2</v>
      </c>
      <c r="D63" t="s">
        <v>80</v>
      </c>
      <c r="E63" t="s">
        <v>83</v>
      </c>
      <c r="F63" t="s">
        <v>83</v>
      </c>
      <c r="G63" t="s">
        <v>83</v>
      </c>
      <c r="H63" t="s">
        <v>83</v>
      </c>
      <c r="I63" t="s">
        <v>83</v>
      </c>
      <c r="J63" t="s">
        <v>83</v>
      </c>
      <c r="K63" t="s">
        <v>84</v>
      </c>
    </row>
    <row r="64" spans="1:11" x14ac:dyDescent="0.25">
      <c r="A64" t="s">
        <v>73</v>
      </c>
      <c r="B64">
        <v>0.48</v>
      </c>
      <c r="C64">
        <f>0.52*0.48</f>
        <v>0.24959999999999999</v>
      </c>
      <c r="D64" t="s">
        <v>81</v>
      </c>
      <c r="E64">
        <v>65</v>
      </c>
      <c r="F64">
        <v>0.14699999999999999</v>
      </c>
      <c r="G64">
        <v>0.161</v>
      </c>
      <c r="H64">
        <v>23.45</v>
      </c>
      <c r="I64">
        <v>0.309</v>
      </c>
      <c r="J64">
        <v>0.311</v>
      </c>
    </row>
    <row r="65" spans="1:10" x14ac:dyDescent="0.25">
      <c r="A65" t="s">
        <v>74</v>
      </c>
      <c r="B65">
        <v>0.7</v>
      </c>
      <c r="C65">
        <f>3.8*0.7</f>
        <v>2.6599999999999997</v>
      </c>
      <c r="D65" t="s">
        <v>80</v>
      </c>
      <c r="E65">
        <v>60</v>
      </c>
      <c r="F65">
        <v>2.4329999999999998</v>
      </c>
      <c r="G65">
        <v>2.448</v>
      </c>
      <c r="H65">
        <v>22.19</v>
      </c>
      <c r="I65">
        <v>2.6389999999999998</v>
      </c>
      <c r="J65">
        <v>2.653</v>
      </c>
    </row>
    <row r="66" spans="1:10" x14ac:dyDescent="0.25">
      <c r="A66" t="s">
        <v>75</v>
      </c>
      <c r="B66">
        <v>0.14000000000000001</v>
      </c>
      <c r="C66">
        <f>2.48*0.14</f>
        <v>0.34720000000000001</v>
      </c>
      <c r="D66" t="s">
        <v>80</v>
      </c>
      <c r="E66">
        <v>70</v>
      </c>
      <c r="F66">
        <v>0.249</v>
      </c>
      <c r="G66">
        <v>0.27</v>
      </c>
      <c r="H66">
        <v>25.94</v>
      </c>
      <c r="I66">
        <v>0.22700000000000001</v>
      </c>
      <c r="J66">
        <v>0.24399999999999999</v>
      </c>
    </row>
    <row r="67" spans="1:10" x14ac:dyDescent="0.25">
      <c r="A67" t="s">
        <v>76</v>
      </c>
      <c r="B67">
        <v>0.75</v>
      </c>
      <c r="C67">
        <f>0.84*0.75</f>
        <v>0.63</v>
      </c>
      <c r="D67" t="s">
        <v>80</v>
      </c>
      <c r="E67">
        <v>45</v>
      </c>
      <c r="F67">
        <v>0.43099999999999999</v>
      </c>
      <c r="G67">
        <v>0.44900000000000001</v>
      </c>
      <c r="H67">
        <v>28.13</v>
      </c>
      <c r="I67">
        <v>0.46300000000000002</v>
      </c>
      <c r="J67">
        <v>0.47399999999999998</v>
      </c>
    </row>
    <row r="68" spans="1:10" x14ac:dyDescent="0.25">
      <c r="A68" t="s">
        <v>77</v>
      </c>
      <c r="B68">
        <v>0.44</v>
      </c>
      <c r="C68">
        <f>1.04*0.44</f>
        <v>0.45760000000000001</v>
      </c>
      <c r="D68" t="s">
        <v>81</v>
      </c>
      <c r="E68">
        <v>65</v>
      </c>
      <c r="F68">
        <v>0.64900000000000002</v>
      </c>
      <c r="G68">
        <v>0.67900000000000005</v>
      </c>
      <c r="H68">
        <v>35.53</v>
      </c>
      <c r="I68">
        <v>0.63</v>
      </c>
      <c r="J68">
        <v>0.64300000000000002</v>
      </c>
    </row>
    <row r="69" spans="1:10" x14ac:dyDescent="0.25">
      <c r="A69" t="s">
        <v>78</v>
      </c>
      <c r="B69">
        <v>0.02</v>
      </c>
      <c r="C69">
        <f>0.48*0.02</f>
        <v>9.5999999999999992E-3</v>
      </c>
      <c r="D69" t="s">
        <v>81</v>
      </c>
      <c r="E69">
        <v>45</v>
      </c>
      <c r="F69">
        <v>0.13600000000000001</v>
      </c>
      <c r="G69">
        <v>0.157</v>
      </c>
      <c r="H69">
        <v>45.28</v>
      </c>
      <c r="I69">
        <v>0.114</v>
      </c>
      <c r="J69">
        <v>0.125</v>
      </c>
    </row>
    <row r="70" spans="1:10" x14ac:dyDescent="0.25">
      <c r="A70" t="s">
        <v>79</v>
      </c>
      <c r="B70">
        <v>0.89</v>
      </c>
      <c r="C70">
        <f>1.52*0.89</f>
        <v>1.3528</v>
      </c>
      <c r="D70" t="s">
        <v>81</v>
      </c>
      <c r="E70">
        <v>50</v>
      </c>
      <c r="F70">
        <v>1.3440000000000001</v>
      </c>
      <c r="G70">
        <v>1.375</v>
      </c>
      <c r="H70">
        <v>20.41</v>
      </c>
      <c r="I70">
        <v>1.3340000000000001</v>
      </c>
      <c r="J70">
        <v>1.341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workbookViewId="0">
      <selection activeCell="D15" sqref="A1:XFD1048576"/>
    </sheetView>
  </sheetViews>
  <sheetFormatPr defaultRowHeight="15" x14ac:dyDescent="0.25"/>
  <sheetData>
    <row r="1" spans="1:29" x14ac:dyDescent="0.25">
      <c r="A1">
        <v>58</v>
      </c>
      <c r="B1">
        <v>50</v>
      </c>
      <c r="C1">
        <v>79</v>
      </c>
      <c r="D1">
        <v>55</v>
      </c>
      <c r="E1">
        <v>9</v>
      </c>
      <c r="F1">
        <v>43</v>
      </c>
      <c r="G1">
        <v>98</v>
      </c>
      <c r="H1">
        <v>34</v>
      </c>
      <c r="I1">
        <v>90</v>
      </c>
      <c r="J1">
        <v>42</v>
      </c>
      <c r="K1">
        <v>89</v>
      </c>
      <c r="L1">
        <v>67</v>
      </c>
      <c r="M1">
        <v>82</v>
      </c>
      <c r="N1">
        <v>44</v>
      </c>
      <c r="O1">
        <v>61</v>
      </c>
      <c r="P1">
        <v>91</v>
      </c>
      <c r="Q1">
        <v>71</v>
      </c>
      <c r="R1">
        <v>37</v>
      </c>
      <c r="S1">
        <v>98</v>
      </c>
      <c r="T1">
        <v>85</v>
      </c>
      <c r="U1">
        <v>93</v>
      </c>
      <c r="V1">
        <v>62</v>
      </c>
      <c r="W1">
        <v>55</v>
      </c>
      <c r="X1">
        <v>62</v>
      </c>
      <c r="Y1">
        <v>27</v>
      </c>
      <c r="Z1">
        <v>36</v>
      </c>
      <c r="AA1">
        <v>11</v>
      </c>
      <c r="AB1">
        <v>41</v>
      </c>
      <c r="AC1">
        <v>41</v>
      </c>
    </row>
    <row r="2" spans="1:29" x14ac:dyDescent="0.25">
      <c r="A2">
        <v>45</v>
      </c>
      <c r="B2">
        <v>40</v>
      </c>
      <c r="C2">
        <v>91</v>
      </c>
      <c r="D2">
        <v>6</v>
      </c>
      <c r="E2">
        <v>84</v>
      </c>
      <c r="F2">
        <v>97</v>
      </c>
      <c r="G2">
        <v>27</v>
      </c>
      <c r="H2">
        <v>5</v>
      </c>
      <c r="I2">
        <v>86</v>
      </c>
      <c r="J2">
        <v>71</v>
      </c>
      <c r="K2">
        <v>39</v>
      </c>
      <c r="L2">
        <v>78</v>
      </c>
      <c r="M2">
        <v>64</v>
      </c>
      <c r="N2">
        <v>42</v>
      </c>
      <c r="O2">
        <v>38</v>
      </c>
      <c r="P2">
        <v>10</v>
      </c>
      <c r="Q2">
        <v>38</v>
      </c>
      <c r="R2">
        <v>17</v>
      </c>
      <c r="S2">
        <v>49</v>
      </c>
      <c r="T2">
        <v>37</v>
      </c>
      <c r="U2">
        <v>80</v>
      </c>
      <c r="V2">
        <v>43</v>
      </c>
      <c r="W2">
        <v>53</v>
      </c>
      <c r="X2">
        <v>54</v>
      </c>
      <c r="Y2">
        <v>17</v>
      </c>
      <c r="Z2">
        <v>57</v>
      </c>
      <c r="AA2">
        <v>38</v>
      </c>
      <c r="AB2">
        <v>87</v>
      </c>
      <c r="AC2">
        <v>34</v>
      </c>
    </row>
    <row r="3" spans="1:29" x14ac:dyDescent="0.25">
      <c r="A3">
        <v>98</v>
      </c>
      <c r="B3">
        <v>94</v>
      </c>
      <c r="C3">
        <v>92</v>
      </c>
      <c r="D3">
        <v>5</v>
      </c>
      <c r="E3">
        <v>48</v>
      </c>
      <c r="F3">
        <v>70</v>
      </c>
      <c r="G3">
        <v>14</v>
      </c>
      <c r="H3">
        <v>75</v>
      </c>
      <c r="I3">
        <v>44</v>
      </c>
      <c r="J3">
        <v>2</v>
      </c>
      <c r="K3">
        <v>89</v>
      </c>
      <c r="L3">
        <v>60</v>
      </c>
      <c r="M3">
        <v>99</v>
      </c>
      <c r="N3">
        <v>58</v>
      </c>
      <c r="O3">
        <v>96</v>
      </c>
      <c r="P3">
        <v>33</v>
      </c>
      <c r="Q3">
        <v>36</v>
      </c>
      <c r="R3">
        <v>48</v>
      </c>
      <c r="S3">
        <v>52</v>
      </c>
      <c r="T3">
        <v>2</v>
      </c>
      <c r="U3">
        <v>100</v>
      </c>
      <c r="V3">
        <v>39</v>
      </c>
      <c r="W3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2020-02-20T08:28:59Z</dcterms:created>
  <dcterms:modified xsi:type="dcterms:W3CDTF">2020-02-20T20:42:40Z</dcterms:modified>
</cp:coreProperties>
</file>