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theju/Desktop/"/>
    </mc:Choice>
  </mc:AlternateContent>
  <xr:revisionPtr revIDLastSave="0" documentId="13_ncr:1_{C5AF0AEC-B1ED-6E47-AE4D-DD05E24EC4B0}" xr6:coauthVersionLast="47" xr6:coauthVersionMax="47" xr10:uidLastSave="{00000000-0000-0000-0000-000000000000}"/>
  <bookViews>
    <workbookView xWindow="0" yWindow="0" windowWidth="28800" windowHeight="18000" activeTab="5" xr2:uid="{30072DDE-567F-294D-A4D0-C419F8088369}"/>
  </bookViews>
  <sheets>
    <sheet name="AMZN" sheetId="1" r:id="rId1"/>
    <sheet name="MFST" sheetId="2" r:id="rId2"/>
    <sheet name="XOM" sheetId="3" r:id="rId3"/>
    <sheet name="LVMH" sheetId="4" r:id="rId4"/>
    <sheet name="S&amp;P500" sheetId="7" r:id="rId5"/>
    <sheet name="Risk Analysis" sheetId="5" r:id="rId6"/>
    <sheet name="Analysis with S&amp;P500" sheetId="6" r:id="rId7"/>
    <sheet name="Cost of equity"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8" l="1"/>
  <c r="C5" i="8"/>
  <c r="F4" i="8" s="1"/>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F9" i="8" l="1"/>
  <c r="C5" i="6"/>
  <c r="E4" i="6" s="1"/>
  <c r="C6" i="6"/>
  <c r="E5" i="6" s="1"/>
  <c r="C7" i="6"/>
  <c r="E6" i="6" s="1"/>
  <c r="C8" i="6"/>
  <c r="E7" i="6" s="1"/>
  <c r="C9" i="6"/>
  <c r="E8" i="6" s="1"/>
  <c r="C10" i="6"/>
  <c r="E9" i="6" s="1"/>
  <c r="C11" i="6"/>
  <c r="E10" i="6" s="1"/>
  <c r="C12" i="6"/>
  <c r="E11" i="6" s="1"/>
  <c r="C13" i="6"/>
  <c r="E12" i="6" s="1"/>
  <c r="C14" i="6"/>
  <c r="E13" i="6" s="1"/>
  <c r="C15" i="6"/>
  <c r="E14" i="6" s="1"/>
  <c r="C16" i="6"/>
  <c r="E15" i="6" s="1"/>
  <c r="C17" i="6"/>
  <c r="E16" i="6" s="1"/>
  <c r="C18" i="6"/>
  <c r="E17" i="6" s="1"/>
  <c r="C19" i="6"/>
  <c r="E18" i="6" s="1"/>
  <c r="C20" i="6"/>
  <c r="E19" i="6" s="1"/>
  <c r="C21" i="6"/>
  <c r="E20" i="6" s="1"/>
  <c r="C22" i="6"/>
  <c r="E21" i="6" s="1"/>
  <c r="C23" i="6"/>
  <c r="E22" i="6" s="1"/>
  <c r="C24" i="6"/>
  <c r="E23" i="6" s="1"/>
  <c r="C25" i="6"/>
  <c r="E24" i="6" s="1"/>
  <c r="C26" i="6"/>
  <c r="E25" i="6" s="1"/>
  <c r="C27" i="6"/>
  <c r="E26" i="6" s="1"/>
  <c r="C28" i="6"/>
  <c r="E27" i="6" s="1"/>
  <c r="C29" i="6"/>
  <c r="E28" i="6" s="1"/>
  <c r="C30" i="6"/>
  <c r="E29" i="6" s="1"/>
  <c r="C31" i="6"/>
  <c r="E30" i="6" s="1"/>
  <c r="C32" i="6"/>
  <c r="E31" i="6" s="1"/>
  <c r="C33" i="6"/>
  <c r="E32" i="6" s="1"/>
  <c r="C34" i="6"/>
  <c r="E33" i="6" s="1"/>
  <c r="C35" i="6"/>
  <c r="E34" i="6" s="1"/>
  <c r="C36" i="6"/>
  <c r="E35" i="6" s="1"/>
  <c r="C37" i="6"/>
  <c r="E36" i="6" s="1"/>
  <c r="C38" i="6"/>
  <c r="E37" i="6" s="1"/>
  <c r="C39" i="6"/>
  <c r="E38" i="6" s="1"/>
  <c r="C40" i="6"/>
  <c r="E39" i="6" s="1"/>
  <c r="C41" i="6"/>
  <c r="E40" i="6" s="1"/>
  <c r="C42" i="6"/>
  <c r="E41" i="6" s="1"/>
  <c r="C43" i="6"/>
  <c r="E42" i="6" s="1"/>
  <c r="C44" i="6"/>
  <c r="E43" i="6" s="1"/>
  <c r="C45" i="6"/>
  <c r="E44" i="6" s="1"/>
  <c r="C46" i="6"/>
  <c r="E45" i="6" s="1"/>
  <c r="C47" i="6"/>
  <c r="E46" i="6" s="1"/>
  <c r="C48" i="6"/>
  <c r="E47" i="6" s="1"/>
  <c r="C49" i="6"/>
  <c r="E48" i="6" s="1"/>
  <c r="C50" i="6"/>
  <c r="E49" i="6" s="1"/>
  <c r="C51" i="6"/>
  <c r="E50" i="6" s="1"/>
  <c r="C52" i="6"/>
  <c r="E51" i="6" s="1"/>
  <c r="C53" i="6"/>
  <c r="E52" i="6" s="1"/>
  <c r="C54" i="6"/>
  <c r="E53" i="6" s="1"/>
  <c r="C55" i="6"/>
  <c r="E54" i="6" s="1"/>
  <c r="C56" i="6"/>
  <c r="E55" i="6" s="1"/>
  <c r="C57" i="6"/>
  <c r="E56" i="6" s="1"/>
  <c r="C58" i="6"/>
  <c r="E57" i="6" s="1"/>
  <c r="C59" i="6"/>
  <c r="E58" i="6" s="1"/>
  <c r="C60" i="6"/>
  <c r="E59" i="6" s="1"/>
  <c r="C61" i="6"/>
  <c r="E60" i="6" s="1"/>
  <c r="C62" i="6"/>
  <c r="E61" i="6" s="1"/>
  <c r="C4" i="6"/>
  <c r="R63" i="5"/>
  <c r="P63" i="5"/>
  <c r="N63" i="5"/>
  <c r="E3" i="6" l="1"/>
  <c r="C65" i="6"/>
  <c r="C64" i="6"/>
  <c r="L6" i="5"/>
  <c r="I4" i="6" s="1"/>
  <c r="L7" i="5"/>
  <c r="I5" i="6" s="1"/>
  <c r="L8" i="5"/>
  <c r="I6" i="6" s="1"/>
  <c r="L9" i="5"/>
  <c r="I7" i="6" s="1"/>
  <c r="L10" i="5"/>
  <c r="I8" i="6" s="1"/>
  <c r="L11" i="5"/>
  <c r="I9" i="6" s="1"/>
  <c r="L12" i="5"/>
  <c r="I10" i="6" s="1"/>
  <c r="L13" i="5"/>
  <c r="I11" i="6" s="1"/>
  <c r="L14" i="5"/>
  <c r="I12" i="6" s="1"/>
  <c r="L15" i="5"/>
  <c r="I13" i="6" s="1"/>
  <c r="L16" i="5"/>
  <c r="I14" i="6" s="1"/>
  <c r="L17" i="5"/>
  <c r="I15" i="6" s="1"/>
  <c r="L18" i="5"/>
  <c r="I16" i="6" s="1"/>
  <c r="L19" i="5"/>
  <c r="I17" i="6" s="1"/>
  <c r="L20" i="5"/>
  <c r="I18" i="6" s="1"/>
  <c r="L21" i="5"/>
  <c r="I19" i="6" s="1"/>
  <c r="L22" i="5"/>
  <c r="I20" i="6" s="1"/>
  <c r="L23" i="5"/>
  <c r="I21" i="6" s="1"/>
  <c r="L24" i="5"/>
  <c r="I22" i="6" s="1"/>
  <c r="L25" i="5"/>
  <c r="I23" i="6" s="1"/>
  <c r="L26" i="5"/>
  <c r="I24" i="6" s="1"/>
  <c r="L27" i="5"/>
  <c r="I25" i="6" s="1"/>
  <c r="L28" i="5"/>
  <c r="I26" i="6" s="1"/>
  <c r="L29" i="5"/>
  <c r="I27" i="6" s="1"/>
  <c r="L30" i="5"/>
  <c r="I28" i="6" s="1"/>
  <c r="L31" i="5"/>
  <c r="I29" i="6" s="1"/>
  <c r="L32" i="5"/>
  <c r="I30" i="6" s="1"/>
  <c r="L33" i="5"/>
  <c r="I31" i="6" s="1"/>
  <c r="L34" i="5"/>
  <c r="I32" i="6" s="1"/>
  <c r="L35" i="5"/>
  <c r="I33" i="6" s="1"/>
  <c r="L36" i="5"/>
  <c r="I34" i="6" s="1"/>
  <c r="L37" i="5"/>
  <c r="I35" i="6" s="1"/>
  <c r="L38" i="5"/>
  <c r="I36" i="6" s="1"/>
  <c r="L39" i="5"/>
  <c r="I37" i="6" s="1"/>
  <c r="L40" i="5"/>
  <c r="I38" i="6" s="1"/>
  <c r="L41" i="5"/>
  <c r="I39" i="6" s="1"/>
  <c r="L42" i="5"/>
  <c r="I40" i="6" s="1"/>
  <c r="L43" i="5"/>
  <c r="I41" i="6" s="1"/>
  <c r="L44" i="5"/>
  <c r="I42" i="6" s="1"/>
  <c r="L45" i="5"/>
  <c r="I43" i="6" s="1"/>
  <c r="L46" i="5"/>
  <c r="I44" i="6" s="1"/>
  <c r="L47" i="5"/>
  <c r="I45" i="6" s="1"/>
  <c r="L48" i="5"/>
  <c r="I46" i="6" s="1"/>
  <c r="L49" i="5"/>
  <c r="I47" i="6" s="1"/>
  <c r="L50" i="5"/>
  <c r="I48" i="6" s="1"/>
  <c r="L51" i="5"/>
  <c r="I49" i="6" s="1"/>
  <c r="L52" i="5"/>
  <c r="I50" i="6" s="1"/>
  <c r="L53" i="5"/>
  <c r="I51" i="6" s="1"/>
  <c r="L54" i="5"/>
  <c r="I52" i="6" s="1"/>
  <c r="L55" i="5"/>
  <c r="I53" i="6" s="1"/>
  <c r="L56" i="5"/>
  <c r="I54" i="6" s="1"/>
  <c r="L57" i="5"/>
  <c r="I55" i="6" s="1"/>
  <c r="L58" i="5"/>
  <c r="I56" i="6" s="1"/>
  <c r="L59" i="5"/>
  <c r="I57" i="6" s="1"/>
  <c r="L60" i="5"/>
  <c r="I58" i="6" s="1"/>
  <c r="L61" i="5"/>
  <c r="I59" i="6" s="1"/>
  <c r="L62" i="5"/>
  <c r="I60" i="6" s="1"/>
  <c r="L63" i="5"/>
  <c r="I61" i="6" s="1"/>
  <c r="L5" i="5"/>
  <c r="I3" i="6" s="1"/>
  <c r="I6" i="5"/>
  <c r="H4" i="6" s="1"/>
  <c r="I7" i="5"/>
  <c r="H5" i="6" s="1"/>
  <c r="I8" i="5"/>
  <c r="H6" i="6" s="1"/>
  <c r="I9" i="5"/>
  <c r="H7" i="6" s="1"/>
  <c r="I10" i="5"/>
  <c r="H8" i="6" s="1"/>
  <c r="I11" i="5"/>
  <c r="H9" i="6" s="1"/>
  <c r="I12" i="5"/>
  <c r="H10" i="6" s="1"/>
  <c r="I13" i="5"/>
  <c r="H11" i="6" s="1"/>
  <c r="I14" i="5"/>
  <c r="H12" i="6" s="1"/>
  <c r="I15" i="5"/>
  <c r="H13" i="6" s="1"/>
  <c r="I16" i="5"/>
  <c r="H14" i="6" s="1"/>
  <c r="I17" i="5"/>
  <c r="H15" i="6" s="1"/>
  <c r="I18" i="5"/>
  <c r="H16" i="6" s="1"/>
  <c r="I19" i="5"/>
  <c r="H17" i="6" s="1"/>
  <c r="I20" i="5"/>
  <c r="H18" i="6" s="1"/>
  <c r="I21" i="5"/>
  <c r="H19" i="6" s="1"/>
  <c r="I22" i="5"/>
  <c r="H20" i="6" s="1"/>
  <c r="I23" i="5"/>
  <c r="H21" i="6" s="1"/>
  <c r="I24" i="5"/>
  <c r="H22" i="6" s="1"/>
  <c r="I25" i="5"/>
  <c r="H23" i="6" s="1"/>
  <c r="I26" i="5"/>
  <c r="H24" i="6" s="1"/>
  <c r="I27" i="5"/>
  <c r="H25" i="6" s="1"/>
  <c r="I28" i="5"/>
  <c r="H26" i="6" s="1"/>
  <c r="I29" i="5"/>
  <c r="H27" i="6" s="1"/>
  <c r="I30" i="5"/>
  <c r="H28" i="6" s="1"/>
  <c r="I31" i="5"/>
  <c r="H29" i="6" s="1"/>
  <c r="I32" i="5"/>
  <c r="H30" i="6" s="1"/>
  <c r="I33" i="5"/>
  <c r="H31" i="6" s="1"/>
  <c r="I34" i="5"/>
  <c r="H32" i="6" s="1"/>
  <c r="I35" i="5"/>
  <c r="H33" i="6" s="1"/>
  <c r="I36" i="5"/>
  <c r="H34" i="6" s="1"/>
  <c r="I37" i="5"/>
  <c r="H35" i="6" s="1"/>
  <c r="I38" i="5"/>
  <c r="H36" i="6" s="1"/>
  <c r="I39" i="5"/>
  <c r="H37" i="6" s="1"/>
  <c r="I40" i="5"/>
  <c r="H38" i="6" s="1"/>
  <c r="I41" i="5"/>
  <c r="H39" i="6" s="1"/>
  <c r="I42" i="5"/>
  <c r="H40" i="6" s="1"/>
  <c r="I43" i="5"/>
  <c r="H41" i="6" s="1"/>
  <c r="I44" i="5"/>
  <c r="H42" i="6" s="1"/>
  <c r="I45" i="5"/>
  <c r="H43" i="6" s="1"/>
  <c r="I46" i="5"/>
  <c r="H44" i="6" s="1"/>
  <c r="I47" i="5"/>
  <c r="H45" i="6" s="1"/>
  <c r="I48" i="5"/>
  <c r="H46" i="6" s="1"/>
  <c r="I49" i="5"/>
  <c r="H47" i="6" s="1"/>
  <c r="I50" i="5"/>
  <c r="H48" i="6" s="1"/>
  <c r="I51" i="5"/>
  <c r="H49" i="6" s="1"/>
  <c r="I52" i="5"/>
  <c r="H50" i="6" s="1"/>
  <c r="I53" i="5"/>
  <c r="H51" i="6" s="1"/>
  <c r="I54" i="5"/>
  <c r="H52" i="6" s="1"/>
  <c r="I55" i="5"/>
  <c r="H53" i="6" s="1"/>
  <c r="I56" i="5"/>
  <c r="H54" i="6" s="1"/>
  <c r="I57" i="5"/>
  <c r="H55" i="6" s="1"/>
  <c r="I58" i="5"/>
  <c r="H56" i="6" s="1"/>
  <c r="I59" i="5"/>
  <c r="H57" i="6" s="1"/>
  <c r="I60" i="5"/>
  <c r="H58" i="6" s="1"/>
  <c r="I61" i="5"/>
  <c r="H59" i="6" s="1"/>
  <c r="I62" i="5"/>
  <c r="H60" i="6" s="1"/>
  <c r="I63" i="5"/>
  <c r="H61" i="6" s="1"/>
  <c r="I5" i="5"/>
  <c r="H3" i="6" s="1"/>
  <c r="F6" i="5"/>
  <c r="G4" i="6" s="1"/>
  <c r="F7" i="5"/>
  <c r="G5" i="6" s="1"/>
  <c r="F8" i="5"/>
  <c r="G6" i="6" s="1"/>
  <c r="F9" i="5"/>
  <c r="G7" i="6" s="1"/>
  <c r="F10" i="5"/>
  <c r="G8" i="6" s="1"/>
  <c r="F11" i="5"/>
  <c r="G9" i="6" s="1"/>
  <c r="F12" i="5"/>
  <c r="G10" i="6" s="1"/>
  <c r="F13" i="5"/>
  <c r="G11" i="6" s="1"/>
  <c r="F14" i="5"/>
  <c r="G12" i="6" s="1"/>
  <c r="F15" i="5"/>
  <c r="G13" i="6" s="1"/>
  <c r="F16" i="5"/>
  <c r="G14" i="6" s="1"/>
  <c r="F17" i="5"/>
  <c r="G15" i="6" s="1"/>
  <c r="F18" i="5"/>
  <c r="G16" i="6" s="1"/>
  <c r="F19" i="5"/>
  <c r="G17" i="6" s="1"/>
  <c r="F20" i="5"/>
  <c r="G18" i="6" s="1"/>
  <c r="F21" i="5"/>
  <c r="G19" i="6" s="1"/>
  <c r="F22" i="5"/>
  <c r="G20" i="6" s="1"/>
  <c r="F23" i="5"/>
  <c r="G21" i="6" s="1"/>
  <c r="F24" i="5"/>
  <c r="G22" i="6" s="1"/>
  <c r="F25" i="5"/>
  <c r="G23" i="6" s="1"/>
  <c r="F26" i="5"/>
  <c r="G24" i="6" s="1"/>
  <c r="F27" i="5"/>
  <c r="G25" i="6" s="1"/>
  <c r="F28" i="5"/>
  <c r="G26" i="6" s="1"/>
  <c r="F29" i="5"/>
  <c r="G27" i="6" s="1"/>
  <c r="F30" i="5"/>
  <c r="G28" i="6" s="1"/>
  <c r="F31" i="5"/>
  <c r="G29" i="6" s="1"/>
  <c r="F32" i="5"/>
  <c r="G30" i="6" s="1"/>
  <c r="F33" i="5"/>
  <c r="G31" i="6" s="1"/>
  <c r="F34" i="5"/>
  <c r="G32" i="6" s="1"/>
  <c r="F35" i="5"/>
  <c r="G33" i="6" s="1"/>
  <c r="F36" i="5"/>
  <c r="G34" i="6" s="1"/>
  <c r="F37" i="5"/>
  <c r="G35" i="6" s="1"/>
  <c r="F38" i="5"/>
  <c r="G36" i="6" s="1"/>
  <c r="F39" i="5"/>
  <c r="G37" i="6" s="1"/>
  <c r="F40" i="5"/>
  <c r="G38" i="6" s="1"/>
  <c r="F41" i="5"/>
  <c r="G39" i="6" s="1"/>
  <c r="F42" i="5"/>
  <c r="G40" i="6" s="1"/>
  <c r="F43" i="5"/>
  <c r="G41" i="6" s="1"/>
  <c r="F44" i="5"/>
  <c r="G42" i="6" s="1"/>
  <c r="F45" i="5"/>
  <c r="G43" i="6" s="1"/>
  <c r="F46" i="5"/>
  <c r="G44" i="6" s="1"/>
  <c r="F47" i="5"/>
  <c r="G45" i="6" s="1"/>
  <c r="F48" i="5"/>
  <c r="G46" i="6" s="1"/>
  <c r="F49" i="5"/>
  <c r="G47" i="6" s="1"/>
  <c r="F50" i="5"/>
  <c r="G48" i="6" s="1"/>
  <c r="F51" i="5"/>
  <c r="G49" i="6" s="1"/>
  <c r="F52" i="5"/>
  <c r="G50" i="6" s="1"/>
  <c r="F53" i="5"/>
  <c r="G51" i="6" s="1"/>
  <c r="F54" i="5"/>
  <c r="G52" i="6" s="1"/>
  <c r="F55" i="5"/>
  <c r="G53" i="6" s="1"/>
  <c r="F56" i="5"/>
  <c r="G54" i="6" s="1"/>
  <c r="F57" i="5"/>
  <c r="G55" i="6" s="1"/>
  <c r="F58" i="5"/>
  <c r="G56" i="6" s="1"/>
  <c r="F59" i="5"/>
  <c r="G57" i="6" s="1"/>
  <c r="F60" i="5"/>
  <c r="G58" i="6" s="1"/>
  <c r="F61" i="5"/>
  <c r="G59" i="6" s="1"/>
  <c r="F62" i="5"/>
  <c r="G60" i="6" s="1"/>
  <c r="F63" i="5"/>
  <c r="G61" i="6" s="1"/>
  <c r="F5" i="5"/>
  <c r="G3" i="6" s="1"/>
  <c r="C6" i="5"/>
  <c r="F4" i="6" s="1"/>
  <c r="C7" i="5"/>
  <c r="F5" i="6" s="1"/>
  <c r="C8" i="5"/>
  <c r="F6" i="6" s="1"/>
  <c r="C9" i="5"/>
  <c r="F7" i="6" s="1"/>
  <c r="C10" i="5"/>
  <c r="F8" i="6" s="1"/>
  <c r="C11" i="5"/>
  <c r="F9" i="6" s="1"/>
  <c r="C12" i="5"/>
  <c r="F10" i="6" s="1"/>
  <c r="C13" i="5"/>
  <c r="F11" i="6" s="1"/>
  <c r="C14" i="5"/>
  <c r="F12" i="6" s="1"/>
  <c r="C15" i="5"/>
  <c r="F13" i="6" s="1"/>
  <c r="C16" i="5"/>
  <c r="F14" i="6" s="1"/>
  <c r="C17" i="5"/>
  <c r="F15" i="6" s="1"/>
  <c r="C18" i="5"/>
  <c r="F16" i="6" s="1"/>
  <c r="C19" i="5"/>
  <c r="F17" i="6" s="1"/>
  <c r="C20" i="5"/>
  <c r="F18" i="6" s="1"/>
  <c r="C21" i="5"/>
  <c r="F19" i="6" s="1"/>
  <c r="C22" i="5"/>
  <c r="F20" i="6" s="1"/>
  <c r="C23" i="5"/>
  <c r="F21" i="6" s="1"/>
  <c r="C24" i="5"/>
  <c r="F22" i="6" s="1"/>
  <c r="C25" i="5"/>
  <c r="F23" i="6" s="1"/>
  <c r="C26" i="5"/>
  <c r="F24" i="6" s="1"/>
  <c r="C27" i="5"/>
  <c r="F25" i="6" s="1"/>
  <c r="C28" i="5"/>
  <c r="F26" i="6" s="1"/>
  <c r="C29" i="5"/>
  <c r="F27" i="6" s="1"/>
  <c r="C30" i="5"/>
  <c r="F28" i="6" s="1"/>
  <c r="C31" i="5"/>
  <c r="F29" i="6" s="1"/>
  <c r="C32" i="5"/>
  <c r="F30" i="6" s="1"/>
  <c r="C33" i="5"/>
  <c r="F31" i="6" s="1"/>
  <c r="C34" i="5"/>
  <c r="F32" i="6" s="1"/>
  <c r="C35" i="5"/>
  <c r="F33" i="6" s="1"/>
  <c r="C36" i="5"/>
  <c r="F34" i="6" s="1"/>
  <c r="C37" i="5"/>
  <c r="F35" i="6" s="1"/>
  <c r="C38" i="5"/>
  <c r="F36" i="6" s="1"/>
  <c r="C39" i="5"/>
  <c r="F37" i="6" s="1"/>
  <c r="C40" i="5"/>
  <c r="F38" i="6" s="1"/>
  <c r="C41" i="5"/>
  <c r="F39" i="6" s="1"/>
  <c r="C42" i="5"/>
  <c r="F40" i="6" s="1"/>
  <c r="C43" i="5"/>
  <c r="F41" i="6" s="1"/>
  <c r="C44" i="5"/>
  <c r="F42" i="6" s="1"/>
  <c r="C45" i="5"/>
  <c r="F43" i="6" s="1"/>
  <c r="C46" i="5"/>
  <c r="F44" i="6" s="1"/>
  <c r="C47" i="5"/>
  <c r="F45" i="6" s="1"/>
  <c r="C48" i="5"/>
  <c r="F46" i="6" s="1"/>
  <c r="C49" i="5"/>
  <c r="F47" i="6" s="1"/>
  <c r="C50" i="5"/>
  <c r="F48" i="6" s="1"/>
  <c r="C51" i="5"/>
  <c r="F49" i="6" s="1"/>
  <c r="C52" i="5"/>
  <c r="F50" i="6" s="1"/>
  <c r="C53" i="5"/>
  <c r="F51" i="6" s="1"/>
  <c r="C54" i="5"/>
  <c r="F52" i="6" s="1"/>
  <c r="C55" i="5"/>
  <c r="F53" i="6" s="1"/>
  <c r="C56" i="5"/>
  <c r="F54" i="6" s="1"/>
  <c r="C57" i="5"/>
  <c r="F55" i="6" s="1"/>
  <c r="C58" i="5"/>
  <c r="F56" i="6" s="1"/>
  <c r="C59" i="5"/>
  <c r="F57" i="6" s="1"/>
  <c r="C60" i="5"/>
  <c r="F58" i="6" s="1"/>
  <c r="C61" i="5"/>
  <c r="F59" i="6" s="1"/>
  <c r="C62" i="5"/>
  <c r="F60" i="6" s="1"/>
  <c r="C63" i="5"/>
  <c r="F61" i="6" s="1"/>
  <c r="C5" i="5"/>
  <c r="F3" i="6" s="1"/>
  <c r="I62" i="6" l="1"/>
  <c r="K12" i="8" s="1"/>
  <c r="J17" i="8" s="1"/>
  <c r="F24" i="8" s="1"/>
  <c r="H62" i="6"/>
  <c r="K11" i="8" s="1"/>
  <c r="F21" i="8" s="1"/>
  <c r="F26" i="8" s="1"/>
  <c r="G62" i="6"/>
  <c r="K10" i="8" s="1"/>
  <c r="F17" i="8" s="1"/>
  <c r="F25" i="8" s="1"/>
  <c r="F62" i="6"/>
  <c r="K9" i="8" s="1"/>
  <c r="F13" i="8" s="1"/>
  <c r="F27" i="8" s="1"/>
  <c r="R4" i="5"/>
  <c r="P4" i="5"/>
  <c r="N4" i="5"/>
  <c r="P55" i="5"/>
  <c r="R55" i="5"/>
  <c r="N55" i="5"/>
  <c r="P47" i="5"/>
  <c r="R47" i="5"/>
  <c r="N47" i="5"/>
  <c r="P39" i="5"/>
  <c r="R39" i="5"/>
  <c r="N39" i="5"/>
  <c r="R31" i="5"/>
  <c r="P31" i="5"/>
  <c r="N31" i="5"/>
  <c r="R23" i="5"/>
  <c r="P23" i="5"/>
  <c r="N23" i="5"/>
  <c r="R15" i="5"/>
  <c r="P15" i="5"/>
  <c r="N15" i="5"/>
  <c r="R7" i="5"/>
  <c r="P7" i="5"/>
  <c r="N7" i="5"/>
  <c r="R58" i="5"/>
  <c r="P58" i="5"/>
  <c r="N58" i="5"/>
  <c r="R50" i="5"/>
  <c r="P50" i="5"/>
  <c r="N50" i="5"/>
  <c r="R42" i="5"/>
  <c r="P42" i="5"/>
  <c r="N42" i="5"/>
  <c r="R34" i="5"/>
  <c r="P34" i="5"/>
  <c r="N34" i="5"/>
  <c r="R26" i="5"/>
  <c r="P26" i="5"/>
  <c r="N26" i="5"/>
  <c r="R18" i="5"/>
  <c r="P18" i="5"/>
  <c r="N18" i="5"/>
  <c r="R10" i="5"/>
  <c r="P10" i="5"/>
  <c r="N10" i="5"/>
  <c r="R57" i="5"/>
  <c r="P57" i="5"/>
  <c r="N57" i="5"/>
  <c r="R53" i="5"/>
  <c r="P53" i="5"/>
  <c r="N53" i="5"/>
  <c r="R49" i="5"/>
  <c r="P49" i="5"/>
  <c r="N49" i="5"/>
  <c r="R45" i="5"/>
  <c r="P45" i="5"/>
  <c r="N45" i="5"/>
  <c r="R41" i="5"/>
  <c r="P41" i="5"/>
  <c r="N41" i="5"/>
  <c r="R37" i="5"/>
  <c r="P37" i="5"/>
  <c r="N37" i="5"/>
  <c r="R33" i="5"/>
  <c r="P33" i="5"/>
  <c r="N33" i="5"/>
  <c r="R29" i="5"/>
  <c r="P29" i="5"/>
  <c r="N29" i="5"/>
  <c r="R25" i="5"/>
  <c r="P25" i="5"/>
  <c r="N25" i="5"/>
  <c r="R21" i="5"/>
  <c r="P21" i="5"/>
  <c r="N21" i="5"/>
  <c r="R17" i="5"/>
  <c r="P17" i="5"/>
  <c r="N17" i="5"/>
  <c r="R13" i="5"/>
  <c r="P13" i="5"/>
  <c r="N13" i="5"/>
  <c r="R9" i="5"/>
  <c r="P9" i="5"/>
  <c r="N9" i="5"/>
  <c r="R5" i="5"/>
  <c r="P5" i="5"/>
  <c r="N5" i="5"/>
  <c r="R59" i="5"/>
  <c r="N59" i="5"/>
  <c r="P59" i="5"/>
  <c r="R51" i="5"/>
  <c r="P51" i="5"/>
  <c r="N51" i="5"/>
  <c r="R43" i="5"/>
  <c r="P43" i="5"/>
  <c r="N43" i="5"/>
  <c r="R35" i="5"/>
  <c r="P35" i="5"/>
  <c r="N35" i="5"/>
  <c r="P27" i="5"/>
  <c r="N27" i="5"/>
  <c r="R27" i="5"/>
  <c r="P19" i="5"/>
  <c r="R19" i="5"/>
  <c r="N19" i="5"/>
  <c r="P11" i="5"/>
  <c r="R11" i="5"/>
  <c r="N11" i="5"/>
  <c r="R62" i="5"/>
  <c r="P62" i="5"/>
  <c r="N62" i="5"/>
  <c r="R54" i="5"/>
  <c r="P54" i="5"/>
  <c r="N54" i="5"/>
  <c r="R46" i="5"/>
  <c r="P46" i="5"/>
  <c r="N46" i="5"/>
  <c r="R38" i="5"/>
  <c r="P38" i="5"/>
  <c r="N38" i="5"/>
  <c r="R30" i="5"/>
  <c r="P30" i="5"/>
  <c r="N30" i="5"/>
  <c r="R22" i="5"/>
  <c r="P22" i="5"/>
  <c r="N22" i="5"/>
  <c r="R14" i="5"/>
  <c r="P14" i="5"/>
  <c r="N14" i="5"/>
  <c r="R6" i="5"/>
  <c r="P6" i="5"/>
  <c r="N6" i="5"/>
  <c r="R61" i="5"/>
  <c r="P61" i="5"/>
  <c r="N61" i="5"/>
  <c r="R60" i="5"/>
  <c r="P60" i="5"/>
  <c r="N60" i="5"/>
  <c r="R56" i="5"/>
  <c r="P56" i="5"/>
  <c r="N56" i="5"/>
  <c r="R52" i="5"/>
  <c r="P52" i="5"/>
  <c r="N52" i="5"/>
  <c r="R48" i="5"/>
  <c r="P48" i="5"/>
  <c r="N48" i="5"/>
  <c r="R44" i="5"/>
  <c r="P44" i="5"/>
  <c r="N44" i="5"/>
  <c r="R40" i="5"/>
  <c r="P40" i="5"/>
  <c r="N40" i="5"/>
  <c r="R36" i="5"/>
  <c r="P36" i="5"/>
  <c r="N36" i="5"/>
  <c r="R32" i="5"/>
  <c r="N32" i="5"/>
  <c r="P32" i="5"/>
  <c r="R28" i="5"/>
  <c r="P28" i="5"/>
  <c r="N28" i="5"/>
  <c r="R24" i="5"/>
  <c r="P24" i="5"/>
  <c r="N24" i="5"/>
  <c r="R20" i="5"/>
  <c r="P20" i="5"/>
  <c r="N20" i="5"/>
  <c r="R16" i="5"/>
  <c r="P16" i="5"/>
  <c r="N16" i="5"/>
  <c r="R12" i="5"/>
  <c r="P12" i="5"/>
  <c r="N12" i="5"/>
  <c r="R8" i="5"/>
  <c r="P8" i="5"/>
  <c r="N8" i="5"/>
  <c r="C67" i="5"/>
  <c r="L66" i="5"/>
  <c r="A75" i="5" s="1"/>
  <c r="L27" i="6" s="1"/>
  <c r="G24" i="8" s="1"/>
  <c r="I67" i="5"/>
  <c r="B74" i="5" s="1"/>
  <c r="S32" i="6" s="1"/>
  <c r="L67" i="5"/>
  <c r="B75" i="5" s="1"/>
  <c r="S34" i="6" s="1"/>
  <c r="F66" i="5"/>
  <c r="A73" i="5" s="1"/>
  <c r="L25" i="6" s="1"/>
  <c r="G25" i="8" s="1"/>
  <c r="C66" i="5"/>
  <c r="F67" i="5"/>
  <c r="B73" i="5" s="1"/>
  <c r="S33" i="6" s="1"/>
  <c r="I66" i="5"/>
  <c r="A74" i="5" s="1"/>
  <c r="L26" i="6" s="1"/>
  <c r="G26" i="8" s="1"/>
  <c r="M24" i="6" l="1"/>
  <c r="R31" i="6"/>
  <c r="M25" i="6"/>
  <c r="R33" i="6"/>
  <c r="M26" i="6"/>
  <c r="R32" i="6"/>
  <c r="M27" i="6"/>
  <c r="R34" i="6"/>
  <c r="A72" i="5"/>
  <c r="L24" i="6" s="1"/>
  <c r="G27" i="8" s="1"/>
  <c r="P66" i="5"/>
  <c r="N66" i="5"/>
  <c r="R66" i="5"/>
  <c r="B72" i="5"/>
  <c r="S31" i="6" s="1"/>
  <c r="R67" i="5"/>
  <c r="N67" i="5"/>
  <c r="P67" i="5"/>
  <c r="N70" i="5"/>
  <c r="K76" i="5" s="1"/>
  <c r="N71" i="5"/>
  <c r="L76" i="5" s="1"/>
  <c r="P70" i="5"/>
  <c r="K77" i="5" s="1"/>
  <c r="P71" i="5"/>
  <c r="L77" i="5" s="1"/>
  <c r="R71" i="5"/>
  <c r="L78" i="5" s="1"/>
  <c r="R70" i="5"/>
  <c r="K78" i="5" s="1"/>
</calcChain>
</file>

<file path=xl/sharedStrings.xml><?xml version="1.0" encoding="utf-8"?>
<sst xmlns="http://schemas.openxmlformats.org/spreadsheetml/2006/main" count="164" uniqueCount="86">
  <si>
    <t>Date</t>
  </si>
  <si>
    <t>Open</t>
  </si>
  <si>
    <t>High</t>
  </si>
  <si>
    <t>Low</t>
  </si>
  <si>
    <t>Close</t>
  </si>
  <si>
    <t>Adj Close</t>
  </si>
  <si>
    <t>Volume</t>
  </si>
  <si>
    <t>MFST</t>
  </si>
  <si>
    <t>AMZN</t>
  </si>
  <si>
    <t>XOM</t>
  </si>
  <si>
    <t>LVMH</t>
  </si>
  <si>
    <t xml:space="preserve">MONTHLY </t>
  </si>
  <si>
    <t>RETURN</t>
  </si>
  <si>
    <t>AVG</t>
  </si>
  <si>
    <t>STD</t>
  </si>
  <si>
    <t>Standard deviation</t>
  </si>
  <si>
    <t>SD</t>
  </si>
  <si>
    <t>Standard Deviation</t>
  </si>
  <si>
    <t>Avg Monthly Return</t>
  </si>
  <si>
    <t>Average Monthly Return</t>
  </si>
  <si>
    <t>Close*</t>
  </si>
  <si>
    <t>Adj Close**</t>
  </si>
  <si>
    <t>Monthly</t>
  </si>
  <si>
    <t>Return</t>
  </si>
  <si>
    <t xml:space="preserve">S&amp;P </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</si>
  <si>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</si>
  <si>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</si>
  <si>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</si>
  <si>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</si>
  <si>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</si>
  <si>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</si>
  <si>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</si>
  <si>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</si>
  <si>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</si>
  <si>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</si>
  <si>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</si>
  <si>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</si>
  <si>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</si>
  <si>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</si>
  <si>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</si>
  <si>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</si>
  <si>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</si>
  <si>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</si>
  <si>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</si>
  <si>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</si>
  <si>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</si>
  <si>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</si>
  <si>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</si>
  <si>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Covariance</t>
  </si>
  <si>
    <t>SUMMARY OUTPUT for AMZN &amp; S&amp;P</t>
  </si>
  <si>
    <t>Covariance (Beta)</t>
  </si>
  <si>
    <t>AMZN &amp;MFST (50% each)</t>
  </si>
  <si>
    <t>AMZN, MFST, XOM (33.33% each)</t>
  </si>
  <si>
    <t>AMZN, MFST, XOM, LVMH (25% each)</t>
  </si>
  <si>
    <t xml:space="preserve">From the new portfolio mixture: </t>
  </si>
  <si>
    <t>From the old values:</t>
  </si>
  <si>
    <t>For each portfolio:</t>
  </si>
  <si>
    <t>From the new portfolio mixture:</t>
  </si>
  <si>
    <t>Mixture Of Portfolio's</t>
  </si>
  <si>
    <t>S&amp;P 500</t>
  </si>
  <si>
    <t xml:space="preserve">MONTHLY AVERAGE RETURN OF EACH COMPANY </t>
  </si>
  <si>
    <t>(BETA Value)</t>
  </si>
  <si>
    <t xml:space="preserve">Company </t>
  </si>
  <si>
    <t>VERIFICATION OF BETA VALUE THROUGH REGRESSION for AMZN</t>
  </si>
  <si>
    <t>BETA Coeff</t>
  </si>
  <si>
    <t>Company</t>
  </si>
  <si>
    <t>S&amp;P 500 (LAST 30 YRS DATA)</t>
  </si>
  <si>
    <t xml:space="preserve"> From trading economics- Yield Value</t>
  </si>
  <si>
    <t>Cost of equity (AMZN)</t>
  </si>
  <si>
    <t>STD (Total risk)</t>
  </si>
  <si>
    <t>Cost of equity (MFST)</t>
  </si>
  <si>
    <t>Cost of equity (XOM)</t>
  </si>
  <si>
    <t>Cost of equity (LVMH)</t>
  </si>
  <si>
    <t>https://ycharts.com/indicators/30_year_treasury_rate</t>
  </si>
  <si>
    <t>https://www.bloomberg.com/markets/rates-bonds/government-bonds/us</t>
  </si>
  <si>
    <t>Cost of Equity = Risk free rate of return + Beta coefficient *(Market rate of return - Risk free rate of return)</t>
  </si>
  <si>
    <t>Risk free rate of return</t>
  </si>
  <si>
    <t>Market rate of return</t>
  </si>
  <si>
    <t>Beta Coefficient</t>
  </si>
  <si>
    <t>RISK FREE For treasury bonds for period of 30 YRS reference</t>
  </si>
  <si>
    <t>From bloomberg and ycharts website</t>
  </si>
  <si>
    <t>Cost of equity (Required rate of return)</t>
  </si>
  <si>
    <t>Undervalued</t>
  </si>
  <si>
    <t>Fairly valued</t>
  </si>
  <si>
    <t>Average annual return</t>
  </si>
  <si>
    <t>Average yearly return (Expected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</si>
</sst>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0"/>
    <numFmt numFmtId="167" formatCode="0.0000%"/>
  </numFmts>
  <fonts count="19"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11"/>
      <color rgb="FF000000"/>
      <name val="Calibri"/>
      <family val="2"/>
      <scheme val="minor"/>
    </font>
    <font>
      <sz val="11"/>
      <color theme="1"/>
      <name val="Calibri"/>
      <family val="2"/>
      <scheme val="minor"/>
    </font>
    <font>
      <i/>
      <sz val="12"/>
      <color theme="1"/>
      <name val="Calibri"/>
      <family val="2"/>
      <scheme val="minor"/>
    </font>
    <font>
      <sz val="12"/>
      <color rgb="FF333333"/>
      <name val="Calibri"/>
      <family val="2"/>
      <scheme val="minor"/>
    </font>
    <font>
      <b/>
      <sz val="9.5"/>
      <color theme="1"/>
      <name val="Calibri"/>
      <family val="2"/>
      <scheme val="minor"/>
    </font>
    <font>
      <b/>
      <sz val="9"/>
      <color theme="1"/>
      <name val="Calibri"/>
      <family val="2"/>
      <scheme val="minor"/>
    </font>
    <font>
      <b/>
      <sz val="11"/>
      <color theme="1"/>
      <name val="Calibri"/>
      <family val="2"/>
      <scheme val="minor"/>
    </font>
    <font>
      <b/>
      <sz val="11"/>
      <color rgb="FF000000"/>
      <name val="Calibri"/>
      <family val="2"/>
      <scheme val="minor"/>
    </font>
    <font>
      <b/>
      <sz val="11"/>
      <color theme="1"/>
      <name val="Calibri (Body)"/>
    </font>
    <font>
      <b/>
      <i/>
      <sz val="12"/>
      <color theme="1"/>
      <name val="Calibri"/>
      <family val="2"/>
      <scheme val="minor"/>
    </font>
    <font>
      <u/>
      <sz val="12"/>
      <color theme="10"/>
      <name val="Calibri"/>
      <family val="2"/>
      <scheme val="minor"/>
    </font>
    <font>
      <b/>
      <i/>
      <sz val="12"/>
      <color rgb="FF000000"/>
      <name val="Calibri"/>
      <family val="2"/>
      <scheme val="minor"/>
    </font>
    <font>
      <i/>
      <sz val="13.5"/>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D8FF"/>
        <bgColor indexed="64"/>
      </patternFill>
    </fill>
    <fill>
      <patternFill patternType="solid">
        <fgColor rgb="FFFFFF0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D7A800"/>
        <bgColor indexed="64"/>
      </patternFill>
    </fill>
    <fill>
      <patternFill patternType="solid">
        <fgColor rgb="FFFFFED6"/>
        <bgColor indexed="64"/>
      </patternFill>
    </fill>
    <fill>
      <patternFill patternType="solid">
        <fgColor rgb="FFD5FED6"/>
        <bgColor indexed="64"/>
      </patternFill>
    </fill>
    <fill>
      <patternFill patternType="solid">
        <fgColor rgb="FFC00000"/>
        <bgColor indexed="64"/>
      </patternFill>
    </fill>
    <fill>
      <patternFill patternType="solid">
        <fgColor rgb="FF00206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0" fillId="2" borderId="0" xfId="0" applyFill="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2" borderId="0" xfId="0" applyFont="1" applyFill="1" applyAlignment="1">
      <alignment horizontal="center" vertical="center"/>
    </xf>
    <xf numFmtId="14" fontId="4" fillId="0" borderId="0" xfId="0"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wrapText="1"/>
    </xf>
    <xf numFmtId="0" fontId="0" fillId="0" borderId="0" xfId="0" applyFill="1" applyAlignment="1">
      <alignment horizontal="center" vertical="center"/>
    </xf>
    <xf numFmtId="0" fontId="0" fillId="0" borderId="0" xfId="0" applyFill="1"/>
    <xf numFmtId="0" fontId="0" fillId="0" borderId="0" xfId="0" applyFill="1" applyAlignment="1">
      <alignment horizontal="center" wrapText="1"/>
    </xf>
    <xf numFmtId="0" fontId="4" fillId="0" borderId="0" xfId="0" applyFont="1" applyFill="1" applyAlignment="1">
      <alignment horizontal="center" vertical="center"/>
    </xf>
    <xf numFmtId="10" fontId="0" fillId="4" borderId="0" xfId="1" applyNumberFormat="1" applyFont="1" applyFill="1" applyAlignment="1">
      <alignment horizontal="center" vertical="center"/>
    </xf>
    <xf numFmtId="10" fontId="4" fillId="4" borderId="0" xfId="1" applyNumberFormat="1" applyFont="1" applyFill="1" applyAlignment="1">
      <alignment horizontal="center" vertical="center"/>
    </xf>
    <xf numFmtId="10" fontId="0" fillId="4" borderId="0" xfId="0" applyNumberFormat="1" applyFill="1" applyAlignment="1">
      <alignment horizontal="center" vertical="center"/>
    </xf>
    <xf numFmtId="0" fontId="3" fillId="6" borderId="0" xfId="0" applyFont="1" applyFill="1" applyAlignment="1">
      <alignment horizontal="center" vertical="center"/>
    </xf>
    <xf numFmtId="0" fontId="3" fillId="0" borderId="0" xfId="0" applyFont="1" applyFill="1" applyAlignment="1">
      <alignment horizontal="center" vertical="center"/>
    </xf>
    <xf numFmtId="0" fontId="0" fillId="0" borderId="0" xfId="0" applyFill="1" applyAlignment="1">
      <alignment wrapText="1"/>
    </xf>
    <xf numFmtId="10" fontId="0" fillId="0" borderId="0" xfId="0" applyNumberFormat="1" applyAlignment="1">
      <alignment horizontal="center"/>
    </xf>
    <xf numFmtId="10" fontId="0" fillId="0" borderId="0" xfId="0" applyNumberFormat="1" applyFont="1" applyFill="1" applyAlignment="1">
      <alignment horizontal="center" vertical="center"/>
    </xf>
    <xf numFmtId="10" fontId="0" fillId="4" borderId="0" xfId="0" applyNumberFormat="1" applyFill="1" applyAlignment="1">
      <alignment horizontal="center"/>
    </xf>
    <xf numFmtId="10" fontId="0" fillId="0" borderId="0" xfId="0" applyNumberFormat="1" applyFill="1" applyAlignment="1">
      <alignment horizontal="center" vertical="center"/>
    </xf>
    <xf numFmtId="10" fontId="0" fillId="0" borderId="0" xfId="1" applyNumberFormat="1" applyFont="1" applyFill="1" applyAlignment="1">
      <alignment horizontal="center" vertical="center"/>
    </xf>
    <xf numFmtId="0" fontId="3" fillId="0" borderId="0" xfId="0" applyFont="1" applyFill="1"/>
    <xf numFmtId="0" fontId="3" fillId="3" borderId="0" xfId="0" applyFont="1" applyFill="1" applyAlignment="1">
      <alignment horizontal="center" vertical="center"/>
    </xf>
    <xf numFmtId="4" fontId="6" fillId="0" borderId="0" xfId="0" applyNumberFormat="1" applyFont="1" applyAlignment="1">
      <alignment horizontal="center" vertical="center"/>
    </xf>
    <xf numFmtId="3" fontId="6" fillId="0" borderId="0" xfId="0" applyNumberFormat="1" applyFont="1" applyAlignment="1">
      <alignment horizontal="center"/>
    </xf>
    <xf numFmtId="10" fontId="6" fillId="0" borderId="0" xfId="1" applyNumberFormat="1" applyFont="1" applyAlignment="1">
      <alignment horizontal="center"/>
    </xf>
    <xf numFmtId="165" fontId="0" fillId="0" borderId="0" xfId="0" applyNumberFormat="1"/>
    <xf numFmtId="166" fontId="6" fillId="0" borderId="0" xfId="1" applyNumberFormat="1" applyFont="1" applyAlignment="1">
      <alignment horizontal="center" vertical="center"/>
    </xf>
    <xf numFmtId="0" fontId="7" fillId="0" borderId="0" xfId="0" applyFont="1" applyAlignment="1">
      <alignment horizontal="center" vertical="center"/>
    </xf>
    <xf numFmtId="166" fontId="7" fillId="0" borderId="0" xfId="0" applyNumberFormat="1" applyFont="1" applyAlignment="1">
      <alignment horizontal="center" vertical="center"/>
    </xf>
    <xf numFmtId="0" fontId="0" fillId="0" borderId="0" xfId="0" applyFill="1" applyBorder="1" applyAlignment="1"/>
    <xf numFmtId="0" fontId="0" fillId="0" borderId="1" xfId="0" applyFill="1" applyBorder="1" applyAlignment="1"/>
    <xf numFmtId="0" fontId="8" fillId="0" borderId="2" xfId="0" applyFont="1" applyFill="1" applyBorder="1" applyAlignment="1">
      <alignment horizontal="center"/>
    </xf>
    <xf numFmtId="0" fontId="8" fillId="0" borderId="2" xfId="0" applyFont="1" applyFill="1" applyBorder="1" applyAlignment="1">
      <alignment horizontal="centerContinuous"/>
    </xf>
    <xf numFmtId="0" fontId="0" fillId="0" borderId="0" xfId="0" applyBorder="1"/>
    <xf numFmtId="0" fontId="8" fillId="0" borderId="0" xfId="0" applyFont="1" applyFill="1" applyBorder="1" applyAlignment="1">
      <alignment horizontal="center"/>
    </xf>
    <xf numFmtId="0" fontId="0" fillId="9" borderId="1" xfId="0" applyFill="1" applyBorder="1" applyAlignment="1"/>
    <xf numFmtId="166" fontId="7" fillId="0" borderId="0" xfId="0" applyNumberFormat="1" applyFont="1" applyBorder="1" applyAlignment="1">
      <alignment horizontal="center" vertical="center"/>
    </xf>
    <xf numFmtId="0" fontId="9" fillId="0" borderId="0" xfId="0" applyFont="1"/>
    <xf numFmtId="10" fontId="0" fillId="5" borderId="0" xfId="0" applyNumberFormat="1" applyFill="1" applyAlignment="1">
      <alignment horizontal="center" vertical="center"/>
    </xf>
    <xf numFmtId="10" fontId="0" fillId="5" borderId="0" xfId="1" applyNumberFormat="1" applyFont="1" applyFill="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10" fontId="0" fillId="2" borderId="0" xfId="0" applyNumberFormat="1" applyFill="1" applyAlignment="1">
      <alignment horizontal="center" vertical="center"/>
    </xf>
    <xf numFmtId="10" fontId="0" fillId="2" borderId="0" xfId="1" applyNumberFormat="1" applyFont="1" applyFill="1" applyAlignment="1">
      <alignment horizontal="center" vertical="center"/>
    </xf>
    <xf numFmtId="0" fontId="12" fillId="2" borderId="0" xfId="0" applyFont="1" applyFill="1" applyAlignment="1">
      <alignment horizontal="center" vertical="center"/>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12" borderId="0" xfId="0" applyFont="1" applyFill="1" applyAlignment="1">
      <alignment horizontal="center" vertical="center" wrapText="1"/>
    </xf>
    <xf numFmtId="0" fontId="2" fillId="13" borderId="0" xfId="0" applyFont="1" applyFill="1" applyAlignment="1">
      <alignment horizontal="center" vertical="center" wrapText="1"/>
    </xf>
    <xf numFmtId="10" fontId="0" fillId="4" borderId="0" xfId="0" applyNumberFormat="1" applyFont="1" applyFill="1" applyAlignment="1">
      <alignment horizontal="center" vertical="center"/>
    </xf>
    <xf numFmtId="9" fontId="3" fillId="15" borderId="0" xfId="0" applyNumberFormat="1" applyFont="1" applyFill="1" applyAlignment="1">
      <alignment horizontal="center" vertical="center"/>
    </xf>
    <xf numFmtId="0" fontId="10" fillId="15" borderId="0" xfId="0" applyFont="1" applyFill="1" applyAlignment="1">
      <alignment horizontal="center" vertical="center"/>
    </xf>
    <xf numFmtId="10" fontId="3" fillId="15" borderId="0" xfId="0" applyNumberFormat="1" applyFont="1" applyFill="1" applyAlignment="1">
      <alignment horizontal="center" vertical="center"/>
    </xf>
    <xf numFmtId="9" fontId="3" fillId="0" borderId="0" xfId="0" applyNumberFormat="1" applyFont="1" applyFill="1" applyAlignment="1">
      <alignment horizontal="center" vertical="center"/>
    </xf>
    <xf numFmtId="0" fontId="10" fillId="0" borderId="0" xfId="0" applyFont="1" applyFill="1" applyAlignment="1">
      <alignment horizontal="center" vertical="center"/>
    </xf>
    <xf numFmtId="164" fontId="0" fillId="0" borderId="0" xfId="0" applyNumberFormat="1" applyFill="1" applyAlignment="1">
      <alignment horizontal="center" vertical="center"/>
    </xf>
    <xf numFmtId="0" fontId="12" fillId="0" borderId="0" xfId="0" applyFont="1" applyFill="1" applyAlignment="1">
      <alignment horizontal="center" vertical="center"/>
    </xf>
    <xf numFmtId="10" fontId="3" fillId="0" borderId="0" xfId="1" applyNumberFormat="1" applyFont="1" applyFill="1" applyAlignment="1">
      <alignment horizontal="center" vertical="center"/>
    </xf>
    <xf numFmtId="0" fontId="10" fillId="0" borderId="0" xfId="0" applyFont="1" applyFill="1" applyAlignment="1">
      <alignment vertical="center"/>
    </xf>
    <xf numFmtId="0" fontId="10" fillId="15" borderId="0" xfId="0" applyFont="1" applyFill="1" applyAlignment="1">
      <alignment vertical="center" wrapText="1"/>
    </xf>
    <xf numFmtId="164" fontId="0" fillId="14" borderId="0" xfId="0" applyNumberFormat="1" applyFill="1" applyAlignment="1">
      <alignment horizontal="center" vertical="center"/>
    </xf>
    <xf numFmtId="0" fontId="5" fillId="7" borderId="0" xfId="0" applyFont="1" applyFill="1" applyAlignment="1">
      <alignment horizontal="center" vertical="center"/>
    </xf>
    <xf numFmtId="0" fontId="3" fillId="7" borderId="0" xfId="0" applyFont="1" applyFill="1" applyAlignment="1">
      <alignment horizontal="center" vertical="center"/>
    </xf>
    <xf numFmtId="0" fontId="3" fillId="8" borderId="0" xfId="0" applyFont="1" applyFill="1" applyAlignment="1">
      <alignment horizontal="center" vertical="center"/>
    </xf>
    <xf numFmtId="15" fontId="0" fillId="0" borderId="0" xfId="0" applyNumberFormat="1" applyAlignment="1">
      <alignment horizontal="center" vertical="center"/>
    </xf>
    <xf numFmtId="4" fontId="0" fillId="0" borderId="0" xfId="0" applyNumberFormat="1" applyAlignment="1">
      <alignment horizontal="center" vertical="center"/>
    </xf>
    <xf numFmtId="0" fontId="0" fillId="0" borderId="0" xfId="0" applyNumberFormat="1" applyAlignment="1">
      <alignment horizontal="center" vertical="center"/>
    </xf>
    <xf numFmtId="14" fontId="6" fillId="0" borderId="0" xfId="0" applyNumberFormat="1" applyFont="1" applyAlignment="1">
      <alignment horizontal="center" vertical="center"/>
    </xf>
    <xf numFmtId="3" fontId="13" fillId="15" borderId="0" xfId="0" applyNumberFormat="1" applyFont="1" applyFill="1" applyAlignment="1">
      <alignment horizontal="center"/>
    </xf>
    <xf numFmtId="0" fontId="3" fillId="0" borderId="0" xfId="0" applyFont="1" applyAlignment="1">
      <alignment horizontal="center"/>
    </xf>
    <xf numFmtId="0" fontId="3" fillId="0" borderId="0" xfId="0" applyFont="1"/>
    <xf numFmtId="14" fontId="13" fillId="15" borderId="0" xfId="0" applyNumberFormat="1" applyFont="1" applyFill="1" applyAlignment="1">
      <alignment horizontal="center" vertical="center"/>
    </xf>
    <xf numFmtId="0" fontId="13" fillId="15" borderId="0" xfId="0" applyFont="1" applyFill="1" applyAlignment="1">
      <alignment horizontal="center" vertical="center"/>
    </xf>
    <xf numFmtId="0" fontId="13" fillId="15" borderId="0" xfId="0" applyFont="1" applyFill="1" applyAlignment="1">
      <alignment horizontal="center"/>
    </xf>
    <xf numFmtId="0" fontId="13" fillId="0" borderId="0" xfId="0" applyFont="1" applyAlignment="1">
      <alignment horizontal="center"/>
    </xf>
    <xf numFmtId="10" fontId="6" fillId="4" borderId="0" xfId="1" applyNumberFormat="1" applyFont="1" applyFill="1" applyAlignment="1">
      <alignment horizontal="center"/>
    </xf>
    <xf numFmtId="14" fontId="3" fillId="4" borderId="0" xfId="0" applyNumberFormat="1" applyFont="1" applyFill="1" applyAlignment="1">
      <alignment horizontal="center" vertical="center"/>
    </xf>
    <xf numFmtId="0" fontId="3" fillId="9" borderId="0" xfId="0" applyFont="1" applyFill="1" applyAlignment="1">
      <alignment horizontal="center" vertical="center"/>
    </xf>
    <xf numFmtId="165" fontId="3" fillId="9" borderId="0" xfId="0" applyNumberFormat="1" applyFont="1" applyFill="1" applyAlignment="1">
      <alignment horizontal="center" vertical="center"/>
    </xf>
    <xf numFmtId="0" fontId="12" fillId="3" borderId="0" xfId="0" applyFont="1" applyFill="1" applyAlignment="1">
      <alignment horizontal="center" vertical="center"/>
    </xf>
    <xf numFmtId="10" fontId="12" fillId="3" borderId="0" xfId="0" applyNumberFormat="1" applyFont="1" applyFill="1" applyAlignment="1">
      <alignment horizontal="center" vertical="center"/>
    </xf>
    <xf numFmtId="10" fontId="13" fillId="9" borderId="0" xfId="1" applyNumberFormat="1" applyFont="1" applyFill="1" applyAlignment="1">
      <alignment horizontal="center"/>
    </xf>
    <xf numFmtId="14" fontId="3" fillId="4" borderId="0" xfId="0" applyNumberFormat="1" applyFont="1" applyFill="1" applyAlignment="1">
      <alignment horizontal="center"/>
    </xf>
    <xf numFmtId="0" fontId="3" fillId="3" borderId="0" xfId="0" applyFont="1" applyFill="1" applyAlignment="1">
      <alignment horizontal="center"/>
    </xf>
    <xf numFmtId="10" fontId="3" fillId="4" borderId="0" xfId="0" applyNumberFormat="1" applyFont="1" applyFill="1" applyAlignment="1">
      <alignment horizontal="center"/>
    </xf>
    <xf numFmtId="10" fontId="3" fillId="4" borderId="0" xfId="1" applyNumberFormat="1" applyFont="1" applyFill="1" applyAlignment="1">
      <alignment horizontal="center" vertical="center"/>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3" fillId="3" borderId="0" xfId="0" applyFont="1" applyFill="1" applyBorder="1" applyAlignment="1">
      <alignment horizontal="center" vertical="center"/>
    </xf>
    <xf numFmtId="0" fontId="3" fillId="0" borderId="0" xfId="0" applyFont="1" applyFill="1" applyAlignment="1">
      <alignment horizontal="center" vertical="center" wrapText="1"/>
    </xf>
    <xf numFmtId="10" fontId="0" fillId="0" borderId="0" xfId="0" applyNumberFormat="1" applyFill="1" applyAlignment="1">
      <alignment horizontal="center"/>
    </xf>
    <xf numFmtId="165" fontId="0" fillId="4" borderId="0" xfId="0" applyNumberFormat="1" applyFill="1" applyBorder="1" applyAlignment="1">
      <alignment horizontal="center" vertical="center"/>
    </xf>
    <xf numFmtId="10" fontId="0" fillId="4" borderId="0" xfId="0" applyNumberFormat="1" applyFill="1" applyBorder="1" applyAlignment="1">
      <alignment horizontal="center" vertical="center"/>
    </xf>
    <xf numFmtId="2" fontId="0" fillId="0" borderId="0" xfId="0" applyNumberFormat="1"/>
    <xf numFmtId="10" fontId="0" fillId="0" borderId="0" xfId="1" applyNumberFormat="1" applyFont="1" applyAlignment="1">
      <alignment horizontal="center" vertical="center"/>
    </xf>
    <xf numFmtId="164" fontId="0" fillId="0" borderId="0" xfId="0" applyNumberFormat="1" applyAlignment="1">
      <alignment horizontal="center"/>
    </xf>
    <xf numFmtId="165" fontId="0" fillId="0" borderId="0" xfId="0" applyNumberFormat="1" applyAlignment="1">
      <alignment horizontal="center"/>
    </xf>
    <xf numFmtId="164" fontId="0" fillId="0" borderId="0" xfId="0" applyNumberFormat="1" applyAlignment="1">
      <alignment horizontal="center" vertical="center"/>
    </xf>
    <xf numFmtId="165" fontId="0" fillId="0" borderId="0" xfId="0" applyNumberFormat="1" applyAlignment="1">
      <alignment horizontal="center" vertical="center"/>
    </xf>
    <xf numFmtId="10" fontId="0" fillId="0" borderId="0" xfId="0" applyNumberFormat="1" applyAlignment="1">
      <alignment horizontal="center" vertical="center"/>
    </xf>
    <xf numFmtId="164" fontId="4" fillId="0" borderId="0" xfId="0" applyNumberFormat="1" applyFont="1" applyAlignment="1">
      <alignment horizontal="center" vertical="center"/>
    </xf>
    <xf numFmtId="0" fontId="4" fillId="0" borderId="0" xfId="0" applyFont="1"/>
    <xf numFmtId="10" fontId="4" fillId="0" borderId="0" xfId="0" applyNumberFormat="1" applyFont="1" applyAlignment="1">
      <alignment horizontal="center" vertical="center"/>
    </xf>
    <xf numFmtId="0" fontId="17" fillId="0" borderId="0" xfId="0" applyFont="1" applyAlignment="1">
      <alignment vertical="center" wrapText="1"/>
    </xf>
    <xf numFmtId="167" fontId="0" fillId="0" borderId="0" xfId="0" applyNumberFormat="1"/>
    <xf numFmtId="164" fontId="0" fillId="0" borderId="0" xfId="0" applyNumberFormat="1" applyFont="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vertical="center" wrapText="1"/>
    </xf>
    <xf numFmtId="0" fontId="17" fillId="0" borderId="0" xfId="0" applyFont="1" applyAlignment="1">
      <alignment horizontal="center" vertical="center"/>
    </xf>
    <xf numFmtId="0" fontId="15" fillId="2" borderId="0" xfId="0" applyFont="1" applyFill="1" applyAlignment="1">
      <alignment horizontal="center" vertical="center"/>
    </xf>
    <xf numFmtId="14" fontId="15" fillId="2" borderId="0" xfId="0" applyNumberFormat="1" applyFont="1" applyFill="1" applyAlignment="1">
      <alignment horizontal="center" vertical="center"/>
    </xf>
    <xf numFmtId="2" fontId="15" fillId="2" borderId="0" xfId="0" applyNumberFormat="1" applyFont="1" applyFill="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center" vertical="center"/>
    </xf>
    <xf numFmtId="4" fontId="0" fillId="0" borderId="0" xfId="0" applyNumberFormat="1" applyFont="1" applyAlignment="1">
      <alignment horizontal="center" vertical="center"/>
    </xf>
    <xf numFmtId="0" fontId="18" fillId="0" borderId="0" xfId="0" applyFont="1" applyFill="1" applyAlignment="1"/>
    <xf numFmtId="0" fontId="16" fillId="0" borderId="0" xfId="2" applyAlignment="1">
      <alignment horizontal="left"/>
    </xf>
    <xf numFmtId="0" fontId="0" fillId="0" borderId="0" xfId="0" applyAlignment="1">
      <alignment horizontal="left"/>
    </xf>
    <xf numFmtId="0" fontId="0" fillId="3" borderId="0" xfId="0" applyFill="1" applyAlignment="1">
      <alignment horizontal="center"/>
    </xf>
    <xf numFmtId="0" fontId="3" fillId="5" borderId="0" xfId="0" applyFont="1" applyFill="1" applyAlignment="1">
      <alignment horizontal="center" vertical="center"/>
    </xf>
    <xf numFmtId="0" fontId="3" fillId="3" borderId="0" xfId="0" applyFont="1" applyFill="1" applyAlignment="1">
      <alignment horizontal="center"/>
    </xf>
    <xf numFmtId="0" fontId="0" fillId="8" borderId="0" xfId="0" applyFill="1" applyAlignment="1">
      <alignment horizontal="center" vertical="center" wrapText="1"/>
    </xf>
    <xf numFmtId="0" fontId="11" fillId="15" borderId="0" xfId="0" applyFont="1" applyFill="1" applyAlignment="1">
      <alignment horizontal="center" vertical="center" wrapText="1"/>
    </xf>
    <xf numFmtId="0" fontId="12" fillId="5" borderId="0" xfId="0" applyFont="1" applyFill="1" applyAlignment="1">
      <alignment horizontal="center" vertical="center"/>
    </xf>
    <xf numFmtId="0" fontId="3" fillId="3" borderId="0" xfId="0" applyFont="1" applyFill="1" applyAlignment="1">
      <alignment horizontal="center" vertical="center"/>
    </xf>
    <xf numFmtId="0" fontId="3" fillId="7" borderId="0" xfId="0" applyFont="1" applyFill="1" applyAlignment="1">
      <alignment horizontal="center" wrapText="1"/>
    </xf>
    <xf numFmtId="0" fontId="3" fillId="5" borderId="0" xfId="0" applyFont="1" applyFill="1" applyAlignment="1">
      <alignment horizontal="center" wrapText="1"/>
    </xf>
    <xf numFmtId="0" fontId="3" fillId="4" borderId="0" xfId="0" applyFont="1" applyFill="1" applyAlignment="1">
      <alignment horizontal="center" vertical="center"/>
    </xf>
    <xf numFmtId="14" fontId="3" fillId="15" borderId="0" xfId="0" applyNumberFormat="1" applyFont="1" applyFill="1" applyAlignment="1">
      <alignment horizontal="center" vertical="center"/>
    </xf>
    <xf numFmtId="0" fontId="12" fillId="3" borderId="0" xfId="0" applyFont="1" applyFill="1" applyAlignment="1">
      <alignment horizontal="center"/>
    </xf>
    <xf numFmtId="0" fontId="14" fillId="9" borderId="0" xfId="0" applyFont="1" applyFill="1" applyAlignment="1">
      <alignment horizontal="center"/>
    </xf>
    <xf numFmtId="0" fontId="0" fillId="9" borderId="0" xfId="0" applyFill="1" applyAlignment="1">
      <alignment horizontal="center"/>
    </xf>
    <xf numFmtId="0" fontId="18" fillId="9" borderId="0" xfId="0" applyFont="1" applyFill="1" applyAlignment="1">
      <alignment horizontal="center"/>
    </xf>
    <xf numFmtId="0" fontId="17" fillId="0" borderId="0" xfId="0" applyFont="1" applyAlignment="1">
      <alignment horizontal="center" vertical="center" wrapText="1"/>
    </xf>
    <xf numFmtId="0" fontId="17" fillId="0" borderId="0" xfId="0" applyFont="1" applyAlignment="1">
      <alignment horizontal="center" vertical="center"/>
    </xf>
    <xf numFmtId="14" fontId="15" fillId="3" borderId="0" xfId="0" applyNumberFormat="1" applyFont="1" applyFill="1" applyAlignment="1">
      <alignment horizontal="center" vertical="center" wrapText="1"/>
    </xf>
    <xf numFmtId="0" fontId="15" fillId="4" borderId="0" xfId="0" applyFont="1" applyFill="1" applyAlignment="1">
      <alignment horizontal="center" vertical="center"/>
    </xf>
    <xf numFmtId="0" fontId="3" fillId="4" borderId="0" xfId="0" applyFont="1" applyFill="1" applyAlignment="1">
      <alignment horizontal="center"/>
    </xf>
    <xf numFmtId="0" fontId="8" fillId="0" borderId="0" xfId="0" applyFont="1" applyFill="1" applyBorder="1" applyAlignment="1">
      <alignment horizontal="centerContinuous"/>
    </xf>
    <xf numFmtId="2" fontId="15" fillId="0" borderId="0" xfId="0" applyNumberFormat="1" applyFont="1" applyFill="1" applyAlignment="1">
      <alignment horizontal="center" vertical="center"/>
    </xf>
    <xf numFmtId="0" fontId="15" fillId="4" borderId="0" xfId="0" applyFont="1" applyFill="1" applyAlignment="1">
      <alignment wrapText="1"/>
    </xf>
    <xf numFmtId="0" fontId="17" fillId="4" borderId="0" xfId="0" applyFont="1" applyFill="1" applyAlignment="1">
      <alignment wrapText="1"/>
    </xf>
    <xf numFmtId="0" fontId="15" fillId="9" borderId="0" xfId="0" applyFont="1" applyFill="1" applyAlignment="1">
      <alignment horizontal="center" vertical="center"/>
    </xf>
    <xf numFmtId="0" fontId="16" fillId="0" borderId="0" xfId="2" applyAlignment="1">
      <alignment horizontal="center"/>
    </xf>
    <xf numFmtId="14" fontId="0" fillId="0" borderId="0" xfId="0" applyNumberFormat="1" applyFill="1" applyAlignment="1">
      <alignment horizontal="center" vertical="center"/>
    </xf>
    <xf numFmtId="10" fontId="4" fillId="0" borderId="0" xfId="1" applyNumberFormat="1" applyFont="1" applyFill="1" applyAlignment="1">
      <alignment horizontal="center" vertical="center"/>
    </xf>
    <xf numFmtId="0" fontId="8"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5FED6"/>
      <color rgb="FFFCE4D6"/>
      <color rgb="FFFFD8FF"/>
      <color rgb="FFFFFED6"/>
      <color rgb="FFD7A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Average</a:t>
            </a:r>
            <a:r>
              <a:rPr lang="en-US" sz="1200" b="1" baseline="0">
                <a:solidFill>
                  <a:schemeClr val="tx1"/>
                </a:solidFill>
              </a:rPr>
              <a:t> Monthly Return VS Standard Deviation</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AE"/>
        </a:p>
      </c:txPr>
    </c:title>
    <c:autoTitleDeleted val="0"/>
    <c:plotArea>
      <c:layout/>
      <c:lineChart>
        <c:grouping val="standard"/>
        <c:varyColors val="0"/>
        <c:ser>
          <c:idx val="0"/>
          <c:order val="0"/>
          <c:tx>
            <c:strRef>
              <c:f>'Risk Analysis'!$A$71</c:f>
              <c:strCache>
                <c:ptCount val="1"/>
                <c:pt idx="0">
                  <c:v>Avg Monthly Return</c:v>
                </c:pt>
              </c:strCache>
            </c:strRef>
          </c:tx>
          <c:spPr>
            <a:ln w="28575" cap="rnd">
              <a:solidFill>
                <a:schemeClr val="accent5">
                  <a:lumMod val="75000"/>
                </a:schemeClr>
              </a:solidFill>
              <a:round/>
            </a:ln>
            <a:effectLst/>
          </c:spPr>
          <c:marker>
            <c:symbol val="none"/>
          </c:marker>
          <c:dLbls>
            <c:dLbl>
              <c:idx val="0"/>
              <c:layout>
                <c:manualLayout>
                  <c:x val="-8.9119058034253698E-2"/>
                  <c:y val="-4.8567735124384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0A-7043-9625-CAACC84E90AC}"/>
                </c:ext>
              </c:extLst>
            </c:dLbl>
            <c:dLbl>
              <c:idx val="1"/>
              <c:layout>
                <c:manualLayout>
                  <c:x val="7.0820810472992329E-4"/>
                  <c:y val="-4.8567735124384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0A-7043-9625-CAACC84E90AC}"/>
                </c:ext>
              </c:extLst>
            </c:dLbl>
            <c:dLbl>
              <c:idx val="2"/>
              <c:layout>
                <c:manualLayout>
                  <c:x val="3.0114713390628368E-3"/>
                  <c:y val="-6.412185365901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0A-7043-9625-CAACC84E90AC}"/>
                </c:ext>
              </c:extLst>
            </c:dLbl>
            <c:dLbl>
              <c:idx val="3"/>
              <c:layout>
                <c:manualLayout>
                  <c:x val="-1.59505512960299E-3"/>
                  <c:y val="-4.07906758570686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0A-7043-9625-CAACC84E90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'Risk Analysis'!$A$72:$A$75</c:f>
              <c:numCache>
                <c:formatCode>0.00%</c:formatCode>
                <c:ptCount val="4"/>
                <c:pt idx="0">
                  <c:v>2.2870123399941114E-2</c:v>
                </c:pt>
                <c:pt idx="1">
                  <c:v>2.6860618344484034E-2</c:v>
                </c:pt>
                <c:pt idx="2">
                  <c:v>9.3245761169359342E-3</c:v>
                </c:pt>
                <c:pt idx="3">
                  <c:v>1.9928216102895892E-2</c:v>
                </c:pt>
              </c:numCache>
            </c:numRef>
          </c:val>
          <c:smooth val="0"/>
          <c:extLst>
            <c:ext xmlns:c16="http://schemas.microsoft.com/office/drawing/2014/chart" uri="{C3380CC4-5D6E-409C-BE32-E72D297353CC}">
              <c16:uniqueId val="{00000000-940A-7043-9625-CAACC84E90AC}"/>
            </c:ext>
          </c:extLst>
        </c:ser>
        <c:ser>
          <c:idx val="1"/>
          <c:order val="1"/>
          <c:tx>
            <c:strRef>
              <c:f>'Risk Analysis'!$B$71</c:f>
              <c:strCache>
                <c:ptCount val="1"/>
                <c:pt idx="0">
                  <c:v>Standard Deviation</c:v>
                </c:pt>
              </c:strCache>
            </c:strRef>
          </c:tx>
          <c:spPr>
            <a:ln w="28575" cap="rnd">
              <a:solidFill>
                <a:schemeClr val="accent6">
                  <a:lumMod val="75000"/>
                </a:schemeClr>
              </a:solidFill>
              <a:round/>
            </a:ln>
            <a:effectLst/>
          </c:spPr>
          <c:marker>
            <c:symbol val="none"/>
          </c:marker>
          <c:dLbls>
            <c:dLbl>
              <c:idx val="0"/>
              <c:layout>
                <c:manualLayout>
                  <c:x val="-8.451253156558787E-2"/>
                  <c:y val="-1.84537912810381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0A-7043-9625-CAACC84E90AC}"/>
                </c:ext>
              </c:extLst>
            </c:dLbl>
            <c:dLbl>
              <c:idx val="1"/>
              <c:layout>
                <c:manualLayout>
                  <c:x val="-4.5357056581928429E-2"/>
                  <c:y val="-5.8789947086586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0A-7043-9625-CAACC84E90AC}"/>
                </c:ext>
              </c:extLst>
            </c:dLbl>
            <c:dLbl>
              <c:idx val="2"/>
              <c:layout>
                <c:manualLayout>
                  <c:x val="-2.2324424238599209E-2"/>
                  <c:y val="-3.5122363592861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0A-7043-9625-CAACC84E90AC}"/>
                </c:ext>
              </c:extLst>
            </c:dLbl>
            <c:dLbl>
              <c:idx val="3"/>
              <c:layout>
                <c:manualLayout>
                  <c:x val="-4.0750530113262684E-2"/>
                  <c:y val="-8.5680717623618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40A-7043-9625-CAACC84E90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'Risk Analysis'!$B$72:$B$75</c:f>
              <c:numCache>
                <c:formatCode>0.00%</c:formatCode>
                <c:ptCount val="4"/>
                <c:pt idx="0">
                  <c:v>8.2698940856878719E-2</c:v>
                </c:pt>
                <c:pt idx="1">
                  <c:v>5.6020788831463456E-2</c:v>
                </c:pt>
                <c:pt idx="2">
                  <c:v>9.2162673148660307E-2</c:v>
                </c:pt>
                <c:pt idx="3">
                  <c:v>6.2386425841987281E-2</c:v>
                </c:pt>
              </c:numCache>
            </c:numRef>
          </c:val>
          <c:smooth val="0"/>
          <c:extLst>
            <c:ext xmlns:c16="http://schemas.microsoft.com/office/drawing/2014/chart" uri="{C3380CC4-5D6E-409C-BE32-E72D297353CC}">
              <c16:uniqueId val="{00000001-940A-7043-9625-CAACC84E90AC}"/>
            </c:ext>
          </c:extLst>
        </c:ser>
        <c:dLbls>
          <c:dLblPos val="t"/>
          <c:showLegendKey val="0"/>
          <c:showVal val="1"/>
          <c:showCatName val="0"/>
          <c:showSerName val="0"/>
          <c:showPercent val="0"/>
          <c:showBubbleSize val="0"/>
        </c:dLbls>
        <c:hiLowLines>
          <c:spPr>
            <a:ln w="9525" cap="flat" cmpd="sng" algn="ctr">
              <a:solidFill>
                <a:schemeClr val="bg2">
                  <a:lumMod val="75000"/>
                </a:schemeClr>
              </a:solidFill>
              <a:round/>
            </a:ln>
            <a:effectLst/>
          </c:spPr>
        </c:hiLowLines>
        <c:smooth val="0"/>
        <c:axId val="1215450400"/>
        <c:axId val="1215452048"/>
      </c:lineChart>
      <c:catAx>
        <c:axId val="1215450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crossAx val="1215452048"/>
        <c:crosses val="autoZero"/>
        <c:auto val="1"/>
        <c:lblAlgn val="ctr"/>
        <c:lblOffset val="100"/>
        <c:noMultiLvlLbl val="0"/>
      </c:catAx>
      <c:valAx>
        <c:axId val="121545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crossAx val="121545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US" sz="1100" b="1" i="0" baseline="0">
                <a:solidFill>
                  <a:schemeClr val="tx1"/>
                </a:solidFill>
                <a:effectLst/>
              </a:rPr>
              <a:t>Average Monthly Return VS Standard Deviation</a:t>
            </a:r>
            <a:endParaRPr lang="en-AE" sz="1100">
              <a:solidFill>
                <a:schemeClr val="tx1"/>
              </a:solidFill>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AE"/>
        </a:p>
      </c:txPr>
    </c:title>
    <c:autoTitleDeleted val="0"/>
    <c:plotArea>
      <c:layout/>
      <c:lineChart>
        <c:grouping val="standard"/>
        <c:varyColors val="0"/>
        <c:ser>
          <c:idx val="0"/>
          <c:order val="0"/>
          <c:tx>
            <c:strRef>
              <c:f>'Risk Analysis'!$K$75</c:f>
              <c:strCache>
                <c:ptCount val="1"/>
                <c:pt idx="0">
                  <c:v>Avg Monthly Return</c:v>
                </c:pt>
              </c:strCache>
            </c:strRef>
          </c:tx>
          <c:spPr>
            <a:ln w="28575" cap="rnd">
              <a:solidFill>
                <a:schemeClr val="accent2">
                  <a:lumMod val="75000"/>
                </a:schemeClr>
              </a:solidFill>
              <a:round/>
            </a:ln>
            <a:effectLst/>
          </c:spPr>
          <c:marker>
            <c:symbol val="none"/>
          </c:marker>
          <c:dLbls>
            <c:dLbl>
              <c:idx val="0"/>
              <c:layout>
                <c:manualLayout>
                  <c:x val="-9.1540577662602193E-2"/>
                  <c:y val="-3.18773498248154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B4-2349-879F-72BCB8B14DE8}"/>
                </c:ext>
              </c:extLst>
            </c:dLbl>
            <c:dLbl>
              <c:idx val="1"/>
              <c:layout>
                <c:manualLayout>
                  <c:x val="-8.6550973326439559E-2"/>
                  <c:y val="-5.4405512245179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B4-2349-879F-72BCB8B14DE8}"/>
                </c:ext>
              </c:extLst>
            </c:dLbl>
            <c:dLbl>
              <c:idx val="2"/>
              <c:layout>
                <c:manualLayout>
                  <c:x val="-4.2225017797566907E-3"/>
                  <c:y val="-5.8160205981907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B4-2349-879F-72BCB8B14D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'Risk Analysis'!$K$76:$K$78</c:f>
              <c:numCache>
                <c:formatCode>0.00%</c:formatCode>
                <c:ptCount val="3"/>
                <c:pt idx="0">
                  <c:v>2.4450948024342369E-2</c:v>
                </c:pt>
                <c:pt idx="1">
                  <c:v>1.935508515247179E-2</c:v>
                </c:pt>
                <c:pt idx="2">
                  <c:v>1.9416785432879835E-2</c:v>
                </c:pt>
              </c:numCache>
            </c:numRef>
          </c:val>
          <c:smooth val="0"/>
          <c:extLst>
            <c:ext xmlns:c16="http://schemas.microsoft.com/office/drawing/2014/chart" uri="{C3380CC4-5D6E-409C-BE32-E72D297353CC}">
              <c16:uniqueId val="{00000000-4AB4-2349-879F-72BCB8B14DE8}"/>
            </c:ext>
          </c:extLst>
        </c:ser>
        <c:ser>
          <c:idx val="1"/>
          <c:order val="1"/>
          <c:tx>
            <c:strRef>
              <c:f>'Risk Analysis'!$L$75</c:f>
              <c:strCache>
                <c:ptCount val="1"/>
                <c:pt idx="0">
                  <c:v>Standard Deviation</c:v>
                </c:pt>
              </c:strCache>
            </c:strRef>
          </c:tx>
          <c:spPr>
            <a:ln w="28575" cap="rnd">
              <a:solidFill>
                <a:srgbClr val="D7A800"/>
              </a:solidFill>
              <a:round/>
            </a:ln>
            <a:effectLst/>
          </c:spPr>
          <c:marker>
            <c:symbol val="none"/>
          </c:marker>
          <c:dLbls>
            <c:dLbl>
              <c:idx val="0"/>
              <c:layout>
                <c:manualLayout>
                  <c:x val="-9.1540577662602193E-2"/>
                  <c:y val="-3.1877349824815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B4-2349-879F-72BCB8B14DE8}"/>
                </c:ext>
              </c:extLst>
            </c:dLbl>
            <c:dLbl>
              <c:idx val="2"/>
              <c:layout>
                <c:manualLayout>
                  <c:x val="3.2619047244872236E-3"/>
                  <c:y val="-2.8122656088088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B4-2349-879F-72BCB8B14D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'Risk Analysis'!$L$76:$L$78</c:f>
              <c:numCache>
                <c:formatCode>0.00%</c:formatCode>
                <c:ptCount val="3"/>
                <c:pt idx="0">
                  <c:v>6.3860081339775054E-2</c:v>
                </c:pt>
                <c:pt idx="1">
                  <c:v>5.7812932917393589E-2</c:v>
                </c:pt>
                <c:pt idx="2">
                  <c:v>5.3056659968692278E-2</c:v>
                </c:pt>
              </c:numCache>
            </c:numRef>
          </c:val>
          <c:smooth val="0"/>
          <c:extLst>
            <c:ext xmlns:c16="http://schemas.microsoft.com/office/drawing/2014/chart" uri="{C3380CC4-5D6E-409C-BE32-E72D297353CC}">
              <c16:uniqueId val="{00000001-4AB4-2349-879F-72BCB8B14DE8}"/>
            </c:ext>
          </c:extLst>
        </c:ser>
        <c:dLbls>
          <c:dLblPos val="t"/>
          <c:showLegendKey val="0"/>
          <c:showVal val="1"/>
          <c:showCatName val="0"/>
          <c:showSerName val="0"/>
          <c:showPercent val="0"/>
          <c:showBubbleSize val="0"/>
        </c:dLbls>
        <c:hiLowLines>
          <c:spPr>
            <a:ln w="9525" cap="flat" cmpd="sng" algn="ctr">
              <a:solidFill>
                <a:schemeClr val="bg2">
                  <a:lumMod val="75000"/>
                </a:schemeClr>
              </a:solidFill>
              <a:round/>
            </a:ln>
            <a:effectLst/>
          </c:spPr>
        </c:hiLowLines>
        <c:smooth val="0"/>
        <c:axId val="1286580992"/>
        <c:axId val="1246054464"/>
      </c:lineChart>
      <c:catAx>
        <c:axId val="1286580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246054464"/>
        <c:crosses val="autoZero"/>
        <c:auto val="1"/>
        <c:lblAlgn val="ctr"/>
        <c:lblOffset val="100"/>
        <c:noMultiLvlLbl val="0"/>
      </c:catAx>
      <c:valAx>
        <c:axId val="1246054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crossAx val="128658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Average Monthly</a:t>
            </a:r>
            <a:r>
              <a:rPr lang="en-US" sz="1200" b="1" baseline="0">
                <a:solidFill>
                  <a:schemeClr val="tx1"/>
                </a:solidFill>
              </a:rPr>
              <a:t> Return VS Beta Coefficient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AE"/>
        </a:p>
      </c:txPr>
    </c:title>
    <c:autoTitleDeleted val="0"/>
    <c:plotArea>
      <c:layout/>
      <c:lineChart>
        <c:grouping val="standard"/>
        <c:varyColors val="0"/>
        <c:ser>
          <c:idx val="0"/>
          <c:order val="0"/>
          <c:tx>
            <c:strRef>
              <c:f>'Analysis with S&amp;P500'!$L$23</c:f>
              <c:strCache>
                <c:ptCount val="1"/>
                <c:pt idx="0">
                  <c:v>Avg Monthly Return</c:v>
                </c:pt>
              </c:strCache>
            </c:strRef>
          </c:tx>
          <c:spPr>
            <a:ln w="28575" cap="rnd">
              <a:solidFill>
                <a:srgbClr val="002060"/>
              </a:solidFill>
              <a:round/>
            </a:ln>
            <a:effectLst/>
          </c:spPr>
          <c:marker>
            <c:symbol val="none"/>
          </c:marker>
          <c:dLbls>
            <c:dLbl>
              <c:idx val="0"/>
              <c:layout>
                <c:manualLayout>
                  <c:x val="-8.5568705935075415E-2"/>
                  <c:y val="-5.4817106401301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27-BC42-BE17-B49807F8BDB6}"/>
                </c:ext>
              </c:extLst>
            </c:dLbl>
            <c:dLbl>
              <c:idx val="1"/>
              <c:layout>
                <c:manualLayout>
                  <c:x val="-7.8376551386434179E-2"/>
                  <c:y val="-5.48171064013019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27-BC42-BE17-B49807F8BDB6}"/>
                </c:ext>
              </c:extLst>
            </c:dLbl>
            <c:dLbl>
              <c:idx val="2"/>
              <c:layout>
                <c:manualLayout>
                  <c:x val="-9.3590332458442699E-2"/>
                  <c:y val="-7.1712962962963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27-BC42-BE17-B49807F8BDB6}"/>
                </c:ext>
              </c:extLst>
            </c:dLbl>
            <c:dLbl>
              <c:idx val="3"/>
              <c:layout>
                <c:manualLayout>
                  <c:x val="-8.8523907495678573E-3"/>
                  <c:y val="-5.4817106401301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27-BC42-BE17-B49807F8BD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 with S&amp;P500'!$L$24:$L$27</c:f>
              <c:numCache>
                <c:formatCode>0.00%</c:formatCode>
                <c:ptCount val="4"/>
                <c:pt idx="0">
                  <c:v>2.2870123399941114E-2</c:v>
                </c:pt>
                <c:pt idx="1">
                  <c:v>2.6860618344484034E-2</c:v>
                </c:pt>
                <c:pt idx="2">
                  <c:v>9.3245761169359342E-3</c:v>
                </c:pt>
                <c:pt idx="3">
                  <c:v>1.9928216102895892E-2</c:v>
                </c:pt>
              </c:numCache>
            </c:numRef>
          </c:val>
          <c:smooth val="0"/>
          <c:extLst>
            <c:ext xmlns:c16="http://schemas.microsoft.com/office/drawing/2014/chart" uri="{C3380CC4-5D6E-409C-BE32-E72D297353CC}">
              <c16:uniqueId val="{00000000-5127-BC42-BE17-B49807F8BDB6}"/>
            </c:ext>
          </c:extLst>
        </c:ser>
        <c:ser>
          <c:idx val="1"/>
          <c:order val="1"/>
          <c:tx>
            <c:strRef>
              <c:f>'Analysis with S&amp;P500'!$M$23</c:f>
              <c:strCache>
                <c:ptCount val="1"/>
                <c:pt idx="0">
                  <c:v>Covariance (Beta)</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A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 with S&amp;P500'!$M$24:$M$27</c:f>
              <c:numCache>
                <c:formatCode>0.000</c:formatCode>
                <c:ptCount val="4"/>
                <c:pt idx="0">
                  <c:v>1.1266075153560755</c:v>
                </c:pt>
                <c:pt idx="1">
                  <c:v>0.92435877450021287</c:v>
                </c:pt>
                <c:pt idx="2">
                  <c:v>1.0812645307047948</c:v>
                </c:pt>
                <c:pt idx="3">
                  <c:v>0.82763823656566982</c:v>
                </c:pt>
              </c:numCache>
            </c:numRef>
          </c:val>
          <c:smooth val="0"/>
          <c:extLst>
            <c:ext xmlns:c16="http://schemas.microsoft.com/office/drawing/2014/chart" uri="{C3380CC4-5D6E-409C-BE32-E72D297353CC}">
              <c16:uniqueId val="{00000001-5127-BC42-BE17-B49807F8BDB6}"/>
            </c:ext>
          </c:extLst>
        </c:ser>
        <c:dLbls>
          <c:dLblPos val="t"/>
          <c:showLegendKey val="0"/>
          <c:showVal val="1"/>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290558704"/>
        <c:axId val="1290560352"/>
      </c:lineChart>
      <c:catAx>
        <c:axId val="1290558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crossAx val="1290560352"/>
        <c:crosses val="autoZero"/>
        <c:auto val="1"/>
        <c:lblAlgn val="ctr"/>
        <c:lblOffset val="100"/>
        <c:noMultiLvlLbl val="0"/>
      </c:catAx>
      <c:valAx>
        <c:axId val="1290560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crossAx val="129055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359833</xdr:colOff>
      <xdr:row>67</xdr:row>
      <xdr:rowOff>129113</xdr:rowOff>
    </xdr:from>
    <xdr:to>
      <xdr:col>8</xdr:col>
      <xdr:colOff>285750</xdr:colOff>
      <xdr:row>72</xdr:row>
      <xdr:rowOff>74084</xdr:rowOff>
    </xdr:to>
    <xdr:sp macro="" textlink="">
      <xdr:nvSpPr>
        <xdr:cNvPr id="2" name="TextBox 1">
          <a:extLst>
            <a:ext uri="{FF2B5EF4-FFF2-40B4-BE49-F238E27FC236}">
              <a16:creationId xmlns:a16="http://schemas.microsoft.com/office/drawing/2014/main" id="{60AFFF82-9C0B-B347-8BD2-3539C08D5385}"/>
            </a:ext>
          </a:extLst>
        </xdr:cNvPr>
        <xdr:cNvSpPr txBox="1"/>
      </xdr:nvSpPr>
      <xdr:spPr>
        <a:xfrm>
          <a:off x="2328333" y="13485280"/>
          <a:ext cx="4011084" cy="117263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Q5:</a:t>
          </a:r>
          <a:r>
            <a:rPr lang="en-US" sz="1100" baseline="0">
              <a:solidFill>
                <a:srgbClr val="FF0000"/>
              </a:solidFill>
            </a:rPr>
            <a:t> </a:t>
          </a:r>
          <a:r>
            <a:rPr lang="en-US" sz="1100" b="0" i="0" u="none" strike="noStrike">
              <a:solidFill>
                <a:srgbClr val="FF0000"/>
              </a:solidFill>
              <a:effectLst/>
              <a:latin typeface="+mn-lt"/>
              <a:ea typeface="+mn-ea"/>
              <a:cs typeface="+mn-cs"/>
            </a:rPr>
            <a:t>Which company is riskier given the standard deviation measure you calculated above?</a:t>
          </a:r>
          <a:endParaRPr lang="en-US" sz="1100">
            <a:solidFill>
              <a:srgbClr val="FF0000"/>
            </a:solidFill>
          </a:endParaRPr>
        </a:p>
        <a:p>
          <a:r>
            <a:rPr lang="en-US" sz="1100"/>
            <a:t>XOM</a:t>
          </a:r>
          <a:r>
            <a:rPr lang="en-US" sz="1100" baseline="0"/>
            <a:t> has the highest standard deviation of 9.22% therefore more riskier followed by AMZN with 8.27%, LVMH with 6.24% and MFST with 5.60% which has the least risk associated with it.</a:t>
          </a:r>
          <a:endParaRPr lang="en-US" sz="1100"/>
        </a:p>
      </xdr:txBody>
    </xdr:sp>
    <xdr:clientData/>
  </xdr:twoCellAnchor>
  <xdr:twoCellAnchor>
    <xdr:from>
      <xdr:col>0</xdr:col>
      <xdr:colOff>232833</xdr:colOff>
      <xdr:row>75</xdr:row>
      <xdr:rowOff>148166</xdr:rowOff>
    </xdr:from>
    <xdr:to>
      <xdr:col>6</xdr:col>
      <xdr:colOff>31750</xdr:colOff>
      <xdr:row>94</xdr:row>
      <xdr:rowOff>105832</xdr:rowOff>
    </xdr:to>
    <xdr:graphicFrame macro="">
      <xdr:nvGraphicFramePr>
        <xdr:cNvPr id="3" name="Chart 2">
          <a:extLst>
            <a:ext uri="{FF2B5EF4-FFF2-40B4-BE49-F238E27FC236}">
              <a16:creationId xmlns:a16="http://schemas.microsoft.com/office/drawing/2014/main" id="{4C251D23-39F3-794C-B1A8-ED08BF1E0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84665</xdr:colOff>
      <xdr:row>78</xdr:row>
      <xdr:rowOff>74081</xdr:rowOff>
    </xdr:from>
    <xdr:to>
      <xdr:col>11</xdr:col>
      <xdr:colOff>751417</xdr:colOff>
      <xdr:row>85</xdr:row>
      <xdr:rowOff>179917</xdr:rowOff>
    </xdr:to>
    <xdr:sp macro="" textlink="">
      <xdr:nvSpPr>
        <xdr:cNvPr id="4" name="TextBox 3">
          <a:extLst>
            <a:ext uri="{FF2B5EF4-FFF2-40B4-BE49-F238E27FC236}">
              <a16:creationId xmlns:a16="http://schemas.microsoft.com/office/drawing/2014/main" id="{37041282-C9C6-C040-80A6-8A3EC9C6B826}"/>
            </a:ext>
          </a:extLst>
        </xdr:cNvPr>
        <xdr:cNvSpPr txBox="1"/>
      </xdr:nvSpPr>
      <xdr:spPr>
        <a:xfrm>
          <a:off x="5016498" y="16097248"/>
          <a:ext cx="3968752" cy="151341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Q6: </a:t>
          </a:r>
          <a:r>
            <a:rPr lang="en-US" sz="1100" b="0" i="0" u="none" strike="noStrike">
              <a:solidFill>
                <a:srgbClr val="FF0000"/>
              </a:solidFill>
              <a:effectLst/>
              <a:latin typeface="+mn-lt"/>
              <a:ea typeface="+mn-ea"/>
              <a:cs typeface="+mn-cs"/>
            </a:rPr>
            <a:t>Graph a line chart between the average monthly returns and the standard deviation. Comment on the graph.</a:t>
          </a:r>
        </a:p>
        <a:p>
          <a:br>
            <a:rPr lang="en-US"/>
          </a:br>
          <a:r>
            <a:rPr lang="en-US" sz="1100"/>
            <a:t>From this line graph,</a:t>
          </a:r>
          <a:r>
            <a:rPr lang="en-US" sz="1100" baseline="0"/>
            <a:t> the higher standard deviation the lower the average monthly return over the tenure of 5 years. As higher S.D can lead to higher returns as well as lower returns due to the risk associated, but when you take an average we see that riskier shares have lower average monthly return. </a:t>
          </a:r>
          <a:endParaRPr lang="en-US" sz="1100"/>
        </a:p>
      </xdr:txBody>
    </xdr:sp>
    <xdr:clientData/>
  </xdr:twoCellAnchor>
  <xdr:twoCellAnchor>
    <xdr:from>
      <xdr:col>12</xdr:col>
      <xdr:colOff>158751</xdr:colOff>
      <xdr:row>71</xdr:row>
      <xdr:rowOff>194734</xdr:rowOff>
    </xdr:from>
    <xdr:to>
      <xdr:col>18</xdr:col>
      <xdr:colOff>402168</xdr:colOff>
      <xdr:row>87</xdr:row>
      <xdr:rowOff>127000</xdr:rowOff>
    </xdr:to>
    <xdr:graphicFrame macro="">
      <xdr:nvGraphicFramePr>
        <xdr:cNvPr id="7" name="Chart 6">
          <a:extLst>
            <a:ext uri="{FF2B5EF4-FFF2-40B4-BE49-F238E27FC236}">
              <a16:creationId xmlns:a16="http://schemas.microsoft.com/office/drawing/2014/main" id="{36A15FC6-1124-0644-A0A6-1D369D81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91016</xdr:colOff>
      <xdr:row>88</xdr:row>
      <xdr:rowOff>21165</xdr:rowOff>
    </xdr:from>
    <xdr:to>
      <xdr:col>17</xdr:col>
      <xdr:colOff>1301750</xdr:colOff>
      <xdr:row>94</xdr:row>
      <xdr:rowOff>158751</xdr:rowOff>
    </xdr:to>
    <xdr:sp macro="" textlink="">
      <xdr:nvSpPr>
        <xdr:cNvPr id="8" name="TextBox 7">
          <a:extLst>
            <a:ext uri="{FF2B5EF4-FFF2-40B4-BE49-F238E27FC236}">
              <a16:creationId xmlns:a16="http://schemas.microsoft.com/office/drawing/2014/main" id="{A305DD76-8CB8-D949-A757-543A891E962E}"/>
            </a:ext>
          </a:extLst>
        </xdr:cNvPr>
        <xdr:cNvSpPr txBox="1"/>
      </xdr:nvSpPr>
      <xdr:spPr>
        <a:xfrm>
          <a:off x="7308849" y="18055165"/>
          <a:ext cx="6364818" cy="134408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Q8: </a:t>
          </a:r>
          <a:r>
            <a:rPr lang="en-US" sz="1100" b="0" i="0" u="none" strike="noStrike">
              <a:solidFill>
                <a:srgbClr val="FF0000"/>
              </a:solidFill>
              <a:effectLst/>
              <a:latin typeface="+mn-lt"/>
              <a:ea typeface="+mn-ea"/>
              <a:cs typeface="+mn-cs"/>
            </a:rPr>
            <a:t>Graph a line chart between the portfolios’ average returns and standard deviations. Comment on the graph.</a:t>
          </a:r>
        </a:p>
        <a:p>
          <a:br>
            <a:rPr lang="en-US"/>
          </a:br>
          <a:r>
            <a:rPr lang="en-US" sz="1100"/>
            <a:t>As we increase portfolio</a:t>
          </a:r>
          <a:r>
            <a:rPr lang="en-US" sz="1100" baseline="0"/>
            <a:t> diversification the SD and the risk associated with the portfolio has decreased as we have invested in various industries, they are not dependent on each other. With this diversification we have reached an optimul rate of return by investing appropriate amount in each stock yielding the maximum return with the lowest risk. </a:t>
          </a:r>
          <a:endParaRPr lang="en-US" sz="1100"/>
        </a:p>
      </xdr:txBody>
    </xdr:sp>
    <xdr:clientData/>
  </xdr:twoCellAnchor>
  <xdr:twoCellAnchor>
    <xdr:from>
      <xdr:col>1</xdr:col>
      <xdr:colOff>814916</xdr:colOff>
      <xdr:row>67</xdr:row>
      <xdr:rowOff>42333</xdr:rowOff>
    </xdr:from>
    <xdr:to>
      <xdr:col>2</xdr:col>
      <xdr:colOff>328083</xdr:colOff>
      <xdr:row>69</xdr:row>
      <xdr:rowOff>0</xdr:rowOff>
    </xdr:to>
    <xdr:cxnSp macro="">
      <xdr:nvCxnSpPr>
        <xdr:cNvPr id="10" name="Straight Arrow Connector 9">
          <a:extLst>
            <a:ext uri="{FF2B5EF4-FFF2-40B4-BE49-F238E27FC236}">
              <a16:creationId xmlns:a16="http://schemas.microsoft.com/office/drawing/2014/main" id="{8D8199D0-CE31-0B42-946D-8839E5E6CA36}"/>
            </a:ext>
          </a:extLst>
        </xdr:cNvPr>
        <xdr:cNvCxnSpPr/>
      </xdr:nvCxnSpPr>
      <xdr:spPr>
        <a:xfrm>
          <a:off x="1788583" y="13398500"/>
          <a:ext cx="508000" cy="359833"/>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67732</xdr:colOff>
      <xdr:row>76</xdr:row>
      <xdr:rowOff>99484</xdr:rowOff>
    </xdr:from>
    <xdr:to>
      <xdr:col>7</xdr:col>
      <xdr:colOff>179917</xdr:colOff>
      <xdr:row>78</xdr:row>
      <xdr:rowOff>52916</xdr:rowOff>
    </xdr:to>
    <xdr:cxnSp macro="">
      <xdr:nvCxnSpPr>
        <xdr:cNvPr id="11" name="Straight Arrow Connector 10">
          <a:extLst>
            <a:ext uri="{FF2B5EF4-FFF2-40B4-BE49-F238E27FC236}">
              <a16:creationId xmlns:a16="http://schemas.microsoft.com/office/drawing/2014/main" id="{AA302806-C8D4-F44F-BE00-197CF0AFA288}"/>
            </a:ext>
          </a:extLst>
        </xdr:cNvPr>
        <xdr:cNvCxnSpPr/>
      </xdr:nvCxnSpPr>
      <xdr:spPr>
        <a:xfrm>
          <a:off x="4999565" y="15720484"/>
          <a:ext cx="302685" cy="355599"/>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1375833</xdr:colOff>
      <xdr:row>87</xdr:row>
      <xdr:rowOff>156633</xdr:rowOff>
    </xdr:from>
    <xdr:to>
      <xdr:col>18</xdr:col>
      <xdr:colOff>283631</xdr:colOff>
      <xdr:row>90</xdr:row>
      <xdr:rowOff>42333</xdr:rowOff>
    </xdr:to>
    <xdr:cxnSp macro="">
      <xdr:nvCxnSpPr>
        <xdr:cNvPr id="15" name="Straight Arrow Connector 14">
          <a:extLst>
            <a:ext uri="{FF2B5EF4-FFF2-40B4-BE49-F238E27FC236}">
              <a16:creationId xmlns:a16="http://schemas.microsoft.com/office/drawing/2014/main" id="{EEC8E184-CFDA-2E40-BB09-2B5F8E17B445}"/>
            </a:ext>
          </a:extLst>
        </xdr:cNvPr>
        <xdr:cNvCxnSpPr/>
      </xdr:nvCxnSpPr>
      <xdr:spPr>
        <a:xfrm flipH="1">
          <a:off x="13747750" y="17989550"/>
          <a:ext cx="410631" cy="488950"/>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317115</xdr:colOff>
      <xdr:row>45</xdr:row>
      <xdr:rowOff>160672</xdr:rowOff>
    </xdr:from>
    <xdr:to>
      <xdr:col>16</xdr:col>
      <xdr:colOff>105833</xdr:colOff>
      <xdr:row>58</xdr:row>
      <xdr:rowOff>63500</xdr:rowOff>
    </xdr:to>
    <xdr:sp macro="" textlink="">
      <xdr:nvSpPr>
        <xdr:cNvPr id="3" name="TextBox 2">
          <a:extLst>
            <a:ext uri="{FF2B5EF4-FFF2-40B4-BE49-F238E27FC236}">
              <a16:creationId xmlns:a16="http://schemas.microsoft.com/office/drawing/2014/main" id="{AEB1AB2D-2ED1-AE49-BCBE-DF71B066BE79}"/>
            </a:ext>
          </a:extLst>
        </xdr:cNvPr>
        <xdr:cNvSpPr txBox="1"/>
      </xdr:nvSpPr>
      <xdr:spPr>
        <a:xfrm>
          <a:off x="7683115" y="9495172"/>
          <a:ext cx="5334385" cy="251691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FF0000"/>
              </a:solidFill>
              <a:effectLst/>
              <a:latin typeface="+mn-lt"/>
              <a:ea typeface="+mn-ea"/>
              <a:cs typeface="+mn-cs"/>
            </a:rPr>
            <a:t>Q11:</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Which company is riskier given the calculated beta? How does your answer compare to your answer of question #5?</a:t>
          </a:r>
        </a:p>
        <a:p>
          <a:br>
            <a:rPr lang="en-US"/>
          </a:br>
          <a:r>
            <a:rPr lang="en-US" sz="1100"/>
            <a:t>Since AMZN</a:t>
          </a:r>
          <a:r>
            <a:rPr lang="en-US" sz="1100" baseline="0"/>
            <a:t> and XOM have b&gt;1 (1.127 and 1.081 respectively), these stocks are more volatile and riskier compared to the market. </a:t>
          </a:r>
          <a:r>
            <a:rPr lang="en-US" sz="1100" b="0" i="0" u="none" strike="noStrike">
              <a:solidFill>
                <a:schemeClr val="dk1"/>
              </a:solidFill>
              <a:effectLst/>
              <a:latin typeface="+mn-lt"/>
              <a:ea typeface="+mn-ea"/>
              <a:cs typeface="+mn-cs"/>
            </a:rPr>
            <a:t>These shares tend to go up faster then the market in a rising(bull) market and fall more than the market in a declining (bear) market.</a:t>
          </a:r>
          <a:endParaRPr lang="en-US" sz="1100" baseline="0"/>
        </a:p>
        <a:p>
          <a:endParaRPr lang="en-US" sz="1100" baseline="0"/>
        </a:p>
        <a:p>
          <a:r>
            <a:rPr lang="en-US" sz="1100" baseline="0"/>
            <a:t>Since MFST and LVMH have b&lt; 1 (0.924 and 0.828 respectively), these stocks are noticeably less volatile from the market. </a:t>
          </a:r>
          <a:r>
            <a:rPr lang="en-US" sz="1100" b="0" i="0" u="none" strike="noStrike">
              <a:solidFill>
                <a:schemeClr val="dk1"/>
              </a:solidFill>
              <a:effectLst/>
              <a:latin typeface="+mn-lt"/>
              <a:ea typeface="+mn-ea"/>
              <a:cs typeface="+mn-cs"/>
            </a:rPr>
            <a:t>These shares will generally experience smaller than average gains in a rising market and smaller than average falls in a declining market.</a:t>
          </a:r>
          <a:endParaRPr lang="en-US" sz="1100" baseline="0"/>
        </a:p>
        <a:p>
          <a:endParaRPr lang="en-US" sz="1100" baseline="0"/>
        </a:p>
        <a:p>
          <a:r>
            <a:rPr lang="en-US" sz="1100"/>
            <a:t>Comparing the previous calculated SD's and</a:t>
          </a:r>
          <a:r>
            <a:rPr lang="en-US" sz="1100" baseline="0"/>
            <a:t> current beta coeff's, XOM is still one of the riskier companies. But from the beta values it is  seen that amazon is the riskiest out of the current four companies.</a:t>
          </a:r>
          <a:endParaRPr lang="en-US" sz="1100"/>
        </a:p>
      </xdr:txBody>
    </xdr:sp>
    <xdr:clientData/>
  </xdr:twoCellAnchor>
  <xdr:twoCellAnchor>
    <xdr:from>
      <xdr:col>13</xdr:col>
      <xdr:colOff>520509</xdr:colOff>
      <xdr:row>21</xdr:row>
      <xdr:rowOff>118343</xdr:rowOff>
    </xdr:from>
    <xdr:to>
      <xdr:col>19</xdr:col>
      <xdr:colOff>455083</xdr:colOff>
      <xdr:row>28</xdr:row>
      <xdr:rowOff>31751</xdr:rowOff>
    </xdr:to>
    <xdr:sp macro="" textlink="">
      <xdr:nvSpPr>
        <xdr:cNvPr id="4" name="TextBox 3">
          <a:extLst>
            <a:ext uri="{FF2B5EF4-FFF2-40B4-BE49-F238E27FC236}">
              <a16:creationId xmlns:a16="http://schemas.microsoft.com/office/drawing/2014/main" id="{BD2326B5-C73C-5D4D-AFCD-BAB0B83CF176}"/>
            </a:ext>
          </a:extLst>
        </xdr:cNvPr>
        <xdr:cNvSpPr txBox="1"/>
      </xdr:nvSpPr>
      <xdr:spPr>
        <a:xfrm>
          <a:off x="10722842" y="4404593"/>
          <a:ext cx="5120408" cy="154324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FF0000"/>
              </a:solidFill>
              <a:effectLst/>
              <a:latin typeface="+mn-lt"/>
              <a:ea typeface="+mn-ea"/>
              <a:cs typeface="+mn-cs"/>
            </a:rPr>
            <a:t>Q12: Graph a line chart between the company’s average monthly returns and calculated beta. Comment on the graph. How does the graph compare to the one you did in question #6?</a:t>
          </a:r>
        </a:p>
        <a:p>
          <a:endParaRPr lang="en-US" sz="11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In the</a:t>
          </a:r>
          <a:r>
            <a:rPr lang="en-US" sz="1100" b="0" i="0" u="none" strike="noStrike" baseline="0">
              <a:solidFill>
                <a:schemeClr val="tx1"/>
              </a:solidFill>
              <a:effectLst/>
              <a:latin typeface="+mn-lt"/>
              <a:ea typeface="+mn-ea"/>
              <a:cs typeface="+mn-cs"/>
            </a:rPr>
            <a:t> previous graph we see that </a:t>
          </a:r>
          <a:r>
            <a:rPr lang="en-US" sz="1100" b="0" i="0" u="none" strike="noStrike" baseline="0">
              <a:solidFill>
                <a:schemeClr val="dk1"/>
              </a:solidFill>
              <a:effectLst/>
              <a:latin typeface="+mn-lt"/>
              <a:ea typeface="+mn-ea"/>
              <a:cs typeface="+mn-cs"/>
            </a:rPr>
            <a:t>as the </a:t>
          </a:r>
          <a:r>
            <a:rPr lang="en-US" sz="1100" baseline="0"/>
            <a:t>standard deviation increases the average monthly return decreases over the tenure of 5 years. Whereas from this graph we can see that as BETA increases, the average monthly return decreases except for Amazon due to market fluctuations.</a:t>
          </a:r>
          <a:endParaRPr lang="en-US" sz="1100"/>
        </a:p>
        <a:p>
          <a:endParaRPr lang="en-US" sz="1100" b="0" i="0" u="none" strike="noStrike">
            <a:solidFill>
              <a:schemeClr val="tx1"/>
            </a:solidFill>
            <a:effectLst/>
            <a:latin typeface="+mn-lt"/>
            <a:ea typeface="+mn-ea"/>
            <a:cs typeface="+mn-cs"/>
          </a:endParaRPr>
        </a:p>
        <a:p>
          <a:br>
            <a:rPr lang="en-US"/>
          </a:br>
          <a:endParaRPr lang="en-US" sz="1100">
            <a:solidFill>
              <a:srgbClr val="FF0000"/>
            </a:solidFill>
          </a:endParaRPr>
        </a:p>
      </xdr:txBody>
    </xdr:sp>
    <xdr:clientData/>
  </xdr:twoCellAnchor>
  <xdr:twoCellAnchor>
    <xdr:from>
      <xdr:col>10</xdr:col>
      <xdr:colOff>88683</xdr:colOff>
      <xdr:row>28</xdr:row>
      <xdr:rowOff>88488</xdr:rowOff>
    </xdr:from>
    <xdr:to>
      <xdr:col>15</xdr:col>
      <xdr:colOff>349250</xdr:colOff>
      <xdr:row>43</xdr:row>
      <xdr:rowOff>0</xdr:rowOff>
    </xdr:to>
    <xdr:graphicFrame macro="">
      <xdr:nvGraphicFramePr>
        <xdr:cNvPr id="5" name="Chart 4">
          <a:extLst>
            <a:ext uri="{FF2B5EF4-FFF2-40B4-BE49-F238E27FC236}">
              <a16:creationId xmlns:a16="http://schemas.microsoft.com/office/drawing/2014/main" id="{EAECA9C5-6E6A-DA48-8CDE-ABE590B6F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105833</xdr:colOff>
      <xdr:row>8</xdr:row>
      <xdr:rowOff>169334</xdr:rowOff>
    </xdr:from>
    <xdr:to>
      <xdr:col>15</xdr:col>
      <xdr:colOff>232834</xdr:colOff>
      <xdr:row>12</xdr:row>
      <xdr:rowOff>21167</xdr:rowOff>
    </xdr:to>
    <xdr:sp macro="" textlink="">
      <xdr:nvSpPr>
        <xdr:cNvPr id="6" name="TextBox 5">
          <a:extLst>
            <a:ext uri="{FF2B5EF4-FFF2-40B4-BE49-F238E27FC236}">
              <a16:creationId xmlns:a16="http://schemas.microsoft.com/office/drawing/2014/main" id="{A6E50D82-4989-4C4F-A2CD-893879FE12A1}"/>
            </a:ext>
          </a:extLst>
        </xdr:cNvPr>
        <xdr:cNvSpPr txBox="1"/>
      </xdr:nvSpPr>
      <xdr:spPr>
        <a:xfrm>
          <a:off x="9313333" y="1788584"/>
          <a:ext cx="3005668" cy="666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rPr>
            <a:t>The Beta</a:t>
          </a:r>
          <a:r>
            <a:rPr lang="en-US" sz="1100" baseline="0">
              <a:solidFill>
                <a:schemeClr val="tx1"/>
              </a:solidFill>
            </a:rPr>
            <a:t> coefficient value from using both the regression and the excel function are the same. (B = 1.127 for AMZN)</a:t>
          </a:r>
          <a:endParaRPr lang="en-US" sz="1100">
            <a:solidFill>
              <a:schemeClr val="tx1"/>
            </a:solidFill>
          </a:endParaRPr>
        </a:p>
      </xdr:txBody>
    </xdr:sp>
    <xdr:clientData/>
  </xdr:twoCellAnchor>
  <xdr:twoCellAnchor>
    <xdr:from>
      <xdr:col>15</xdr:col>
      <xdr:colOff>603250</xdr:colOff>
      <xdr:row>34</xdr:row>
      <xdr:rowOff>179915</xdr:rowOff>
    </xdr:from>
    <xdr:to>
      <xdr:col>21</xdr:col>
      <xdr:colOff>222250</xdr:colOff>
      <xdr:row>44</xdr:row>
      <xdr:rowOff>169332</xdr:rowOff>
    </xdr:to>
    <xdr:sp macro="" textlink="">
      <xdr:nvSpPr>
        <xdr:cNvPr id="7" name="TextBox 6">
          <a:extLst>
            <a:ext uri="{FF2B5EF4-FFF2-40B4-BE49-F238E27FC236}">
              <a16:creationId xmlns:a16="http://schemas.microsoft.com/office/drawing/2014/main" id="{64DD41A1-7272-574D-B313-57CDA89BAD05}"/>
            </a:ext>
          </a:extLst>
        </xdr:cNvPr>
        <xdr:cNvSpPr txBox="1"/>
      </xdr:nvSpPr>
      <xdr:spPr>
        <a:xfrm>
          <a:off x="12689417" y="7302498"/>
          <a:ext cx="4572000" cy="20002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FF0000"/>
              </a:solidFill>
              <a:effectLst/>
              <a:latin typeface="+mn-lt"/>
              <a:ea typeface="+mn-ea"/>
              <a:cs typeface="+mn-cs"/>
            </a:rPr>
            <a:t>Q13: What is the difference between the two measures of risk (standard deviation &amp; Beta)?</a:t>
          </a:r>
        </a:p>
        <a:p>
          <a:endParaRPr lang="en-US" sz="1100" b="0" i="0" u="none" strike="noStrike">
            <a:solidFill>
              <a:srgbClr val="FF0000"/>
            </a:solidFill>
            <a:effectLst/>
            <a:latin typeface="+mn-lt"/>
            <a:ea typeface="+mn-ea"/>
            <a:cs typeface="+mn-cs"/>
          </a:endParaRPr>
        </a:p>
        <a:p>
          <a:r>
            <a:rPr lang="en-US" sz="1100" b="0" i="0" u="none" strike="noStrike">
              <a:solidFill>
                <a:schemeClr val="tx1"/>
              </a:solidFill>
              <a:effectLst/>
              <a:latin typeface="+mn-lt"/>
              <a:ea typeface="+mn-ea"/>
              <a:cs typeface="+mn-cs"/>
            </a:rPr>
            <a:t>From</a:t>
          </a:r>
          <a:r>
            <a:rPr lang="en-US" sz="1100" b="0" i="0" u="none" strike="noStrike" baseline="0">
              <a:solidFill>
                <a:schemeClr val="tx1"/>
              </a:solidFill>
              <a:effectLst/>
              <a:latin typeface="+mn-lt"/>
              <a:ea typeface="+mn-ea"/>
              <a:cs typeface="+mn-cs"/>
            </a:rPr>
            <a:t> the table we can see that AMZN has the highest BETA coeff which contributes to higher yield of return whereas SD is compartively lower than XOM making is less riskier.</a:t>
          </a:r>
        </a:p>
        <a:p>
          <a:endParaRPr lang="en-US" sz="1100" b="0" i="0" u="none" strike="noStrike" baseline="0">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BETA measures a stock’s contribution of risk to a portfolio</a:t>
          </a:r>
          <a:r>
            <a:rPr lang="en-US" sz="1100" b="0" i="0" u="none" strike="noStrike" baseline="0">
              <a:solidFill>
                <a:schemeClr val="tx1"/>
              </a:solidFill>
              <a:effectLst/>
              <a:latin typeface="+mn-lt"/>
              <a:ea typeface="+mn-ea"/>
              <a:cs typeface="+mn-cs"/>
            </a:rPr>
            <a:t> and also </a:t>
          </a:r>
          <a:r>
            <a:rPr lang="en-US" sz="1100" b="0" i="0" u="none" strike="noStrike">
              <a:solidFill>
                <a:schemeClr val="tx1"/>
              </a:solidFill>
              <a:effectLst/>
              <a:latin typeface="+mn-lt"/>
              <a:ea typeface="+mn-ea"/>
              <a:cs typeface="+mn-cs"/>
            </a:rPr>
            <a:t>measures the stock’s volatility relative to the market. </a:t>
          </a:r>
        </a:p>
        <a:p>
          <a:r>
            <a:rPr lang="en-US" sz="1100" b="0" i="0" u="none" strike="noStrike">
              <a:solidFill>
                <a:schemeClr val="tx1"/>
              </a:solidFill>
              <a:effectLst/>
              <a:latin typeface="+mn-lt"/>
              <a:ea typeface="+mn-ea"/>
              <a:cs typeface="+mn-cs"/>
            </a:rPr>
            <a:t>SD measures</a:t>
          </a:r>
          <a:r>
            <a:rPr lang="en-US" sz="1100" b="0" i="0" u="none" strike="noStrike" baseline="0">
              <a:solidFill>
                <a:schemeClr val="tx1"/>
              </a:solidFill>
              <a:effectLst/>
              <a:latin typeface="+mn-lt"/>
              <a:ea typeface="+mn-ea"/>
              <a:cs typeface="+mn-cs"/>
            </a:rPr>
            <a:t> the share price over time and fluctuation to the portfolio in relation to the market</a:t>
          </a:r>
          <a:endParaRPr lang="en-US" sz="1100" b="0" i="0" u="none" strike="noStrike">
            <a:solidFill>
              <a:schemeClr val="tx1"/>
            </a:solidFill>
            <a:effectLst/>
            <a:latin typeface="+mn-lt"/>
            <a:ea typeface="+mn-ea"/>
            <a:cs typeface="+mn-cs"/>
          </a:endParaRPr>
        </a:p>
        <a:p>
          <a:br>
            <a:rPr lang="en-US"/>
          </a:br>
          <a:endParaRPr lang="en-US" sz="1100"/>
        </a:p>
      </xdr:txBody>
    </xdr:sp>
    <xdr:clientData/>
  </xdr:twoCellAnchor>
  <xdr:twoCellAnchor>
    <xdr:from>
      <xdr:col>13</xdr:col>
      <xdr:colOff>21167</xdr:colOff>
      <xdr:row>26</xdr:row>
      <xdr:rowOff>63500</xdr:rowOff>
    </xdr:from>
    <xdr:to>
      <xdr:col>13</xdr:col>
      <xdr:colOff>486834</xdr:colOff>
      <xdr:row>28</xdr:row>
      <xdr:rowOff>63500</xdr:rowOff>
    </xdr:to>
    <xdr:cxnSp macro="">
      <xdr:nvCxnSpPr>
        <xdr:cNvPr id="9" name="Straight Arrow Connector 8">
          <a:extLst>
            <a:ext uri="{FF2B5EF4-FFF2-40B4-BE49-F238E27FC236}">
              <a16:creationId xmlns:a16="http://schemas.microsoft.com/office/drawing/2014/main" id="{78BE135E-C552-954D-B9D9-70F934A68C1A}"/>
            </a:ext>
          </a:extLst>
        </xdr:cNvPr>
        <xdr:cNvCxnSpPr/>
      </xdr:nvCxnSpPr>
      <xdr:spPr>
        <a:xfrm flipV="1">
          <a:off x="10223500" y="5577417"/>
          <a:ext cx="465667" cy="402166"/>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25400</xdr:colOff>
      <xdr:row>32</xdr:row>
      <xdr:rowOff>14816</xdr:rowOff>
    </xdr:from>
    <xdr:to>
      <xdr:col>19</xdr:col>
      <xdr:colOff>465666</xdr:colOff>
      <xdr:row>34</xdr:row>
      <xdr:rowOff>179917</xdr:rowOff>
    </xdr:to>
    <xdr:cxnSp macro="">
      <xdr:nvCxnSpPr>
        <xdr:cNvPr id="12" name="Straight Arrow Connector 11">
          <a:extLst>
            <a:ext uri="{FF2B5EF4-FFF2-40B4-BE49-F238E27FC236}">
              <a16:creationId xmlns:a16="http://schemas.microsoft.com/office/drawing/2014/main" id="{0516D409-ED00-E74E-946C-1FCD9A71EC89}"/>
            </a:ext>
          </a:extLst>
        </xdr:cNvPr>
        <xdr:cNvCxnSpPr/>
      </xdr:nvCxnSpPr>
      <xdr:spPr>
        <a:xfrm>
          <a:off x="15413567" y="6735233"/>
          <a:ext cx="440266" cy="567267"/>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84667</xdr:colOff>
      <xdr:row>58</xdr:row>
      <xdr:rowOff>127000</xdr:rowOff>
    </xdr:from>
    <xdr:to>
      <xdr:col>10</xdr:col>
      <xdr:colOff>550333</xdr:colOff>
      <xdr:row>61</xdr:row>
      <xdr:rowOff>84667</xdr:rowOff>
    </xdr:to>
    <xdr:cxnSp macro="">
      <xdr:nvCxnSpPr>
        <xdr:cNvPr id="14" name="Straight Arrow Connector 13">
          <a:extLst>
            <a:ext uri="{FF2B5EF4-FFF2-40B4-BE49-F238E27FC236}">
              <a16:creationId xmlns:a16="http://schemas.microsoft.com/office/drawing/2014/main" id="{A900452A-1920-1A44-AFBB-AF01F58CF144}"/>
            </a:ext>
          </a:extLst>
        </xdr:cNvPr>
        <xdr:cNvCxnSpPr/>
      </xdr:nvCxnSpPr>
      <xdr:spPr>
        <a:xfrm flipV="1">
          <a:off x="7175500" y="12075583"/>
          <a:ext cx="740833" cy="560917"/>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1280584</xdr:colOff>
      <xdr:row>28</xdr:row>
      <xdr:rowOff>95250</xdr:rowOff>
    </xdr:from>
    <xdr:to>
      <xdr:col>9</xdr:col>
      <xdr:colOff>74083</xdr:colOff>
      <xdr:row>33</xdr:row>
      <xdr:rowOff>179916</xdr:rowOff>
    </xdr:to>
    <xdr:sp macro="" textlink="">
      <xdr:nvSpPr>
        <xdr:cNvPr id="2" name="TextBox 1">
          <a:extLst>
            <a:ext uri="{FF2B5EF4-FFF2-40B4-BE49-F238E27FC236}">
              <a16:creationId xmlns:a16="http://schemas.microsoft.com/office/drawing/2014/main" id="{4388CAD9-2641-3540-B7F6-73CF74F7E722}"/>
            </a:ext>
          </a:extLst>
        </xdr:cNvPr>
        <xdr:cNvSpPr txBox="1"/>
      </xdr:nvSpPr>
      <xdr:spPr>
        <a:xfrm>
          <a:off x="7196667" y="6074833"/>
          <a:ext cx="3672416" cy="109008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Q15: How did those firms perform?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rgbClr val="FF0000"/>
            </a:solidFill>
            <a:effectLst/>
            <a:latin typeface="+mn-lt"/>
            <a:ea typeface="+mn-ea"/>
            <a:cs typeface="+mn-cs"/>
          </a:endParaRPr>
        </a:p>
        <a:p>
          <a:r>
            <a:rPr lang="en-US" sz="1100" b="0" i="0" u="none" strike="noStrike">
              <a:solidFill>
                <a:schemeClr val="dk1"/>
              </a:solidFill>
              <a:effectLst/>
              <a:latin typeface="+mn-lt"/>
              <a:ea typeface="+mn-ea"/>
              <a:cs typeface="+mn-cs"/>
            </a:rPr>
            <a:t>CAPM formula</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evaluates whether a stock is fairly valued when its risk and the time value of money are compared to its expected return.</a:t>
          </a:r>
        </a:p>
        <a:p>
          <a:br>
            <a:rPr lang="en-US"/>
          </a:br>
          <a:endParaRPr lang="en-US" sz="1100" b="0" i="0" u="none" strike="noStrike">
            <a:solidFill>
              <a:srgbClr val="FF0000"/>
            </a:solidFill>
            <a:effectLst/>
            <a:latin typeface="+mn-lt"/>
            <a:ea typeface="+mn-ea"/>
            <a:cs typeface="+mn-cs"/>
          </a:endParaRPr>
        </a:p>
        <a:p>
          <a:endParaRPr lang="en-US" sz="1100"/>
        </a:p>
      </xdr:txBody>
    </xdr:sp>
    <xdr:clientData/>
  </xdr:twoCellAnchor>
  <xdr:twoCellAnchor>
    <xdr:from>
      <xdr:col>8</xdr:col>
      <xdr:colOff>0</xdr:colOff>
      <xdr:row>26</xdr:row>
      <xdr:rowOff>52916</xdr:rowOff>
    </xdr:from>
    <xdr:to>
      <xdr:col>8</xdr:col>
      <xdr:colOff>486833</xdr:colOff>
      <xdr:row>28</xdr:row>
      <xdr:rowOff>74084</xdr:rowOff>
    </xdr:to>
    <xdr:cxnSp macro="">
      <xdr:nvCxnSpPr>
        <xdr:cNvPr id="4" name="Straight Arrow Connector 3">
          <a:extLst>
            <a:ext uri="{FF2B5EF4-FFF2-40B4-BE49-F238E27FC236}">
              <a16:creationId xmlns:a16="http://schemas.microsoft.com/office/drawing/2014/main" id="{1D3C8F22-61FA-194E-89CC-D8C140C4D2EA}"/>
            </a:ext>
          </a:extLst>
        </xdr:cNvPr>
        <xdr:cNvCxnSpPr/>
      </xdr:nvCxnSpPr>
      <xdr:spPr>
        <a:xfrm flipH="1" flipV="1">
          <a:off x="9969500" y="5630333"/>
          <a:ext cx="486833" cy="423334"/>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1164167</xdr:colOff>
      <xdr:row>7</xdr:row>
      <xdr:rowOff>158750</xdr:rowOff>
    </xdr:from>
    <xdr:to>
      <xdr:col>5</xdr:col>
      <xdr:colOff>1587500</xdr:colOff>
      <xdr:row>7</xdr:row>
      <xdr:rowOff>190500</xdr:rowOff>
    </xdr:to>
    <xdr:cxnSp macro="">
      <xdr:nvCxnSpPr>
        <xdr:cNvPr id="9" name="Straight Arrow Connector 8">
          <a:extLst>
            <a:ext uri="{FF2B5EF4-FFF2-40B4-BE49-F238E27FC236}">
              <a16:creationId xmlns:a16="http://schemas.microsoft.com/office/drawing/2014/main" id="{F2B46F52-F2B7-C64B-8946-F9550C6EC133}"/>
            </a:ext>
          </a:extLst>
        </xdr:cNvPr>
        <xdr:cNvCxnSpPr/>
      </xdr:nvCxnSpPr>
      <xdr:spPr>
        <a:xfrm>
          <a:off x="7080250" y="1608667"/>
          <a:ext cx="423333" cy="31750"/>
        </a:xfrm>
        <a:prstGeom prst="straightConnector1">
          <a:avLst/>
        </a:prstGeom>
        <a:ln>
          <a:solidFill>
            <a:schemeClr val="accent5">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bloomberg.com/markets/rates-bonds/government-bonds/us" TargetMode="External"/><Relationship Id="rId1" Type="http://schemas.openxmlformats.org/officeDocument/2006/relationships/hyperlink" Target="https://ycharts.com/indicators/30_year_treasury_r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29AE-854A-D64C-8B1F-D9EDE55962DA}">
  <dimension ref="A1:G62"/>
  <sheetViews>
    <sheetView workbookViewId="0">
      <selection activeCell="G14" sqref="G14"/>
    </sheetView>
  </sheetViews>
  <sheetFormatPr baseColWidth="10" defaultRowHeight="16" x14ac:dyDescent="0.2"/>
  <cols>
    <col min="1" max="7" width="13.1640625" customWidth="1"/>
  </cols>
  <sheetData>
    <row r="1" spans="1:7" x14ac:dyDescent="0.2">
      <c r="A1" s="1" t="s">
        <v>0</v>
      </c>
      <c r="B1" s="1" t="s">
        <v>1</v>
      </c>
      <c r="C1" s="1" t="s">
        <v>2</v>
      </c>
      <c r="D1" s="1" t="s">
        <v>3</v>
      </c>
      <c r="E1" s="1" t="s">
        <v>4</v>
      </c>
      <c r="F1" s="1" t="s">
        <v>5</v>
      </c>
      <c r="G1" s="1" t="s">
        <v>6</v>
      </c>
    </row>
    <row r="2" spans="1:7" x14ac:dyDescent="0.2">
      <c r="A2" s="2">
        <v>42826</v>
      </c>
      <c r="B2" s="3">
        <v>888</v>
      </c>
      <c r="C2" s="3">
        <v>949.59002699999996</v>
      </c>
      <c r="D2" s="3">
        <v>884.48999000000003</v>
      </c>
      <c r="E2" s="3">
        <v>924.98999000000003</v>
      </c>
      <c r="F2" s="3">
        <v>924.98999000000003</v>
      </c>
      <c r="G2" s="3">
        <v>73539700</v>
      </c>
    </row>
    <row r="3" spans="1:7" x14ac:dyDescent="0.2">
      <c r="A3" s="2">
        <v>42856</v>
      </c>
      <c r="B3" s="3">
        <v>927.79998799999998</v>
      </c>
      <c r="C3" s="3">
        <v>1001.200012</v>
      </c>
      <c r="D3" s="3">
        <v>927.79998799999998</v>
      </c>
      <c r="E3" s="3">
        <v>994.61999500000002</v>
      </c>
      <c r="F3" s="3">
        <v>994.61999500000002</v>
      </c>
      <c r="G3" s="3">
        <v>76202000</v>
      </c>
    </row>
    <row r="4" spans="1:7" x14ac:dyDescent="0.2">
      <c r="A4" s="2">
        <v>42887</v>
      </c>
      <c r="B4" s="3">
        <v>998.59002699999996</v>
      </c>
      <c r="C4" s="3">
        <v>1017</v>
      </c>
      <c r="D4" s="3">
        <v>927</v>
      </c>
      <c r="E4" s="3">
        <v>968</v>
      </c>
      <c r="F4" s="3">
        <v>968</v>
      </c>
      <c r="G4" s="3">
        <v>96135400</v>
      </c>
    </row>
    <row r="5" spans="1:7" x14ac:dyDescent="0.2">
      <c r="A5" s="2">
        <v>42917</v>
      </c>
      <c r="B5" s="3">
        <v>972.78997800000002</v>
      </c>
      <c r="C5" s="3">
        <v>1083.3100589999999</v>
      </c>
      <c r="D5" s="3">
        <v>951</v>
      </c>
      <c r="E5" s="3">
        <v>987.78002900000001</v>
      </c>
      <c r="F5" s="3">
        <v>987.78002900000001</v>
      </c>
      <c r="G5" s="3">
        <v>78812400</v>
      </c>
    </row>
    <row r="6" spans="1:7" x14ac:dyDescent="0.2">
      <c r="A6" s="2">
        <v>42948</v>
      </c>
      <c r="B6" s="3">
        <v>996.10998500000005</v>
      </c>
      <c r="C6" s="3">
        <v>1006.400024</v>
      </c>
      <c r="D6" s="3">
        <v>936.330017</v>
      </c>
      <c r="E6" s="3">
        <v>980.59997599999997</v>
      </c>
      <c r="F6" s="3">
        <v>980.59997599999997</v>
      </c>
      <c r="G6" s="3">
        <v>77391800</v>
      </c>
    </row>
    <row r="7" spans="1:7" x14ac:dyDescent="0.2">
      <c r="A7" s="2">
        <v>42979</v>
      </c>
      <c r="B7" s="3">
        <v>984.20001200000002</v>
      </c>
      <c r="C7" s="3">
        <v>1000</v>
      </c>
      <c r="D7" s="3">
        <v>931.75</v>
      </c>
      <c r="E7" s="3">
        <v>961.34997599999997</v>
      </c>
      <c r="F7" s="3">
        <v>961.34997599999997</v>
      </c>
      <c r="G7" s="3">
        <v>59291800</v>
      </c>
    </row>
    <row r="8" spans="1:7" x14ac:dyDescent="0.2">
      <c r="A8" s="2">
        <v>43009</v>
      </c>
      <c r="B8" s="3">
        <v>964</v>
      </c>
      <c r="C8" s="3">
        <v>1122.790039</v>
      </c>
      <c r="D8" s="3">
        <v>950.36999500000002</v>
      </c>
      <c r="E8" s="3">
        <v>1105.280029</v>
      </c>
      <c r="F8" s="3">
        <v>1105.280029</v>
      </c>
      <c r="G8" s="3">
        <v>83334100</v>
      </c>
    </row>
    <row r="9" spans="1:7" x14ac:dyDescent="0.2">
      <c r="A9" s="2">
        <v>43040</v>
      </c>
      <c r="B9" s="3">
        <v>1105.400024</v>
      </c>
      <c r="C9" s="3">
        <v>1213.410034</v>
      </c>
      <c r="D9" s="3">
        <v>1086.869995</v>
      </c>
      <c r="E9" s="3">
        <v>1176.75</v>
      </c>
      <c r="F9" s="3">
        <v>1176.75</v>
      </c>
      <c r="G9" s="3">
        <v>77165000</v>
      </c>
    </row>
    <row r="10" spans="1:7" x14ac:dyDescent="0.2">
      <c r="A10" s="2">
        <v>43070</v>
      </c>
      <c r="B10" s="3">
        <v>1172.0500489999999</v>
      </c>
      <c r="C10" s="3">
        <v>1194.780029</v>
      </c>
      <c r="D10" s="3">
        <v>1124.73999</v>
      </c>
      <c r="E10" s="3">
        <v>1169.469971</v>
      </c>
      <c r="F10" s="3">
        <v>1169.469971</v>
      </c>
      <c r="G10" s="3">
        <v>57760200</v>
      </c>
    </row>
    <row r="11" spans="1:7" x14ac:dyDescent="0.2">
      <c r="A11" s="2">
        <v>43101</v>
      </c>
      <c r="B11" s="3">
        <v>1172</v>
      </c>
      <c r="C11" s="3">
        <v>1472.579956</v>
      </c>
      <c r="D11" s="3">
        <v>1170.51001</v>
      </c>
      <c r="E11" s="3">
        <v>1450.8900149999999</v>
      </c>
      <c r="F11" s="3">
        <v>1450.8900149999999</v>
      </c>
      <c r="G11" s="3">
        <v>96371200</v>
      </c>
    </row>
    <row r="12" spans="1:7" x14ac:dyDescent="0.2">
      <c r="A12" s="2">
        <v>43132</v>
      </c>
      <c r="B12" s="3">
        <v>1445</v>
      </c>
      <c r="C12" s="3">
        <v>1528.6999510000001</v>
      </c>
      <c r="D12" s="3">
        <v>1265.9300539999999</v>
      </c>
      <c r="E12" s="3">
        <v>1512.4499510000001</v>
      </c>
      <c r="F12" s="3">
        <v>1512.4499510000001</v>
      </c>
      <c r="G12" s="3">
        <v>137784000</v>
      </c>
    </row>
    <row r="13" spans="1:7" x14ac:dyDescent="0.2">
      <c r="A13" s="2">
        <v>43160</v>
      </c>
      <c r="B13" s="3">
        <v>1513.599976</v>
      </c>
      <c r="C13" s="3">
        <v>1617.540039</v>
      </c>
      <c r="D13" s="3">
        <v>1365.1999510000001</v>
      </c>
      <c r="E13" s="3">
        <v>1447.339966</v>
      </c>
      <c r="F13" s="3">
        <v>1447.339966</v>
      </c>
      <c r="G13" s="3">
        <v>130400100</v>
      </c>
    </row>
    <row r="14" spans="1:7" x14ac:dyDescent="0.2">
      <c r="A14" s="2">
        <v>43191</v>
      </c>
      <c r="B14" s="3">
        <v>1417.619995</v>
      </c>
      <c r="C14" s="3">
        <v>1638.099976</v>
      </c>
      <c r="D14" s="3">
        <v>1352.880005</v>
      </c>
      <c r="E14" s="3">
        <v>1566.130005</v>
      </c>
      <c r="F14" s="3">
        <v>1566.130005</v>
      </c>
      <c r="G14" s="3">
        <v>129919600</v>
      </c>
    </row>
    <row r="15" spans="1:7" x14ac:dyDescent="0.2">
      <c r="A15" s="2">
        <v>43221</v>
      </c>
      <c r="B15" s="3">
        <v>1563.219971</v>
      </c>
      <c r="C15" s="3">
        <v>1635</v>
      </c>
      <c r="D15" s="3">
        <v>1546.0200199999999</v>
      </c>
      <c r="E15" s="3">
        <v>1629.619995</v>
      </c>
      <c r="F15" s="3">
        <v>1629.619995</v>
      </c>
      <c r="G15" s="3">
        <v>71615500</v>
      </c>
    </row>
    <row r="16" spans="1:7" x14ac:dyDescent="0.2">
      <c r="A16" s="2">
        <v>43252</v>
      </c>
      <c r="B16" s="3">
        <v>1637.030029</v>
      </c>
      <c r="C16" s="3">
        <v>1763.099976</v>
      </c>
      <c r="D16" s="3">
        <v>1635.089966</v>
      </c>
      <c r="E16" s="3">
        <v>1699.8000489999999</v>
      </c>
      <c r="F16" s="3">
        <v>1699.8000489999999</v>
      </c>
      <c r="G16" s="3">
        <v>85941300</v>
      </c>
    </row>
    <row r="17" spans="1:7" x14ac:dyDescent="0.2">
      <c r="A17" s="2">
        <v>43282</v>
      </c>
      <c r="B17" s="3">
        <v>1682.6999510000001</v>
      </c>
      <c r="C17" s="3">
        <v>1880.0500489999999</v>
      </c>
      <c r="D17" s="3">
        <v>1678.0600589999999</v>
      </c>
      <c r="E17" s="3">
        <v>1777.4399410000001</v>
      </c>
      <c r="F17" s="3">
        <v>1777.4399410000001</v>
      </c>
      <c r="G17" s="3">
        <v>97521100</v>
      </c>
    </row>
    <row r="18" spans="1:7" x14ac:dyDescent="0.2">
      <c r="A18" s="2">
        <v>43313</v>
      </c>
      <c r="B18" s="3">
        <v>1784</v>
      </c>
      <c r="C18" s="3">
        <v>2025.5699460000001</v>
      </c>
      <c r="D18" s="3">
        <v>1776.0200199999999</v>
      </c>
      <c r="E18" s="3">
        <v>2012.709961</v>
      </c>
      <c r="F18" s="3">
        <v>2012.709961</v>
      </c>
      <c r="G18" s="3">
        <v>96575800</v>
      </c>
    </row>
    <row r="19" spans="1:7" x14ac:dyDescent="0.2">
      <c r="A19" s="2">
        <v>43344</v>
      </c>
      <c r="B19" s="3">
        <v>2026.5</v>
      </c>
      <c r="C19" s="3">
        <v>2050.5</v>
      </c>
      <c r="D19" s="3">
        <v>1865</v>
      </c>
      <c r="E19" s="3">
        <v>2003</v>
      </c>
      <c r="F19" s="3">
        <v>2003</v>
      </c>
      <c r="G19" s="3">
        <v>94445500</v>
      </c>
    </row>
    <row r="20" spans="1:7" x14ac:dyDescent="0.2">
      <c r="A20" s="2">
        <v>43374</v>
      </c>
      <c r="B20" s="3">
        <v>2021.98999</v>
      </c>
      <c r="C20" s="3">
        <v>2033.1899410000001</v>
      </c>
      <c r="D20" s="3">
        <v>1476.3599850000001</v>
      </c>
      <c r="E20" s="3">
        <v>1598.01001</v>
      </c>
      <c r="F20" s="3">
        <v>1598.01001</v>
      </c>
      <c r="G20" s="3">
        <v>183220800</v>
      </c>
    </row>
    <row r="21" spans="1:7" x14ac:dyDescent="0.2">
      <c r="A21" s="2">
        <v>43405</v>
      </c>
      <c r="B21" s="3">
        <v>1623.530029</v>
      </c>
      <c r="C21" s="3">
        <v>1784</v>
      </c>
      <c r="D21" s="3">
        <v>1420</v>
      </c>
      <c r="E21" s="3">
        <v>1690.170044</v>
      </c>
      <c r="F21" s="3">
        <v>1690.170044</v>
      </c>
      <c r="G21" s="3">
        <v>139290000</v>
      </c>
    </row>
    <row r="22" spans="1:7" x14ac:dyDescent="0.2">
      <c r="A22" s="2">
        <v>43435</v>
      </c>
      <c r="B22" s="3">
        <v>1769.459961</v>
      </c>
      <c r="C22" s="3">
        <v>1778.339966</v>
      </c>
      <c r="D22" s="3">
        <v>1307</v>
      </c>
      <c r="E22" s="3">
        <v>1501.969971</v>
      </c>
      <c r="F22" s="3">
        <v>1501.969971</v>
      </c>
      <c r="G22" s="3">
        <v>154812700</v>
      </c>
    </row>
    <row r="23" spans="1:7" x14ac:dyDescent="0.2">
      <c r="A23" s="2">
        <v>43466</v>
      </c>
      <c r="B23" s="3">
        <v>1465.1999510000001</v>
      </c>
      <c r="C23" s="3">
        <v>1736.410034</v>
      </c>
      <c r="D23" s="3">
        <v>1460.9300539999999</v>
      </c>
      <c r="E23" s="3">
        <v>1718.7299800000001</v>
      </c>
      <c r="F23" s="3">
        <v>1718.7299800000001</v>
      </c>
      <c r="G23" s="3">
        <v>134001700</v>
      </c>
    </row>
    <row r="24" spans="1:7" x14ac:dyDescent="0.2">
      <c r="A24" s="2">
        <v>43497</v>
      </c>
      <c r="B24" s="3">
        <v>1638.880005</v>
      </c>
      <c r="C24" s="3">
        <v>1673.0600589999999</v>
      </c>
      <c r="D24" s="3">
        <v>1566.76001</v>
      </c>
      <c r="E24" s="3">
        <v>1639.829956</v>
      </c>
      <c r="F24" s="3">
        <v>1639.829956</v>
      </c>
      <c r="G24" s="3">
        <v>80936900</v>
      </c>
    </row>
    <row r="25" spans="1:7" x14ac:dyDescent="0.2">
      <c r="A25" s="2">
        <v>43525</v>
      </c>
      <c r="B25" s="3">
        <v>1655.130005</v>
      </c>
      <c r="C25" s="3">
        <v>1823.75</v>
      </c>
      <c r="D25" s="3">
        <v>1586.5699460000001</v>
      </c>
      <c r="E25" s="3">
        <v>1780.75</v>
      </c>
      <c r="F25" s="3">
        <v>1780.75</v>
      </c>
      <c r="G25" s="3">
        <v>100832200</v>
      </c>
    </row>
    <row r="26" spans="1:7" x14ac:dyDescent="0.2">
      <c r="A26" s="2">
        <v>43556</v>
      </c>
      <c r="B26" s="3">
        <v>1800.1099850000001</v>
      </c>
      <c r="C26" s="3">
        <v>1956.339966</v>
      </c>
      <c r="D26" s="3">
        <v>1798.7299800000001</v>
      </c>
      <c r="E26" s="3">
        <v>1926.5200199999999</v>
      </c>
      <c r="F26" s="3">
        <v>1926.5200199999999</v>
      </c>
      <c r="G26" s="3">
        <v>81239200</v>
      </c>
    </row>
    <row r="27" spans="1:7" x14ac:dyDescent="0.2">
      <c r="A27" s="2">
        <v>43586</v>
      </c>
      <c r="B27" s="3">
        <v>1933.089966</v>
      </c>
      <c r="C27" s="3">
        <v>1964.400024</v>
      </c>
      <c r="D27" s="3">
        <v>1772.6999510000001</v>
      </c>
      <c r="E27" s="3">
        <v>1775.0699460000001</v>
      </c>
      <c r="F27" s="3">
        <v>1775.0699460000001</v>
      </c>
      <c r="G27" s="3">
        <v>98214400</v>
      </c>
    </row>
    <row r="28" spans="1:7" x14ac:dyDescent="0.2">
      <c r="A28" s="2">
        <v>43617</v>
      </c>
      <c r="B28" s="3">
        <v>1760.01001</v>
      </c>
      <c r="C28" s="3">
        <v>1935.1999510000001</v>
      </c>
      <c r="D28" s="3">
        <v>1672</v>
      </c>
      <c r="E28" s="3">
        <v>1893.630005</v>
      </c>
      <c r="F28" s="3">
        <v>1893.630005</v>
      </c>
      <c r="G28" s="3">
        <v>74746500</v>
      </c>
    </row>
    <row r="29" spans="1:7" x14ac:dyDescent="0.2">
      <c r="A29" s="2">
        <v>43647</v>
      </c>
      <c r="B29" s="3">
        <v>1922.9799800000001</v>
      </c>
      <c r="C29" s="3">
        <v>2035.8000489999999</v>
      </c>
      <c r="D29" s="3">
        <v>1849.4399410000001</v>
      </c>
      <c r="E29" s="3">
        <v>1866.780029</v>
      </c>
      <c r="F29" s="3">
        <v>1866.780029</v>
      </c>
      <c r="G29" s="3">
        <v>73148800</v>
      </c>
    </row>
    <row r="30" spans="1:7" x14ac:dyDescent="0.2">
      <c r="A30" s="2">
        <v>43678</v>
      </c>
      <c r="B30" s="3">
        <v>1871.719971</v>
      </c>
      <c r="C30" s="3">
        <v>1897.920044</v>
      </c>
      <c r="D30" s="3">
        <v>1743.51001</v>
      </c>
      <c r="E30" s="3">
        <v>1776.290039</v>
      </c>
      <c r="F30" s="3">
        <v>1776.290039</v>
      </c>
      <c r="G30" s="3">
        <v>79771200</v>
      </c>
    </row>
    <row r="31" spans="1:7" x14ac:dyDescent="0.2">
      <c r="A31" s="2">
        <v>43709</v>
      </c>
      <c r="B31" s="3">
        <v>1770</v>
      </c>
      <c r="C31" s="3">
        <v>1853.660034</v>
      </c>
      <c r="D31" s="3">
        <v>1709.219971</v>
      </c>
      <c r="E31" s="3">
        <v>1735.910034</v>
      </c>
      <c r="F31" s="3">
        <v>1735.910034</v>
      </c>
      <c r="G31" s="3">
        <v>61172900</v>
      </c>
    </row>
    <row r="32" spans="1:7" x14ac:dyDescent="0.2">
      <c r="A32" s="2">
        <v>43739</v>
      </c>
      <c r="B32" s="3">
        <v>1746</v>
      </c>
      <c r="C32" s="3">
        <v>1798.849976</v>
      </c>
      <c r="D32" s="3">
        <v>1685.0600589999999</v>
      </c>
      <c r="E32" s="3">
        <v>1776.660034</v>
      </c>
      <c r="F32" s="3">
        <v>1776.660034</v>
      </c>
      <c r="G32" s="3">
        <v>70360500</v>
      </c>
    </row>
    <row r="33" spans="1:7" x14ac:dyDescent="0.2">
      <c r="A33" s="2">
        <v>43770</v>
      </c>
      <c r="B33" s="3">
        <v>1788.01001</v>
      </c>
      <c r="C33" s="3">
        <v>1824.6899410000001</v>
      </c>
      <c r="D33" s="3">
        <v>1722.709961</v>
      </c>
      <c r="E33" s="3">
        <v>1800.8000489999999</v>
      </c>
      <c r="F33" s="3">
        <v>1800.8000489999999</v>
      </c>
      <c r="G33" s="3">
        <v>52076200</v>
      </c>
    </row>
    <row r="34" spans="1:7" x14ac:dyDescent="0.2">
      <c r="A34" s="2">
        <v>43800</v>
      </c>
      <c r="B34" s="3">
        <v>1804.400024</v>
      </c>
      <c r="C34" s="3">
        <v>1901.400024</v>
      </c>
      <c r="D34" s="3">
        <v>1735</v>
      </c>
      <c r="E34" s="3">
        <v>1847.839966</v>
      </c>
      <c r="F34" s="3">
        <v>1847.839966</v>
      </c>
      <c r="G34" s="3">
        <v>68149600</v>
      </c>
    </row>
    <row r="35" spans="1:7" x14ac:dyDescent="0.2">
      <c r="A35" s="2">
        <v>43831</v>
      </c>
      <c r="B35" s="3">
        <v>1875</v>
      </c>
      <c r="C35" s="3">
        <v>2055.719971</v>
      </c>
      <c r="D35" s="3">
        <v>1815.339966</v>
      </c>
      <c r="E35" s="3">
        <v>2008.719971</v>
      </c>
      <c r="F35" s="3">
        <v>2008.719971</v>
      </c>
      <c r="G35" s="3">
        <v>84698300</v>
      </c>
    </row>
    <row r="36" spans="1:7" x14ac:dyDescent="0.2">
      <c r="A36" s="2">
        <v>43862</v>
      </c>
      <c r="B36" s="3">
        <v>2010.599976</v>
      </c>
      <c r="C36" s="3">
        <v>2185.9499510000001</v>
      </c>
      <c r="D36" s="3">
        <v>1811.130005</v>
      </c>
      <c r="E36" s="3">
        <v>1883.75</v>
      </c>
      <c r="F36" s="3">
        <v>1883.75</v>
      </c>
      <c r="G36" s="3">
        <v>92510100</v>
      </c>
    </row>
    <row r="37" spans="1:7" x14ac:dyDescent="0.2">
      <c r="A37" s="2">
        <v>43891</v>
      </c>
      <c r="B37" s="3">
        <v>1906.48999</v>
      </c>
      <c r="C37" s="3">
        <v>1996.329956</v>
      </c>
      <c r="D37" s="3">
        <v>1626.030029</v>
      </c>
      <c r="E37" s="3">
        <v>1949.719971</v>
      </c>
      <c r="F37" s="3">
        <v>1949.719971</v>
      </c>
      <c r="G37" s="3">
        <v>163809100</v>
      </c>
    </row>
    <row r="38" spans="1:7" x14ac:dyDescent="0.2">
      <c r="A38" s="2">
        <v>43922</v>
      </c>
      <c r="B38" s="3">
        <v>1932.969971</v>
      </c>
      <c r="C38" s="3">
        <v>2475</v>
      </c>
      <c r="D38" s="3">
        <v>1889.150024</v>
      </c>
      <c r="E38" s="3">
        <v>2474</v>
      </c>
      <c r="F38" s="3">
        <v>2474</v>
      </c>
      <c r="G38" s="3">
        <v>124609800</v>
      </c>
    </row>
    <row r="39" spans="1:7" x14ac:dyDescent="0.2">
      <c r="A39" s="2">
        <v>43952</v>
      </c>
      <c r="B39" s="3">
        <v>2336.8000489999999</v>
      </c>
      <c r="C39" s="3">
        <v>2525.4499510000001</v>
      </c>
      <c r="D39" s="3">
        <v>2256.3798830000001</v>
      </c>
      <c r="E39" s="3">
        <v>2442.3701169999999</v>
      </c>
      <c r="F39" s="3">
        <v>2442.3701169999999</v>
      </c>
      <c r="G39" s="3">
        <v>82584400</v>
      </c>
    </row>
    <row r="40" spans="1:7" x14ac:dyDescent="0.2">
      <c r="A40" s="2">
        <v>43983</v>
      </c>
      <c r="B40" s="3">
        <v>2448</v>
      </c>
      <c r="C40" s="3">
        <v>2796</v>
      </c>
      <c r="D40" s="3">
        <v>2437.1298830000001</v>
      </c>
      <c r="E40" s="3">
        <v>2758.820068</v>
      </c>
      <c r="F40" s="3">
        <v>2758.820068</v>
      </c>
      <c r="G40" s="3">
        <v>87818300</v>
      </c>
    </row>
    <row r="41" spans="1:7" x14ac:dyDescent="0.2">
      <c r="A41" s="2">
        <v>44013</v>
      </c>
      <c r="B41" s="3">
        <v>2757.98999</v>
      </c>
      <c r="C41" s="3">
        <v>3344.290039</v>
      </c>
      <c r="D41" s="3">
        <v>2754</v>
      </c>
      <c r="E41" s="3">
        <v>3164.679932</v>
      </c>
      <c r="F41" s="3">
        <v>3164.679932</v>
      </c>
      <c r="G41" s="3">
        <v>127502000</v>
      </c>
    </row>
    <row r="42" spans="1:7" x14ac:dyDescent="0.2">
      <c r="A42" s="2">
        <v>44044</v>
      </c>
      <c r="B42" s="3">
        <v>3180.51001</v>
      </c>
      <c r="C42" s="3">
        <v>3495</v>
      </c>
      <c r="D42" s="3">
        <v>3073</v>
      </c>
      <c r="E42" s="3">
        <v>3450.959961</v>
      </c>
      <c r="F42" s="3">
        <v>3450.959961</v>
      </c>
      <c r="G42" s="3">
        <v>83516600</v>
      </c>
    </row>
    <row r="43" spans="1:7" x14ac:dyDescent="0.2">
      <c r="A43" s="2">
        <v>44075</v>
      </c>
      <c r="B43" s="3">
        <v>3489.580078</v>
      </c>
      <c r="C43" s="3">
        <v>3552.25</v>
      </c>
      <c r="D43" s="3">
        <v>2871</v>
      </c>
      <c r="E43" s="3">
        <v>3148.7299800000001</v>
      </c>
      <c r="F43" s="3">
        <v>3148.7299800000001</v>
      </c>
      <c r="G43" s="3">
        <v>115899300</v>
      </c>
    </row>
    <row r="44" spans="1:7" x14ac:dyDescent="0.2">
      <c r="A44" s="2">
        <v>44105</v>
      </c>
      <c r="B44" s="3">
        <v>3208</v>
      </c>
      <c r="C44" s="3">
        <v>3496.23999</v>
      </c>
      <c r="D44" s="3">
        <v>3019</v>
      </c>
      <c r="E44" s="3">
        <v>3036.1499020000001</v>
      </c>
      <c r="F44" s="3">
        <v>3036.1499020000001</v>
      </c>
      <c r="G44" s="3">
        <v>116226100</v>
      </c>
    </row>
    <row r="45" spans="1:7" x14ac:dyDescent="0.2">
      <c r="A45" s="2">
        <v>44136</v>
      </c>
      <c r="B45" s="3">
        <v>3061.73999</v>
      </c>
      <c r="C45" s="3">
        <v>3366.8000489999999</v>
      </c>
      <c r="D45" s="3">
        <v>2950.1201169999999</v>
      </c>
      <c r="E45" s="3">
        <v>3168.040039</v>
      </c>
      <c r="F45" s="3">
        <v>3168.040039</v>
      </c>
      <c r="G45" s="3">
        <v>90810500</v>
      </c>
    </row>
    <row r="46" spans="1:7" x14ac:dyDescent="0.2">
      <c r="A46" s="2">
        <v>44166</v>
      </c>
      <c r="B46" s="3">
        <v>3188.5</v>
      </c>
      <c r="C46" s="3">
        <v>3350.6499020000001</v>
      </c>
      <c r="D46" s="3">
        <v>3072.820068</v>
      </c>
      <c r="E46" s="3">
        <v>3256.929932</v>
      </c>
      <c r="F46" s="3">
        <v>3256.929932</v>
      </c>
      <c r="G46" s="3">
        <v>77556200</v>
      </c>
    </row>
    <row r="47" spans="1:7" x14ac:dyDescent="0.2">
      <c r="A47" s="2">
        <v>44197</v>
      </c>
      <c r="B47" s="3">
        <v>3270</v>
      </c>
      <c r="C47" s="3">
        <v>3363.889893</v>
      </c>
      <c r="D47" s="3">
        <v>3086</v>
      </c>
      <c r="E47" s="3">
        <v>3206.1999510000001</v>
      </c>
      <c r="F47" s="3">
        <v>3206.1999510000001</v>
      </c>
      <c r="G47" s="3">
        <v>71528900</v>
      </c>
    </row>
    <row r="48" spans="1:7" x14ac:dyDescent="0.2">
      <c r="A48" s="2">
        <v>44228</v>
      </c>
      <c r="B48" s="3">
        <v>3242.360107</v>
      </c>
      <c r="C48" s="3">
        <v>3434</v>
      </c>
      <c r="D48" s="3">
        <v>3036.6999510000001</v>
      </c>
      <c r="E48" s="3">
        <v>3092.929932</v>
      </c>
      <c r="F48" s="3">
        <v>3092.929932</v>
      </c>
      <c r="G48" s="3">
        <v>72107000</v>
      </c>
    </row>
    <row r="49" spans="1:7" x14ac:dyDescent="0.2">
      <c r="A49" s="2">
        <v>44256</v>
      </c>
      <c r="B49" s="3">
        <v>3127.889893</v>
      </c>
      <c r="C49" s="3">
        <v>3182</v>
      </c>
      <c r="D49" s="3">
        <v>2881</v>
      </c>
      <c r="E49" s="3">
        <v>3094.080078</v>
      </c>
      <c r="F49" s="3">
        <v>3094.080078</v>
      </c>
      <c r="G49" s="3">
        <v>78188000</v>
      </c>
    </row>
    <row r="50" spans="1:7" x14ac:dyDescent="0.2">
      <c r="A50" s="2">
        <v>44287</v>
      </c>
      <c r="B50" s="3">
        <v>3117.9399410000001</v>
      </c>
      <c r="C50" s="3">
        <v>3554</v>
      </c>
      <c r="D50" s="3">
        <v>3115.5500489999999</v>
      </c>
      <c r="E50" s="3">
        <v>3467.419922</v>
      </c>
      <c r="F50" s="3">
        <v>3467.419922</v>
      </c>
      <c r="G50" s="3">
        <v>76839600</v>
      </c>
    </row>
    <row r="51" spans="1:7" x14ac:dyDescent="0.2">
      <c r="A51" s="2">
        <v>44317</v>
      </c>
      <c r="B51" s="3">
        <v>3484.7299800000001</v>
      </c>
      <c r="C51" s="3">
        <v>3486.6499020000001</v>
      </c>
      <c r="D51" s="3">
        <v>3127.3701169999999</v>
      </c>
      <c r="E51" s="3">
        <v>3223.070068</v>
      </c>
      <c r="F51" s="3">
        <v>3223.070068</v>
      </c>
      <c r="G51" s="3">
        <v>75183900</v>
      </c>
    </row>
    <row r="52" spans="1:7" x14ac:dyDescent="0.2">
      <c r="A52" s="2">
        <v>44348</v>
      </c>
      <c r="B52" s="3">
        <v>3243.5</v>
      </c>
      <c r="C52" s="3">
        <v>3524.860107</v>
      </c>
      <c r="D52" s="3">
        <v>3172.1999510000001</v>
      </c>
      <c r="E52" s="3">
        <v>3440.1599120000001</v>
      </c>
      <c r="F52" s="3">
        <v>3440.1599120000001</v>
      </c>
      <c r="G52" s="3">
        <v>67011000</v>
      </c>
    </row>
    <row r="53" spans="1:7" x14ac:dyDescent="0.2">
      <c r="A53" s="2">
        <v>44378</v>
      </c>
      <c r="B53" s="3">
        <v>3434.610107</v>
      </c>
      <c r="C53" s="3">
        <v>3773.080078</v>
      </c>
      <c r="D53" s="3">
        <v>3306.9799800000001</v>
      </c>
      <c r="E53" s="3">
        <v>3327.5900879999999</v>
      </c>
      <c r="F53" s="3">
        <v>3327.5900879999999</v>
      </c>
      <c r="G53" s="3">
        <v>83720800</v>
      </c>
    </row>
    <row r="54" spans="1:7" x14ac:dyDescent="0.2">
      <c r="A54" s="2">
        <v>44409</v>
      </c>
      <c r="B54" s="3">
        <v>3353.1000979999999</v>
      </c>
      <c r="C54" s="3">
        <v>3472.580078</v>
      </c>
      <c r="D54" s="3">
        <v>3175.76001</v>
      </c>
      <c r="E54" s="3">
        <v>3470.790039</v>
      </c>
      <c r="F54" s="3">
        <v>3470.790039</v>
      </c>
      <c r="G54" s="3">
        <v>62813700</v>
      </c>
    </row>
    <row r="55" spans="1:7" x14ac:dyDescent="0.2">
      <c r="A55" s="2">
        <v>44440</v>
      </c>
      <c r="B55" s="3">
        <v>3496.3999020000001</v>
      </c>
      <c r="C55" s="3">
        <v>3549.98999</v>
      </c>
      <c r="D55" s="3">
        <v>3273.98999</v>
      </c>
      <c r="E55" s="3">
        <v>3285.040039</v>
      </c>
      <c r="F55" s="3">
        <v>3285.040039</v>
      </c>
      <c r="G55" s="3">
        <v>62523700</v>
      </c>
    </row>
    <row r="56" spans="1:7" x14ac:dyDescent="0.2">
      <c r="A56" s="2">
        <v>44470</v>
      </c>
      <c r="B56" s="3">
        <v>3289.01001</v>
      </c>
      <c r="C56" s="3">
        <v>3479</v>
      </c>
      <c r="D56" s="3">
        <v>3176.25</v>
      </c>
      <c r="E56" s="3">
        <v>3372.429932</v>
      </c>
      <c r="F56" s="3">
        <v>3372.429932</v>
      </c>
      <c r="G56" s="3">
        <v>63649200</v>
      </c>
    </row>
    <row r="57" spans="1:7" x14ac:dyDescent="0.2">
      <c r="A57" s="2">
        <v>44501</v>
      </c>
      <c r="B57" s="3">
        <v>3361.8000489999999</v>
      </c>
      <c r="C57" s="3">
        <v>3762.1499020000001</v>
      </c>
      <c r="D57" s="3">
        <v>3283.5500489999999</v>
      </c>
      <c r="E57" s="3">
        <v>3507.070068</v>
      </c>
      <c r="F57" s="3">
        <v>3507.070068</v>
      </c>
      <c r="G57" s="3">
        <v>75795100</v>
      </c>
    </row>
    <row r="58" spans="1:7" x14ac:dyDescent="0.2">
      <c r="A58" s="2">
        <v>44531</v>
      </c>
      <c r="B58" s="3">
        <v>3545</v>
      </c>
      <c r="C58" s="3">
        <v>3559.8798830000001</v>
      </c>
      <c r="D58" s="3">
        <v>3303.8999020000001</v>
      </c>
      <c r="E58" s="3">
        <v>3334.3400879999999</v>
      </c>
      <c r="F58" s="3">
        <v>3334.3400879999999</v>
      </c>
      <c r="G58" s="3">
        <v>64375600</v>
      </c>
    </row>
    <row r="59" spans="1:7" x14ac:dyDescent="0.2">
      <c r="A59" s="2">
        <v>44562</v>
      </c>
      <c r="B59" s="3">
        <v>3351</v>
      </c>
      <c r="C59" s="3">
        <v>3428</v>
      </c>
      <c r="D59" s="3">
        <v>2707.040039</v>
      </c>
      <c r="E59" s="3">
        <v>2991.469971</v>
      </c>
      <c r="F59" s="3">
        <v>2991.469971</v>
      </c>
      <c r="G59" s="3">
        <v>76228800</v>
      </c>
    </row>
    <row r="60" spans="1:7" x14ac:dyDescent="0.2">
      <c r="A60" s="2">
        <v>44593</v>
      </c>
      <c r="B60" s="3">
        <v>3000</v>
      </c>
      <c r="C60" s="3">
        <v>3276.6899410000001</v>
      </c>
      <c r="D60" s="3">
        <v>2766.6599120000001</v>
      </c>
      <c r="E60" s="3">
        <v>3071.26001</v>
      </c>
      <c r="F60" s="3">
        <v>3071.26001</v>
      </c>
      <c r="G60" s="3">
        <v>84438800</v>
      </c>
    </row>
    <row r="61" spans="1:7" x14ac:dyDescent="0.2">
      <c r="A61" s="2">
        <v>44621</v>
      </c>
      <c r="B61" s="3">
        <v>3054.6499020000001</v>
      </c>
      <c r="C61" s="3">
        <v>3081.9799800000001</v>
      </c>
      <c r="D61" s="3">
        <v>2671.4499510000001</v>
      </c>
      <c r="E61" s="3">
        <v>2910.48999</v>
      </c>
      <c r="F61" s="3">
        <v>2910.48999</v>
      </c>
      <c r="G61" s="3">
        <v>34173200</v>
      </c>
    </row>
    <row r="62" spans="1:7" x14ac:dyDescent="0.2">
      <c r="A62" s="2">
        <v>44631</v>
      </c>
      <c r="B62" s="3">
        <v>2991.48999</v>
      </c>
      <c r="C62" s="3">
        <v>2993.5</v>
      </c>
      <c r="D62" s="3">
        <v>2907.3798830000001</v>
      </c>
      <c r="E62" s="3">
        <v>2910.48999</v>
      </c>
      <c r="F62" s="3">
        <v>2910.48999</v>
      </c>
      <c r="G62" s="3">
        <v>3445028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E18C-BB3F-9C4A-9863-2BD2038DD1E3}">
  <dimension ref="A1:G62"/>
  <sheetViews>
    <sheetView workbookViewId="0">
      <selection activeCell="G10" sqref="G10"/>
    </sheetView>
  </sheetViews>
  <sheetFormatPr baseColWidth="10" defaultRowHeight="16" x14ac:dyDescent="0.2"/>
  <cols>
    <col min="1" max="7" width="14" style="3" customWidth="1"/>
  </cols>
  <sheetData>
    <row r="1" spans="1:7" x14ac:dyDescent="0.2">
      <c r="A1" s="5" t="s">
        <v>0</v>
      </c>
      <c r="B1" s="5" t="s">
        <v>1</v>
      </c>
      <c r="C1" s="5" t="s">
        <v>2</v>
      </c>
      <c r="D1" s="5" t="s">
        <v>3</v>
      </c>
      <c r="E1" s="5" t="s">
        <v>4</v>
      </c>
      <c r="F1" s="5" t="s">
        <v>5</v>
      </c>
      <c r="G1" s="5" t="s">
        <v>6</v>
      </c>
    </row>
    <row r="2" spans="1:7" x14ac:dyDescent="0.2">
      <c r="A2" s="6">
        <v>42826</v>
      </c>
      <c r="B2" s="7">
        <v>65.809997999999993</v>
      </c>
      <c r="C2" s="7">
        <v>69.139999000000003</v>
      </c>
      <c r="D2" s="7">
        <v>64.849997999999999</v>
      </c>
      <c r="E2" s="7">
        <v>68.459998999999996</v>
      </c>
      <c r="F2" s="7">
        <v>63.906371999999998</v>
      </c>
      <c r="G2" s="7">
        <v>433191200</v>
      </c>
    </row>
    <row r="3" spans="1:7" x14ac:dyDescent="0.2">
      <c r="A3" s="6">
        <v>42856</v>
      </c>
      <c r="B3" s="7">
        <v>68.680000000000007</v>
      </c>
      <c r="C3" s="7">
        <v>70.739998</v>
      </c>
      <c r="D3" s="7">
        <v>67.139999000000003</v>
      </c>
      <c r="E3" s="7">
        <v>69.839995999999999</v>
      </c>
      <c r="F3" s="7">
        <v>65.194587999999996</v>
      </c>
      <c r="G3" s="7">
        <v>517218500</v>
      </c>
    </row>
    <row r="4" spans="1:7" x14ac:dyDescent="0.2">
      <c r="A4" s="6">
        <v>42887</v>
      </c>
      <c r="B4" s="7">
        <v>70.239998</v>
      </c>
      <c r="C4" s="7">
        <v>72.889999000000003</v>
      </c>
      <c r="D4" s="7">
        <v>68.089995999999999</v>
      </c>
      <c r="E4" s="7">
        <v>68.930000000000007</v>
      </c>
      <c r="F4" s="7">
        <v>64.713913000000005</v>
      </c>
      <c r="G4" s="7">
        <v>629716800</v>
      </c>
    </row>
    <row r="5" spans="1:7" x14ac:dyDescent="0.2">
      <c r="A5" s="6">
        <v>42917</v>
      </c>
      <c r="B5" s="7">
        <v>69.330001999999993</v>
      </c>
      <c r="C5" s="7">
        <v>74.419998000000007</v>
      </c>
      <c r="D5" s="7">
        <v>68.019997000000004</v>
      </c>
      <c r="E5" s="7">
        <v>72.699996999999996</v>
      </c>
      <c r="F5" s="7">
        <v>68.253326000000001</v>
      </c>
      <c r="G5" s="7">
        <v>469851200</v>
      </c>
    </row>
    <row r="6" spans="1:7" x14ac:dyDescent="0.2">
      <c r="A6" s="6">
        <v>42948</v>
      </c>
      <c r="B6" s="7">
        <v>73.099997999999999</v>
      </c>
      <c r="C6" s="7">
        <v>74.959998999999996</v>
      </c>
      <c r="D6" s="7">
        <v>71.279999000000004</v>
      </c>
      <c r="E6" s="7">
        <v>74.769997000000004</v>
      </c>
      <c r="F6" s="7">
        <v>70.196715999999995</v>
      </c>
      <c r="G6" s="7">
        <v>444070500</v>
      </c>
    </row>
    <row r="7" spans="1:7" x14ac:dyDescent="0.2">
      <c r="A7" s="6">
        <v>42979</v>
      </c>
      <c r="B7" s="7">
        <v>74.709998999999996</v>
      </c>
      <c r="C7" s="7">
        <v>75.970000999999996</v>
      </c>
      <c r="D7" s="7">
        <v>72.919998000000007</v>
      </c>
      <c r="E7" s="7">
        <v>74.489998</v>
      </c>
      <c r="F7" s="7">
        <v>70.306434999999993</v>
      </c>
      <c r="G7" s="7">
        <v>375983900</v>
      </c>
    </row>
    <row r="8" spans="1:7" x14ac:dyDescent="0.2">
      <c r="A8" s="6">
        <v>43009</v>
      </c>
      <c r="B8" s="7">
        <v>74.709998999999996</v>
      </c>
      <c r="C8" s="7">
        <v>86.199996999999996</v>
      </c>
      <c r="D8" s="7">
        <v>73.709998999999996</v>
      </c>
      <c r="E8" s="7">
        <v>83.18</v>
      </c>
      <c r="F8" s="7">
        <v>78.508399999999995</v>
      </c>
      <c r="G8" s="7">
        <v>449950000</v>
      </c>
    </row>
    <row r="9" spans="1:7" x14ac:dyDescent="0.2">
      <c r="A9" s="6">
        <v>43040</v>
      </c>
      <c r="B9" s="7">
        <v>83.68</v>
      </c>
      <c r="C9" s="7">
        <v>85.059997999999993</v>
      </c>
      <c r="D9" s="7">
        <v>82.239998</v>
      </c>
      <c r="E9" s="7">
        <v>84.169998000000007</v>
      </c>
      <c r="F9" s="7">
        <v>79.442779999999999</v>
      </c>
      <c r="G9" s="7">
        <v>421926000</v>
      </c>
    </row>
    <row r="10" spans="1:7" x14ac:dyDescent="0.2">
      <c r="A10" s="6">
        <v>43070</v>
      </c>
      <c r="B10" s="7">
        <v>83.599997999999999</v>
      </c>
      <c r="C10" s="7">
        <v>87.5</v>
      </c>
      <c r="D10" s="7">
        <v>80.699996999999996</v>
      </c>
      <c r="E10" s="7">
        <v>85.540001000000004</v>
      </c>
      <c r="F10" s="7">
        <v>81.141318999999996</v>
      </c>
      <c r="G10" s="7">
        <v>466203300</v>
      </c>
    </row>
    <row r="11" spans="1:7" x14ac:dyDescent="0.2">
      <c r="A11" s="6">
        <v>43101</v>
      </c>
      <c r="B11" s="7">
        <v>86.129997000000003</v>
      </c>
      <c r="C11" s="7">
        <v>95.449996999999996</v>
      </c>
      <c r="D11" s="7">
        <v>85.5</v>
      </c>
      <c r="E11" s="7">
        <v>95.010002</v>
      </c>
      <c r="F11" s="7">
        <v>90.124343999999994</v>
      </c>
      <c r="G11" s="7">
        <v>574258400</v>
      </c>
    </row>
    <row r="12" spans="1:7" x14ac:dyDescent="0.2">
      <c r="A12" s="6">
        <v>43132</v>
      </c>
      <c r="B12" s="7">
        <v>94.790001000000004</v>
      </c>
      <c r="C12" s="7">
        <v>96.07</v>
      </c>
      <c r="D12" s="7">
        <v>83.830001999999993</v>
      </c>
      <c r="E12" s="7">
        <v>93.769997000000004</v>
      </c>
      <c r="F12" s="7">
        <v>88.948111999999995</v>
      </c>
      <c r="G12" s="7">
        <v>725663300</v>
      </c>
    </row>
    <row r="13" spans="1:7" x14ac:dyDescent="0.2">
      <c r="A13" s="6">
        <v>43160</v>
      </c>
      <c r="B13" s="7">
        <v>93.989998</v>
      </c>
      <c r="C13" s="7">
        <v>97.239998</v>
      </c>
      <c r="D13" s="7">
        <v>87.080001999999993</v>
      </c>
      <c r="E13" s="7">
        <v>91.269997000000004</v>
      </c>
      <c r="F13" s="7">
        <v>86.983345</v>
      </c>
      <c r="G13" s="7">
        <v>750754800</v>
      </c>
    </row>
    <row r="14" spans="1:7" x14ac:dyDescent="0.2">
      <c r="A14" s="6">
        <v>43191</v>
      </c>
      <c r="B14" s="7">
        <v>90.470000999999996</v>
      </c>
      <c r="C14" s="7">
        <v>97.900002000000001</v>
      </c>
      <c r="D14" s="7">
        <v>87.510002</v>
      </c>
      <c r="E14" s="7">
        <v>93.519997000000004</v>
      </c>
      <c r="F14" s="7">
        <v>89.127685999999997</v>
      </c>
      <c r="G14" s="7">
        <v>668130700</v>
      </c>
    </row>
    <row r="15" spans="1:7" x14ac:dyDescent="0.2">
      <c r="A15" s="6">
        <v>43221</v>
      </c>
      <c r="B15" s="7">
        <v>93.209998999999996</v>
      </c>
      <c r="C15" s="7">
        <v>99.989998</v>
      </c>
      <c r="D15" s="7">
        <v>92.449996999999996</v>
      </c>
      <c r="E15" s="7">
        <v>98.839995999999999</v>
      </c>
      <c r="F15" s="7">
        <v>94.197815000000006</v>
      </c>
      <c r="G15" s="7">
        <v>509417900</v>
      </c>
    </row>
    <row r="16" spans="1:7" x14ac:dyDescent="0.2">
      <c r="A16" s="6">
        <v>43252</v>
      </c>
      <c r="B16" s="7">
        <v>99.279999000000004</v>
      </c>
      <c r="C16" s="7">
        <v>102.69000200000001</v>
      </c>
      <c r="D16" s="7">
        <v>97.260002</v>
      </c>
      <c r="E16" s="7">
        <v>98.610000999999997</v>
      </c>
      <c r="F16" s="7">
        <v>94.385963000000004</v>
      </c>
      <c r="G16" s="7">
        <v>602585200</v>
      </c>
    </row>
    <row r="17" spans="1:7" x14ac:dyDescent="0.2">
      <c r="A17" s="6">
        <v>43282</v>
      </c>
      <c r="B17" s="7">
        <v>98.099997999999999</v>
      </c>
      <c r="C17" s="7">
        <v>111.150002</v>
      </c>
      <c r="D17" s="7">
        <v>98</v>
      </c>
      <c r="E17" s="7">
        <v>106.08000199999999</v>
      </c>
      <c r="F17" s="7">
        <v>101.535973</v>
      </c>
      <c r="G17" s="7">
        <v>569352300</v>
      </c>
    </row>
    <row r="18" spans="1:7" x14ac:dyDescent="0.2">
      <c r="A18" s="6">
        <v>43313</v>
      </c>
      <c r="B18" s="7">
        <v>106.029999</v>
      </c>
      <c r="C18" s="7">
        <v>112.779999</v>
      </c>
      <c r="D18" s="7">
        <v>104.839996</v>
      </c>
      <c r="E18" s="7">
        <v>112.33000199999999</v>
      </c>
      <c r="F18" s="7">
        <v>107.51825700000001</v>
      </c>
      <c r="G18" s="7">
        <v>456628100</v>
      </c>
    </row>
    <row r="19" spans="1:7" x14ac:dyDescent="0.2">
      <c r="A19" s="6">
        <v>43344</v>
      </c>
      <c r="B19" s="7">
        <v>110.849998</v>
      </c>
      <c r="C19" s="7">
        <v>115.290001</v>
      </c>
      <c r="D19" s="7">
        <v>107.230003</v>
      </c>
      <c r="E19" s="7">
        <v>114.370003</v>
      </c>
      <c r="F19" s="7">
        <v>109.892151</v>
      </c>
      <c r="G19" s="7">
        <v>480255500</v>
      </c>
    </row>
    <row r="20" spans="1:7" x14ac:dyDescent="0.2">
      <c r="A20" s="6">
        <v>43374</v>
      </c>
      <c r="B20" s="7">
        <v>114.75</v>
      </c>
      <c r="C20" s="7">
        <v>116.18</v>
      </c>
      <c r="D20" s="7">
        <v>100.110001</v>
      </c>
      <c r="E20" s="7">
        <v>106.80999799999999</v>
      </c>
      <c r="F20" s="7">
        <v>102.628136</v>
      </c>
      <c r="G20" s="7">
        <v>927548000</v>
      </c>
    </row>
    <row r="21" spans="1:7" x14ac:dyDescent="0.2">
      <c r="A21" s="6">
        <v>43405</v>
      </c>
      <c r="B21" s="7">
        <v>107.050003</v>
      </c>
      <c r="C21" s="7">
        <v>112.239998</v>
      </c>
      <c r="D21" s="7">
        <v>99.349997999999999</v>
      </c>
      <c r="E21" s="7">
        <v>110.889999</v>
      </c>
      <c r="F21" s="7">
        <v>106.548401</v>
      </c>
      <c r="G21" s="7">
        <v>720228600</v>
      </c>
    </row>
    <row r="22" spans="1:7" x14ac:dyDescent="0.2">
      <c r="A22" s="6">
        <v>43435</v>
      </c>
      <c r="B22" s="7">
        <v>113</v>
      </c>
      <c r="C22" s="7">
        <v>113.41999800000001</v>
      </c>
      <c r="D22" s="7">
        <v>93.959998999999996</v>
      </c>
      <c r="E22" s="7">
        <v>101.57</v>
      </c>
      <c r="F22" s="7">
        <v>98.014908000000005</v>
      </c>
      <c r="G22" s="7">
        <v>944314600</v>
      </c>
    </row>
    <row r="23" spans="1:7" x14ac:dyDescent="0.2">
      <c r="A23" s="6">
        <v>43466</v>
      </c>
      <c r="B23" s="7">
        <v>99.550003000000004</v>
      </c>
      <c r="C23" s="7">
        <v>107.900002</v>
      </c>
      <c r="D23" s="7">
        <v>97.199996999999996</v>
      </c>
      <c r="E23" s="7">
        <v>104.43</v>
      </c>
      <c r="F23" s="7">
        <v>100.77479599999999</v>
      </c>
      <c r="G23" s="7">
        <v>714212800</v>
      </c>
    </row>
    <row r="24" spans="1:7" x14ac:dyDescent="0.2">
      <c r="A24" s="6">
        <v>43497</v>
      </c>
      <c r="B24" s="7">
        <v>103.779999</v>
      </c>
      <c r="C24" s="7">
        <v>113.239998</v>
      </c>
      <c r="D24" s="7">
        <v>102.349998</v>
      </c>
      <c r="E24" s="7">
        <v>112.029999</v>
      </c>
      <c r="F24" s="7">
        <v>108.108795</v>
      </c>
      <c r="G24" s="7">
        <v>469095900</v>
      </c>
    </row>
    <row r="25" spans="1:7" x14ac:dyDescent="0.2">
      <c r="A25" s="6">
        <v>43525</v>
      </c>
      <c r="B25" s="7">
        <v>112.889999</v>
      </c>
      <c r="C25" s="7">
        <v>120.82</v>
      </c>
      <c r="D25" s="7">
        <v>108.800003</v>
      </c>
      <c r="E25" s="7">
        <v>117.94000200000001</v>
      </c>
      <c r="F25" s="7">
        <v>114.297974</v>
      </c>
      <c r="G25" s="7">
        <v>589095800</v>
      </c>
    </row>
    <row r="26" spans="1:7" x14ac:dyDescent="0.2">
      <c r="A26" s="6">
        <v>43556</v>
      </c>
      <c r="B26" s="7">
        <v>118.949997</v>
      </c>
      <c r="C26" s="7">
        <v>131.36999499999999</v>
      </c>
      <c r="D26" s="7">
        <v>118.099998</v>
      </c>
      <c r="E26" s="7">
        <v>130.60000600000001</v>
      </c>
      <c r="F26" s="7">
        <v>126.56703899999999</v>
      </c>
      <c r="G26" s="7">
        <v>433157700</v>
      </c>
    </row>
    <row r="27" spans="1:7" x14ac:dyDescent="0.2">
      <c r="A27" s="6">
        <v>43586</v>
      </c>
      <c r="B27" s="7">
        <v>130.529999</v>
      </c>
      <c r="C27" s="7">
        <v>130.64999399999999</v>
      </c>
      <c r="D27" s="7">
        <v>123.040001</v>
      </c>
      <c r="E27" s="7">
        <v>123.68</v>
      </c>
      <c r="F27" s="7">
        <v>119.860741</v>
      </c>
      <c r="G27" s="7">
        <v>547218800</v>
      </c>
    </row>
    <row r="28" spans="1:7" x14ac:dyDescent="0.2">
      <c r="A28" s="6">
        <v>43617</v>
      </c>
      <c r="B28" s="7">
        <v>123.849998</v>
      </c>
      <c r="C28" s="7">
        <v>138.39999399999999</v>
      </c>
      <c r="D28" s="7">
        <v>119.010002</v>
      </c>
      <c r="E28" s="7">
        <v>133.96000699999999</v>
      </c>
      <c r="F28" s="7">
        <v>130.30384799999999</v>
      </c>
      <c r="G28" s="7">
        <v>508324300</v>
      </c>
    </row>
    <row r="29" spans="1:7" x14ac:dyDescent="0.2">
      <c r="A29" s="6">
        <v>43647</v>
      </c>
      <c r="B29" s="7">
        <v>136.63000500000001</v>
      </c>
      <c r="C29" s="7">
        <v>141.679993</v>
      </c>
      <c r="D29" s="7">
        <v>134.66999799999999</v>
      </c>
      <c r="E29" s="7">
        <v>136.270004</v>
      </c>
      <c r="F29" s="7">
        <v>132.55079699999999</v>
      </c>
      <c r="G29" s="7">
        <v>484079900</v>
      </c>
    </row>
    <row r="30" spans="1:7" x14ac:dyDescent="0.2">
      <c r="A30" s="6">
        <v>43678</v>
      </c>
      <c r="B30" s="7">
        <v>137</v>
      </c>
      <c r="C30" s="7">
        <v>140.94000199999999</v>
      </c>
      <c r="D30" s="7">
        <v>130.779999</v>
      </c>
      <c r="E30" s="7">
        <v>137.86000100000001</v>
      </c>
      <c r="F30" s="7">
        <v>134.097397</v>
      </c>
      <c r="G30" s="7">
        <v>584482000</v>
      </c>
    </row>
    <row r="31" spans="1:7" x14ac:dyDescent="0.2">
      <c r="A31" s="6">
        <v>43709</v>
      </c>
      <c r="B31" s="7">
        <v>136.61000100000001</v>
      </c>
      <c r="C31" s="7">
        <v>142.36999499999999</v>
      </c>
      <c r="D31" s="7">
        <v>134.509995</v>
      </c>
      <c r="E31" s="7">
        <v>139.029999</v>
      </c>
      <c r="F31" s="7">
        <v>135.685776</v>
      </c>
      <c r="G31" s="7">
        <v>472544800</v>
      </c>
    </row>
    <row r="32" spans="1:7" x14ac:dyDescent="0.2">
      <c r="A32" s="6">
        <v>43739</v>
      </c>
      <c r="B32" s="7">
        <v>139.66000399999999</v>
      </c>
      <c r="C32" s="7">
        <v>145.66999799999999</v>
      </c>
      <c r="D32" s="7">
        <v>133.220001</v>
      </c>
      <c r="E32" s="7">
        <v>143.36999499999999</v>
      </c>
      <c r="F32" s="7">
        <v>139.92138700000001</v>
      </c>
      <c r="G32" s="7">
        <v>549523400</v>
      </c>
    </row>
    <row r="33" spans="1:7" x14ac:dyDescent="0.2">
      <c r="A33" s="6">
        <v>43770</v>
      </c>
      <c r="B33" s="7">
        <v>144.259995</v>
      </c>
      <c r="C33" s="7">
        <v>152.5</v>
      </c>
      <c r="D33" s="7">
        <v>142.970001</v>
      </c>
      <c r="E33" s="7">
        <v>151.38000500000001</v>
      </c>
      <c r="F33" s="7">
        <v>147.738754</v>
      </c>
      <c r="G33" s="7">
        <v>392371800</v>
      </c>
    </row>
    <row r="34" spans="1:7" x14ac:dyDescent="0.2">
      <c r="A34" s="6">
        <v>43800</v>
      </c>
      <c r="B34" s="7">
        <v>151.80999800000001</v>
      </c>
      <c r="C34" s="7">
        <v>159.550003</v>
      </c>
      <c r="D34" s="7">
        <v>146.64999399999999</v>
      </c>
      <c r="E34" s="7">
        <v>157.699997</v>
      </c>
      <c r="F34" s="7">
        <v>154.43040500000001</v>
      </c>
      <c r="G34" s="7">
        <v>450303300</v>
      </c>
    </row>
    <row r="35" spans="1:7" x14ac:dyDescent="0.2">
      <c r="A35" s="6">
        <v>43831</v>
      </c>
      <c r="B35" s="7">
        <v>158.779999</v>
      </c>
      <c r="C35" s="7">
        <v>174.050003</v>
      </c>
      <c r="D35" s="7">
        <v>156.509995</v>
      </c>
      <c r="E35" s="7">
        <v>170.229996</v>
      </c>
      <c r="F35" s="7">
        <v>166.70062300000001</v>
      </c>
      <c r="G35" s="7">
        <v>558530000</v>
      </c>
    </row>
    <row r="36" spans="1:7" x14ac:dyDescent="0.2">
      <c r="A36" s="6">
        <v>43862</v>
      </c>
      <c r="B36" s="7">
        <v>170.429993</v>
      </c>
      <c r="C36" s="7">
        <v>190.699997</v>
      </c>
      <c r="D36" s="7">
        <v>152</v>
      </c>
      <c r="E36" s="7">
        <v>162.009995</v>
      </c>
      <c r="F36" s="7">
        <v>158.651062</v>
      </c>
      <c r="G36" s="7">
        <v>887522300</v>
      </c>
    </row>
    <row r="37" spans="1:7" x14ac:dyDescent="0.2">
      <c r="A37" s="6">
        <v>43891</v>
      </c>
      <c r="B37" s="7">
        <v>165.30999800000001</v>
      </c>
      <c r="C37" s="7">
        <v>175</v>
      </c>
      <c r="D37" s="7">
        <v>132.520004</v>
      </c>
      <c r="E37" s="7">
        <v>157.71000699999999</v>
      </c>
      <c r="F37" s="7">
        <v>154.86206100000001</v>
      </c>
      <c r="G37" s="7">
        <v>1612695500</v>
      </c>
    </row>
    <row r="38" spans="1:7" x14ac:dyDescent="0.2">
      <c r="A38" s="6">
        <v>43922</v>
      </c>
      <c r="B38" s="7">
        <v>153</v>
      </c>
      <c r="C38" s="7">
        <v>180.39999399999999</v>
      </c>
      <c r="D38" s="7">
        <v>150.36000100000001</v>
      </c>
      <c r="E38" s="7">
        <v>179.21000699999999</v>
      </c>
      <c r="F38" s="7">
        <v>175.973816</v>
      </c>
      <c r="G38" s="7">
        <v>984705000</v>
      </c>
    </row>
    <row r="39" spans="1:7" x14ac:dyDescent="0.2">
      <c r="A39" s="6">
        <v>43952</v>
      </c>
      <c r="B39" s="7">
        <v>175.800003</v>
      </c>
      <c r="C39" s="7">
        <v>187.509995</v>
      </c>
      <c r="D39" s="7">
        <v>173.800003</v>
      </c>
      <c r="E39" s="7">
        <v>183.25</v>
      </c>
      <c r="F39" s="7">
        <v>179.94082599999999</v>
      </c>
      <c r="G39" s="7">
        <v>688845000</v>
      </c>
    </row>
    <row r="40" spans="1:7" x14ac:dyDescent="0.2">
      <c r="A40" s="6">
        <v>43983</v>
      </c>
      <c r="B40" s="7">
        <v>182.53999300000001</v>
      </c>
      <c r="C40" s="7">
        <v>204.39999399999999</v>
      </c>
      <c r="D40" s="7">
        <v>181.35000600000001</v>
      </c>
      <c r="E40" s="7">
        <v>203.509995</v>
      </c>
      <c r="F40" s="7">
        <v>200.39154099999999</v>
      </c>
      <c r="G40" s="7">
        <v>764965400</v>
      </c>
    </row>
    <row r="41" spans="1:7" x14ac:dyDescent="0.2">
      <c r="A41" s="6">
        <v>44013</v>
      </c>
      <c r="B41" s="7">
        <v>203.13999899999999</v>
      </c>
      <c r="C41" s="7">
        <v>216.38000500000001</v>
      </c>
      <c r="D41" s="7">
        <v>197.509995</v>
      </c>
      <c r="E41" s="7">
        <v>205.009995</v>
      </c>
      <c r="F41" s="7">
        <v>201.86854600000001</v>
      </c>
      <c r="G41" s="7">
        <v>770190800</v>
      </c>
    </row>
    <row r="42" spans="1:7" x14ac:dyDescent="0.2">
      <c r="A42" s="6">
        <v>44044</v>
      </c>
      <c r="B42" s="7">
        <v>211.520004</v>
      </c>
      <c r="C42" s="7">
        <v>231.14999399999999</v>
      </c>
      <c r="D42" s="7">
        <v>203.13999899999999</v>
      </c>
      <c r="E42" s="7">
        <v>225.529999</v>
      </c>
      <c r="F42" s="7">
        <v>222.074127</v>
      </c>
      <c r="G42" s="7">
        <v>692423900</v>
      </c>
    </row>
    <row r="43" spans="1:7" x14ac:dyDescent="0.2">
      <c r="A43" s="6">
        <v>44075</v>
      </c>
      <c r="B43" s="7">
        <v>225.509995</v>
      </c>
      <c r="C43" s="7">
        <v>232.86000100000001</v>
      </c>
      <c r="D43" s="7">
        <v>196.25</v>
      </c>
      <c r="E43" s="7">
        <v>210.33000200000001</v>
      </c>
      <c r="F43" s="7">
        <v>207.60768100000001</v>
      </c>
      <c r="G43" s="7">
        <v>768176300</v>
      </c>
    </row>
    <row r="44" spans="1:7" x14ac:dyDescent="0.2">
      <c r="A44" s="6">
        <v>44105</v>
      </c>
      <c r="B44" s="7">
        <v>213.490005</v>
      </c>
      <c r="C44" s="7">
        <v>225.21000699999999</v>
      </c>
      <c r="D44" s="7">
        <v>199.61999499999999</v>
      </c>
      <c r="E44" s="7">
        <v>202.470001</v>
      </c>
      <c r="F44" s="7">
        <v>199.84939600000001</v>
      </c>
      <c r="G44" s="7">
        <v>631618000</v>
      </c>
    </row>
    <row r="45" spans="1:7" x14ac:dyDescent="0.2">
      <c r="A45" s="6">
        <v>44136</v>
      </c>
      <c r="B45" s="7">
        <v>204.28999300000001</v>
      </c>
      <c r="C45" s="7">
        <v>228.11999499999999</v>
      </c>
      <c r="D45" s="7">
        <v>200.11999499999999</v>
      </c>
      <c r="E45" s="7">
        <v>214.070007</v>
      </c>
      <c r="F45" s="7">
        <v>211.299271</v>
      </c>
      <c r="G45" s="7">
        <v>573443000</v>
      </c>
    </row>
    <row r="46" spans="1:7" x14ac:dyDescent="0.2">
      <c r="A46" s="6">
        <v>44166</v>
      </c>
      <c r="B46" s="7">
        <v>214.509995</v>
      </c>
      <c r="C46" s="7">
        <v>227.179993</v>
      </c>
      <c r="D46" s="7">
        <v>209.11000100000001</v>
      </c>
      <c r="E46" s="7">
        <v>222.41999799999999</v>
      </c>
      <c r="F46" s="7">
        <v>220.11596700000001</v>
      </c>
      <c r="G46" s="7">
        <v>594761700</v>
      </c>
    </row>
    <row r="47" spans="1:7" x14ac:dyDescent="0.2">
      <c r="A47" s="6">
        <v>44197</v>
      </c>
      <c r="B47" s="7">
        <v>222.529999</v>
      </c>
      <c r="C47" s="7">
        <v>242.63999899999999</v>
      </c>
      <c r="D47" s="7">
        <v>211.94000199999999</v>
      </c>
      <c r="E47" s="7">
        <v>231.96000699999999</v>
      </c>
      <c r="F47" s="7">
        <v>229.55714399999999</v>
      </c>
      <c r="G47" s="7">
        <v>648076400</v>
      </c>
    </row>
    <row r="48" spans="1:7" x14ac:dyDescent="0.2">
      <c r="A48" s="6">
        <v>44228</v>
      </c>
      <c r="B48" s="7">
        <v>235.05999800000001</v>
      </c>
      <c r="C48" s="7">
        <v>246.13000500000001</v>
      </c>
      <c r="D48" s="7">
        <v>227.88000500000001</v>
      </c>
      <c r="E48" s="7">
        <v>232.38000500000001</v>
      </c>
      <c r="F48" s="7">
        <v>229.97279399999999</v>
      </c>
      <c r="G48" s="7">
        <v>490962200</v>
      </c>
    </row>
    <row r="49" spans="1:7" x14ac:dyDescent="0.2">
      <c r="A49" s="6">
        <v>44256</v>
      </c>
      <c r="B49" s="7">
        <v>235.89999399999999</v>
      </c>
      <c r="C49" s="7">
        <v>241.050003</v>
      </c>
      <c r="D49" s="7">
        <v>224.259995</v>
      </c>
      <c r="E49" s="7">
        <v>235.770004</v>
      </c>
      <c r="F49" s="7">
        <v>233.86506700000001</v>
      </c>
      <c r="G49" s="7">
        <v>724945800</v>
      </c>
    </row>
    <row r="50" spans="1:7" x14ac:dyDescent="0.2">
      <c r="A50" s="6">
        <v>44287</v>
      </c>
      <c r="B50" s="7">
        <v>238.470001</v>
      </c>
      <c r="C50" s="7">
        <v>263.19000199999999</v>
      </c>
      <c r="D50" s="7">
        <v>238.050003</v>
      </c>
      <c r="E50" s="7">
        <v>252.179993</v>
      </c>
      <c r="F50" s="7">
        <v>250.142471</v>
      </c>
      <c r="G50" s="7">
        <v>568661600</v>
      </c>
    </row>
    <row r="51" spans="1:7" x14ac:dyDescent="0.2">
      <c r="A51" s="6">
        <v>44317</v>
      </c>
      <c r="B51" s="7">
        <v>253.39999399999999</v>
      </c>
      <c r="C51" s="7">
        <v>254.35000600000001</v>
      </c>
      <c r="D51" s="7">
        <v>238.070007</v>
      </c>
      <c r="E51" s="7">
        <v>249.679993</v>
      </c>
      <c r="F51" s="7">
        <v>247.66265899999999</v>
      </c>
      <c r="G51" s="7">
        <v>495084900</v>
      </c>
    </row>
    <row r="52" spans="1:7" x14ac:dyDescent="0.2">
      <c r="A52" s="6">
        <v>44348</v>
      </c>
      <c r="B52" s="7">
        <v>251.229996</v>
      </c>
      <c r="C52" s="7">
        <v>271.64999399999999</v>
      </c>
      <c r="D52" s="7">
        <v>243</v>
      </c>
      <c r="E52" s="7">
        <v>270.89999399999999</v>
      </c>
      <c r="F52" s="7">
        <v>269.33169600000002</v>
      </c>
      <c r="G52" s="7">
        <v>508572200</v>
      </c>
    </row>
    <row r="53" spans="1:7" x14ac:dyDescent="0.2">
      <c r="A53" s="6">
        <v>44378</v>
      </c>
      <c r="B53" s="7">
        <v>269.60998499999999</v>
      </c>
      <c r="C53" s="7">
        <v>290.14999399999999</v>
      </c>
      <c r="D53" s="7">
        <v>269.60000600000001</v>
      </c>
      <c r="E53" s="7">
        <v>284.91000400000001</v>
      </c>
      <c r="F53" s="7">
        <v>283.26062000000002</v>
      </c>
      <c r="G53" s="7">
        <v>522668800</v>
      </c>
    </row>
    <row r="54" spans="1:7" x14ac:dyDescent="0.2">
      <c r="A54" s="6">
        <v>44409</v>
      </c>
      <c r="B54" s="7">
        <v>286.35998499999999</v>
      </c>
      <c r="C54" s="7">
        <v>305.83999599999999</v>
      </c>
      <c r="D54" s="7">
        <v>283.73998999999998</v>
      </c>
      <c r="E54" s="7">
        <v>301.88000499999998</v>
      </c>
      <c r="F54" s="7">
        <v>300.132385</v>
      </c>
      <c r="G54" s="7">
        <v>441257000</v>
      </c>
    </row>
    <row r="55" spans="1:7" x14ac:dyDescent="0.2">
      <c r="A55" s="6">
        <v>44440</v>
      </c>
      <c r="B55" s="7">
        <v>302.86999500000002</v>
      </c>
      <c r="C55" s="7">
        <v>305.32000699999998</v>
      </c>
      <c r="D55" s="7">
        <v>281.61999500000002</v>
      </c>
      <c r="E55" s="7">
        <v>281.92001299999998</v>
      </c>
      <c r="F55" s="7">
        <v>280.824524</v>
      </c>
      <c r="G55" s="7">
        <v>502886900</v>
      </c>
    </row>
    <row r="56" spans="1:7" x14ac:dyDescent="0.2">
      <c r="A56" s="6">
        <v>44470</v>
      </c>
      <c r="B56" s="7">
        <v>282.11999500000002</v>
      </c>
      <c r="C56" s="7">
        <v>332</v>
      </c>
      <c r="D56" s="7">
        <v>280.25</v>
      </c>
      <c r="E56" s="7">
        <v>331.61999500000002</v>
      </c>
      <c r="F56" s="7">
        <v>330.33136000000002</v>
      </c>
      <c r="G56" s="7">
        <v>516479200</v>
      </c>
    </row>
    <row r="57" spans="1:7" x14ac:dyDescent="0.2">
      <c r="A57" s="6">
        <v>44501</v>
      </c>
      <c r="B57" s="7">
        <v>331.35998499999999</v>
      </c>
      <c r="C57" s="7">
        <v>349.67001299999998</v>
      </c>
      <c r="D57" s="7">
        <v>326.36999500000002</v>
      </c>
      <c r="E57" s="7">
        <v>330.58999599999999</v>
      </c>
      <c r="F57" s="7">
        <v>329.30538899999999</v>
      </c>
      <c r="G57" s="7">
        <v>509870100</v>
      </c>
    </row>
    <row r="58" spans="1:7" x14ac:dyDescent="0.2">
      <c r="A58" s="6">
        <v>44531</v>
      </c>
      <c r="B58" s="7">
        <v>335.13000499999998</v>
      </c>
      <c r="C58" s="7">
        <v>344.29998799999998</v>
      </c>
      <c r="D58" s="7">
        <v>317.25</v>
      </c>
      <c r="E58" s="7">
        <v>336.32000699999998</v>
      </c>
      <c r="F58" s="7">
        <v>335.62603799999999</v>
      </c>
      <c r="G58" s="7">
        <v>625633000</v>
      </c>
    </row>
    <row r="59" spans="1:7" x14ac:dyDescent="0.2">
      <c r="A59" s="6">
        <v>44562</v>
      </c>
      <c r="B59" s="7">
        <v>335.35000600000001</v>
      </c>
      <c r="C59" s="7">
        <v>338</v>
      </c>
      <c r="D59" s="7">
        <v>276.04998799999998</v>
      </c>
      <c r="E59" s="7">
        <v>310.98001099999999</v>
      </c>
      <c r="F59" s="7">
        <v>310.33831800000002</v>
      </c>
      <c r="G59" s="7">
        <v>947462500</v>
      </c>
    </row>
    <row r="60" spans="1:7" x14ac:dyDescent="0.2">
      <c r="A60" s="6">
        <v>44593</v>
      </c>
      <c r="B60" s="7">
        <v>310.41000400000001</v>
      </c>
      <c r="C60" s="7">
        <v>315.11999500000002</v>
      </c>
      <c r="D60" s="7">
        <v>271.51998900000001</v>
      </c>
      <c r="E60" s="7">
        <v>298.790009</v>
      </c>
      <c r="F60" s="7">
        <v>298.17346199999997</v>
      </c>
      <c r="G60" s="7">
        <v>696950900</v>
      </c>
    </row>
    <row r="61" spans="1:7" x14ac:dyDescent="0.2">
      <c r="A61" s="6">
        <v>44621</v>
      </c>
      <c r="B61" s="7">
        <v>296.39999399999999</v>
      </c>
      <c r="C61" s="7">
        <v>303.13000499999998</v>
      </c>
      <c r="D61" s="7">
        <v>270</v>
      </c>
      <c r="E61" s="7">
        <v>280.07000699999998</v>
      </c>
      <c r="F61" s="7">
        <v>280.07000699999998</v>
      </c>
      <c r="G61" s="7">
        <v>307103600</v>
      </c>
    </row>
    <row r="62" spans="1:7" x14ac:dyDescent="0.2">
      <c r="A62" s="6">
        <v>44631</v>
      </c>
      <c r="B62" s="7">
        <v>287.959991</v>
      </c>
      <c r="C62" s="7">
        <v>288.91891500000003</v>
      </c>
      <c r="D62" s="7">
        <v>279.42999300000002</v>
      </c>
      <c r="E62" s="7">
        <v>280.07000699999998</v>
      </c>
      <c r="F62" s="7">
        <v>280.07000699999998</v>
      </c>
      <c r="G62" s="7">
        <v>27209330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CA3F-9E44-C248-BE6C-7413A13BF037}">
  <dimension ref="A1:G62"/>
  <sheetViews>
    <sheetView workbookViewId="0">
      <selection activeCell="E29" sqref="E29"/>
    </sheetView>
  </sheetViews>
  <sheetFormatPr baseColWidth="10" defaultRowHeight="16" x14ac:dyDescent="0.2"/>
  <cols>
    <col min="1" max="7" width="14.5" style="3" customWidth="1"/>
  </cols>
  <sheetData>
    <row r="1" spans="1:7" x14ac:dyDescent="0.2">
      <c r="A1" s="1" t="s">
        <v>0</v>
      </c>
      <c r="B1" s="1" t="s">
        <v>1</v>
      </c>
      <c r="C1" s="1" t="s">
        <v>2</v>
      </c>
      <c r="D1" s="1" t="s">
        <v>3</v>
      </c>
      <c r="E1" s="1" t="s">
        <v>4</v>
      </c>
      <c r="F1" s="1" t="s">
        <v>5</v>
      </c>
      <c r="G1" s="1" t="s">
        <v>6</v>
      </c>
    </row>
    <row r="2" spans="1:7" x14ac:dyDescent="0.2">
      <c r="A2" s="2">
        <v>42826</v>
      </c>
      <c r="B2" s="3">
        <v>82.019997000000004</v>
      </c>
      <c r="C2" s="3">
        <v>83.550003000000004</v>
      </c>
      <c r="D2" s="3">
        <v>80.300003000000004</v>
      </c>
      <c r="E2" s="3">
        <v>81.650002000000001</v>
      </c>
      <c r="F2" s="3">
        <v>62.756431999999997</v>
      </c>
      <c r="G2" s="3">
        <v>192624700</v>
      </c>
    </row>
    <row r="3" spans="1:7" x14ac:dyDescent="0.2">
      <c r="A3" s="2">
        <v>42856</v>
      </c>
      <c r="B3" s="3">
        <v>81.510002</v>
      </c>
      <c r="C3" s="3">
        <v>83.230002999999996</v>
      </c>
      <c r="D3" s="3">
        <v>80.470000999999996</v>
      </c>
      <c r="E3" s="3">
        <v>80.5</v>
      </c>
      <c r="F3" s="3">
        <v>61.872535999999997</v>
      </c>
      <c r="G3" s="3">
        <v>220122400</v>
      </c>
    </row>
    <row r="4" spans="1:7" x14ac:dyDescent="0.2">
      <c r="A4" s="2">
        <v>42887</v>
      </c>
      <c r="B4" s="3">
        <v>80.370002999999997</v>
      </c>
      <c r="C4" s="3">
        <v>83.690002000000007</v>
      </c>
      <c r="D4" s="3">
        <v>79.260002</v>
      </c>
      <c r="E4" s="3">
        <v>80.730002999999996</v>
      </c>
      <c r="F4" s="3">
        <v>62.635283999999999</v>
      </c>
      <c r="G4" s="3">
        <v>303836700</v>
      </c>
    </row>
    <row r="5" spans="1:7" x14ac:dyDescent="0.2">
      <c r="A5" s="2">
        <v>42917</v>
      </c>
      <c r="B5" s="3">
        <v>80.790001000000004</v>
      </c>
      <c r="C5" s="3">
        <v>82.489998</v>
      </c>
      <c r="D5" s="3">
        <v>78.269997000000004</v>
      </c>
      <c r="E5" s="3">
        <v>80.040001000000004</v>
      </c>
      <c r="F5" s="3">
        <v>62.099930000000001</v>
      </c>
      <c r="G5" s="3">
        <v>201333900</v>
      </c>
    </row>
    <row r="6" spans="1:7" x14ac:dyDescent="0.2">
      <c r="A6" s="2">
        <v>42948</v>
      </c>
      <c r="B6" s="3">
        <v>80.160004000000001</v>
      </c>
      <c r="C6" s="3">
        <v>80.819999999999993</v>
      </c>
      <c r="D6" s="3">
        <v>76.050003000000004</v>
      </c>
      <c r="E6" s="3">
        <v>76.330001999999993</v>
      </c>
      <c r="F6" s="3">
        <v>59.221488999999998</v>
      </c>
      <c r="G6" s="3">
        <v>224413200</v>
      </c>
    </row>
    <row r="7" spans="1:7" x14ac:dyDescent="0.2">
      <c r="A7" s="2">
        <v>42979</v>
      </c>
      <c r="B7" s="3">
        <v>76.370002999999997</v>
      </c>
      <c r="C7" s="3">
        <v>82.449996999999996</v>
      </c>
      <c r="D7" s="3">
        <v>76.319999999999993</v>
      </c>
      <c r="E7" s="3">
        <v>81.980002999999996</v>
      </c>
      <c r="F7" s="3">
        <v>64.221619000000004</v>
      </c>
      <c r="G7" s="3">
        <v>216249200</v>
      </c>
    </row>
    <row r="8" spans="1:7" x14ac:dyDescent="0.2">
      <c r="A8" s="2">
        <v>43009</v>
      </c>
      <c r="B8" s="3">
        <v>81.300003000000004</v>
      </c>
      <c r="C8" s="3">
        <v>84.239998</v>
      </c>
      <c r="D8" s="3">
        <v>81.25</v>
      </c>
      <c r="E8" s="3">
        <v>83.349997999999999</v>
      </c>
      <c r="F8" s="3">
        <v>65.294846000000007</v>
      </c>
      <c r="G8" s="3">
        <v>172408300</v>
      </c>
    </row>
    <row r="9" spans="1:7" x14ac:dyDescent="0.2">
      <c r="A9" s="2">
        <v>43040</v>
      </c>
      <c r="B9" s="3">
        <v>83.389999000000003</v>
      </c>
      <c r="C9" s="3">
        <v>84.139999000000003</v>
      </c>
      <c r="D9" s="3">
        <v>80.010002</v>
      </c>
      <c r="E9" s="3">
        <v>83.290001000000004</v>
      </c>
      <c r="F9" s="3">
        <v>65.247855999999999</v>
      </c>
      <c r="G9" s="3">
        <v>191810600</v>
      </c>
    </row>
    <row r="10" spans="1:7" x14ac:dyDescent="0.2">
      <c r="A10" s="2">
        <v>43070</v>
      </c>
      <c r="B10" s="3">
        <v>83.440002000000007</v>
      </c>
      <c r="C10" s="3">
        <v>84.360000999999997</v>
      </c>
      <c r="D10" s="3">
        <v>82.169998000000007</v>
      </c>
      <c r="E10" s="3">
        <v>83.639999000000003</v>
      </c>
      <c r="F10" s="3">
        <v>66.128417999999996</v>
      </c>
      <c r="G10" s="3">
        <v>220601300</v>
      </c>
    </row>
    <row r="11" spans="1:7" x14ac:dyDescent="0.2">
      <c r="A11" s="2">
        <v>43101</v>
      </c>
      <c r="B11" s="3">
        <v>83.82</v>
      </c>
      <c r="C11" s="3">
        <v>89.300003000000004</v>
      </c>
      <c r="D11" s="3">
        <v>83.660004000000001</v>
      </c>
      <c r="E11" s="3">
        <v>87.300003000000004</v>
      </c>
      <c r="F11" s="3">
        <v>69.022148000000001</v>
      </c>
      <c r="G11" s="3">
        <v>233944600</v>
      </c>
    </row>
    <row r="12" spans="1:7" x14ac:dyDescent="0.2">
      <c r="A12" s="2">
        <v>43132</v>
      </c>
      <c r="B12" s="3">
        <v>87.5</v>
      </c>
      <c r="C12" s="3">
        <v>89.25</v>
      </c>
      <c r="D12" s="3">
        <v>73.900002000000001</v>
      </c>
      <c r="E12" s="3">
        <v>75.739998</v>
      </c>
      <c r="F12" s="3">
        <v>59.882435000000001</v>
      </c>
      <c r="G12" s="3">
        <v>369414700</v>
      </c>
    </row>
    <row r="13" spans="1:7" x14ac:dyDescent="0.2">
      <c r="A13" s="2">
        <v>43160</v>
      </c>
      <c r="B13" s="3">
        <v>75.529999000000004</v>
      </c>
      <c r="C13" s="3">
        <v>76.980002999999996</v>
      </c>
      <c r="D13" s="3">
        <v>72.669998000000007</v>
      </c>
      <c r="E13" s="3">
        <v>74.610000999999997</v>
      </c>
      <c r="F13" s="3">
        <v>59.592216000000001</v>
      </c>
      <c r="G13" s="3">
        <v>356741300</v>
      </c>
    </row>
    <row r="14" spans="1:7" x14ac:dyDescent="0.2">
      <c r="A14" s="2">
        <v>43191</v>
      </c>
      <c r="B14" s="3">
        <v>74.269997000000004</v>
      </c>
      <c r="C14" s="3">
        <v>80.900002000000001</v>
      </c>
      <c r="D14" s="3">
        <v>72.160004000000001</v>
      </c>
      <c r="E14" s="3">
        <v>77.75</v>
      </c>
      <c r="F14" s="3">
        <v>62.100181999999997</v>
      </c>
      <c r="G14" s="3">
        <v>285826800</v>
      </c>
    </row>
    <row r="15" spans="1:7" x14ac:dyDescent="0.2">
      <c r="A15" s="2">
        <v>43221</v>
      </c>
      <c r="B15" s="3">
        <v>77.260002</v>
      </c>
      <c r="C15" s="3">
        <v>82.650002000000001</v>
      </c>
      <c r="D15" s="3">
        <v>75.400002000000001</v>
      </c>
      <c r="E15" s="3">
        <v>81.239998</v>
      </c>
      <c r="F15" s="3">
        <v>64.887710999999996</v>
      </c>
      <c r="G15" s="3">
        <v>299337700</v>
      </c>
    </row>
    <row r="16" spans="1:7" x14ac:dyDescent="0.2">
      <c r="A16" s="2">
        <v>43252</v>
      </c>
      <c r="B16" s="3">
        <v>81.870002999999997</v>
      </c>
      <c r="C16" s="3">
        <v>83.790001000000004</v>
      </c>
      <c r="D16" s="3">
        <v>79.300003000000004</v>
      </c>
      <c r="E16" s="3">
        <v>82.730002999999996</v>
      </c>
      <c r="F16" s="3">
        <v>66.747574</v>
      </c>
      <c r="G16" s="3">
        <v>257136500</v>
      </c>
    </row>
    <row r="17" spans="1:7" x14ac:dyDescent="0.2">
      <c r="A17" s="2">
        <v>43282</v>
      </c>
      <c r="B17" s="3">
        <v>81.889999000000003</v>
      </c>
      <c r="C17" s="3">
        <v>84.400002000000001</v>
      </c>
      <c r="D17" s="3">
        <v>80.709998999999996</v>
      </c>
      <c r="E17" s="3">
        <v>81.510002</v>
      </c>
      <c r="F17" s="3">
        <v>65.763260000000002</v>
      </c>
      <c r="G17" s="3">
        <v>204469200</v>
      </c>
    </row>
    <row r="18" spans="1:7" x14ac:dyDescent="0.2">
      <c r="A18" s="2">
        <v>43313</v>
      </c>
      <c r="B18" s="3">
        <v>80.889999000000003</v>
      </c>
      <c r="C18" s="3">
        <v>81.589995999999999</v>
      </c>
      <c r="D18" s="3">
        <v>76.510002</v>
      </c>
      <c r="E18" s="3">
        <v>80.169998000000007</v>
      </c>
      <c r="F18" s="3">
        <v>64.682120999999995</v>
      </c>
      <c r="G18" s="3">
        <v>215072500</v>
      </c>
    </row>
    <row r="19" spans="1:7" x14ac:dyDescent="0.2">
      <c r="A19" s="2">
        <v>43344</v>
      </c>
      <c r="B19" s="3">
        <v>80.410004000000001</v>
      </c>
      <c r="C19" s="3">
        <v>87.360000999999997</v>
      </c>
      <c r="D19" s="3">
        <v>79.599997999999999</v>
      </c>
      <c r="E19" s="3">
        <v>85.019997000000004</v>
      </c>
      <c r="F19" s="3">
        <v>69.302689000000001</v>
      </c>
      <c r="G19" s="3">
        <v>227023600</v>
      </c>
    </row>
    <row r="20" spans="1:7" x14ac:dyDescent="0.2">
      <c r="A20" s="2">
        <v>43374</v>
      </c>
      <c r="B20" s="3">
        <v>85.349997999999999</v>
      </c>
      <c r="C20" s="3">
        <v>86.889999000000003</v>
      </c>
      <c r="D20" s="3">
        <v>76.220000999999996</v>
      </c>
      <c r="E20" s="3">
        <v>79.680000000000007</v>
      </c>
      <c r="F20" s="3">
        <v>64.949875000000006</v>
      </c>
      <c r="G20" s="3">
        <v>305909200</v>
      </c>
    </row>
    <row r="21" spans="1:7" x14ac:dyDescent="0.2">
      <c r="A21" s="2">
        <v>43405</v>
      </c>
      <c r="B21" s="3">
        <v>79.830001999999993</v>
      </c>
      <c r="C21" s="3">
        <v>83.75</v>
      </c>
      <c r="D21" s="3">
        <v>74.699996999999996</v>
      </c>
      <c r="E21" s="3">
        <v>79.5</v>
      </c>
      <c r="F21" s="3">
        <v>64.803139000000002</v>
      </c>
      <c r="G21" s="3">
        <v>287081300</v>
      </c>
    </row>
    <row r="22" spans="1:7" x14ac:dyDescent="0.2">
      <c r="A22" s="2">
        <v>43435</v>
      </c>
      <c r="B22" s="3">
        <v>80.239998</v>
      </c>
      <c r="C22" s="3">
        <v>81.949996999999996</v>
      </c>
      <c r="D22" s="3">
        <v>64.650002000000001</v>
      </c>
      <c r="E22" s="3">
        <v>68.190002000000007</v>
      </c>
      <c r="F22" s="3">
        <v>56.147452999999999</v>
      </c>
      <c r="G22" s="3">
        <v>380647000</v>
      </c>
    </row>
    <row r="23" spans="1:7" x14ac:dyDescent="0.2">
      <c r="A23" s="2">
        <v>43466</v>
      </c>
      <c r="B23" s="3">
        <v>67.349997999999999</v>
      </c>
      <c r="C23" s="3">
        <v>73.489998</v>
      </c>
      <c r="D23" s="3">
        <v>67.260002</v>
      </c>
      <c r="E23" s="3">
        <v>73.279999000000004</v>
      </c>
      <c r="F23" s="3">
        <v>60.338538999999997</v>
      </c>
      <c r="G23" s="3">
        <v>269226500</v>
      </c>
    </row>
    <row r="24" spans="1:7" x14ac:dyDescent="0.2">
      <c r="A24" s="2">
        <v>43497</v>
      </c>
      <c r="B24" s="3">
        <v>74.919998000000007</v>
      </c>
      <c r="C24" s="3">
        <v>79.75</v>
      </c>
      <c r="D24" s="3">
        <v>72.730002999999996</v>
      </c>
      <c r="E24" s="3">
        <v>79.029999000000004</v>
      </c>
      <c r="F24" s="3">
        <v>65.073074000000005</v>
      </c>
      <c r="G24" s="3">
        <v>245067300</v>
      </c>
    </row>
    <row r="25" spans="1:7" x14ac:dyDescent="0.2">
      <c r="A25" s="2">
        <v>43525</v>
      </c>
      <c r="B25" s="3">
        <v>79.379997000000003</v>
      </c>
      <c r="C25" s="3">
        <v>82</v>
      </c>
      <c r="D25" s="3">
        <v>77.860000999999997</v>
      </c>
      <c r="E25" s="3">
        <v>80.800003000000004</v>
      </c>
      <c r="F25" s="3">
        <v>67.269126999999997</v>
      </c>
      <c r="G25" s="3">
        <v>272454400</v>
      </c>
    </row>
    <row r="26" spans="1:7" x14ac:dyDescent="0.2">
      <c r="A26" s="2">
        <v>43556</v>
      </c>
      <c r="B26" s="3">
        <v>81.230002999999996</v>
      </c>
      <c r="C26" s="3">
        <v>83.489998</v>
      </c>
      <c r="D26" s="3">
        <v>79.559997999999993</v>
      </c>
      <c r="E26" s="3">
        <v>80.279999000000004</v>
      </c>
      <c r="F26" s="3">
        <v>66.836196999999999</v>
      </c>
      <c r="G26" s="3">
        <v>219523400</v>
      </c>
    </row>
    <row r="27" spans="1:7" x14ac:dyDescent="0.2">
      <c r="A27" s="2">
        <v>43586</v>
      </c>
      <c r="B27" s="3">
        <v>79.940002000000007</v>
      </c>
      <c r="C27" s="3">
        <v>80.260002</v>
      </c>
      <c r="D27" s="3">
        <v>70.629997000000003</v>
      </c>
      <c r="E27" s="3">
        <v>70.769997000000004</v>
      </c>
      <c r="F27" s="3">
        <v>58.918747000000003</v>
      </c>
      <c r="G27" s="3">
        <v>250094000</v>
      </c>
    </row>
    <row r="28" spans="1:7" x14ac:dyDescent="0.2">
      <c r="A28" s="2">
        <v>43617</v>
      </c>
      <c r="B28" s="3">
        <v>71.089995999999999</v>
      </c>
      <c r="C28" s="3">
        <v>77.760002</v>
      </c>
      <c r="D28" s="3">
        <v>70.970000999999996</v>
      </c>
      <c r="E28" s="3">
        <v>76.629997000000003</v>
      </c>
      <c r="F28" s="3">
        <v>64.528717</v>
      </c>
      <c r="G28" s="3">
        <v>218953600</v>
      </c>
    </row>
    <row r="29" spans="1:7" x14ac:dyDescent="0.2">
      <c r="A29" s="2">
        <v>43647</v>
      </c>
      <c r="B29" s="3">
        <v>77.129997000000003</v>
      </c>
      <c r="C29" s="3">
        <v>77.930000000000007</v>
      </c>
      <c r="D29" s="3">
        <v>74.180000000000007</v>
      </c>
      <c r="E29" s="3">
        <v>74.360000999999997</v>
      </c>
      <c r="F29" s="3">
        <v>62.617176000000001</v>
      </c>
      <c r="G29" s="3">
        <v>186899500</v>
      </c>
    </row>
    <row r="30" spans="1:7" x14ac:dyDescent="0.2">
      <c r="A30" s="2">
        <v>43678</v>
      </c>
      <c r="B30" s="3">
        <v>73.739998</v>
      </c>
      <c r="C30" s="3">
        <v>74.269997000000004</v>
      </c>
      <c r="D30" s="3">
        <v>66.529999000000004</v>
      </c>
      <c r="E30" s="3">
        <v>68.480002999999996</v>
      </c>
      <c r="F30" s="3">
        <v>57.665748999999998</v>
      </c>
      <c r="G30" s="3">
        <v>277599800</v>
      </c>
    </row>
    <row r="31" spans="1:7" x14ac:dyDescent="0.2">
      <c r="A31" s="2">
        <v>43709</v>
      </c>
      <c r="B31" s="3">
        <v>67.889999000000003</v>
      </c>
      <c r="C31" s="3">
        <v>75.180000000000007</v>
      </c>
      <c r="D31" s="3">
        <v>67.629997000000003</v>
      </c>
      <c r="E31" s="3">
        <v>70.610000999999997</v>
      </c>
      <c r="F31" s="3">
        <v>60.198695999999998</v>
      </c>
      <c r="G31" s="3">
        <v>215355500</v>
      </c>
    </row>
    <row r="32" spans="1:7" x14ac:dyDescent="0.2">
      <c r="A32" s="2">
        <v>43739</v>
      </c>
      <c r="B32" s="3">
        <v>70.830001999999993</v>
      </c>
      <c r="C32" s="3">
        <v>70.910004000000001</v>
      </c>
      <c r="D32" s="3">
        <v>66.309997999999993</v>
      </c>
      <c r="E32" s="3">
        <v>67.569999999999993</v>
      </c>
      <c r="F32" s="3">
        <v>57.606929999999998</v>
      </c>
      <c r="G32" s="3">
        <v>237608200</v>
      </c>
    </row>
    <row r="33" spans="1:7" x14ac:dyDescent="0.2">
      <c r="A33" s="2">
        <v>43770</v>
      </c>
      <c r="B33" s="3">
        <v>68.389999000000003</v>
      </c>
      <c r="C33" s="3">
        <v>73.120002999999997</v>
      </c>
      <c r="D33" s="3">
        <v>67.319999999999993</v>
      </c>
      <c r="E33" s="3">
        <v>68.129997000000003</v>
      </c>
      <c r="F33" s="3">
        <v>58.084350999999998</v>
      </c>
      <c r="G33" s="3">
        <v>249330500</v>
      </c>
    </row>
    <row r="34" spans="1:7" x14ac:dyDescent="0.2">
      <c r="A34" s="2">
        <v>43800</v>
      </c>
      <c r="B34" s="3">
        <v>68.5</v>
      </c>
      <c r="C34" s="3">
        <v>70.540001000000004</v>
      </c>
      <c r="D34" s="3">
        <v>67.519997000000004</v>
      </c>
      <c r="E34" s="3">
        <v>69.779999000000004</v>
      </c>
      <c r="F34" s="3">
        <v>60.208530000000003</v>
      </c>
      <c r="G34" s="3">
        <v>286029400</v>
      </c>
    </row>
    <row r="35" spans="1:7" x14ac:dyDescent="0.2">
      <c r="A35" s="2">
        <v>43831</v>
      </c>
      <c r="B35" s="3">
        <v>70.239998</v>
      </c>
      <c r="C35" s="3">
        <v>71.370002999999997</v>
      </c>
      <c r="D35" s="3">
        <v>61.860000999999997</v>
      </c>
      <c r="E35" s="3">
        <v>62.119999</v>
      </c>
      <c r="F35" s="3">
        <v>53.599215999999998</v>
      </c>
      <c r="G35" s="3">
        <v>359133900</v>
      </c>
    </row>
    <row r="36" spans="1:7" x14ac:dyDescent="0.2">
      <c r="A36" s="2">
        <v>43862</v>
      </c>
      <c r="B36" s="3">
        <v>61.380001</v>
      </c>
      <c r="C36" s="3">
        <v>63.009998000000003</v>
      </c>
      <c r="D36" s="3">
        <v>48.009998000000003</v>
      </c>
      <c r="E36" s="3">
        <v>51.439999</v>
      </c>
      <c r="F36" s="3">
        <v>44.384151000000003</v>
      </c>
      <c r="G36" s="3">
        <v>479874900</v>
      </c>
    </row>
    <row r="37" spans="1:7" x14ac:dyDescent="0.2">
      <c r="A37" s="2">
        <v>43891</v>
      </c>
      <c r="B37" s="3">
        <v>52.59</v>
      </c>
      <c r="C37" s="3">
        <v>54.150002000000001</v>
      </c>
      <c r="D37" s="3">
        <v>30.110001</v>
      </c>
      <c r="E37" s="3">
        <v>37.970001000000003</v>
      </c>
      <c r="F37" s="3">
        <v>33.232132</v>
      </c>
      <c r="G37" s="3">
        <v>1171277200</v>
      </c>
    </row>
    <row r="38" spans="1:7" x14ac:dyDescent="0.2">
      <c r="A38" s="2">
        <v>43922</v>
      </c>
      <c r="B38" s="3">
        <v>36.860000999999997</v>
      </c>
      <c r="C38" s="3">
        <v>47.68</v>
      </c>
      <c r="D38" s="3">
        <v>36.340000000000003</v>
      </c>
      <c r="E38" s="3">
        <v>46.470001000000003</v>
      </c>
      <c r="F38" s="3">
        <v>40.671512999999997</v>
      </c>
      <c r="G38" s="3">
        <v>791507100</v>
      </c>
    </row>
    <row r="39" spans="1:7" x14ac:dyDescent="0.2">
      <c r="A39" s="2">
        <v>43952</v>
      </c>
      <c r="B39" s="3">
        <v>45.630001</v>
      </c>
      <c r="C39" s="3">
        <v>47.150002000000001</v>
      </c>
      <c r="D39" s="3">
        <v>40.200001</v>
      </c>
      <c r="E39" s="3">
        <v>45.470001000000003</v>
      </c>
      <c r="F39" s="3">
        <v>39.796284</v>
      </c>
      <c r="G39" s="3">
        <v>477169600</v>
      </c>
    </row>
    <row r="40" spans="1:7" x14ac:dyDescent="0.2">
      <c r="A40" s="2">
        <v>43983</v>
      </c>
      <c r="B40" s="3">
        <v>45.32</v>
      </c>
      <c r="C40" s="3">
        <v>55.360000999999997</v>
      </c>
      <c r="D40" s="3">
        <v>43.16</v>
      </c>
      <c r="E40" s="3">
        <v>44.720001000000003</v>
      </c>
      <c r="F40" s="3">
        <v>39.898769000000001</v>
      </c>
      <c r="G40" s="3">
        <v>584980000</v>
      </c>
    </row>
    <row r="41" spans="1:7" x14ac:dyDescent="0.2">
      <c r="A41" s="2">
        <v>44013</v>
      </c>
      <c r="B41" s="3">
        <v>44.490001999999997</v>
      </c>
      <c r="C41" s="3">
        <v>45.380001</v>
      </c>
      <c r="D41" s="3">
        <v>40.909999999999997</v>
      </c>
      <c r="E41" s="3">
        <v>42.080002</v>
      </c>
      <c r="F41" s="3">
        <v>37.543388</v>
      </c>
      <c r="G41" s="3">
        <v>447137800</v>
      </c>
    </row>
    <row r="42" spans="1:7" x14ac:dyDescent="0.2">
      <c r="A42" s="2">
        <v>44044</v>
      </c>
      <c r="B42" s="3">
        <v>42.049999</v>
      </c>
      <c r="C42" s="3">
        <v>46.419998</v>
      </c>
      <c r="D42" s="3">
        <v>39.310001</v>
      </c>
      <c r="E42" s="3">
        <v>39.939999</v>
      </c>
      <c r="F42" s="3">
        <v>35.634093999999997</v>
      </c>
      <c r="G42" s="3">
        <v>449216800</v>
      </c>
    </row>
    <row r="43" spans="1:7" x14ac:dyDescent="0.2">
      <c r="A43" s="2">
        <v>44075</v>
      </c>
      <c r="B43" s="3">
        <v>39.75</v>
      </c>
      <c r="C43" s="3">
        <v>40.029998999999997</v>
      </c>
      <c r="D43" s="3">
        <v>33.759998000000003</v>
      </c>
      <c r="E43" s="3">
        <v>34.330002</v>
      </c>
      <c r="F43" s="3">
        <v>31.233152</v>
      </c>
      <c r="G43" s="3">
        <v>590803600</v>
      </c>
    </row>
    <row r="44" spans="1:7" x14ac:dyDescent="0.2">
      <c r="A44" s="2">
        <v>44105</v>
      </c>
      <c r="B44" s="3">
        <v>33.790000999999997</v>
      </c>
      <c r="C44" s="3">
        <v>35.950001</v>
      </c>
      <c r="D44" s="3">
        <v>31.110001</v>
      </c>
      <c r="E44" s="3">
        <v>32.619999</v>
      </c>
      <c r="F44" s="3">
        <v>29.677403999999999</v>
      </c>
      <c r="G44" s="3">
        <v>630433400</v>
      </c>
    </row>
    <row r="45" spans="1:7" x14ac:dyDescent="0.2">
      <c r="A45" s="2">
        <v>44136</v>
      </c>
      <c r="B45" s="3">
        <v>33.139999000000003</v>
      </c>
      <c r="C45" s="3">
        <v>42.080002</v>
      </c>
      <c r="D45" s="3">
        <v>32.529998999999997</v>
      </c>
      <c r="E45" s="3">
        <v>38.130001</v>
      </c>
      <c r="F45" s="3">
        <v>34.690361000000003</v>
      </c>
      <c r="G45" s="3">
        <v>703960200</v>
      </c>
    </row>
    <row r="46" spans="1:7" x14ac:dyDescent="0.2">
      <c r="A46" s="2">
        <v>44166</v>
      </c>
      <c r="B46" s="3">
        <v>38.959999000000003</v>
      </c>
      <c r="C46" s="3">
        <v>44.470001000000003</v>
      </c>
      <c r="D46" s="3">
        <v>38.340000000000003</v>
      </c>
      <c r="E46" s="3">
        <v>41.220001000000003</v>
      </c>
      <c r="F46" s="3">
        <v>38.406399</v>
      </c>
      <c r="G46" s="3">
        <v>603794500</v>
      </c>
    </row>
    <row r="47" spans="1:7" x14ac:dyDescent="0.2">
      <c r="A47" s="2">
        <v>44197</v>
      </c>
      <c r="B47" s="3">
        <v>41.450001</v>
      </c>
      <c r="C47" s="3">
        <v>51.080002</v>
      </c>
      <c r="D47" s="3">
        <v>41</v>
      </c>
      <c r="E47" s="3">
        <v>44.84</v>
      </c>
      <c r="F47" s="3">
        <v>41.779305000000001</v>
      </c>
      <c r="G47" s="3">
        <v>594784100</v>
      </c>
    </row>
    <row r="48" spans="1:7" x14ac:dyDescent="0.2">
      <c r="A48" s="2">
        <v>44228</v>
      </c>
      <c r="B48" s="3">
        <v>45.580002</v>
      </c>
      <c r="C48" s="3">
        <v>57.25</v>
      </c>
      <c r="D48" s="3">
        <v>44.290000999999997</v>
      </c>
      <c r="E48" s="3">
        <v>54.369999</v>
      </c>
      <c r="F48" s="3">
        <v>50.658802000000001</v>
      </c>
      <c r="G48" s="3">
        <v>543959000</v>
      </c>
    </row>
    <row r="49" spans="1:7" x14ac:dyDescent="0.2">
      <c r="A49" s="2">
        <v>44256</v>
      </c>
      <c r="B49" s="3">
        <v>56.470001000000003</v>
      </c>
      <c r="C49" s="3">
        <v>62.549999</v>
      </c>
      <c r="D49" s="3">
        <v>54.450001</v>
      </c>
      <c r="E49" s="3">
        <v>55.830002</v>
      </c>
      <c r="F49" s="3">
        <v>52.902546000000001</v>
      </c>
      <c r="G49" s="3">
        <v>790785000</v>
      </c>
    </row>
    <row r="50" spans="1:7" x14ac:dyDescent="0.2">
      <c r="A50" s="2">
        <v>44287</v>
      </c>
      <c r="B50" s="3">
        <v>56.32</v>
      </c>
      <c r="C50" s="3">
        <v>59.48</v>
      </c>
      <c r="D50" s="3">
        <v>54.299999</v>
      </c>
      <c r="E50" s="3">
        <v>57.240001999999997</v>
      </c>
      <c r="F50" s="3">
        <v>54.238613000000001</v>
      </c>
      <c r="G50" s="3">
        <v>457851400</v>
      </c>
    </row>
    <row r="51" spans="1:7" x14ac:dyDescent="0.2">
      <c r="A51" s="2">
        <v>44317</v>
      </c>
      <c r="B51" s="3">
        <v>57.98</v>
      </c>
      <c r="C51" s="3">
        <v>64.019997000000004</v>
      </c>
      <c r="D51" s="3">
        <v>57.740001999999997</v>
      </c>
      <c r="E51" s="3">
        <v>58.369999</v>
      </c>
      <c r="F51" s="3">
        <v>55.309361000000003</v>
      </c>
      <c r="G51" s="3">
        <v>521302100</v>
      </c>
    </row>
    <row r="52" spans="1:7" x14ac:dyDescent="0.2">
      <c r="A52" s="2">
        <v>44348</v>
      </c>
      <c r="B52" s="3">
        <v>59.450001</v>
      </c>
      <c r="C52" s="3">
        <v>64.930000000000007</v>
      </c>
      <c r="D52" s="3">
        <v>59.450001</v>
      </c>
      <c r="E52" s="3">
        <v>63.080002</v>
      </c>
      <c r="F52" s="3">
        <v>60.643154000000003</v>
      </c>
      <c r="G52" s="3">
        <v>526456700</v>
      </c>
    </row>
    <row r="53" spans="1:7" x14ac:dyDescent="0.2">
      <c r="A53" s="2">
        <v>44378</v>
      </c>
      <c r="B53" s="3">
        <v>64.330001999999993</v>
      </c>
      <c r="C53" s="3">
        <v>64.419998000000007</v>
      </c>
      <c r="D53" s="3">
        <v>54.599997999999999</v>
      </c>
      <c r="E53" s="3">
        <v>57.57</v>
      </c>
      <c r="F53" s="3">
        <v>55.346012000000002</v>
      </c>
      <c r="G53" s="3">
        <v>435890500</v>
      </c>
    </row>
    <row r="54" spans="1:7" x14ac:dyDescent="0.2">
      <c r="A54" s="2">
        <v>44409</v>
      </c>
      <c r="B54" s="3">
        <v>57.549999</v>
      </c>
      <c r="C54" s="3">
        <v>59.060001</v>
      </c>
      <c r="D54" s="3">
        <v>52.099997999999999</v>
      </c>
      <c r="E54" s="3">
        <v>54.52</v>
      </c>
      <c r="F54" s="3">
        <v>52.413834000000001</v>
      </c>
      <c r="G54" s="3">
        <v>406341700</v>
      </c>
    </row>
    <row r="55" spans="1:7" x14ac:dyDescent="0.2">
      <c r="A55" s="2">
        <v>44440</v>
      </c>
      <c r="B55" s="3">
        <v>54.490001999999997</v>
      </c>
      <c r="C55" s="3">
        <v>60.48</v>
      </c>
      <c r="D55" s="3">
        <v>52.959999000000003</v>
      </c>
      <c r="E55" s="3">
        <v>58.82</v>
      </c>
      <c r="F55" s="3">
        <v>57.403613999999997</v>
      </c>
      <c r="G55" s="3">
        <v>482886400</v>
      </c>
    </row>
    <row r="56" spans="1:7" x14ac:dyDescent="0.2">
      <c r="A56" s="2">
        <v>44470</v>
      </c>
      <c r="B56" s="3">
        <v>59.41</v>
      </c>
      <c r="C56" s="3">
        <v>65.940002000000007</v>
      </c>
      <c r="D56" s="3">
        <v>59.41</v>
      </c>
      <c r="E56" s="3">
        <v>64.470000999999996</v>
      </c>
      <c r="F56" s="3">
        <v>62.917560999999999</v>
      </c>
      <c r="G56" s="3">
        <v>435198700</v>
      </c>
    </row>
    <row r="57" spans="1:7" x14ac:dyDescent="0.2">
      <c r="A57" s="2">
        <v>44501</v>
      </c>
      <c r="B57" s="3">
        <v>65.069999999999993</v>
      </c>
      <c r="C57" s="3">
        <v>66.379997000000003</v>
      </c>
      <c r="D57" s="3">
        <v>59.540000999999997</v>
      </c>
      <c r="E57" s="3">
        <v>59.84</v>
      </c>
      <c r="F57" s="3">
        <v>58.399051999999998</v>
      </c>
      <c r="G57" s="3">
        <v>416044000</v>
      </c>
    </row>
    <row r="58" spans="1:7" x14ac:dyDescent="0.2">
      <c r="A58" s="2">
        <v>44531</v>
      </c>
      <c r="B58" s="3">
        <v>60.900002000000001</v>
      </c>
      <c r="C58" s="3">
        <v>63.349997999999999</v>
      </c>
      <c r="D58" s="3">
        <v>57.959999000000003</v>
      </c>
      <c r="E58" s="3">
        <v>61.189999</v>
      </c>
      <c r="F58" s="3">
        <v>60.519089000000001</v>
      </c>
      <c r="G58" s="3">
        <v>433105400</v>
      </c>
    </row>
    <row r="59" spans="1:7" x14ac:dyDescent="0.2">
      <c r="A59" s="2">
        <v>44562</v>
      </c>
      <c r="B59" s="3">
        <v>61.240001999999997</v>
      </c>
      <c r="C59" s="3">
        <v>76.419998000000007</v>
      </c>
      <c r="D59" s="3">
        <v>61.209999000000003</v>
      </c>
      <c r="E59" s="3">
        <v>75.959998999999996</v>
      </c>
      <c r="F59" s="3">
        <v>75.127144000000001</v>
      </c>
      <c r="G59" s="3">
        <v>608279600</v>
      </c>
    </row>
    <row r="60" spans="1:7" x14ac:dyDescent="0.2">
      <c r="A60" s="2">
        <v>44593</v>
      </c>
      <c r="B60" s="3">
        <v>76.449996999999996</v>
      </c>
      <c r="C60" s="3">
        <v>83.080001999999993</v>
      </c>
      <c r="D60" s="3">
        <v>74.029999000000004</v>
      </c>
      <c r="E60" s="3">
        <v>78.419998000000007</v>
      </c>
      <c r="F60" s="3">
        <v>77.560173000000006</v>
      </c>
      <c r="G60" s="3">
        <v>628572500</v>
      </c>
    </row>
    <row r="61" spans="1:7" x14ac:dyDescent="0.2">
      <c r="A61" s="2">
        <v>44621</v>
      </c>
      <c r="B61" s="3">
        <v>78.769997000000004</v>
      </c>
      <c r="C61" s="3">
        <v>91.510002</v>
      </c>
      <c r="D61" s="3">
        <v>78.330001999999993</v>
      </c>
      <c r="E61" s="3">
        <v>84.919998000000007</v>
      </c>
      <c r="F61" s="3">
        <v>84.919998000000007</v>
      </c>
      <c r="G61" s="3">
        <v>430007900</v>
      </c>
    </row>
    <row r="62" spans="1:7" x14ac:dyDescent="0.2">
      <c r="A62" s="2">
        <v>44631</v>
      </c>
      <c r="B62" s="3">
        <v>84.07</v>
      </c>
      <c r="C62" s="3">
        <v>86.230002999999996</v>
      </c>
      <c r="D62" s="3">
        <v>83.970000999999996</v>
      </c>
      <c r="E62" s="3">
        <v>84.919998000000007</v>
      </c>
      <c r="F62" s="3">
        <v>84.919998000000007</v>
      </c>
      <c r="G62" s="3">
        <v>35303368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F65A-32B4-8744-9ED7-6D5FA71633E5}">
  <dimension ref="A1:G61"/>
  <sheetViews>
    <sheetView workbookViewId="0">
      <selection activeCell="G27" sqref="G27"/>
    </sheetView>
  </sheetViews>
  <sheetFormatPr baseColWidth="10" defaultRowHeight="16" x14ac:dyDescent="0.2"/>
  <cols>
    <col min="1" max="7" width="13.83203125" style="3" customWidth="1"/>
  </cols>
  <sheetData>
    <row r="1" spans="1:7" x14ac:dyDescent="0.2">
      <c r="A1" s="1" t="s">
        <v>0</v>
      </c>
      <c r="B1" s="1" t="s">
        <v>1</v>
      </c>
      <c r="C1" s="1" t="s">
        <v>2</v>
      </c>
      <c r="D1" s="1" t="s">
        <v>3</v>
      </c>
      <c r="E1" s="1" t="s">
        <v>4</v>
      </c>
      <c r="F1" s="1" t="s">
        <v>5</v>
      </c>
      <c r="G1" s="1" t="s">
        <v>6</v>
      </c>
    </row>
    <row r="2" spans="1:7" x14ac:dyDescent="0.2">
      <c r="A2" s="2">
        <v>42826</v>
      </c>
      <c r="B2" s="3">
        <v>205.949997</v>
      </c>
      <c r="C2" s="3">
        <v>227.64999399999999</v>
      </c>
      <c r="D2" s="3">
        <v>202.85000600000001</v>
      </c>
      <c r="E2" s="3">
        <v>226.5</v>
      </c>
      <c r="F2" s="3">
        <v>206.995316</v>
      </c>
      <c r="G2" s="3">
        <v>14057664</v>
      </c>
    </row>
    <row r="3" spans="1:7" x14ac:dyDescent="0.2">
      <c r="A3" s="2">
        <v>42856</v>
      </c>
      <c r="B3" s="3">
        <v>226.5</v>
      </c>
      <c r="C3" s="3">
        <v>239.64999399999999</v>
      </c>
      <c r="D3" s="3">
        <v>224.85000600000001</v>
      </c>
      <c r="E3" s="3">
        <v>227.14999399999999</v>
      </c>
      <c r="F3" s="3">
        <v>210.23507699999999</v>
      </c>
      <c r="G3" s="3">
        <v>13638842</v>
      </c>
    </row>
    <row r="4" spans="1:7" x14ac:dyDescent="0.2">
      <c r="A4" s="2">
        <v>42887</v>
      </c>
      <c r="B4" s="3">
        <v>227.5</v>
      </c>
      <c r="C4" s="3">
        <v>235.10000600000001</v>
      </c>
      <c r="D4" s="3">
        <v>217.89999399999999</v>
      </c>
      <c r="E4" s="3">
        <v>218.300003</v>
      </c>
      <c r="F4" s="3">
        <v>202.044083</v>
      </c>
      <c r="G4" s="3">
        <v>13960285</v>
      </c>
    </row>
    <row r="5" spans="1:7" x14ac:dyDescent="0.2">
      <c r="A5" s="2">
        <v>42917</v>
      </c>
      <c r="B5" s="3">
        <v>219.5</v>
      </c>
      <c r="C5" s="3">
        <v>224.85000600000001</v>
      </c>
      <c r="D5" s="3">
        <v>211.89999399999999</v>
      </c>
      <c r="E5" s="3">
        <v>212.699997</v>
      </c>
      <c r="F5" s="3">
        <v>196.86108400000001</v>
      </c>
      <c r="G5" s="3">
        <v>16270059</v>
      </c>
    </row>
    <row r="6" spans="1:7" x14ac:dyDescent="0.2">
      <c r="A6" s="2">
        <v>42948</v>
      </c>
      <c r="B6" s="3">
        <v>214.5</v>
      </c>
      <c r="C6" s="3">
        <v>223.75</v>
      </c>
      <c r="D6" s="3">
        <v>212.89999399999999</v>
      </c>
      <c r="E6" s="3">
        <v>220.25</v>
      </c>
      <c r="F6" s="3">
        <v>203.84889200000001</v>
      </c>
      <c r="G6" s="3">
        <v>12272755</v>
      </c>
    </row>
    <row r="7" spans="1:7" x14ac:dyDescent="0.2">
      <c r="A7" s="2">
        <v>42979</v>
      </c>
      <c r="B7" s="3">
        <v>221.949997</v>
      </c>
      <c r="C7" s="3">
        <v>233.449997</v>
      </c>
      <c r="D7" s="3">
        <v>215.800003</v>
      </c>
      <c r="E7" s="3">
        <v>233.449997</v>
      </c>
      <c r="F7" s="3">
        <v>216.065933</v>
      </c>
      <c r="G7" s="3">
        <v>11202875</v>
      </c>
    </row>
    <row r="8" spans="1:7" x14ac:dyDescent="0.2">
      <c r="A8" s="2">
        <v>43009</v>
      </c>
      <c r="B8" s="3">
        <v>233.550003</v>
      </c>
      <c r="C8" s="3">
        <v>256.95001200000002</v>
      </c>
      <c r="D8" s="3">
        <v>229.699997</v>
      </c>
      <c r="E8" s="3">
        <v>256.10000600000001</v>
      </c>
      <c r="F8" s="3">
        <v>237.02928199999999</v>
      </c>
      <c r="G8" s="3">
        <v>11773900</v>
      </c>
    </row>
    <row r="9" spans="1:7" x14ac:dyDescent="0.2">
      <c r="A9" s="2">
        <v>43040</v>
      </c>
      <c r="B9" s="3">
        <v>256.64999399999999</v>
      </c>
      <c r="C9" s="3">
        <v>260.54998799999998</v>
      </c>
      <c r="D9" s="3">
        <v>243.39999399999999</v>
      </c>
      <c r="E9" s="3">
        <v>244.5</v>
      </c>
      <c r="F9" s="3">
        <v>226.293091</v>
      </c>
      <c r="G9" s="3">
        <v>13247819</v>
      </c>
    </row>
    <row r="10" spans="1:7" x14ac:dyDescent="0.2">
      <c r="A10" s="2">
        <v>43070</v>
      </c>
      <c r="B10" s="3">
        <v>245</v>
      </c>
      <c r="C10" s="3">
        <v>254.699997</v>
      </c>
      <c r="D10" s="3">
        <v>242.050003</v>
      </c>
      <c r="E10" s="3">
        <v>245.39999399999999</v>
      </c>
      <c r="F10" s="3">
        <v>227.12605300000001</v>
      </c>
      <c r="G10" s="3">
        <v>10914773</v>
      </c>
    </row>
    <row r="11" spans="1:7" x14ac:dyDescent="0.2">
      <c r="A11" s="2">
        <v>43101</v>
      </c>
      <c r="B11" s="3">
        <v>245.39999399999999</v>
      </c>
      <c r="C11" s="3">
        <v>254.60000600000001</v>
      </c>
      <c r="D11" s="3">
        <v>238</v>
      </c>
      <c r="E11" s="3">
        <v>252.60000600000001</v>
      </c>
      <c r="F11" s="3">
        <v>235.31452899999999</v>
      </c>
      <c r="G11" s="3">
        <v>13680206</v>
      </c>
    </row>
    <row r="12" spans="1:7" x14ac:dyDescent="0.2">
      <c r="A12" s="2">
        <v>43132</v>
      </c>
      <c r="B12" s="3">
        <v>253.800003</v>
      </c>
      <c r="C12" s="3">
        <v>253.949997</v>
      </c>
      <c r="D12" s="3">
        <v>232.5</v>
      </c>
      <c r="E12" s="3">
        <v>246.5</v>
      </c>
      <c r="F12" s="3">
        <v>229.63192699999999</v>
      </c>
      <c r="G12" s="3">
        <v>15260569</v>
      </c>
    </row>
    <row r="13" spans="1:7" x14ac:dyDescent="0.2">
      <c r="A13" s="2">
        <v>43160</v>
      </c>
      <c r="B13" s="3">
        <v>246</v>
      </c>
      <c r="C13" s="3">
        <v>253.64999399999999</v>
      </c>
      <c r="D13" s="3">
        <v>237.550003</v>
      </c>
      <c r="E13" s="3">
        <v>250.199997</v>
      </c>
      <c r="F13" s="3">
        <v>233.078766</v>
      </c>
      <c r="G13" s="3">
        <v>12761215</v>
      </c>
    </row>
    <row r="14" spans="1:7" x14ac:dyDescent="0.2">
      <c r="A14" s="2">
        <v>43191</v>
      </c>
      <c r="B14" s="3">
        <v>250.199997</v>
      </c>
      <c r="C14" s="3">
        <v>289.29998799999998</v>
      </c>
      <c r="D14" s="3">
        <v>248.699997</v>
      </c>
      <c r="E14" s="3">
        <v>289.29998799999998</v>
      </c>
      <c r="F14" s="3">
        <v>269.503174</v>
      </c>
      <c r="G14" s="3">
        <v>13997191</v>
      </c>
    </row>
    <row r="15" spans="1:7" x14ac:dyDescent="0.2">
      <c r="A15" s="2">
        <v>43221</v>
      </c>
      <c r="B15" s="3">
        <v>289.29998799999998</v>
      </c>
      <c r="C15" s="3">
        <v>313.70001200000002</v>
      </c>
      <c r="D15" s="3">
        <v>289.10000600000001</v>
      </c>
      <c r="E15" s="3">
        <v>297.04998799999998</v>
      </c>
      <c r="F15" s="3">
        <v>280.091431</v>
      </c>
      <c r="G15" s="3">
        <v>12711935</v>
      </c>
    </row>
    <row r="16" spans="1:7" x14ac:dyDescent="0.2">
      <c r="A16" s="2">
        <v>43252</v>
      </c>
      <c r="B16" s="3">
        <v>300.54998799999998</v>
      </c>
      <c r="C16" s="3">
        <v>311.5</v>
      </c>
      <c r="D16" s="3">
        <v>278.60000600000001</v>
      </c>
      <c r="E16" s="3">
        <v>285.20001200000002</v>
      </c>
      <c r="F16" s="3">
        <v>268.91799900000001</v>
      </c>
      <c r="G16" s="3">
        <v>14617930</v>
      </c>
    </row>
    <row r="17" spans="1:7" x14ac:dyDescent="0.2">
      <c r="A17" s="2">
        <v>43282</v>
      </c>
      <c r="B17" s="3">
        <v>283.04998799999998</v>
      </c>
      <c r="C17" s="3">
        <v>310.20001200000002</v>
      </c>
      <c r="D17" s="3">
        <v>281</v>
      </c>
      <c r="E17" s="3">
        <v>298.85000600000001</v>
      </c>
      <c r="F17" s="3">
        <v>281.78866599999998</v>
      </c>
      <c r="G17" s="3">
        <v>11939868</v>
      </c>
    </row>
    <row r="18" spans="1:7" x14ac:dyDescent="0.2">
      <c r="A18" s="2">
        <v>43313</v>
      </c>
      <c r="B18" s="3">
        <v>299</v>
      </c>
      <c r="C18" s="3">
        <v>312.60000600000001</v>
      </c>
      <c r="D18" s="3">
        <v>290</v>
      </c>
      <c r="E18" s="3">
        <v>302.14999399999999</v>
      </c>
      <c r="F18" s="3">
        <v>284.90029900000002</v>
      </c>
      <c r="G18" s="3">
        <v>9644301</v>
      </c>
    </row>
    <row r="19" spans="1:7" x14ac:dyDescent="0.2">
      <c r="A19" s="2">
        <v>43344</v>
      </c>
      <c r="B19" s="3">
        <v>299.5</v>
      </c>
      <c r="C19" s="3">
        <v>310.25</v>
      </c>
      <c r="D19" s="3">
        <v>278.60000600000001</v>
      </c>
      <c r="E19" s="3">
        <v>304.60000600000001</v>
      </c>
      <c r="F19" s="3">
        <v>287.21044899999998</v>
      </c>
      <c r="G19" s="3">
        <v>13412043</v>
      </c>
    </row>
    <row r="20" spans="1:7" x14ac:dyDescent="0.2">
      <c r="A20" s="2">
        <v>43374</v>
      </c>
      <c r="B20" s="3">
        <v>304.54998799999998</v>
      </c>
      <c r="C20" s="3">
        <v>307.95001200000002</v>
      </c>
      <c r="D20" s="3">
        <v>256.14999399999999</v>
      </c>
      <c r="E20" s="3">
        <v>268.79998799999998</v>
      </c>
      <c r="F20" s="3">
        <v>253.45420799999999</v>
      </c>
      <c r="G20" s="3">
        <v>20451104</v>
      </c>
    </row>
    <row r="21" spans="1:7" x14ac:dyDescent="0.2">
      <c r="A21" s="2">
        <v>43405</v>
      </c>
      <c r="B21" s="3">
        <v>268.79998799999998</v>
      </c>
      <c r="C21" s="3">
        <v>280.70001200000002</v>
      </c>
      <c r="D21" s="3">
        <v>249.75</v>
      </c>
      <c r="E21" s="3">
        <v>252.550003</v>
      </c>
      <c r="F21" s="3">
        <v>238.131958</v>
      </c>
      <c r="G21" s="3">
        <v>15146352</v>
      </c>
    </row>
    <row r="22" spans="1:7" x14ac:dyDescent="0.2">
      <c r="A22" s="2">
        <v>43435</v>
      </c>
      <c r="B22" s="3">
        <v>260.5</v>
      </c>
      <c r="C22" s="3">
        <v>269.04998799999998</v>
      </c>
      <c r="D22" s="3">
        <v>242.300003</v>
      </c>
      <c r="E22" s="3">
        <v>258.20001200000002</v>
      </c>
      <c r="F22" s="3">
        <v>243.459396</v>
      </c>
      <c r="G22" s="3">
        <v>14584241</v>
      </c>
    </row>
    <row r="23" spans="1:7" x14ac:dyDescent="0.2">
      <c r="A23" s="2">
        <v>43466</v>
      </c>
      <c r="B23" s="3">
        <v>258.20001200000002</v>
      </c>
      <c r="C23" s="3">
        <v>280</v>
      </c>
      <c r="D23" s="3">
        <v>243.64999399999999</v>
      </c>
      <c r="E23" s="3">
        <v>279.75</v>
      </c>
      <c r="F23" s="3">
        <v>265.783142</v>
      </c>
      <c r="G23" s="3">
        <v>16023735</v>
      </c>
    </row>
    <row r="24" spans="1:7" x14ac:dyDescent="0.2">
      <c r="A24" s="2">
        <v>43497</v>
      </c>
      <c r="B24" s="3">
        <v>282.5</v>
      </c>
      <c r="C24" s="3">
        <v>305</v>
      </c>
      <c r="D24" s="3">
        <v>280.29998799999998</v>
      </c>
      <c r="E24" s="3">
        <v>302</v>
      </c>
      <c r="F24" s="3">
        <v>286.922211</v>
      </c>
      <c r="G24" s="3">
        <v>12522898</v>
      </c>
    </row>
    <row r="25" spans="1:7" x14ac:dyDescent="0.2">
      <c r="A25" s="2">
        <v>43525</v>
      </c>
      <c r="B25" s="3">
        <v>305</v>
      </c>
      <c r="C25" s="3">
        <v>330.39999399999999</v>
      </c>
      <c r="D25" s="3">
        <v>285.70001200000002</v>
      </c>
      <c r="E25" s="3">
        <v>327.89999399999999</v>
      </c>
      <c r="F25" s="3">
        <v>311.52920499999999</v>
      </c>
      <c r="G25" s="3">
        <v>13103232</v>
      </c>
    </row>
    <row r="26" spans="1:7" x14ac:dyDescent="0.2">
      <c r="A26" s="2">
        <v>43556</v>
      </c>
      <c r="B26" s="3">
        <v>332.5</v>
      </c>
      <c r="C26" s="3">
        <v>354.35000600000001</v>
      </c>
      <c r="D26" s="3">
        <v>327.14999399999999</v>
      </c>
      <c r="E26" s="3">
        <v>349.04998799999998</v>
      </c>
      <c r="F26" s="3">
        <v>331.623199</v>
      </c>
      <c r="G26" s="3">
        <v>12238135</v>
      </c>
    </row>
    <row r="27" spans="1:7" x14ac:dyDescent="0.2">
      <c r="A27" s="2">
        <v>43586</v>
      </c>
      <c r="B27" s="3">
        <v>349.04998799999998</v>
      </c>
      <c r="C27" s="3">
        <v>355.04998799999998</v>
      </c>
      <c r="D27" s="3">
        <v>323.04998799999998</v>
      </c>
      <c r="E27" s="3">
        <v>338.60000600000001</v>
      </c>
      <c r="F27" s="3">
        <v>325.40380900000002</v>
      </c>
      <c r="G27" s="3">
        <v>13510861</v>
      </c>
    </row>
    <row r="28" spans="1:7" x14ac:dyDescent="0.2">
      <c r="A28" s="2">
        <v>43617</v>
      </c>
      <c r="B28" s="3">
        <v>335.29998799999998</v>
      </c>
      <c r="C28" s="3">
        <v>375.25</v>
      </c>
      <c r="D28" s="3">
        <v>330.39999399999999</v>
      </c>
      <c r="E28" s="3">
        <v>374.29998799999998</v>
      </c>
      <c r="F28" s="3">
        <v>359.712402</v>
      </c>
      <c r="G28" s="3">
        <v>13114246</v>
      </c>
    </row>
    <row r="29" spans="1:7" x14ac:dyDescent="0.2">
      <c r="A29" s="2">
        <v>43647</v>
      </c>
      <c r="B29" s="3">
        <v>380.14999399999999</v>
      </c>
      <c r="C29" s="3">
        <v>392.64999399999999</v>
      </c>
      <c r="D29" s="3">
        <v>371.10000600000001</v>
      </c>
      <c r="E29" s="3">
        <v>375.29998799999998</v>
      </c>
      <c r="F29" s="3">
        <v>360.67349200000001</v>
      </c>
      <c r="G29" s="3">
        <v>11857954</v>
      </c>
    </row>
    <row r="30" spans="1:7" x14ac:dyDescent="0.2">
      <c r="A30" s="2">
        <v>43678</v>
      </c>
      <c r="B30" s="3">
        <v>373</v>
      </c>
      <c r="C30" s="3">
        <v>379.29998799999998</v>
      </c>
      <c r="D30" s="3">
        <v>341</v>
      </c>
      <c r="E30" s="3">
        <v>362.39999399999999</v>
      </c>
      <c r="F30" s="3">
        <v>348.27621499999998</v>
      </c>
      <c r="G30" s="3">
        <v>15069906</v>
      </c>
    </row>
    <row r="31" spans="1:7" x14ac:dyDescent="0.2">
      <c r="A31" s="2">
        <v>43709</v>
      </c>
      <c r="B31" s="3">
        <v>362.25</v>
      </c>
      <c r="C31" s="3">
        <v>384.20001200000002</v>
      </c>
      <c r="D31" s="3">
        <v>353.64999399999999</v>
      </c>
      <c r="E31" s="3">
        <v>364.64999399999999</v>
      </c>
      <c r="F31" s="3">
        <v>350.43853799999999</v>
      </c>
      <c r="G31" s="3">
        <v>11318398</v>
      </c>
    </row>
    <row r="32" spans="1:7" x14ac:dyDescent="0.2">
      <c r="A32" s="2">
        <v>43739</v>
      </c>
      <c r="B32" s="3">
        <v>366.79998799999998</v>
      </c>
      <c r="C32" s="3">
        <v>389.60000600000001</v>
      </c>
      <c r="D32" s="3">
        <v>344</v>
      </c>
      <c r="E32" s="3">
        <v>382.5</v>
      </c>
      <c r="F32" s="3">
        <v>367.59286500000002</v>
      </c>
      <c r="G32" s="3">
        <v>12080558</v>
      </c>
    </row>
    <row r="33" spans="1:7" x14ac:dyDescent="0.2">
      <c r="A33" s="2">
        <v>43770</v>
      </c>
      <c r="B33" s="3">
        <v>384.5</v>
      </c>
      <c r="C33" s="3">
        <v>411.04998799999998</v>
      </c>
      <c r="D33" s="3">
        <v>384.20001200000002</v>
      </c>
      <c r="E33" s="3">
        <v>407.29998799999998</v>
      </c>
      <c r="F33" s="3">
        <v>391.42630000000003</v>
      </c>
      <c r="G33" s="3">
        <v>9047564</v>
      </c>
    </row>
    <row r="34" spans="1:7" x14ac:dyDescent="0.2">
      <c r="A34" s="2">
        <v>43800</v>
      </c>
      <c r="B34" s="3">
        <v>408</v>
      </c>
      <c r="C34" s="3">
        <v>419.5</v>
      </c>
      <c r="D34" s="3">
        <v>386.60000600000001</v>
      </c>
      <c r="E34" s="3">
        <v>414.20001200000002</v>
      </c>
      <c r="F34" s="3">
        <v>398.057434</v>
      </c>
      <c r="G34" s="3">
        <v>9949531</v>
      </c>
    </row>
    <row r="35" spans="1:7" x14ac:dyDescent="0.2">
      <c r="A35" s="2">
        <v>43831</v>
      </c>
      <c r="B35" s="3">
        <v>414.20001200000002</v>
      </c>
      <c r="C35" s="3">
        <v>439.04998799999998</v>
      </c>
      <c r="D35" s="3">
        <v>394.10000600000001</v>
      </c>
      <c r="E35" s="3">
        <v>395.29998799999998</v>
      </c>
      <c r="F35" s="3">
        <v>382.015289</v>
      </c>
      <c r="G35" s="3">
        <v>12229679</v>
      </c>
    </row>
    <row r="36" spans="1:7" x14ac:dyDescent="0.2">
      <c r="A36" s="2">
        <v>43862</v>
      </c>
      <c r="B36" s="3">
        <v>394.64999399999999</v>
      </c>
      <c r="C36" s="3">
        <v>424.70001200000002</v>
      </c>
      <c r="D36" s="3">
        <v>353.14999399999999</v>
      </c>
      <c r="E36" s="3">
        <v>370.85000600000001</v>
      </c>
      <c r="F36" s="3">
        <v>358.38696299999998</v>
      </c>
      <c r="G36" s="3">
        <v>16584599</v>
      </c>
    </row>
    <row r="37" spans="1:7" x14ac:dyDescent="0.2">
      <c r="A37" s="2">
        <v>43891</v>
      </c>
      <c r="B37" s="3">
        <v>385</v>
      </c>
      <c r="C37" s="3">
        <v>388.79998799999998</v>
      </c>
      <c r="D37" s="3">
        <v>278.70001200000002</v>
      </c>
      <c r="E37" s="3">
        <v>338.45001200000002</v>
      </c>
      <c r="F37" s="3">
        <v>327.07583599999998</v>
      </c>
      <c r="G37" s="3">
        <v>35221970</v>
      </c>
    </row>
    <row r="38" spans="1:7" x14ac:dyDescent="0.2">
      <c r="A38" s="2">
        <v>43922</v>
      </c>
      <c r="B38" s="3">
        <v>328</v>
      </c>
      <c r="C38" s="3">
        <v>364.29998799999998</v>
      </c>
      <c r="D38" s="3">
        <v>316.10000600000001</v>
      </c>
      <c r="E38" s="3">
        <v>352.45001200000002</v>
      </c>
      <c r="F38" s="3">
        <v>340.60531600000002</v>
      </c>
      <c r="G38" s="3">
        <v>13382436</v>
      </c>
    </row>
    <row r="39" spans="1:7" x14ac:dyDescent="0.2">
      <c r="A39" s="2">
        <v>43952</v>
      </c>
      <c r="B39" s="3">
        <v>352.45001200000002</v>
      </c>
      <c r="C39" s="3">
        <v>387.29998799999998</v>
      </c>
      <c r="D39" s="3">
        <v>324.29998799999998</v>
      </c>
      <c r="E39" s="3">
        <v>375</v>
      </c>
      <c r="F39" s="3">
        <v>367.08209199999999</v>
      </c>
      <c r="G39" s="3">
        <v>12070955</v>
      </c>
    </row>
    <row r="40" spans="1:7" x14ac:dyDescent="0.2">
      <c r="A40" s="2">
        <v>43983</v>
      </c>
      <c r="B40" s="3">
        <v>383.35000600000001</v>
      </c>
      <c r="C40" s="3">
        <v>405.20001200000002</v>
      </c>
      <c r="D40" s="3">
        <v>363.75</v>
      </c>
      <c r="E40" s="3">
        <v>390.5</v>
      </c>
      <c r="F40" s="3">
        <v>382.25482199999999</v>
      </c>
      <c r="G40" s="3">
        <v>16247589</v>
      </c>
    </row>
    <row r="41" spans="1:7" x14ac:dyDescent="0.2">
      <c r="A41" s="2">
        <v>44013</v>
      </c>
      <c r="B41" s="3">
        <v>391.35000600000001</v>
      </c>
      <c r="C41" s="3">
        <v>418.29998799999998</v>
      </c>
      <c r="D41" s="3">
        <v>365.95001200000002</v>
      </c>
      <c r="E41" s="3">
        <v>366.75</v>
      </c>
      <c r="F41" s="3">
        <v>359.006348</v>
      </c>
      <c r="G41" s="3">
        <v>11009472</v>
      </c>
    </row>
    <row r="42" spans="1:7" x14ac:dyDescent="0.2">
      <c r="A42" s="2">
        <v>44044</v>
      </c>
      <c r="B42" s="3">
        <v>366.45001200000002</v>
      </c>
      <c r="C42" s="3">
        <v>404.54998799999998</v>
      </c>
      <c r="D42" s="3">
        <v>364.5</v>
      </c>
      <c r="E42" s="3">
        <v>392.79998799999998</v>
      </c>
      <c r="F42" s="3">
        <v>386.996826</v>
      </c>
      <c r="G42" s="3">
        <v>7213434</v>
      </c>
    </row>
    <row r="43" spans="1:7" x14ac:dyDescent="0.2">
      <c r="A43" s="2">
        <v>44075</v>
      </c>
      <c r="B43" s="3">
        <v>395.10000600000001</v>
      </c>
      <c r="C43" s="3">
        <v>427.89999399999999</v>
      </c>
      <c r="D43" s="3">
        <v>390.70001200000002</v>
      </c>
      <c r="E43" s="3">
        <v>399.39999399999999</v>
      </c>
      <c r="F43" s="3">
        <v>393.49935900000003</v>
      </c>
      <c r="G43" s="3">
        <v>11110195</v>
      </c>
    </row>
    <row r="44" spans="1:7" x14ac:dyDescent="0.2">
      <c r="A44" s="2">
        <v>44105</v>
      </c>
      <c r="B44" s="3">
        <v>404.20001200000002</v>
      </c>
      <c r="C44" s="3">
        <v>440.29998799999998</v>
      </c>
      <c r="D44" s="3">
        <v>396.29998799999998</v>
      </c>
      <c r="E44" s="3">
        <v>402.29998799999998</v>
      </c>
      <c r="F44" s="3">
        <v>396.35650600000002</v>
      </c>
      <c r="G44" s="3">
        <v>9719530</v>
      </c>
    </row>
    <row r="45" spans="1:7" x14ac:dyDescent="0.2">
      <c r="A45" s="2">
        <v>44136</v>
      </c>
      <c r="B45" s="3">
        <v>402.29998799999998</v>
      </c>
      <c r="C45" s="3">
        <v>499.5</v>
      </c>
      <c r="D45" s="3">
        <v>399.45001200000002</v>
      </c>
      <c r="E45" s="3">
        <v>482.89999399999999</v>
      </c>
      <c r="F45" s="3">
        <v>475.76574699999998</v>
      </c>
      <c r="G45" s="3">
        <v>12505341</v>
      </c>
    </row>
    <row r="46" spans="1:7" x14ac:dyDescent="0.2">
      <c r="A46" s="2">
        <v>44166</v>
      </c>
      <c r="B46" s="3">
        <v>487</v>
      </c>
      <c r="C46" s="3">
        <v>517.20001200000002</v>
      </c>
      <c r="D46" s="3">
        <v>484.39999399999999</v>
      </c>
      <c r="E46" s="3">
        <v>510.89999399999999</v>
      </c>
      <c r="F46" s="3">
        <v>503.352081</v>
      </c>
      <c r="G46" s="3">
        <v>8576875</v>
      </c>
    </row>
    <row r="47" spans="1:7" x14ac:dyDescent="0.2">
      <c r="A47" s="2">
        <v>44197</v>
      </c>
      <c r="B47" s="3">
        <v>510.89999399999999</v>
      </c>
      <c r="C47" s="3">
        <v>525.29998799999998</v>
      </c>
      <c r="D47" s="3">
        <v>489.04998799999998</v>
      </c>
      <c r="E47" s="3">
        <v>498.29998799999998</v>
      </c>
      <c r="F47" s="3">
        <v>492.97994999999997</v>
      </c>
      <c r="G47" s="3">
        <v>9196561</v>
      </c>
    </row>
    <row r="48" spans="1:7" x14ac:dyDescent="0.2">
      <c r="A48" s="2">
        <v>44228</v>
      </c>
      <c r="B48" s="3">
        <v>505</v>
      </c>
      <c r="C48" s="3">
        <v>545.20001200000002</v>
      </c>
      <c r="D48" s="3">
        <v>501.60000600000001</v>
      </c>
      <c r="E48" s="3">
        <v>525</v>
      </c>
      <c r="F48" s="3">
        <v>519.39489700000001</v>
      </c>
      <c r="G48" s="3">
        <v>7227737</v>
      </c>
    </row>
    <row r="49" spans="1:7" x14ac:dyDescent="0.2">
      <c r="A49" s="2">
        <v>44256</v>
      </c>
      <c r="B49" s="3">
        <v>530</v>
      </c>
      <c r="C49" s="3">
        <v>573.5</v>
      </c>
      <c r="D49" s="3">
        <v>518.70001200000002</v>
      </c>
      <c r="E49" s="3">
        <v>568.09997599999997</v>
      </c>
      <c r="F49" s="3">
        <v>562.03472899999997</v>
      </c>
      <c r="G49" s="3">
        <v>9010440</v>
      </c>
    </row>
    <row r="50" spans="1:7" x14ac:dyDescent="0.2">
      <c r="A50" s="2">
        <v>44287</v>
      </c>
      <c r="B50" s="3">
        <v>573.70001200000002</v>
      </c>
      <c r="C50" s="3">
        <v>639.90002400000003</v>
      </c>
      <c r="D50" s="3">
        <v>566.09997599999997</v>
      </c>
      <c r="E50" s="3">
        <v>626.20001200000002</v>
      </c>
      <c r="F50" s="3">
        <v>619.51446499999997</v>
      </c>
      <c r="G50" s="3">
        <v>7639299</v>
      </c>
    </row>
    <row r="51" spans="1:7" x14ac:dyDescent="0.2">
      <c r="A51" s="2">
        <v>44317</v>
      </c>
      <c r="B51" s="3">
        <v>627.29998799999998</v>
      </c>
      <c r="C51" s="3">
        <v>660.5</v>
      </c>
      <c r="D51" s="3">
        <v>600</v>
      </c>
      <c r="E51" s="3">
        <v>652</v>
      </c>
      <c r="F51" s="3">
        <v>649.19451900000001</v>
      </c>
      <c r="G51" s="3">
        <v>7240459</v>
      </c>
    </row>
    <row r="52" spans="1:7" x14ac:dyDescent="0.2">
      <c r="A52" s="2">
        <v>44348</v>
      </c>
      <c r="B52" s="3">
        <v>655.59997599999997</v>
      </c>
      <c r="C52" s="3">
        <v>698.90002400000003</v>
      </c>
      <c r="D52" s="3">
        <v>646.40002400000003</v>
      </c>
      <c r="E52" s="3">
        <v>661.29998799999998</v>
      </c>
      <c r="F52" s="3">
        <v>658.45446800000002</v>
      </c>
      <c r="G52" s="3">
        <v>7191406</v>
      </c>
    </row>
    <row r="53" spans="1:7" x14ac:dyDescent="0.2">
      <c r="A53" s="2">
        <v>44378</v>
      </c>
      <c r="B53" s="3">
        <v>665.20001200000002</v>
      </c>
      <c r="C53" s="3">
        <v>692</v>
      </c>
      <c r="D53" s="3">
        <v>631.70001200000002</v>
      </c>
      <c r="E53" s="3">
        <v>673.90002400000003</v>
      </c>
      <c r="F53" s="3">
        <v>671.00030500000003</v>
      </c>
      <c r="G53" s="3">
        <v>7982837</v>
      </c>
    </row>
    <row r="54" spans="1:7" x14ac:dyDescent="0.2">
      <c r="A54" s="2">
        <v>44409</v>
      </c>
      <c r="B54" s="3">
        <v>678.90002400000003</v>
      </c>
      <c r="C54" s="3">
        <v>716.59997599999997</v>
      </c>
      <c r="D54" s="3">
        <v>610.5</v>
      </c>
      <c r="E54" s="3">
        <v>626.79998799999998</v>
      </c>
      <c r="F54" s="3">
        <v>624.10290499999996</v>
      </c>
      <c r="G54" s="3">
        <v>9520639</v>
      </c>
    </row>
    <row r="55" spans="1:7" x14ac:dyDescent="0.2">
      <c r="A55" s="2">
        <v>44440</v>
      </c>
      <c r="B55" s="3">
        <v>631.90002400000003</v>
      </c>
      <c r="C55" s="3">
        <v>674.5</v>
      </c>
      <c r="D55" s="3">
        <v>605.40002400000003</v>
      </c>
      <c r="E55" s="3">
        <v>620.09997599999997</v>
      </c>
      <c r="F55" s="3">
        <v>617.43176300000005</v>
      </c>
      <c r="G55" s="3">
        <v>10189797</v>
      </c>
    </row>
    <row r="56" spans="1:7" x14ac:dyDescent="0.2">
      <c r="A56" s="2">
        <v>44470</v>
      </c>
      <c r="B56" s="3">
        <v>614</v>
      </c>
      <c r="C56" s="3">
        <v>677.20001200000002</v>
      </c>
      <c r="D56" s="3">
        <v>610</v>
      </c>
      <c r="E56" s="3">
        <v>677.20001200000002</v>
      </c>
      <c r="F56" s="3">
        <v>674.28607199999999</v>
      </c>
      <c r="G56" s="3">
        <v>8007109</v>
      </c>
    </row>
    <row r="57" spans="1:7" x14ac:dyDescent="0.2">
      <c r="A57" s="2">
        <v>44501</v>
      </c>
      <c r="B57" s="3">
        <v>680</v>
      </c>
      <c r="C57" s="3">
        <v>741.59997599999997</v>
      </c>
      <c r="D57" s="3">
        <v>645</v>
      </c>
      <c r="E57" s="3">
        <v>686.59997599999997</v>
      </c>
      <c r="F57" s="3">
        <v>683.64556900000002</v>
      </c>
      <c r="G57" s="3">
        <v>9775342</v>
      </c>
    </row>
    <row r="58" spans="1:7" x14ac:dyDescent="0.2">
      <c r="A58" s="2">
        <v>44531</v>
      </c>
      <c r="B58" s="3">
        <v>690</v>
      </c>
      <c r="C58" s="3">
        <v>735.29998799999998</v>
      </c>
      <c r="D58" s="3">
        <v>674.40002400000003</v>
      </c>
      <c r="E58" s="3">
        <v>727</v>
      </c>
      <c r="F58" s="3">
        <v>727</v>
      </c>
      <c r="G58" s="3">
        <v>7494086</v>
      </c>
    </row>
    <row r="59" spans="1:7" x14ac:dyDescent="0.2">
      <c r="A59" s="2">
        <v>44562</v>
      </c>
      <c r="B59" s="3">
        <v>734</v>
      </c>
      <c r="C59" s="3">
        <v>758.5</v>
      </c>
      <c r="D59" s="3">
        <v>661.70001200000002</v>
      </c>
      <c r="E59" s="3">
        <v>722.59997599999997</v>
      </c>
      <c r="F59" s="3">
        <v>722.59997599999997</v>
      </c>
      <c r="G59" s="3">
        <v>9621511</v>
      </c>
    </row>
    <row r="60" spans="1:7" x14ac:dyDescent="0.2">
      <c r="A60" s="2">
        <v>44593</v>
      </c>
      <c r="B60" s="3">
        <v>721</v>
      </c>
      <c r="C60" s="3">
        <v>738.5</v>
      </c>
      <c r="D60" s="3">
        <v>625</v>
      </c>
      <c r="E60" s="3">
        <v>659.90002400000003</v>
      </c>
      <c r="F60" s="3">
        <v>659.90002400000003</v>
      </c>
      <c r="G60" s="3">
        <v>9529756</v>
      </c>
    </row>
    <row r="61" spans="1:7" x14ac:dyDescent="0.2">
      <c r="A61" s="2">
        <v>44621</v>
      </c>
      <c r="B61" s="3">
        <v>659</v>
      </c>
      <c r="C61" s="3">
        <v>661.09997599999997</v>
      </c>
      <c r="D61" s="3">
        <v>543.90002400000003</v>
      </c>
      <c r="E61" s="3">
        <v>594.90002400000003</v>
      </c>
      <c r="F61" s="3">
        <v>594.90002400000003</v>
      </c>
      <c r="G61" s="3">
        <v>7127864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EC8C-F9A1-A34C-BD4F-89969842E84E}">
  <dimension ref="A1:G62"/>
  <sheetViews>
    <sheetView workbookViewId="0">
      <selection activeCell="F5" sqref="F5"/>
    </sheetView>
  </sheetViews>
  <sheetFormatPr baseColWidth="10" defaultRowHeight="16" x14ac:dyDescent="0.2"/>
  <cols>
    <col min="1" max="7" width="13" style="3" customWidth="1"/>
  </cols>
  <sheetData>
    <row r="1" spans="1:7" x14ac:dyDescent="0.2">
      <c r="A1" s="1" t="s">
        <v>0</v>
      </c>
      <c r="B1" s="1" t="s">
        <v>1</v>
      </c>
      <c r="C1" s="1" t="s">
        <v>2</v>
      </c>
      <c r="D1" s="1" t="s">
        <v>3</v>
      </c>
      <c r="E1" s="1" t="s">
        <v>20</v>
      </c>
      <c r="F1" s="1" t="s">
        <v>21</v>
      </c>
      <c r="G1" s="1" t="s">
        <v>6</v>
      </c>
    </row>
    <row r="2" spans="1:7" x14ac:dyDescent="0.2">
      <c r="A2" s="68">
        <v>42826</v>
      </c>
      <c r="B2" s="69">
        <v>2362.34</v>
      </c>
      <c r="C2" s="69">
        <v>2398.16</v>
      </c>
      <c r="D2" s="69">
        <v>2328.9499999999998</v>
      </c>
      <c r="E2" s="69">
        <v>2384.1999999999998</v>
      </c>
      <c r="F2" s="69">
        <v>2384.1999999999998</v>
      </c>
      <c r="G2" s="70">
        <v>65265670000</v>
      </c>
    </row>
    <row r="3" spans="1:7" x14ac:dyDescent="0.2">
      <c r="A3" s="68">
        <v>42856</v>
      </c>
      <c r="B3" s="69">
        <v>2388.5</v>
      </c>
      <c r="C3" s="69">
        <v>2418.71</v>
      </c>
      <c r="D3" s="69">
        <v>2352.7199999999998</v>
      </c>
      <c r="E3" s="69">
        <v>2411.8000000000002</v>
      </c>
      <c r="F3" s="69">
        <v>2411.8000000000002</v>
      </c>
      <c r="G3" s="70">
        <v>79607170000</v>
      </c>
    </row>
    <row r="4" spans="1:7" x14ac:dyDescent="0.2">
      <c r="A4" s="68">
        <v>42887</v>
      </c>
      <c r="B4" s="69">
        <v>2415.65</v>
      </c>
      <c r="C4" s="69">
        <v>2453.8200000000002</v>
      </c>
      <c r="D4" s="69">
        <v>2405.6999999999998</v>
      </c>
      <c r="E4" s="69">
        <v>2423.41</v>
      </c>
      <c r="F4" s="69">
        <v>2423.41</v>
      </c>
      <c r="G4" s="70">
        <v>81002490000</v>
      </c>
    </row>
    <row r="5" spans="1:7" x14ac:dyDescent="0.2">
      <c r="A5" s="68">
        <v>42917</v>
      </c>
      <c r="B5" s="69">
        <v>2431.39</v>
      </c>
      <c r="C5" s="69">
        <v>2484.04</v>
      </c>
      <c r="D5" s="69">
        <v>2407.6999999999998</v>
      </c>
      <c r="E5" s="69">
        <v>2470.3000000000002</v>
      </c>
      <c r="F5" s="69">
        <v>2470.3000000000002</v>
      </c>
      <c r="G5" s="70">
        <v>63169400000</v>
      </c>
    </row>
    <row r="6" spans="1:7" x14ac:dyDescent="0.2">
      <c r="A6" s="68">
        <v>42948</v>
      </c>
      <c r="B6" s="69">
        <v>2477.1</v>
      </c>
      <c r="C6" s="69">
        <v>2490.87</v>
      </c>
      <c r="D6" s="69">
        <v>2417.35</v>
      </c>
      <c r="E6" s="69">
        <v>2471.65</v>
      </c>
      <c r="F6" s="69">
        <v>2471.65</v>
      </c>
      <c r="G6" s="70">
        <v>70616030000</v>
      </c>
    </row>
    <row r="7" spans="1:7" x14ac:dyDescent="0.2">
      <c r="A7" s="68">
        <v>42979</v>
      </c>
      <c r="B7" s="69">
        <v>2474.42</v>
      </c>
      <c r="C7" s="69">
        <v>2519.44</v>
      </c>
      <c r="D7" s="69">
        <v>2446.5500000000002</v>
      </c>
      <c r="E7" s="69">
        <v>2519.36</v>
      </c>
      <c r="F7" s="69">
        <v>2519.36</v>
      </c>
      <c r="G7" s="70">
        <v>66337980000</v>
      </c>
    </row>
    <row r="8" spans="1:7" x14ac:dyDescent="0.2">
      <c r="A8" s="68">
        <v>43009</v>
      </c>
      <c r="B8" s="69">
        <v>2521.1999999999998</v>
      </c>
      <c r="C8" s="69">
        <v>2582.98</v>
      </c>
      <c r="D8" s="69">
        <v>2520.4</v>
      </c>
      <c r="E8" s="69">
        <v>2575.2600000000002</v>
      </c>
      <c r="F8" s="69">
        <v>2575.2600000000002</v>
      </c>
      <c r="G8" s="70">
        <v>70871570000</v>
      </c>
    </row>
    <row r="9" spans="1:7" x14ac:dyDescent="0.2">
      <c r="A9" s="68">
        <v>43040</v>
      </c>
      <c r="B9" s="69">
        <v>2583.21</v>
      </c>
      <c r="C9" s="69">
        <v>2657.74</v>
      </c>
      <c r="D9" s="69">
        <v>2557.4499999999998</v>
      </c>
      <c r="E9" s="69">
        <v>2647.58</v>
      </c>
      <c r="F9" s="69">
        <v>2647.58</v>
      </c>
      <c r="G9" s="70">
        <v>73173260000</v>
      </c>
    </row>
    <row r="10" spans="1:7" x14ac:dyDescent="0.2">
      <c r="A10" s="68">
        <v>43070</v>
      </c>
      <c r="B10" s="69">
        <v>2645.1</v>
      </c>
      <c r="C10" s="69">
        <v>2694.97</v>
      </c>
      <c r="D10" s="69">
        <v>2605.52</v>
      </c>
      <c r="E10" s="69">
        <v>2673.61</v>
      </c>
      <c r="F10" s="69">
        <v>2673.61</v>
      </c>
      <c r="G10" s="70">
        <v>65251190000</v>
      </c>
    </row>
    <row r="11" spans="1:7" x14ac:dyDescent="0.2">
      <c r="A11" s="68">
        <v>43101</v>
      </c>
      <c r="B11" s="69">
        <v>2683.73</v>
      </c>
      <c r="C11" s="69">
        <v>2872.87</v>
      </c>
      <c r="D11" s="69">
        <v>2682.36</v>
      </c>
      <c r="E11" s="69">
        <v>2823.81</v>
      </c>
      <c r="F11" s="69">
        <v>2823.81</v>
      </c>
      <c r="G11" s="70">
        <v>76860120000</v>
      </c>
    </row>
    <row r="12" spans="1:7" x14ac:dyDescent="0.2">
      <c r="A12" s="68">
        <v>43132</v>
      </c>
      <c r="B12" s="69">
        <v>2816.45</v>
      </c>
      <c r="C12" s="69">
        <v>2835.96</v>
      </c>
      <c r="D12" s="69">
        <v>2532.69</v>
      </c>
      <c r="E12" s="69">
        <v>2713.83</v>
      </c>
      <c r="F12" s="69">
        <v>2713.83</v>
      </c>
      <c r="G12" s="70">
        <v>79579410000</v>
      </c>
    </row>
    <row r="13" spans="1:7" x14ac:dyDescent="0.2">
      <c r="A13" s="68">
        <v>43160</v>
      </c>
      <c r="B13" s="69">
        <v>2715.22</v>
      </c>
      <c r="C13" s="69">
        <v>2801.9</v>
      </c>
      <c r="D13" s="69">
        <v>2585.89</v>
      </c>
      <c r="E13" s="69">
        <v>2640.87</v>
      </c>
      <c r="F13" s="69">
        <v>2640.87</v>
      </c>
      <c r="G13" s="70">
        <v>76369800000</v>
      </c>
    </row>
    <row r="14" spans="1:7" x14ac:dyDescent="0.2">
      <c r="A14" s="68">
        <v>43191</v>
      </c>
      <c r="B14" s="69">
        <v>2633.45</v>
      </c>
      <c r="C14" s="69">
        <v>2717.49</v>
      </c>
      <c r="D14" s="69">
        <v>2553.8000000000002</v>
      </c>
      <c r="E14" s="69">
        <v>2648.05</v>
      </c>
      <c r="F14" s="69">
        <v>2648.05</v>
      </c>
      <c r="G14" s="70">
        <v>69648590000</v>
      </c>
    </row>
    <row r="15" spans="1:7" x14ac:dyDescent="0.2">
      <c r="A15" s="68">
        <v>43221</v>
      </c>
      <c r="B15" s="69">
        <v>2642.96</v>
      </c>
      <c r="C15" s="69">
        <v>2742.24</v>
      </c>
      <c r="D15" s="69">
        <v>2594.62</v>
      </c>
      <c r="E15" s="69">
        <v>2705.27</v>
      </c>
      <c r="F15" s="69">
        <v>2705.27</v>
      </c>
      <c r="G15" s="70">
        <v>75617280000</v>
      </c>
    </row>
    <row r="16" spans="1:7" x14ac:dyDescent="0.2">
      <c r="A16" s="68">
        <v>43252</v>
      </c>
      <c r="B16" s="69">
        <v>2718.7</v>
      </c>
      <c r="C16" s="69">
        <v>2791.47</v>
      </c>
      <c r="D16" s="69">
        <v>2691.99</v>
      </c>
      <c r="E16" s="69">
        <v>2718.37</v>
      </c>
      <c r="F16" s="69">
        <v>2718.37</v>
      </c>
      <c r="G16" s="70">
        <v>77439710000</v>
      </c>
    </row>
    <row r="17" spans="1:7" x14ac:dyDescent="0.2">
      <c r="A17" s="68">
        <v>43282</v>
      </c>
      <c r="B17" s="69">
        <v>2704.95</v>
      </c>
      <c r="C17" s="69">
        <v>2848.03</v>
      </c>
      <c r="D17" s="69">
        <v>2698.95</v>
      </c>
      <c r="E17" s="69">
        <v>2816.29</v>
      </c>
      <c r="F17" s="69">
        <v>2816.29</v>
      </c>
      <c r="G17" s="70">
        <v>64542170000</v>
      </c>
    </row>
    <row r="18" spans="1:7" x14ac:dyDescent="0.2">
      <c r="A18" s="68">
        <v>43313</v>
      </c>
      <c r="B18" s="69">
        <v>2821.17</v>
      </c>
      <c r="C18" s="69">
        <v>2916.5</v>
      </c>
      <c r="D18" s="69">
        <v>2796.34</v>
      </c>
      <c r="E18" s="69">
        <v>2901.52</v>
      </c>
      <c r="F18" s="69">
        <v>2901.52</v>
      </c>
      <c r="G18" s="70">
        <v>69238220000</v>
      </c>
    </row>
    <row r="19" spans="1:7" x14ac:dyDescent="0.2">
      <c r="A19" s="68">
        <v>43344</v>
      </c>
      <c r="B19" s="69">
        <v>2896.96</v>
      </c>
      <c r="C19" s="69">
        <v>2940.91</v>
      </c>
      <c r="D19" s="69">
        <v>2864.12</v>
      </c>
      <c r="E19" s="69">
        <v>2913.98</v>
      </c>
      <c r="F19" s="69">
        <v>2913.98</v>
      </c>
      <c r="G19" s="70">
        <v>62492080000</v>
      </c>
    </row>
    <row r="20" spans="1:7" x14ac:dyDescent="0.2">
      <c r="A20" s="68">
        <v>43374</v>
      </c>
      <c r="B20" s="69">
        <v>2926.29</v>
      </c>
      <c r="C20" s="69">
        <v>2939.86</v>
      </c>
      <c r="D20" s="69">
        <v>2603.54</v>
      </c>
      <c r="E20" s="69">
        <v>2711.74</v>
      </c>
      <c r="F20" s="69">
        <v>2711.74</v>
      </c>
      <c r="G20" s="70">
        <v>91327930000</v>
      </c>
    </row>
    <row r="21" spans="1:7" x14ac:dyDescent="0.2">
      <c r="A21" s="68">
        <v>43405</v>
      </c>
      <c r="B21" s="69">
        <v>2717.58</v>
      </c>
      <c r="C21" s="69">
        <v>2815.15</v>
      </c>
      <c r="D21" s="69">
        <v>2631.09</v>
      </c>
      <c r="E21" s="69">
        <v>2760.17</v>
      </c>
      <c r="F21" s="69">
        <v>2760.17</v>
      </c>
      <c r="G21" s="70">
        <v>80080110000</v>
      </c>
    </row>
    <row r="22" spans="1:7" x14ac:dyDescent="0.2">
      <c r="A22" s="68">
        <v>43435</v>
      </c>
      <c r="B22" s="69">
        <v>2790.5</v>
      </c>
      <c r="C22" s="69">
        <v>2800.18</v>
      </c>
      <c r="D22" s="69">
        <v>2346.58</v>
      </c>
      <c r="E22" s="69">
        <v>2506.85</v>
      </c>
      <c r="F22" s="69">
        <v>2506.85</v>
      </c>
      <c r="G22" s="70">
        <v>83522570000</v>
      </c>
    </row>
    <row r="23" spans="1:7" x14ac:dyDescent="0.2">
      <c r="A23" s="68">
        <v>43466</v>
      </c>
      <c r="B23" s="69">
        <v>2476.96</v>
      </c>
      <c r="C23" s="69">
        <v>2708.95</v>
      </c>
      <c r="D23" s="69">
        <v>2443.96</v>
      </c>
      <c r="E23" s="69">
        <v>2704.1</v>
      </c>
      <c r="F23" s="69">
        <v>2704.1</v>
      </c>
      <c r="G23" s="70">
        <v>80401630000</v>
      </c>
    </row>
    <row r="24" spans="1:7" x14ac:dyDescent="0.2">
      <c r="A24" s="68">
        <v>43497</v>
      </c>
      <c r="B24" s="69">
        <v>2702.32</v>
      </c>
      <c r="C24" s="69">
        <v>2813.49</v>
      </c>
      <c r="D24" s="69">
        <v>2681.83</v>
      </c>
      <c r="E24" s="69">
        <v>2784.49</v>
      </c>
      <c r="F24" s="69">
        <v>2784.49</v>
      </c>
      <c r="G24" s="70">
        <v>70183430000</v>
      </c>
    </row>
    <row r="25" spans="1:7" x14ac:dyDescent="0.2">
      <c r="A25" s="68">
        <v>43525</v>
      </c>
      <c r="B25" s="69">
        <v>2798.22</v>
      </c>
      <c r="C25" s="69">
        <v>2860.31</v>
      </c>
      <c r="D25" s="69">
        <v>2722.27</v>
      </c>
      <c r="E25" s="69">
        <v>2834.4</v>
      </c>
      <c r="F25" s="69">
        <v>2834.4</v>
      </c>
      <c r="G25" s="70">
        <v>78596280000</v>
      </c>
    </row>
    <row r="26" spans="1:7" x14ac:dyDescent="0.2">
      <c r="A26" s="68">
        <v>43556</v>
      </c>
      <c r="B26" s="69">
        <v>2848.63</v>
      </c>
      <c r="C26" s="69">
        <v>2949.52</v>
      </c>
      <c r="D26" s="69">
        <v>2848.63</v>
      </c>
      <c r="E26" s="69">
        <v>2945.83</v>
      </c>
      <c r="F26" s="69">
        <v>2945.83</v>
      </c>
      <c r="G26" s="70">
        <v>69604840000</v>
      </c>
    </row>
    <row r="27" spans="1:7" x14ac:dyDescent="0.2">
      <c r="A27" s="68">
        <v>43586</v>
      </c>
      <c r="B27" s="69">
        <v>2952.33</v>
      </c>
      <c r="C27" s="69">
        <v>2954.13</v>
      </c>
      <c r="D27" s="69">
        <v>2750.52</v>
      </c>
      <c r="E27" s="69">
        <v>2752.06</v>
      </c>
      <c r="F27" s="69">
        <v>2752.06</v>
      </c>
      <c r="G27" s="70">
        <v>76860120000</v>
      </c>
    </row>
    <row r="28" spans="1:7" x14ac:dyDescent="0.2">
      <c r="A28" s="68">
        <v>43617</v>
      </c>
      <c r="B28" s="69">
        <v>2751.53</v>
      </c>
      <c r="C28" s="69">
        <v>2964.15</v>
      </c>
      <c r="D28" s="69">
        <v>2728.81</v>
      </c>
      <c r="E28" s="69">
        <v>2941.76</v>
      </c>
      <c r="F28" s="69">
        <v>2941.76</v>
      </c>
      <c r="G28" s="70">
        <v>70904280000</v>
      </c>
    </row>
    <row r="29" spans="1:7" x14ac:dyDescent="0.2">
      <c r="A29" s="68">
        <v>43647</v>
      </c>
      <c r="B29" s="69">
        <v>2971.41</v>
      </c>
      <c r="C29" s="69">
        <v>3027.98</v>
      </c>
      <c r="D29" s="69">
        <v>2952.22</v>
      </c>
      <c r="E29" s="69">
        <v>2980.38</v>
      </c>
      <c r="F29" s="69">
        <v>2980.38</v>
      </c>
      <c r="G29" s="70">
        <v>70349470000</v>
      </c>
    </row>
    <row r="30" spans="1:7" x14ac:dyDescent="0.2">
      <c r="A30" s="68">
        <v>43678</v>
      </c>
      <c r="B30" s="69">
        <v>2980.32</v>
      </c>
      <c r="C30" s="69">
        <v>3013.59</v>
      </c>
      <c r="D30" s="69">
        <v>2822.12</v>
      </c>
      <c r="E30" s="69">
        <v>2926.46</v>
      </c>
      <c r="F30" s="69">
        <v>2926.46</v>
      </c>
      <c r="G30" s="70">
        <v>79599440000</v>
      </c>
    </row>
    <row r="31" spans="1:7" x14ac:dyDescent="0.2">
      <c r="A31" s="68">
        <v>43709</v>
      </c>
      <c r="B31" s="69">
        <v>2909.01</v>
      </c>
      <c r="C31" s="69">
        <v>3021.99</v>
      </c>
      <c r="D31" s="69">
        <v>2891.85</v>
      </c>
      <c r="E31" s="69">
        <v>2976.74</v>
      </c>
      <c r="F31" s="69">
        <v>2976.74</v>
      </c>
      <c r="G31" s="70">
        <v>73992330000</v>
      </c>
    </row>
    <row r="32" spans="1:7" x14ac:dyDescent="0.2">
      <c r="A32" s="68">
        <v>43739</v>
      </c>
      <c r="B32" s="69">
        <v>2983.69</v>
      </c>
      <c r="C32" s="69">
        <v>3050.1</v>
      </c>
      <c r="D32" s="69">
        <v>2855.94</v>
      </c>
      <c r="E32" s="69">
        <v>3037.56</v>
      </c>
      <c r="F32" s="69">
        <v>3037.56</v>
      </c>
      <c r="G32" s="70">
        <v>77564550000</v>
      </c>
    </row>
    <row r="33" spans="1:7" x14ac:dyDescent="0.2">
      <c r="A33" s="68">
        <v>43770</v>
      </c>
      <c r="B33" s="69">
        <v>3050.72</v>
      </c>
      <c r="C33" s="69">
        <v>3154.26</v>
      </c>
      <c r="D33" s="69">
        <v>3050.72</v>
      </c>
      <c r="E33" s="69">
        <v>3140.98</v>
      </c>
      <c r="F33" s="69">
        <v>3140.98</v>
      </c>
      <c r="G33" s="70">
        <v>72179920000</v>
      </c>
    </row>
    <row r="34" spans="1:7" x14ac:dyDescent="0.2">
      <c r="A34" s="68">
        <v>43800</v>
      </c>
      <c r="B34" s="69">
        <v>3143.85</v>
      </c>
      <c r="C34" s="69">
        <v>3247.93</v>
      </c>
      <c r="D34" s="69">
        <v>3070.33</v>
      </c>
      <c r="E34" s="69">
        <v>3230.78</v>
      </c>
      <c r="F34" s="69">
        <v>3230.78</v>
      </c>
      <c r="G34" s="70">
        <v>72054000000</v>
      </c>
    </row>
    <row r="35" spans="1:7" x14ac:dyDescent="0.2">
      <c r="A35" s="68">
        <v>43831</v>
      </c>
      <c r="B35" s="69">
        <v>3244.67</v>
      </c>
      <c r="C35" s="69">
        <v>3337.77</v>
      </c>
      <c r="D35" s="69">
        <v>3214.64</v>
      </c>
      <c r="E35" s="69">
        <v>3225.52</v>
      </c>
      <c r="F35" s="69">
        <v>3225.52</v>
      </c>
      <c r="G35" s="70">
        <v>77104420000</v>
      </c>
    </row>
    <row r="36" spans="1:7" x14ac:dyDescent="0.2">
      <c r="A36" s="68">
        <v>43862</v>
      </c>
      <c r="B36" s="69">
        <v>3235.66</v>
      </c>
      <c r="C36" s="69">
        <v>3393.52</v>
      </c>
      <c r="D36" s="69">
        <v>2855.84</v>
      </c>
      <c r="E36" s="69">
        <v>2954.22</v>
      </c>
      <c r="F36" s="69">
        <v>2954.22</v>
      </c>
      <c r="G36" s="70">
        <v>84292270000</v>
      </c>
    </row>
    <row r="37" spans="1:7" x14ac:dyDescent="0.2">
      <c r="A37" s="68">
        <v>43891</v>
      </c>
      <c r="B37" s="69">
        <v>2974.28</v>
      </c>
      <c r="C37" s="69">
        <v>3136.72</v>
      </c>
      <c r="D37" s="69">
        <v>2191.86</v>
      </c>
      <c r="E37" s="69">
        <v>2584.59</v>
      </c>
      <c r="F37" s="69">
        <v>2584.59</v>
      </c>
      <c r="G37" s="70">
        <v>161801100000</v>
      </c>
    </row>
    <row r="38" spans="1:7" x14ac:dyDescent="0.2">
      <c r="A38" s="68">
        <v>43922</v>
      </c>
      <c r="B38" s="69">
        <v>2498.08</v>
      </c>
      <c r="C38" s="69">
        <v>2954.86</v>
      </c>
      <c r="D38" s="69">
        <v>2447.4899999999998</v>
      </c>
      <c r="E38" s="69">
        <v>2912.43</v>
      </c>
      <c r="F38" s="69">
        <v>2912.43</v>
      </c>
      <c r="G38" s="70">
        <v>123163450000</v>
      </c>
    </row>
    <row r="39" spans="1:7" x14ac:dyDescent="0.2">
      <c r="A39" s="68">
        <v>43952</v>
      </c>
      <c r="B39" s="69">
        <v>2869.09</v>
      </c>
      <c r="C39" s="69">
        <v>3068.67</v>
      </c>
      <c r="D39" s="69">
        <v>2766.64</v>
      </c>
      <c r="E39" s="69">
        <v>3044.31</v>
      </c>
      <c r="F39" s="69">
        <v>3044.31</v>
      </c>
      <c r="G39" s="70">
        <v>106799100000</v>
      </c>
    </row>
    <row r="40" spans="1:7" x14ac:dyDescent="0.2">
      <c r="A40" s="68">
        <v>43983</v>
      </c>
      <c r="B40" s="69">
        <v>3038.78</v>
      </c>
      <c r="C40" s="69">
        <v>3233.13</v>
      </c>
      <c r="D40" s="69">
        <v>2965.66</v>
      </c>
      <c r="E40" s="69">
        <v>3100.29</v>
      </c>
      <c r="F40" s="69">
        <v>3100.29</v>
      </c>
      <c r="G40" s="70">
        <v>131044000000</v>
      </c>
    </row>
    <row r="41" spans="1:7" x14ac:dyDescent="0.2">
      <c r="A41" s="68">
        <v>44013</v>
      </c>
      <c r="B41" s="69">
        <v>3105.92</v>
      </c>
      <c r="C41" s="69">
        <v>3279.99</v>
      </c>
      <c r="D41" s="69">
        <v>3101.17</v>
      </c>
      <c r="E41" s="69">
        <v>3271.12</v>
      </c>
      <c r="F41" s="69">
        <v>3271.12</v>
      </c>
      <c r="G41" s="70">
        <v>97197020000</v>
      </c>
    </row>
    <row r="42" spans="1:7" x14ac:dyDescent="0.2">
      <c r="A42" s="68">
        <v>44044</v>
      </c>
      <c r="B42" s="69">
        <v>3288.26</v>
      </c>
      <c r="C42" s="69">
        <v>3514.77</v>
      </c>
      <c r="D42" s="69">
        <v>3284.53</v>
      </c>
      <c r="E42" s="69">
        <v>3500.31</v>
      </c>
      <c r="F42" s="69">
        <v>3500.31</v>
      </c>
      <c r="G42" s="70">
        <v>84402300000</v>
      </c>
    </row>
    <row r="43" spans="1:7" x14ac:dyDescent="0.2">
      <c r="A43" s="68">
        <v>44075</v>
      </c>
      <c r="B43" s="69">
        <v>3507.44</v>
      </c>
      <c r="C43" s="69">
        <v>3588.11</v>
      </c>
      <c r="D43" s="69">
        <v>3209.45</v>
      </c>
      <c r="E43" s="69">
        <v>3363</v>
      </c>
      <c r="F43" s="69">
        <v>3363</v>
      </c>
      <c r="G43" s="70">
        <v>92084120000</v>
      </c>
    </row>
    <row r="44" spans="1:7" x14ac:dyDescent="0.2">
      <c r="A44" s="68">
        <v>44105</v>
      </c>
      <c r="B44" s="69">
        <v>3385.87</v>
      </c>
      <c r="C44" s="69">
        <v>3549.85</v>
      </c>
      <c r="D44" s="69">
        <v>3233.94</v>
      </c>
      <c r="E44" s="69">
        <v>3269.96</v>
      </c>
      <c r="F44" s="69">
        <v>3269.96</v>
      </c>
      <c r="G44" s="70">
        <v>89737600000</v>
      </c>
    </row>
    <row r="45" spans="1:7" x14ac:dyDescent="0.2">
      <c r="A45" s="68">
        <v>44136</v>
      </c>
      <c r="B45" s="69">
        <v>3296.2</v>
      </c>
      <c r="C45" s="69">
        <v>3645.99</v>
      </c>
      <c r="D45" s="69">
        <v>3279.74</v>
      </c>
      <c r="E45" s="69">
        <v>3621.63</v>
      </c>
      <c r="F45" s="69">
        <v>3621.63</v>
      </c>
      <c r="G45" s="70">
        <v>100977880000</v>
      </c>
    </row>
    <row r="46" spans="1:7" x14ac:dyDescent="0.2">
      <c r="A46" s="68">
        <v>44166</v>
      </c>
      <c r="B46" s="69">
        <v>3645.87</v>
      </c>
      <c r="C46" s="69">
        <v>3760.2</v>
      </c>
      <c r="D46" s="69">
        <v>3633.4</v>
      </c>
      <c r="E46" s="69">
        <v>3756.07</v>
      </c>
      <c r="F46" s="69">
        <v>3756.07</v>
      </c>
      <c r="G46" s="70">
        <v>96056410000</v>
      </c>
    </row>
    <row r="47" spans="1:7" x14ac:dyDescent="0.2">
      <c r="A47" s="68">
        <v>44197</v>
      </c>
      <c r="B47" s="69">
        <v>3764.61</v>
      </c>
      <c r="C47" s="69">
        <v>3870.9</v>
      </c>
      <c r="D47" s="69">
        <v>3662.71</v>
      </c>
      <c r="E47" s="69">
        <v>3714.24</v>
      </c>
      <c r="F47" s="69">
        <v>3714.24</v>
      </c>
      <c r="G47" s="70">
        <v>105548790000</v>
      </c>
    </row>
    <row r="48" spans="1:7" x14ac:dyDescent="0.2">
      <c r="A48" s="68">
        <v>44228</v>
      </c>
      <c r="B48" s="69">
        <v>3731.17</v>
      </c>
      <c r="C48" s="69">
        <v>3950.43</v>
      </c>
      <c r="D48" s="69">
        <v>3725.62</v>
      </c>
      <c r="E48" s="69">
        <v>3811.15</v>
      </c>
      <c r="F48" s="69">
        <v>3811.15</v>
      </c>
      <c r="G48" s="70">
        <v>98596960000</v>
      </c>
    </row>
    <row r="49" spans="1:7" x14ac:dyDescent="0.2">
      <c r="A49" s="68">
        <v>44256</v>
      </c>
      <c r="B49" s="69">
        <v>3842.51</v>
      </c>
      <c r="C49" s="69">
        <v>3994.41</v>
      </c>
      <c r="D49" s="69">
        <v>3723.34</v>
      </c>
      <c r="E49" s="69">
        <v>3972.89</v>
      </c>
      <c r="F49" s="69">
        <v>3972.89</v>
      </c>
      <c r="G49" s="70">
        <v>120863560000</v>
      </c>
    </row>
    <row r="50" spans="1:7" x14ac:dyDescent="0.2">
      <c r="A50" s="68">
        <v>44287</v>
      </c>
      <c r="B50" s="69">
        <v>3992.78</v>
      </c>
      <c r="C50" s="69">
        <v>4218.78</v>
      </c>
      <c r="D50" s="69">
        <v>3992.78</v>
      </c>
      <c r="E50" s="69">
        <v>4181.17</v>
      </c>
      <c r="F50" s="69">
        <v>4181.17</v>
      </c>
      <c r="G50" s="70">
        <v>82869290000</v>
      </c>
    </row>
    <row r="51" spans="1:7" x14ac:dyDescent="0.2">
      <c r="A51" s="68">
        <v>44317</v>
      </c>
      <c r="B51" s="69">
        <v>4191.9799999999996</v>
      </c>
      <c r="C51" s="69">
        <v>4238.04</v>
      </c>
      <c r="D51" s="69">
        <v>4056.88</v>
      </c>
      <c r="E51" s="69">
        <v>4204.1099999999997</v>
      </c>
      <c r="F51" s="69">
        <v>4204.1099999999997</v>
      </c>
      <c r="G51" s="70">
        <v>75155370000</v>
      </c>
    </row>
    <row r="52" spans="1:7" x14ac:dyDescent="0.2">
      <c r="A52" s="68">
        <v>44348</v>
      </c>
      <c r="B52" s="69">
        <v>4216.5200000000004</v>
      </c>
      <c r="C52" s="69">
        <v>4302.43</v>
      </c>
      <c r="D52" s="69">
        <v>4164.3999999999996</v>
      </c>
      <c r="E52" s="69">
        <v>4297.5</v>
      </c>
      <c r="F52" s="69">
        <v>4297.5</v>
      </c>
      <c r="G52" s="70">
        <v>85705180000</v>
      </c>
    </row>
    <row r="53" spans="1:7" x14ac:dyDescent="0.2">
      <c r="A53" s="68">
        <v>44378</v>
      </c>
      <c r="B53" s="69">
        <v>4300.7299999999996</v>
      </c>
      <c r="C53" s="69">
        <v>4429.97</v>
      </c>
      <c r="D53" s="69">
        <v>4233.13</v>
      </c>
      <c r="E53" s="69">
        <v>4395.26</v>
      </c>
      <c r="F53" s="69">
        <v>4395.26</v>
      </c>
      <c r="G53" s="70">
        <v>66496430000</v>
      </c>
    </row>
    <row r="54" spans="1:7" x14ac:dyDescent="0.2">
      <c r="A54" s="68">
        <v>44409</v>
      </c>
      <c r="B54" s="69">
        <v>4406.8599999999997</v>
      </c>
      <c r="C54" s="69">
        <v>4537.3599999999997</v>
      </c>
      <c r="D54" s="69">
        <v>4367.7299999999996</v>
      </c>
      <c r="E54" s="69">
        <v>4522.68</v>
      </c>
      <c r="F54" s="69">
        <v>4522.68</v>
      </c>
      <c r="G54" s="70">
        <v>63217960000</v>
      </c>
    </row>
    <row r="55" spans="1:7" x14ac:dyDescent="0.2">
      <c r="A55" s="68">
        <v>44440</v>
      </c>
      <c r="B55" s="69">
        <v>4528.8</v>
      </c>
      <c r="C55" s="69">
        <v>4545.8500000000004</v>
      </c>
      <c r="D55" s="69">
        <v>4305.91</v>
      </c>
      <c r="E55" s="69">
        <v>4307.54</v>
      </c>
      <c r="F55" s="69">
        <v>4307.54</v>
      </c>
      <c r="G55" s="70">
        <v>66268850000</v>
      </c>
    </row>
    <row r="56" spans="1:7" x14ac:dyDescent="0.2">
      <c r="A56" s="68">
        <v>44470</v>
      </c>
      <c r="B56" s="69">
        <v>4317.16</v>
      </c>
      <c r="C56" s="69">
        <v>4608.08</v>
      </c>
      <c r="D56" s="69">
        <v>4278.9399999999996</v>
      </c>
      <c r="E56" s="69">
        <v>4605.38</v>
      </c>
      <c r="F56" s="69">
        <v>4605.38</v>
      </c>
      <c r="G56" s="70">
        <v>61874700000</v>
      </c>
    </row>
    <row r="57" spans="1:7" x14ac:dyDescent="0.2">
      <c r="A57" s="68">
        <v>44501</v>
      </c>
      <c r="B57" s="69">
        <v>4610.62</v>
      </c>
      <c r="C57" s="69">
        <v>4743.83</v>
      </c>
      <c r="D57" s="69">
        <v>4560</v>
      </c>
      <c r="E57" s="69">
        <v>4567</v>
      </c>
      <c r="F57" s="69">
        <v>4567</v>
      </c>
      <c r="G57" s="70">
        <v>67520800000</v>
      </c>
    </row>
    <row r="58" spans="1:7" x14ac:dyDescent="0.2">
      <c r="A58" s="68">
        <v>44531</v>
      </c>
      <c r="B58" s="69">
        <v>4602.82</v>
      </c>
      <c r="C58" s="69">
        <v>4808.93</v>
      </c>
      <c r="D58" s="69">
        <v>4495.12</v>
      </c>
      <c r="E58" s="69">
        <v>4766.18</v>
      </c>
      <c r="F58" s="69">
        <v>4766.18</v>
      </c>
      <c r="G58" s="70">
        <v>68699830000</v>
      </c>
    </row>
    <row r="59" spans="1:7" x14ac:dyDescent="0.2">
      <c r="A59" s="68">
        <v>44562</v>
      </c>
      <c r="B59" s="69">
        <v>4778.1400000000003</v>
      </c>
      <c r="C59" s="69">
        <v>4818.62</v>
      </c>
      <c r="D59" s="69">
        <v>4222.62</v>
      </c>
      <c r="E59" s="69">
        <v>4515.55</v>
      </c>
      <c r="F59" s="69">
        <v>4515.55</v>
      </c>
      <c r="G59" s="70">
        <v>73279440000</v>
      </c>
    </row>
    <row r="60" spans="1:7" x14ac:dyDescent="0.2">
      <c r="A60" s="68">
        <v>44593</v>
      </c>
      <c r="B60" s="69">
        <v>4519.57</v>
      </c>
      <c r="C60" s="69">
        <v>4595.3100000000004</v>
      </c>
      <c r="D60" s="69">
        <v>4114.6499999999996</v>
      </c>
      <c r="E60" s="69">
        <v>4373.9399999999996</v>
      </c>
      <c r="F60" s="69">
        <v>4373.9399999999996</v>
      </c>
      <c r="G60" s="70">
        <v>73167790000</v>
      </c>
    </row>
    <row r="61" spans="1:7" x14ac:dyDescent="0.2">
      <c r="A61" s="68">
        <v>44621</v>
      </c>
      <c r="B61" s="69">
        <v>4363.1400000000003</v>
      </c>
      <c r="C61" s="69">
        <v>4416.78</v>
      </c>
      <c r="D61" s="69">
        <v>4157.87</v>
      </c>
      <c r="E61" s="69">
        <v>4204.3100000000004</v>
      </c>
      <c r="F61" s="69">
        <v>4204.3100000000004</v>
      </c>
      <c r="G61" s="70">
        <v>41558450000</v>
      </c>
    </row>
    <row r="62" spans="1:7" x14ac:dyDescent="0.2">
      <c r="A62" s="68">
        <v>44631</v>
      </c>
      <c r="B62" s="69">
        <v>4279.5</v>
      </c>
      <c r="C62" s="69">
        <v>4291.01</v>
      </c>
      <c r="D62" s="69">
        <v>4200.49</v>
      </c>
      <c r="E62" s="69">
        <v>4204.3100000000004</v>
      </c>
      <c r="F62" s="69">
        <v>4204.3100000000004</v>
      </c>
      <c r="G62" s="70">
        <v>2338436000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07AE-91CE-CF40-8387-CA813C4E374A}">
  <dimension ref="A1:S78"/>
  <sheetViews>
    <sheetView tabSelected="1" zoomScale="120" zoomScaleNormal="120" workbookViewId="0">
      <selection activeCell="I89" sqref="I89"/>
    </sheetView>
  </sheetViews>
  <sheetFormatPr baseColWidth="10" defaultRowHeight="16" x14ac:dyDescent="0.2"/>
  <cols>
    <col min="1" max="1" width="12.83203125" customWidth="1"/>
    <col min="2" max="2" width="13" customWidth="1"/>
    <col min="3" max="3" width="12.5" customWidth="1"/>
    <col min="4" max="4" width="2.5" style="10" customWidth="1"/>
    <col min="5" max="6" width="12" customWidth="1"/>
    <col min="7" max="7" width="2.5" style="10" customWidth="1"/>
    <col min="8" max="8" width="12.1640625" customWidth="1"/>
    <col min="9" max="9" width="12.6640625" customWidth="1"/>
    <col min="10" max="10" width="2.6640625" style="10" customWidth="1"/>
    <col min="11" max="11" width="13.33203125" customWidth="1"/>
    <col min="12" max="12" width="10.83203125" style="3"/>
    <col min="13" max="13" width="2.33203125" customWidth="1"/>
    <col min="14" max="14" width="17.5" style="3" customWidth="1"/>
    <col min="15" max="15" width="2.33203125" style="9" customWidth="1"/>
    <col min="16" max="16" width="19" style="3" customWidth="1"/>
    <col min="17" max="17" width="2.1640625" style="10" customWidth="1"/>
    <col min="18" max="18" width="19.6640625" style="3" customWidth="1"/>
  </cols>
  <sheetData>
    <row r="1" spans="1:19" ht="17" customHeight="1" x14ac:dyDescent="0.2">
      <c r="A1" s="128" t="s">
        <v>8</v>
      </c>
      <c r="B1" s="128"/>
      <c r="E1" s="129" t="s">
        <v>7</v>
      </c>
      <c r="F1" s="129"/>
      <c r="H1" s="130" t="s">
        <v>9</v>
      </c>
      <c r="I1" s="130"/>
      <c r="K1" s="125" t="s">
        <v>10</v>
      </c>
      <c r="L1" s="125"/>
      <c r="N1" s="123" t="s">
        <v>58</v>
      </c>
      <c r="O1" s="123"/>
      <c r="P1" s="123"/>
      <c r="Q1" s="123"/>
      <c r="R1" s="123"/>
    </row>
    <row r="2" spans="1:19" ht="17" customHeight="1" x14ac:dyDescent="0.2">
      <c r="C2" s="9"/>
      <c r="D2" s="9"/>
      <c r="F2" s="11"/>
      <c r="G2" s="11"/>
      <c r="J2" s="11"/>
      <c r="N2" s="54">
        <v>0.5</v>
      </c>
      <c r="O2" s="57"/>
      <c r="P2" s="56">
        <v>0.33329999999999999</v>
      </c>
      <c r="Q2" s="24"/>
      <c r="R2" s="54">
        <v>0.25</v>
      </c>
      <c r="S2" s="10"/>
    </row>
    <row r="3" spans="1:19" ht="21" customHeight="1" x14ac:dyDescent="0.2">
      <c r="A3" s="16" t="s">
        <v>0</v>
      </c>
      <c r="B3" s="25" t="s">
        <v>5</v>
      </c>
      <c r="C3" s="25" t="s">
        <v>11</v>
      </c>
      <c r="D3" s="9"/>
      <c r="E3" s="65" t="s">
        <v>5</v>
      </c>
      <c r="F3" s="66" t="s">
        <v>11</v>
      </c>
      <c r="G3" s="12"/>
      <c r="H3" s="44" t="s">
        <v>5</v>
      </c>
      <c r="I3" s="44" t="s">
        <v>11</v>
      </c>
      <c r="J3" s="9"/>
      <c r="K3" s="67" t="s">
        <v>5</v>
      </c>
      <c r="L3" s="67" t="s">
        <v>11</v>
      </c>
      <c r="N3" s="55" t="s">
        <v>51</v>
      </c>
      <c r="O3" s="58"/>
      <c r="P3" s="63" t="s">
        <v>52</v>
      </c>
      <c r="Q3" s="62"/>
      <c r="R3" s="126" t="s">
        <v>53</v>
      </c>
      <c r="S3" s="126"/>
    </row>
    <row r="4" spans="1:19" x14ac:dyDescent="0.2">
      <c r="A4" s="2">
        <v>42826</v>
      </c>
      <c r="B4" s="3">
        <v>924.98999000000003</v>
      </c>
      <c r="C4" s="25" t="s">
        <v>12</v>
      </c>
      <c r="D4" s="9"/>
      <c r="E4" s="7">
        <v>63.906371999999998</v>
      </c>
      <c r="F4" s="66" t="s">
        <v>12</v>
      </c>
      <c r="G4" s="12"/>
      <c r="H4" s="3">
        <v>62.756431999999997</v>
      </c>
      <c r="I4" s="44" t="s">
        <v>12</v>
      </c>
      <c r="J4" s="9"/>
      <c r="K4" s="3">
        <v>206.995316</v>
      </c>
      <c r="L4" s="67" t="s">
        <v>12</v>
      </c>
      <c r="N4" s="64">
        <f>(C5*$N$2) + (F5*$N$2)</f>
        <v>4.7717180195509211E-2</v>
      </c>
      <c r="O4" s="59"/>
      <c r="P4" s="64">
        <f t="shared" ref="P4:P35" si="0">(C5*$P$2) + (F5*$P$2) +(I5*$P$2)</f>
        <v>2.7113892357400683E-2</v>
      </c>
      <c r="R4" s="64">
        <f t="shared" ref="R4:R35" si="1">(C5*$R$2)+(F5*$R$2)+(I5*$R$2)+(L5*$R$2)</f>
        <v>2.425029638416511E-2</v>
      </c>
    </row>
    <row r="5" spans="1:19" x14ac:dyDescent="0.2">
      <c r="A5" s="2">
        <v>42856</v>
      </c>
      <c r="B5" s="3">
        <v>994.61999500000002</v>
      </c>
      <c r="C5" s="13">
        <f>(B5-B4)/B4</f>
        <v>7.5276495694834467E-2</v>
      </c>
      <c r="D5" s="9"/>
      <c r="E5" s="7">
        <v>65.194587999999996</v>
      </c>
      <c r="F5" s="14">
        <f>(E5-E4)/E4</f>
        <v>2.0157864696183952E-2</v>
      </c>
      <c r="G5" s="12"/>
      <c r="H5" s="3">
        <v>61.872535999999997</v>
      </c>
      <c r="I5" s="13">
        <f>(H5-H4)/H4</f>
        <v>-1.4084548337611037E-2</v>
      </c>
      <c r="J5" s="9"/>
      <c r="K5" s="3">
        <v>210.23507699999999</v>
      </c>
      <c r="L5" s="13">
        <f>(K5-K4)/K4</f>
        <v>1.5651373483253055E-2</v>
      </c>
      <c r="N5" s="64">
        <f t="shared" ref="N5:N62" si="2">(C6*$N$2) + (F6*$N$2)</f>
        <v>-1.7068456662155382E-2</v>
      </c>
      <c r="O5" s="59"/>
      <c r="P5" s="64">
        <f t="shared" si="0"/>
        <v>-7.2690003614712907E-3</v>
      </c>
      <c r="R5" s="64">
        <f t="shared" si="1"/>
        <v>-1.5192575425492134E-2</v>
      </c>
    </row>
    <row r="6" spans="1:19" x14ac:dyDescent="0.2">
      <c r="A6" s="2">
        <v>42887</v>
      </c>
      <c r="B6" s="3">
        <v>968</v>
      </c>
      <c r="C6" s="13">
        <f t="shared" ref="C6:C63" si="3">(B6-B5)/B5</f>
        <v>-2.6763985375138188E-2</v>
      </c>
      <c r="D6" s="9"/>
      <c r="E6" s="7">
        <v>64.713913000000005</v>
      </c>
      <c r="F6" s="14">
        <f t="shared" ref="F6:F63" si="4">(E6-E5)/E5</f>
        <v>-7.3729279491725735E-3</v>
      </c>
      <c r="G6" s="12"/>
      <c r="H6" s="3">
        <v>62.635283999999999</v>
      </c>
      <c r="I6" s="13">
        <f t="shared" ref="I6:I63" si="5">(H6-H5)/H5</f>
        <v>1.2327731321696626E-2</v>
      </c>
      <c r="J6" s="9"/>
      <c r="K6" s="3">
        <v>202.044083</v>
      </c>
      <c r="L6" s="13">
        <f t="shared" ref="L6:L63" si="6">(K6-K5)/K5</f>
        <v>-3.8961119699354403E-2</v>
      </c>
      <c r="N6" s="64">
        <f t="shared" si="2"/>
        <v>3.7563572685096913E-2</v>
      </c>
      <c r="O6" s="59"/>
      <c r="P6" s="64">
        <f t="shared" si="0"/>
        <v>2.2191108027666641E-2</v>
      </c>
      <c r="R6" s="64">
        <f t="shared" si="1"/>
        <v>1.0231792367997875E-2</v>
      </c>
    </row>
    <row r="7" spans="1:19" x14ac:dyDescent="0.2">
      <c r="A7" s="2">
        <v>42917</v>
      </c>
      <c r="B7" s="3">
        <v>987.78002900000001</v>
      </c>
      <c r="C7" s="13">
        <f t="shared" si="3"/>
        <v>2.0433914256198362E-2</v>
      </c>
      <c r="D7" s="9"/>
      <c r="E7" s="7">
        <v>68.253326000000001</v>
      </c>
      <c r="F7" s="14">
        <f t="shared" si="4"/>
        <v>5.4693231113995468E-2</v>
      </c>
      <c r="G7" s="12"/>
      <c r="H7" s="3">
        <v>62.099930000000001</v>
      </c>
      <c r="I7" s="13">
        <f t="shared" si="5"/>
        <v>-8.5471632889857763E-3</v>
      </c>
      <c r="J7" s="9"/>
      <c r="K7" s="3">
        <v>196.86108400000001</v>
      </c>
      <c r="L7" s="13">
        <f t="shared" si="6"/>
        <v>-2.5652812609216549E-2</v>
      </c>
      <c r="N7" s="64">
        <f t="shared" si="2"/>
        <v>1.0602156348820366E-2</v>
      </c>
      <c r="O7" s="59"/>
      <c r="P7" s="64">
        <f t="shared" si="0"/>
        <v>-8.3816439101290635E-3</v>
      </c>
      <c r="R7" s="64">
        <f t="shared" si="1"/>
        <v>2.5871726215485683E-3</v>
      </c>
    </row>
    <row r="8" spans="1:19" x14ac:dyDescent="0.2">
      <c r="A8" s="2">
        <v>42948</v>
      </c>
      <c r="B8" s="3">
        <v>980.59997599999997</v>
      </c>
      <c r="C8" s="13">
        <f t="shared" si="3"/>
        <v>-7.2688784842804745E-3</v>
      </c>
      <c r="D8" s="9"/>
      <c r="E8" s="7">
        <v>70.196715999999995</v>
      </c>
      <c r="F8" s="14">
        <f t="shared" si="4"/>
        <v>2.8473191181921209E-2</v>
      </c>
      <c r="G8" s="12"/>
      <c r="H8" s="3">
        <v>59.221488999999998</v>
      </c>
      <c r="I8" s="13">
        <f t="shared" si="5"/>
        <v>-4.6351759172675429E-2</v>
      </c>
      <c r="J8" s="9"/>
      <c r="K8" s="3">
        <v>203.84889200000001</v>
      </c>
      <c r="L8" s="13">
        <f t="shared" si="6"/>
        <v>3.5496136961228969E-2</v>
      </c>
      <c r="N8" s="64">
        <f t="shared" si="2"/>
        <v>-9.0339084528297826E-3</v>
      </c>
      <c r="O8" s="59"/>
      <c r="P8" s="64">
        <f t="shared" si="0"/>
        <v>2.2118851526847443E-2</v>
      </c>
      <c r="R8" s="64">
        <f t="shared" si="1"/>
        <v>3.1573759957540658E-2</v>
      </c>
    </row>
    <row r="9" spans="1:19" x14ac:dyDescent="0.2">
      <c r="A9" s="2">
        <v>42979</v>
      </c>
      <c r="B9" s="3">
        <v>961.34997599999997</v>
      </c>
      <c r="C9" s="13">
        <f t="shared" si="3"/>
        <v>-1.9630838742749471E-2</v>
      </c>
      <c r="D9" s="9"/>
      <c r="E9" s="7">
        <v>70.306434999999993</v>
      </c>
      <c r="F9" s="14">
        <f t="shared" si="4"/>
        <v>1.5630218370899054E-3</v>
      </c>
      <c r="G9" s="12"/>
      <c r="H9" s="3">
        <v>64.221619000000004</v>
      </c>
      <c r="I9" s="13">
        <f t="shared" si="5"/>
        <v>8.4431007805291863E-2</v>
      </c>
      <c r="J9" s="9"/>
      <c r="K9" s="3">
        <v>216.065933</v>
      </c>
      <c r="L9" s="13">
        <f t="shared" si="6"/>
        <v>5.9931848930530336E-2</v>
      </c>
      <c r="N9" s="64">
        <f t="shared" si="2"/>
        <v>0.13318841752620469</v>
      </c>
      <c r="O9" s="59"/>
      <c r="P9" s="64">
        <f t="shared" si="0"/>
        <v>9.4353276754050516E-2</v>
      </c>
      <c r="R9" s="64">
        <f t="shared" si="1"/>
        <v>9.5027766235946221E-2</v>
      </c>
    </row>
    <row r="10" spans="1:19" x14ac:dyDescent="0.2">
      <c r="A10" s="2">
        <v>43009</v>
      </c>
      <c r="B10" s="3">
        <v>1105.280029</v>
      </c>
      <c r="C10" s="13">
        <f t="shared" si="3"/>
        <v>0.14971660331117545</v>
      </c>
      <c r="D10" s="9"/>
      <c r="E10" s="7">
        <v>78.508399999999995</v>
      </c>
      <c r="F10" s="14">
        <f t="shared" si="4"/>
        <v>0.11666023174123395</v>
      </c>
      <c r="G10" s="12"/>
      <c r="H10" s="3">
        <v>65.294846000000007</v>
      </c>
      <c r="I10" s="13">
        <f t="shared" si="5"/>
        <v>1.6711304023649773E-2</v>
      </c>
      <c r="J10" s="9"/>
      <c r="K10" s="3">
        <v>237.02928199999999</v>
      </c>
      <c r="L10" s="13">
        <f t="shared" si="6"/>
        <v>9.7022925867725721E-2</v>
      </c>
      <c r="M10" s="8"/>
      <c r="N10" s="64">
        <f t="shared" si="2"/>
        <v>3.8281988225648253E-2</v>
      </c>
      <c r="O10" s="59"/>
      <c r="P10" s="64">
        <f t="shared" si="0"/>
        <v>2.5278911126869391E-2</v>
      </c>
      <c r="R10" s="64">
        <f t="shared" si="1"/>
        <v>7.6373825353469229E-3</v>
      </c>
    </row>
    <row r="11" spans="1:19" x14ac:dyDescent="0.2">
      <c r="A11" s="2">
        <v>43040</v>
      </c>
      <c r="B11" s="3">
        <v>1176.75</v>
      </c>
      <c r="C11" s="13">
        <f t="shared" si="3"/>
        <v>6.4662320068030452E-2</v>
      </c>
      <c r="D11" s="9"/>
      <c r="E11" s="7">
        <v>79.442779999999999</v>
      </c>
      <c r="F11" s="14">
        <f t="shared" si="4"/>
        <v>1.1901656383266051E-2</v>
      </c>
      <c r="G11" s="12"/>
      <c r="H11" s="3">
        <v>65.247855999999999</v>
      </c>
      <c r="I11" s="13">
        <f t="shared" si="5"/>
        <v>-7.196586389070904E-4</v>
      </c>
      <c r="J11" s="9"/>
      <c r="K11" s="3">
        <v>226.293091</v>
      </c>
      <c r="L11" s="13">
        <f t="shared" si="6"/>
        <v>-4.5294787671001722E-2</v>
      </c>
      <c r="N11" s="64">
        <f t="shared" si="2"/>
        <v>7.5970518964706447E-3</v>
      </c>
      <c r="O11" s="59"/>
      <c r="P11" s="64">
        <f t="shared" si="0"/>
        <v>9.5622937754013537E-3</v>
      </c>
      <c r="R11" s="64">
        <f t="shared" si="1"/>
        <v>8.0926623116439663E-3</v>
      </c>
    </row>
    <row r="12" spans="1:19" x14ac:dyDescent="0.2">
      <c r="A12" s="2">
        <v>43070</v>
      </c>
      <c r="B12" s="3">
        <v>1169.469971</v>
      </c>
      <c r="C12" s="13">
        <f t="shared" si="3"/>
        <v>-6.1865553431060235E-3</v>
      </c>
      <c r="D12" s="9"/>
      <c r="E12" s="7">
        <v>81.141318999999996</v>
      </c>
      <c r="F12" s="14">
        <f t="shared" si="4"/>
        <v>2.1380659136047312E-2</v>
      </c>
      <c r="G12" s="12"/>
      <c r="H12" s="3">
        <v>66.128417999999996</v>
      </c>
      <c r="I12" s="13">
        <f t="shared" si="5"/>
        <v>1.3495646508292896E-2</v>
      </c>
      <c r="J12" s="9"/>
      <c r="K12" s="3">
        <v>227.12605300000001</v>
      </c>
      <c r="L12" s="13">
        <f t="shared" si="6"/>
        <v>3.680898945341681E-3</v>
      </c>
      <c r="N12" s="64">
        <f t="shared" si="2"/>
        <v>0.17567367904837469</v>
      </c>
      <c r="O12" s="59"/>
      <c r="P12" s="64">
        <f t="shared" si="0"/>
        <v>0.13168903260280418</v>
      </c>
      <c r="R12" s="64">
        <f t="shared" si="1"/>
        <v>0.10778979249888085</v>
      </c>
    </row>
    <row r="13" spans="1:19" x14ac:dyDescent="0.2">
      <c r="A13" s="2">
        <v>43101</v>
      </c>
      <c r="B13" s="3">
        <v>1450.8900149999999</v>
      </c>
      <c r="C13" s="13">
        <f t="shared" si="3"/>
        <v>0.24063896549593403</v>
      </c>
      <c r="D13" s="9"/>
      <c r="E13" s="7">
        <v>90.124343999999994</v>
      </c>
      <c r="F13" s="14">
        <f t="shared" si="4"/>
        <v>0.11070839260081536</v>
      </c>
      <c r="G13" s="12"/>
      <c r="H13" s="3">
        <v>69.022148000000001</v>
      </c>
      <c r="I13" s="13">
        <f t="shared" si="5"/>
        <v>4.3759250372510126E-2</v>
      </c>
      <c r="J13" s="9"/>
      <c r="K13" s="3">
        <v>235.31452899999999</v>
      </c>
      <c r="L13" s="13">
        <f t="shared" si="6"/>
        <v>3.6052561526263918E-2</v>
      </c>
      <c r="N13" s="64">
        <f t="shared" si="2"/>
        <v>1.4688936134184078E-2</v>
      </c>
      <c r="O13" s="59"/>
      <c r="P13" s="64">
        <f t="shared" si="0"/>
        <v>-3.4342976177503488E-2</v>
      </c>
      <c r="R13" s="64">
        <f t="shared" si="1"/>
        <v>-3.1797049018855689E-2</v>
      </c>
    </row>
    <row r="14" spans="1:19" x14ac:dyDescent="0.2">
      <c r="A14" s="2">
        <v>43132</v>
      </c>
      <c r="B14" s="3">
        <v>1512.4499510000001</v>
      </c>
      <c r="C14" s="13">
        <f t="shared" si="3"/>
        <v>4.2429085157085537E-2</v>
      </c>
      <c r="D14" s="9"/>
      <c r="E14" s="7">
        <v>88.948111999999995</v>
      </c>
      <c r="F14" s="14">
        <f t="shared" si="4"/>
        <v>-1.305121288871738E-2</v>
      </c>
      <c r="G14" s="12"/>
      <c r="H14" s="3">
        <v>59.882435000000001</v>
      </c>
      <c r="I14" s="13">
        <f t="shared" si="5"/>
        <v>-0.13241710472412421</v>
      </c>
      <c r="J14" s="9"/>
      <c r="K14" s="3">
        <v>229.63192699999999</v>
      </c>
      <c r="L14" s="13">
        <f t="shared" si="6"/>
        <v>-2.4148963619666692E-2</v>
      </c>
      <c r="N14" s="64">
        <f t="shared" si="2"/>
        <v>-3.2569130136093222E-2</v>
      </c>
      <c r="O14" s="59"/>
      <c r="P14" s="64">
        <f t="shared" si="0"/>
        <v>-2.3325913801482363E-2</v>
      </c>
      <c r="R14" s="64">
        <f t="shared" si="1"/>
        <v>-1.3743615537048934E-2</v>
      </c>
    </row>
    <row r="15" spans="1:19" x14ac:dyDescent="0.2">
      <c r="A15" s="2">
        <v>43160</v>
      </c>
      <c r="B15" s="3">
        <v>1447.339966</v>
      </c>
      <c r="C15" s="13">
        <f t="shared" si="3"/>
        <v>-4.3049348480556797E-2</v>
      </c>
      <c r="D15" s="9"/>
      <c r="E15" s="7">
        <v>86.983345</v>
      </c>
      <c r="F15" s="14">
        <f t="shared" si="4"/>
        <v>-2.2088911791629653E-2</v>
      </c>
      <c r="G15" s="12"/>
      <c r="H15" s="3">
        <v>59.592216000000001</v>
      </c>
      <c r="I15" s="13">
        <f t="shared" si="5"/>
        <v>-4.8464796062484845E-3</v>
      </c>
      <c r="J15" s="9"/>
      <c r="K15" s="3">
        <v>233.078766</v>
      </c>
      <c r="L15" s="13">
        <f t="shared" si="6"/>
        <v>1.5010277730239191E-2</v>
      </c>
      <c r="N15" s="64">
        <f t="shared" si="2"/>
        <v>5.3363524246607043E-2</v>
      </c>
      <c r="O15" s="59"/>
      <c r="P15" s="64">
        <f t="shared" si="0"/>
        <v>4.9599210071985457E-2</v>
      </c>
      <c r="R15" s="64">
        <f t="shared" si="1"/>
        <v>7.6271903441123889E-2</v>
      </c>
    </row>
    <row r="16" spans="1:19" x14ac:dyDescent="0.2">
      <c r="A16" s="2">
        <v>43191</v>
      </c>
      <c r="B16" s="3">
        <v>1566.130005</v>
      </c>
      <c r="C16" s="13">
        <f t="shared" si="3"/>
        <v>8.2074731431827253E-2</v>
      </c>
      <c r="D16" s="9"/>
      <c r="E16" s="7">
        <v>89.127685999999997</v>
      </c>
      <c r="F16" s="14">
        <f t="shared" si="4"/>
        <v>2.4652317061386833E-2</v>
      </c>
      <c r="G16" s="12"/>
      <c r="H16" s="3">
        <v>62.100181999999997</v>
      </c>
      <c r="I16" s="13">
        <f t="shared" si="5"/>
        <v>4.2085462973889008E-2</v>
      </c>
      <c r="J16" s="9"/>
      <c r="K16" s="3">
        <v>269.503174</v>
      </c>
      <c r="L16" s="13">
        <f t="shared" si="6"/>
        <v>0.15627510229739247</v>
      </c>
      <c r="N16" s="64">
        <f t="shared" si="2"/>
        <v>4.8712770411072914E-2</v>
      </c>
      <c r="O16" s="59"/>
      <c r="P16" s="64">
        <f t="shared" si="0"/>
        <v>4.7432974507879512E-2</v>
      </c>
      <c r="R16" s="64">
        <f t="shared" si="1"/>
        <v>4.5400303830092324E-2</v>
      </c>
    </row>
    <row r="17" spans="1:18" x14ac:dyDescent="0.2">
      <c r="A17" s="2">
        <v>43221</v>
      </c>
      <c r="B17" s="3">
        <v>1629.619995</v>
      </c>
      <c r="C17" s="13">
        <f t="shared" si="3"/>
        <v>4.0539412307600886E-2</v>
      </c>
      <c r="D17" s="9"/>
      <c r="E17" s="7">
        <v>94.197815000000006</v>
      </c>
      <c r="F17" s="14">
        <f t="shared" si="4"/>
        <v>5.6886128514544949E-2</v>
      </c>
      <c r="G17" s="12"/>
      <c r="H17" s="3">
        <v>64.887710999999996</v>
      </c>
      <c r="I17" s="13">
        <f t="shared" si="5"/>
        <v>4.4887614016976621E-2</v>
      </c>
      <c r="J17" s="9"/>
      <c r="K17" s="3">
        <v>280.091431</v>
      </c>
      <c r="L17" s="13">
        <f t="shared" si="6"/>
        <v>3.9288060481246868E-2</v>
      </c>
      <c r="N17" s="64">
        <f t="shared" si="2"/>
        <v>2.2531329457820978E-2</v>
      </c>
      <c r="O17" s="59"/>
      <c r="P17" s="64">
        <f t="shared" si="0"/>
        <v>2.457269297638856E-2</v>
      </c>
      <c r="R17" s="64">
        <f t="shared" si="1"/>
        <v>8.4583408806260738E-3</v>
      </c>
    </row>
    <row r="18" spans="1:18" x14ac:dyDescent="0.2">
      <c r="A18" s="2">
        <v>43252</v>
      </c>
      <c r="B18" s="3">
        <v>1699.8000489999999</v>
      </c>
      <c r="C18" s="13">
        <f t="shared" si="3"/>
        <v>4.3065287745196038E-2</v>
      </c>
      <c r="D18" s="9"/>
      <c r="E18" s="7">
        <v>94.385963000000004</v>
      </c>
      <c r="F18" s="14">
        <f t="shared" si="4"/>
        <v>1.9973711704459195E-3</v>
      </c>
      <c r="G18" s="12"/>
      <c r="H18" s="3">
        <v>66.747574</v>
      </c>
      <c r="I18" s="13">
        <f t="shared" si="5"/>
        <v>2.8662792558671154E-2</v>
      </c>
      <c r="J18" s="9"/>
      <c r="K18" s="3">
        <v>268.91799900000001</v>
      </c>
      <c r="L18" s="13">
        <f t="shared" si="6"/>
        <v>-3.9892087951808819E-2</v>
      </c>
      <c r="N18" s="64">
        <f t="shared" si="2"/>
        <v>6.0714396305550512E-2</v>
      </c>
      <c r="O18" s="59"/>
      <c r="P18" s="64">
        <f t="shared" si="0"/>
        <v>3.5557103764340896E-2</v>
      </c>
      <c r="R18" s="64">
        <f t="shared" si="1"/>
        <v>3.8635728743161533E-2</v>
      </c>
    </row>
    <row r="19" spans="1:18" x14ac:dyDescent="0.2">
      <c r="A19" s="2">
        <v>43282</v>
      </c>
      <c r="B19" s="3">
        <v>1777.4399410000001</v>
      </c>
      <c r="C19" s="13">
        <f t="shared" si="3"/>
        <v>4.5675897024285914E-2</v>
      </c>
      <c r="D19" s="9"/>
      <c r="E19" s="7">
        <v>101.535973</v>
      </c>
      <c r="F19" s="14">
        <f t="shared" si="4"/>
        <v>7.5752895586815111E-2</v>
      </c>
      <c r="G19" s="12"/>
      <c r="H19" s="3">
        <v>65.763260000000002</v>
      </c>
      <c r="I19" s="13">
        <f t="shared" si="5"/>
        <v>-1.4746813120129246E-2</v>
      </c>
      <c r="J19" s="9"/>
      <c r="K19" s="3">
        <v>281.78866599999998</v>
      </c>
      <c r="L19" s="13">
        <f t="shared" si="6"/>
        <v>4.7860935481674353E-2</v>
      </c>
      <c r="N19" s="64">
        <f t="shared" si="2"/>
        <v>9.5641208608870015E-2</v>
      </c>
      <c r="O19" s="59"/>
      <c r="P19" s="64">
        <f t="shared" si="0"/>
        <v>5.8275023243905558E-2</v>
      </c>
      <c r="R19" s="64">
        <f t="shared" si="1"/>
        <v>4.6471247221900568E-2</v>
      </c>
    </row>
    <row r="20" spans="1:18" x14ac:dyDescent="0.2">
      <c r="A20" s="2">
        <v>43313</v>
      </c>
      <c r="B20" s="3">
        <v>2012.709961</v>
      </c>
      <c r="C20" s="13">
        <f t="shared" si="3"/>
        <v>0.13236453990543015</v>
      </c>
      <c r="D20" s="9"/>
      <c r="E20" s="7">
        <v>107.51825700000001</v>
      </c>
      <c r="F20" s="14">
        <f t="shared" si="4"/>
        <v>5.8917877312309866E-2</v>
      </c>
      <c r="G20" s="12"/>
      <c r="H20" s="3">
        <v>64.682120999999995</v>
      </c>
      <c r="I20" s="13">
        <f t="shared" si="5"/>
        <v>-1.643986323062463E-2</v>
      </c>
      <c r="J20" s="9"/>
      <c r="K20" s="3">
        <v>284.90029900000002</v>
      </c>
      <c r="L20" s="13">
        <f t="shared" si="6"/>
        <v>1.104243490048688E-2</v>
      </c>
      <c r="N20" s="64">
        <f t="shared" si="2"/>
        <v>8.6273315628011046E-3</v>
      </c>
      <c r="O20" s="59"/>
      <c r="P20" s="64">
        <f t="shared" si="0"/>
        <v>2.956026825652814E-2</v>
      </c>
      <c r="R20" s="64">
        <f t="shared" si="1"/>
        <v>2.4199574958915521E-2</v>
      </c>
    </row>
    <row r="21" spans="1:18" x14ac:dyDescent="0.2">
      <c r="A21" s="2">
        <v>43344</v>
      </c>
      <c r="B21" s="3">
        <v>2003</v>
      </c>
      <c r="C21" s="13">
        <f t="shared" si="3"/>
        <v>-4.8243220275889622E-3</v>
      </c>
      <c r="D21" s="9"/>
      <c r="E21" s="7">
        <v>109.892151</v>
      </c>
      <c r="F21" s="14">
        <f t="shared" si="4"/>
        <v>2.207898515319117E-2</v>
      </c>
      <c r="G21" s="12"/>
      <c r="H21" s="3">
        <v>69.302689000000001</v>
      </c>
      <c r="I21" s="13">
        <f t="shared" si="5"/>
        <v>7.1435010611355904E-2</v>
      </c>
      <c r="J21" s="9"/>
      <c r="K21" s="3">
        <v>287.21044899999998</v>
      </c>
      <c r="L21" s="13">
        <f t="shared" si="6"/>
        <v>8.1086260987039693E-3</v>
      </c>
      <c r="N21" s="64">
        <f t="shared" si="2"/>
        <v>-0.13414650808326167</v>
      </c>
      <c r="O21" s="59"/>
      <c r="P21" s="64">
        <f t="shared" si="0"/>
        <v>-0.11035621256636716</v>
      </c>
      <c r="R21" s="64">
        <f t="shared" si="1"/>
        <v>-0.11215828247211893</v>
      </c>
    </row>
    <row r="22" spans="1:18" x14ac:dyDescent="0.2">
      <c r="A22" s="2">
        <v>43374</v>
      </c>
      <c r="B22" s="3">
        <v>1598.01001</v>
      </c>
      <c r="C22" s="13">
        <f t="shared" si="3"/>
        <v>-0.20219170743884177</v>
      </c>
      <c r="D22" s="9"/>
      <c r="E22" s="7">
        <v>102.628136</v>
      </c>
      <c r="F22" s="14">
        <f t="shared" si="4"/>
        <v>-6.6101308727681565E-2</v>
      </c>
      <c r="G22" s="12"/>
      <c r="H22" s="3">
        <v>64.949875000000006</v>
      </c>
      <c r="I22" s="13">
        <f t="shared" si="5"/>
        <v>-6.2808731707365575E-2</v>
      </c>
      <c r="J22" s="9"/>
      <c r="K22" s="3">
        <v>253.45420799999999</v>
      </c>
      <c r="L22" s="13">
        <f t="shared" si="6"/>
        <v>-0.11753138201458677</v>
      </c>
      <c r="N22" s="64">
        <f t="shared" si="2"/>
        <v>4.7935242707583911E-2</v>
      </c>
      <c r="O22" s="59"/>
      <c r="P22" s="64">
        <f t="shared" si="0"/>
        <v>3.1200635053313948E-2</v>
      </c>
      <c r="R22" s="64">
        <f t="shared" si="1"/>
        <v>8.2893862986680358E-3</v>
      </c>
    </row>
    <row r="23" spans="1:18" x14ac:dyDescent="0.2">
      <c r="A23" s="2">
        <v>43405</v>
      </c>
      <c r="B23" s="3">
        <v>1690.170044</v>
      </c>
      <c r="C23" s="13">
        <f t="shared" si="3"/>
        <v>5.7671750128774221E-2</v>
      </c>
      <c r="D23" s="9"/>
      <c r="E23" s="7">
        <v>106.548401</v>
      </c>
      <c r="F23" s="14">
        <f t="shared" si="4"/>
        <v>3.8198735286393594E-2</v>
      </c>
      <c r="G23" s="12"/>
      <c r="H23" s="3">
        <v>64.803139000000002</v>
      </c>
      <c r="I23" s="13">
        <f t="shared" si="5"/>
        <v>-2.2592191285973097E-3</v>
      </c>
      <c r="J23" s="9"/>
      <c r="K23" s="3">
        <v>238.131958</v>
      </c>
      <c r="L23" s="13">
        <f t="shared" si="6"/>
        <v>-6.0453721091898373E-2</v>
      </c>
      <c r="N23" s="64">
        <f t="shared" si="2"/>
        <v>-9.5720041207912665E-2</v>
      </c>
      <c r="O23" s="59"/>
      <c r="P23" s="64">
        <f t="shared" si="0"/>
        <v>-0.10832550416288264</v>
      </c>
      <c r="R23" s="64">
        <f t="shared" si="1"/>
        <v>-7.5659306011969449E-2</v>
      </c>
    </row>
    <row r="24" spans="1:18" x14ac:dyDescent="0.2">
      <c r="A24" s="2">
        <v>43435</v>
      </c>
      <c r="B24" s="3">
        <v>1501.969971</v>
      </c>
      <c r="C24" s="13">
        <f t="shared" si="3"/>
        <v>-0.11134978617571568</v>
      </c>
      <c r="D24" s="9"/>
      <c r="E24" s="7">
        <v>98.014908000000005</v>
      </c>
      <c r="F24" s="14">
        <f t="shared" si="4"/>
        <v>-8.0090296240109632E-2</v>
      </c>
      <c r="G24" s="12"/>
      <c r="H24" s="3">
        <v>56.147452999999999</v>
      </c>
      <c r="I24" s="13">
        <f t="shared" si="5"/>
        <v>-0.13356893097416164</v>
      </c>
      <c r="J24" s="9"/>
      <c r="K24" s="3">
        <v>243.459396</v>
      </c>
      <c r="L24" s="13">
        <f t="shared" si="6"/>
        <v>2.2371789342109222E-2</v>
      </c>
      <c r="N24" s="64">
        <f t="shared" si="2"/>
        <v>8.6237488978599106E-2</v>
      </c>
      <c r="O24" s="59"/>
      <c r="P24" s="64">
        <f t="shared" si="0"/>
        <v>8.2364847471982791E-2</v>
      </c>
      <c r="R24" s="64">
        <f t="shared" si="1"/>
        <v>8.4703293195062562E-2</v>
      </c>
    </row>
    <row r="25" spans="1:18" x14ac:dyDescent="0.2">
      <c r="A25" s="2">
        <v>43466</v>
      </c>
      <c r="B25" s="3">
        <v>1718.7299800000001</v>
      </c>
      <c r="C25" s="13">
        <f t="shared" si="3"/>
        <v>0.14431713894764683</v>
      </c>
      <c r="D25" s="9"/>
      <c r="E25" s="7">
        <v>100.77479599999999</v>
      </c>
      <c r="F25" s="14">
        <f t="shared" si="4"/>
        <v>2.8157839009551378E-2</v>
      </c>
      <c r="G25" s="12"/>
      <c r="H25" s="3">
        <v>60.338538999999997</v>
      </c>
      <c r="I25" s="13">
        <f t="shared" si="5"/>
        <v>7.4644276384184319E-2</v>
      </c>
      <c r="J25" s="9"/>
      <c r="K25" s="3">
        <v>265.783142</v>
      </c>
      <c r="L25" s="13">
        <f t="shared" si="6"/>
        <v>9.1693918438867733E-2</v>
      </c>
      <c r="N25" s="64">
        <f t="shared" si="2"/>
        <v>1.3435060141951567E-2</v>
      </c>
      <c r="O25" s="59"/>
      <c r="P25" s="64">
        <f t="shared" si="0"/>
        <v>3.5108590751067183E-2</v>
      </c>
      <c r="R25" s="64">
        <f t="shared" si="1"/>
        <v>4.6217832868108301E-2</v>
      </c>
    </row>
    <row r="26" spans="1:18" x14ac:dyDescent="0.2">
      <c r="A26" s="2">
        <v>43497</v>
      </c>
      <c r="B26" s="3">
        <v>1639.829956</v>
      </c>
      <c r="C26" s="13">
        <f t="shared" si="3"/>
        <v>-4.5906003222216454E-2</v>
      </c>
      <c r="D26" s="9"/>
      <c r="E26" s="7">
        <v>108.108795</v>
      </c>
      <c r="F26" s="14">
        <f t="shared" si="4"/>
        <v>7.2776123506119589E-2</v>
      </c>
      <c r="G26" s="12"/>
      <c r="H26" s="3">
        <v>65.073074000000005</v>
      </c>
      <c r="I26" s="13">
        <f t="shared" si="5"/>
        <v>7.8466185599886801E-2</v>
      </c>
      <c r="J26" s="9"/>
      <c r="K26" s="3">
        <v>286.922211</v>
      </c>
      <c r="L26" s="13">
        <f t="shared" si="6"/>
        <v>7.9535025588643268E-2</v>
      </c>
      <c r="N26" s="64">
        <f t="shared" si="2"/>
        <v>7.1592654189830171E-2</v>
      </c>
      <c r="O26" s="59"/>
      <c r="P26" s="64">
        <f t="shared" si="0"/>
        <v>5.8971702139995509E-2</v>
      </c>
      <c r="R26" s="64">
        <f t="shared" si="1"/>
        <v>6.5673674953253838E-2</v>
      </c>
    </row>
    <row r="27" spans="1:18" x14ac:dyDescent="0.2">
      <c r="A27" s="2">
        <v>43525</v>
      </c>
      <c r="B27" s="3">
        <v>1780.75</v>
      </c>
      <c r="C27" s="13">
        <f t="shared" si="3"/>
        <v>8.5935766378937864E-2</v>
      </c>
      <c r="D27" s="9"/>
      <c r="E27" s="7">
        <v>114.297974</v>
      </c>
      <c r="F27" s="14">
        <f t="shared" si="4"/>
        <v>5.7249542000722471E-2</v>
      </c>
      <c r="G27" s="12"/>
      <c r="H27" s="3">
        <v>67.269126999999997</v>
      </c>
      <c r="I27" s="13">
        <f t="shared" si="5"/>
        <v>3.374749132029619E-2</v>
      </c>
      <c r="J27" s="9"/>
      <c r="K27" s="3">
        <v>311.52920499999999</v>
      </c>
      <c r="L27" s="13">
        <f t="shared" si="6"/>
        <v>8.5761900113058814E-2</v>
      </c>
      <c r="N27" s="64">
        <f t="shared" si="2"/>
        <v>9.4600791211798915E-2</v>
      </c>
      <c r="O27" s="59"/>
      <c r="P27" s="64">
        <f t="shared" si="0"/>
        <v>6.0915838490200235E-2</v>
      </c>
      <c r="R27" s="64">
        <f t="shared" si="1"/>
        <v>6.1816737132615956E-2</v>
      </c>
    </row>
    <row r="28" spans="1:18" x14ac:dyDescent="0.2">
      <c r="A28" s="2">
        <v>43556</v>
      </c>
      <c r="B28" s="3">
        <v>1926.5200199999999</v>
      </c>
      <c r="C28" s="13">
        <f t="shared" si="3"/>
        <v>8.1858778604520524E-2</v>
      </c>
      <c r="D28" s="9"/>
      <c r="E28" s="7">
        <v>126.56703899999999</v>
      </c>
      <c r="F28" s="14">
        <f t="shared" si="4"/>
        <v>0.10734280381907731</v>
      </c>
      <c r="G28" s="12"/>
      <c r="H28" s="3">
        <v>66.836196999999999</v>
      </c>
      <c r="I28" s="13">
        <f t="shared" si="5"/>
        <v>-6.4357903737921104E-3</v>
      </c>
      <c r="J28" s="9"/>
      <c r="K28" s="3">
        <v>331.623199</v>
      </c>
      <c r="L28" s="13">
        <f t="shared" si="6"/>
        <v>6.4501156480658087E-2</v>
      </c>
      <c r="N28" s="64">
        <f t="shared" si="2"/>
        <v>-6.5799710866038447E-2</v>
      </c>
      <c r="O28" s="59"/>
      <c r="P28" s="64">
        <f t="shared" si="0"/>
        <v>-8.3344975330675836E-2</v>
      </c>
      <c r="R28" s="64">
        <f t="shared" si="1"/>
        <v>-6.7203579887864726E-2</v>
      </c>
    </row>
    <row r="29" spans="1:18" x14ac:dyDescent="0.2">
      <c r="A29" s="2">
        <v>43586</v>
      </c>
      <c r="B29" s="3">
        <v>1775.0699460000001</v>
      </c>
      <c r="C29" s="13">
        <f t="shared" si="3"/>
        <v>-7.8613288430815192E-2</v>
      </c>
      <c r="D29" s="9"/>
      <c r="E29" s="7">
        <v>119.860741</v>
      </c>
      <c r="F29" s="14">
        <f t="shared" si="4"/>
        <v>-5.2986133301261715E-2</v>
      </c>
      <c r="G29" s="12"/>
      <c r="H29" s="3">
        <v>58.918747000000003</v>
      </c>
      <c r="I29" s="13">
        <f t="shared" si="5"/>
        <v>-0.11846051025314913</v>
      </c>
      <c r="J29" s="9"/>
      <c r="K29" s="3">
        <v>325.40380900000002</v>
      </c>
      <c r="L29" s="13">
        <f t="shared" si="6"/>
        <v>-1.8754387566232891E-2</v>
      </c>
      <c r="N29" s="64">
        <f t="shared" si="2"/>
        <v>7.6959384626644867E-2</v>
      </c>
      <c r="O29" s="59"/>
      <c r="P29" s="64">
        <f t="shared" si="0"/>
        <v>8.3036406941260618E-2</v>
      </c>
      <c r="R29" s="64">
        <f t="shared" si="1"/>
        <v>8.864200882226303E-2</v>
      </c>
    </row>
    <row r="30" spans="1:18" x14ac:dyDescent="0.2">
      <c r="A30" s="2">
        <v>43617</v>
      </c>
      <c r="B30" s="3">
        <v>1893.630005</v>
      </c>
      <c r="C30" s="13">
        <f t="shared" si="3"/>
        <v>6.6791767427062221E-2</v>
      </c>
      <c r="D30" s="9"/>
      <c r="E30" s="7">
        <v>130.30384799999999</v>
      </c>
      <c r="F30" s="14">
        <f t="shared" si="4"/>
        <v>8.7127001826227513E-2</v>
      </c>
      <c r="G30" s="12"/>
      <c r="H30" s="3">
        <v>64.528717</v>
      </c>
      <c r="I30" s="13">
        <f t="shared" si="5"/>
        <v>9.5215364983915848E-2</v>
      </c>
      <c r="J30" s="9"/>
      <c r="K30" s="3">
        <v>359.712402</v>
      </c>
      <c r="L30" s="13">
        <f t="shared" si="6"/>
        <v>0.10543390105184654</v>
      </c>
      <c r="N30" s="64">
        <f t="shared" si="2"/>
        <v>1.5324077043829317E-3</v>
      </c>
      <c r="O30" s="59"/>
      <c r="P30" s="64">
        <f t="shared" si="0"/>
        <v>-8.8518781314636755E-3</v>
      </c>
      <c r="R30" s="64">
        <f t="shared" si="1"/>
        <v>-5.9716153248429889E-3</v>
      </c>
    </row>
    <row r="31" spans="1:18" x14ac:dyDescent="0.2">
      <c r="A31" s="2">
        <v>43647</v>
      </c>
      <c r="B31" s="3">
        <v>1866.780029</v>
      </c>
      <c r="C31" s="13">
        <f t="shared" si="3"/>
        <v>-1.4179103588929438E-2</v>
      </c>
      <c r="D31" s="9"/>
      <c r="E31" s="7">
        <v>132.55079699999999</v>
      </c>
      <c r="F31" s="14">
        <f t="shared" si="4"/>
        <v>1.7243918997695302E-2</v>
      </c>
      <c r="G31" s="12"/>
      <c r="H31" s="3">
        <v>62.617176000000001</v>
      </c>
      <c r="I31" s="13">
        <f t="shared" si="5"/>
        <v>-2.9623105632179233E-2</v>
      </c>
      <c r="J31" s="9"/>
      <c r="K31" s="3">
        <v>360.67349200000001</v>
      </c>
      <c r="L31" s="13">
        <f t="shared" si="6"/>
        <v>2.6718289240414148E-3</v>
      </c>
      <c r="N31" s="64">
        <f t="shared" si="2"/>
        <v>-1.840292845734888E-2</v>
      </c>
      <c r="O31" s="59"/>
      <c r="P31" s="64">
        <f t="shared" si="0"/>
        <v>-3.8622950193284683E-2</v>
      </c>
      <c r="R31" s="64">
        <f t="shared" si="1"/>
        <v>-3.756325364556283E-2</v>
      </c>
    </row>
    <row r="32" spans="1:18" x14ac:dyDescent="0.2">
      <c r="A32" s="2">
        <v>43678</v>
      </c>
      <c r="B32" s="3">
        <v>1776.290039</v>
      </c>
      <c r="C32" s="13">
        <f t="shared" si="3"/>
        <v>-4.8473836549705253E-2</v>
      </c>
      <c r="D32" s="9"/>
      <c r="E32" s="7">
        <v>134.097397</v>
      </c>
      <c r="F32" s="14">
        <f t="shared" si="4"/>
        <v>1.1667979635007493E-2</v>
      </c>
      <c r="G32" s="12"/>
      <c r="H32" s="3">
        <v>57.665748999999998</v>
      </c>
      <c r="I32" s="13">
        <f t="shared" si="5"/>
        <v>-7.9074581709018668E-2</v>
      </c>
      <c r="J32" s="9"/>
      <c r="K32" s="3">
        <v>348.27621499999998</v>
      </c>
      <c r="L32" s="13">
        <f t="shared" si="6"/>
        <v>-3.43725759585349E-2</v>
      </c>
      <c r="N32" s="64">
        <f t="shared" si="2"/>
        <v>-5.4439058064594936E-3</v>
      </c>
      <c r="O32" s="59"/>
      <c r="P32" s="64">
        <f t="shared" si="0"/>
        <v>1.1011173368853039E-2</v>
      </c>
      <c r="R32" s="64">
        <f t="shared" si="1"/>
        <v>9.8113669238317838E-3</v>
      </c>
    </row>
    <row r="33" spans="1:18" x14ac:dyDescent="0.2">
      <c r="A33" s="2">
        <v>43709</v>
      </c>
      <c r="B33" s="3">
        <v>1735.910034</v>
      </c>
      <c r="C33" s="13">
        <f t="shared" si="3"/>
        <v>-2.2732776806389545E-2</v>
      </c>
      <c r="D33" s="9"/>
      <c r="E33" s="7">
        <v>135.685776</v>
      </c>
      <c r="F33" s="14">
        <f t="shared" si="4"/>
        <v>1.1844965193470558E-2</v>
      </c>
      <c r="G33" s="12"/>
      <c r="H33" s="3">
        <v>60.198695999999998</v>
      </c>
      <c r="I33" s="13">
        <f t="shared" si="5"/>
        <v>4.3924635401857003E-2</v>
      </c>
      <c r="J33" s="9"/>
      <c r="K33" s="3">
        <v>350.43853799999999</v>
      </c>
      <c r="L33" s="13">
        <f t="shared" si="6"/>
        <v>6.2086439063891146E-3</v>
      </c>
      <c r="N33" s="64">
        <f t="shared" si="2"/>
        <v>2.7345520888553347E-2</v>
      </c>
      <c r="O33" s="59"/>
      <c r="P33" s="64">
        <f t="shared" si="0"/>
        <v>3.8787846917457021E-3</v>
      </c>
      <c r="R33" s="64">
        <f t="shared" si="1"/>
        <v>1.5147136680819177E-2</v>
      </c>
    </row>
    <row r="34" spans="1:18" x14ac:dyDescent="0.2">
      <c r="A34" s="2">
        <v>43739</v>
      </c>
      <c r="B34" s="3">
        <v>1776.660034</v>
      </c>
      <c r="C34" s="13">
        <f t="shared" si="3"/>
        <v>2.3474718851702887E-2</v>
      </c>
      <c r="D34" s="9"/>
      <c r="E34" s="7">
        <v>139.92138700000001</v>
      </c>
      <c r="F34" s="14">
        <f t="shared" si="4"/>
        <v>3.1216322925403807E-2</v>
      </c>
      <c r="G34" s="12"/>
      <c r="H34" s="3">
        <v>57.606929999999998</v>
      </c>
      <c r="I34" s="13">
        <f t="shared" si="5"/>
        <v>-4.3053523950086887E-2</v>
      </c>
      <c r="J34" s="9"/>
      <c r="K34" s="3">
        <v>367.59286500000002</v>
      </c>
      <c r="L34" s="13">
        <f t="shared" si="6"/>
        <v>4.8951028896256903E-2</v>
      </c>
      <c r="N34" s="64">
        <f t="shared" si="2"/>
        <v>3.4728504472832371E-2</v>
      </c>
      <c r="O34" s="59"/>
      <c r="P34" s="64">
        <f t="shared" si="0"/>
        <v>2.591226547302004E-2</v>
      </c>
      <c r="R34" s="64">
        <f t="shared" si="1"/>
        <v>3.5645267860788539E-2</v>
      </c>
    </row>
    <row r="35" spans="1:18" x14ac:dyDescent="0.2">
      <c r="A35" s="2">
        <v>43770</v>
      </c>
      <c r="B35" s="3">
        <v>1800.8000489999999</v>
      </c>
      <c r="C35" s="13">
        <f t="shared" si="3"/>
        <v>1.3587301193268102E-2</v>
      </c>
      <c r="D35" s="9"/>
      <c r="E35" s="7">
        <v>147.738754</v>
      </c>
      <c r="F35" s="14">
        <f t="shared" si="4"/>
        <v>5.5869707752396636E-2</v>
      </c>
      <c r="G35" s="12"/>
      <c r="H35" s="3">
        <v>58.084350999999998</v>
      </c>
      <c r="I35" s="13">
        <f t="shared" si="5"/>
        <v>8.2875619304830107E-3</v>
      </c>
      <c r="J35" s="9"/>
      <c r="K35" s="3">
        <v>391.42630000000003</v>
      </c>
      <c r="L35" s="13">
        <f t="shared" si="6"/>
        <v>6.4836500567006405E-2</v>
      </c>
      <c r="N35" s="64">
        <f t="shared" si="2"/>
        <v>3.5707743258053239E-2</v>
      </c>
      <c r="O35" s="59"/>
      <c r="P35" s="64">
        <f t="shared" si="0"/>
        <v>3.5991759384088023E-2</v>
      </c>
      <c r="R35" s="64">
        <f t="shared" si="1"/>
        <v>3.1231757087898347E-2</v>
      </c>
    </row>
    <row r="36" spans="1:18" x14ac:dyDescent="0.2">
      <c r="A36" s="2">
        <v>43800</v>
      </c>
      <c r="B36" s="3">
        <v>1847.839966</v>
      </c>
      <c r="C36" s="13">
        <f t="shared" si="3"/>
        <v>2.6121676876964622E-2</v>
      </c>
      <c r="D36" s="9"/>
      <c r="E36" s="7">
        <v>154.43040500000001</v>
      </c>
      <c r="F36" s="14">
        <f t="shared" si="4"/>
        <v>4.5293809639141855E-2</v>
      </c>
      <c r="G36" s="12"/>
      <c r="H36" s="3">
        <v>60.208530000000003</v>
      </c>
      <c r="I36" s="13">
        <f t="shared" si="5"/>
        <v>3.6570590243833578E-2</v>
      </c>
      <c r="J36" s="9"/>
      <c r="K36" s="3">
        <v>398.057434</v>
      </c>
      <c r="L36" s="13">
        <f t="shared" si="6"/>
        <v>1.694095159165333E-2</v>
      </c>
      <c r="N36" s="64">
        <f t="shared" si="2"/>
        <v>8.3259248345910739E-2</v>
      </c>
      <c r="O36" s="59"/>
      <c r="P36" s="64">
        <f t="shared" ref="P36:P62" si="7">(C37*$P$2) + (F37*$P$2) +(I37*$P$2)</f>
        <v>1.8913035808680631E-2</v>
      </c>
      <c r="R36" s="64">
        <f t="shared" ref="R36:R62" si="8">(C37*$R$2)+(F37*$R$2)+(I37*$R$2)+(L37*$R$2)</f>
        <v>4.1109251571522926E-3</v>
      </c>
    </row>
    <row r="37" spans="1:18" x14ac:dyDescent="0.2">
      <c r="A37" s="2">
        <v>43831</v>
      </c>
      <c r="B37" s="3">
        <v>2008.719971</v>
      </c>
      <c r="C37" s="13">
        <f t="shared" si="3"/>
        <v>8.7063819356746175E-2</v>
      </c>
      <c r="D37" s="9"/>
      <c r="E37" s="7">
        <v>166.70062300000001</v>
      </c>
      <c r="F37" s="14">
        <f t="shared" si="4"/>
        <v>7.9454677335075302E-2</v>
      </c>
      <c r="G37" s="12"/>
      <c r="H37" s="3">
        <v>53.599215999999998</v>
      </c>
      <c r="I37" s="13">
        <f t="shared" si="5"/>
        <v>-0.10977371478758914</v>
      </c>
      <c r="J37" s="9"/>
      <c r="K37" s="3">
        <v>382.015289</v>
      </c>
      <c r="L37" s="13">
        <f t="shared" si="6"/>
        <v>-4.0301081275623166E-2</v>
      </c>
      <c r="N37" s="64">
        <f t="shared" si="2"/>
        <v>-5.5250631257607499E-2</v>
      </c>
      <c r="O37" s="59"/>
      <c r="P37" s="64">
        <f t="shared" si="7"/>
        <v>-9.4132796352978526E-2</v>
      </c>
      <c r="R37" s="64">
        <f t="shared" si="8"/>
        <v>-8.6069603184532231E-2</v>
      </c>
    </row>
    <row r="38" spans="1:18" x14ac:dyDescent="0.2">
      <c r="A38" s="2">
        <v>43862</v>
      </c>
      <c r="B38" s="3">
        <v>1883.75</v>
      </c>
      <c r="C38" s="13">
        <f t="shared" si="3"/>
        <v>-6.2213734519593715E-2</v>
      </c>
      <c r="D38" s="9"/>
      <c r="E38" s="7">
        <v>158.651062</v>
      </c>
      <c r="F38" s="14">
        <f t="shared" si="4"/>
        <v>-4.828752799562129E-2</v>
      </c>
      <c r="G38" s="12"/>
      <c r="H38" s="3">
        <v>44.384151000000003</v>
      </c>
      <c r="I38" s="13">
        <f t="shared" si="5"/>
        <v>-0.1719253692068928</v>
      </c>
      <c r="J38" s="9"/>
      <c r="K38" s="3">
        <v>358.38696299999998</v>
      </c>
      <c r="L38" s="13">
        <f t="shared" si="6"/>
        <v>-6.1851781016021103E-2</v>
      </c>
      <c r="N38" s="64">
        <f t="shared" si="2"/>
        <v>5.5689740238517912E-3</v>
      </c>
      <c r="O38" s="59"/>
      <c r="P38" s="64">
        <f t="shared" si="7"/>
        <v>-8.0033109603751484E-2</v>
      </c>
      <c r="R38" s="64">
        <f t="shared" si="8"/>
        <v>-8.1872538691161706E-2</v>
      </c>
    </row>
    <row r="39" spans="1:18" x14ac:dyDescent="0.2">
      <c r="A39" s="2">
        <v>43891</v>
      </c>
      <c r="B39" s="3">
        <v>1949.719971</v>
      </c>
      <c r="C39" s="13">
        <f t="shared" si="3"/>
        <v>3.5020555275381546E-2</v>
      </c>
      <c r="D39" s="9"/>
      <c r="E39" s="7">
        <v>154.86206100000001</v>
      </c>
      <c r="F39" s="14">
        <f t="shared" si="4"/>
        <v>-2.3882607227677963E-2</v>
      </c>
      <c r="G39" s="12"/>
      <c r="H39" s="3">
        <v>33.232132</v>
      </c>
      <c r="I39" s="13">
        <f t="shared" si="5"/>
        <v>-0.25126128919307261</v>
      </c>
      <c r="J39" s="9"/>
      <c r="K39" s="3">
        <v>327.07583599999998</v>
      </c>
      <c r="L39" s="13">
        <f t="shared" si="6"/>
        <v>-8.7366813619277783E-2</v>
      </c>
      <c r="N39" s="64">
        <f t="shared" si="2"/>
        <v>0.20261318012106727</v>
      </c>
      <c r="O39" s="59"/>
      <c r="P39" s="64">
        <f t="shared" si="7"/>
        <v>0.20967484423164923</v>
      </c>
      <c r="R39" s="64">
        <f t="shared" si="8"/>
        <v>0.1676131012211125</v>
      </c>
    </row>
    <row r="40" spans="1:18" x14ac:dyDescent="0.2">
      <c r="A40" s="2">
        <v>43922</v>
      </c>
      <c r="B40" s="3">
        <v>2474</v>
      </c>
      <c r="C40" s="13">
        <f t="shared" si="3"/>
        <v>0.26890016863862753</v>
      </c>
      <c r="D40" s="9"/>
      <c r="E40" s="7">
        <v>175.973816</v>
      </c>
      <c r="F40" s="14">
        <f t="shared" si="4"/>
        <v>0.13632619160350698</v>
      </c>
      <c r="G40" s="12"/>
      <c r="H40" s="3">
        <v>40.671512999999997</v>
      </c>
      <c r="I40" s="13">
        <f t="shared" si="5"/>
        <v>0.22386108119695713</v>
      </c>
      <c r="J40" s="9"/>
      <c r="K40" s="3">
        <v>340.60531600000002</v>
      </c>
      <c r="L40" s="13">
        <f t="shared" si="6"/>
        <v>4.1364963445358394E-2</v>
      </c>
      <c r="N40" s="64">
        <f t="shared" si="2"/>
        <v>4.8791335132467722E-3</v>
      </c>
      <c r="O40" s="59"/>
      <c r="P40" s="64">
        <f t="shared" si="7"/>
        <v>-3.9200056414827461E-3</v>
      </c>
      <c r="R40" s="64">
        <f t="shared" si="8"/>
        <v>1.6493320913696197E-2</v>
      </c>
    </row>
    <row r="41" spans="1:18" x14ac:dyDescent="0.2">
      <c r="A41" s="2">
        <v>43952</v>
      </c>
      <c r="B41" s="3">
        <v>2442.3701169999999</v>
      </c>
      <c r="C41" s="13">
        <f t="shared" si="3"/>
        <v>-1.2784916329830261E-2</v>
      </c>
      <c r="D41" s="9"/>
      <c r="E41" s="7">
        <v>179.94082599999999</v>
      </c>
      <c r="F41" s="14">
        <f t="shared" si="4"/>
        <v>2.2543183356323805E-2</v>
      </c>
      <c r="G41" s="12"/>
      <c r="H41" s="3">
        <v>39.796284</v>
      </c>
      <c r="I41" s="13">
        <f t="shared" si="5"/>
        <v>-2.1519460070246157E-2</v>
      </c>
      <c r="J41" s="9"/>
      <c r="K41" s="3">
        <v>367.08209199999999</v>
      </c>
      <c r="L41" s="13">
        <f t="shared" si="6"/>
        <v>7.7734476698537405E-2</v>
      </c>
      <c r="N41" s="64">
        <f t="shared" si="2"/>
        <v>0.12160959646568739</v>
      </c>
      <c r="O41" s="59"/>
      <c r="P41" s="64">
        <f t="shared" si="7"/>
        <v>8.1923284643361599E-2</v>
      </c>
      <c r="R41" s="64">
        <f t="shared" si="8"/>
        <v>7.1781944081237295E-2</v>
      </c>
    </row>
    <row r="42" spans="1:18" x14ac:dyDescent="0.2">
      <c r="A42" s="2">
        <v>43983</v>
      </c>
      <c r="B42" s="3">
        <v>2758.820068</v>
      </c>
      <c r="C42" s="13">
        <f t="shared" si="3"/>
        <v>0.12956674698783996</v>
      </c>
      <c r="D42" s="9"/>
      <c r="E42" s="7">
        <v>200.39154099999999</v>
      </c>
      <c r="F42" s="14">
        <f t="shared" si="4"/>
        <v>0.11365244594353481</v>
      </c>
      <c r="G42" s="12"/>
      <c r="H42" s="3">
        <v>39.898769000000001</v>
      </c>
      <c r="I42" s="13">
        <f t="shared" si="5"/>
        <v>2.57524044204734E-3</v>
      </c>
      <c r="J42" s="9"/>
      <c r="K42" s="3">
        <v>382.25482199999999</v>
      </c>
      <c r="L42" s="13">
        <f t="shared" si="6"/>
        <v>4.1333342951527047E-2</v>
      </c>
      <c r="N42" s="64">
        <f t="shared" si="2"/>
        <v>7.7242081833298157E-2</v>
      </c>
      <c r="O42" s="59"/>
      <c r="P42" s="64">
        <f t="shared" si="7"/>
        <v>3.1813564019111215E-2</v>
      </c>
      <c r="R42" s="64">
        <f t="shared" si="8"/>
        <v>8.6577321091788704E-3</v>
      </c>
    </row>
    <row r="43" spans="1:18" x14ac:dyDescent="0.2">
      <c r="A43" s="2">
        <v>44013</v>
      </c>
      <c r="B43" s="3">
        <v>3164.679932</v>
      </c>
      <c r="C43" s="13">
        <f t="shared" si="3"/>
        <v>0.14711356811835399</v>
      </c>
      <c r="D43" s="9"/>
      <c r="E43" s="7">
        <v>201.86854600000001</v>
      </c>
      <c r="F43" s="14">
        <f t="shared" si="4"/>
        <v>7.3705955482423272E-3</v>
      </c>
      <c r="G43" s="12"/>
      <c r="H43" s="3">
        <v>37.543388</v>
      </c>
      <c r="I43" s="13">
        <f t="shared" si="5"/>
        <v>-5.9033926585554584E-2</v>
      </c>
      <c r="J43" s="9"/>
      <c r="K43" s="3">
        <v>359.006348</v>
      </c>
      <c r="L43" s="13">
        <f t="shared" si="6"/>
        <v>-6.0819308644326241E-2</v>
      </c>
      <c r="N43" s="64">
        <f t="shared" si="2"/>
        <v>9.5276869651915563E-2</v>
      </c>
      <c r="O43" s="59"/>
      <c r="P43" s="64">
        <f t="shared" si="7"/>
        <v>4.6561367837816739E-2</v>
      </c>
      <c r="R43" s="64">
        <f t="shared" si="8"/>
        <v>5.4416149993488622E-2</v>
      </c>
    </row>
    <row r="44" spans="1:18" x14ac:dyDescent="0.2">
      <c r="A44" s="2">
        <v>44044</v>
      </c>
      <c r="B44" s="3">
        <v>3450.959961</v>
      </c>
      <c r="C44" s="13">
        <f t="shared" si="3"/>
        <v>9.0460973985156873E-2</v>
      </c>
      <c r="D44" s="9"/>
      <c r="E44" s="7">
        <v>222.074127</v>
      </c>
      <c r="F44" s="14">
        <f t="shared" si="4"/>
        <v>0.10009276531867424</v>
      </c>
      <c r="G44" s="12"/>
      <c r="H44" s="3">
        <v>35.634093999999997</v>
      </c>
      <c r="I44" s="13">
        <f t="shared" si="5"/>
        <v>-5.0855665983048803E-2</v>
      </c>
      <c r="J44" s="9"/>
      <c r="K44" s="3">
        <v>386.996826</v>
      </c>
      <c r="L44" s="13">
        <f t="shared" si="6"/>
        <v>7.796652665317215E-2</v>
      </c>
      <c r="N44" s="64">
        <f t="shared" si="2"/>
        <v>-7.6360472061121926E-2</v>
      </c>
      <c r="O44" s="59"/>
      <c r="P44" s="64">
        <f t="shared" si="7"/>
        <v>-9.2065669628763586E-2</v>
      </c>
      <c r="R44" s="64">
        <f t="shared" si="8"/>
        <v>-6.4855520672440742E-2</v>
      </c>
    </row>
    <row r="45" spans="1:18" x14ac:dyDescent="0.2">
      <c r="A45" s="2">
        <v>44075</v>
      </c>
      <c r="B45" s="3">
        <v>3148.7299800000001</v>
      </c>
      <c r="C45" s="13">
        <f t="shared" si="3"/>
        <v>-8.7578524357153492E-2</v>
      </c>
      <c r="D45" s="9"/>
      <c r="E45" s="7">
        <v>207.60768100000001</v>
      </c>
      <c r="F45" s="14">
        <f t="shared" si="4"/>
        <v>-6.5142419765090373E-2</v>
      </c>
      <c r="G45" s="12"/>
      <c r="H45" s="3">
        <v>31.233152</v>
      </c>
      <c r="I45" s="13">
        <f t="shared" si="5"/>
        <v>-0.12350368722718184</v>
      </c>
      <c r="J45" s="9"/>
      <c r="K45" s="3">
        <v>393.49935900000003</v>
      </c>
      <c r="L45" s="13">
        <f t="shared" si="6"/>
        <v>1.6802548659662724E-2</v>
      </c>
      <c r="N45" s="64">
        <f t="shared" si="2"/>
        <v>-3.6562027530113866E-2</v>
      </c>
      <c r="O45" s="59"/>
      <c r="P45" s="64">
        <f t="shared" si="7"/>
        <v>-4.0974184122048771E-2</v>
      </c>
      <c r="R45" s="64">
        <f t="shared" si="8"/>
        <v>-2.8918494401554171E-2</v>
      </c>
    </row>
    <row r="46" spans="1:18" x14ac:dyDescent="0.2">
      <c r="A46" s="2">
        <v>44105</v>
      </c>
      <c r="B46" s="3">
        <v>3036.1499020000001</v>
      </c>
      <c r="C46" s="13">
        <f t="shared" si="3"/>
        <v>-3.575412268282209E-2</v>
      </c>
      <c r="D46" s="9"/>
      <c r="E46" s="7">
        <v>199.84939600000001</v>
      </c>
      <c r="F46" s="14">
        <f t="shared" si="4"/>
        <v>-3.7369932377405636E-2</v>
      </c>
      <c r="G46" s="12"/>
      <c r="H46" s="3">
        <v>29.677403999999999</v>
      </c>
      <c r="I46" s="13">
        <f t="shared" si="5"/>
        <v>-4.981079079050367E-2</v>
      </c>
      <c r="J46" s="9"/>
      <c r="K46" s="3">
        <v>396.35650600000002</v>
      </c>
      <c r="L46" s="13">
        <f t="shared" si="6"/>
        <v>7.2608682445147194E-3</v>
      </c>
      <c r="N46" s="64">
        <f t="shared" si="2"/>
        <v>5.0366223341389696E-2</v>
      </c>
      <c r="O46" s="59"/>
      <c r="P46" s="64">
        <f t="shared" si="7"/>
        <v>8.9873474924577812E-2</v>
      </c>
      <c r="R46" s="64">
        <f t="shared" si="8"/>
        <v>0.11749885225756122</v>
      </c>
    </row>
    <row r="47" spans="1:18" x14ac:dyDescent="0.2">
      <c r="A47" s="2">
        <v>44136</v>
      </c>
      <c r="B47" s="3">
        <v>3168.040039</v>
      </c>
      <c r="C47" s="13">
        <f t="shared" si="3"/>
        <v>4.3439929271318262E-2</v>
      </c>
      <c r="D47" s="9"/>
      <c r="E47" s="7">
        <v>211.299271</v>
      </c>
      <c r="F47" s="14">
        <f t="shared" si="4"/>
        <v>5.729251741146113E-2</v>
      </c>
      <c r="G47" s="12"/>
      <c r="H47" s="3">
        <v>34.690361000000003</v>
      </c>
      <c r="I47" s="13">
        <f t="shared" si="5"/>
        <v>0.16891494282990532</v>
      </c>
      <c r="J47" s="9"/>
      <c r="K47" s="3">
        <v>475.76574699999998</v>
      </c>
      <c r="L47" s="13">
        <f t="shared" si="6"/>
        <v>0.20034801951756015</v>
      </c>
      <c r="N47" s="64">
        <f t="shared" si="2"/>
        <v>3.4892215386236006E-2</v>
      </c>
      <c r="O47" s="59"/>
      <c r="P47" s="64">
        <f t="shared" si="7"/>
        <v>5.8962309512691359E-2</v>
      </c>
      <c r="R47" s="64">
        <f t="shared" si="8"/>
        <v>5.8721909317209151E-2</v>
      </c>
    </row>
    <row r="48" spans="1:18" x14ac:dyDescent="0.2">
      <c r="A48" s="2">
        <v>44166</v>
      </c>
      <c r="B48" s="3">
        <v>3256.929932</v>
      </c>
      <c r="C48" s="13">
        <f t="shared" si="3"/>
        <v>2.8058323728780383E-2</v>
      </c>
      <c r="D48" s="9"/>
      <c r="E48" s="7">
        <v>220.11596700000001</v>
      </c>
      <c r="F48" s="14">
        <f t="shared" si="4"/>
        <v>4.1726107043691632E-2</v>
      </c>
      <c r="G48" s="12"/>
      <c r="H48" s="3">
        <v>38.406399</v>
      </c>
      <c r="I48" s="13">
        <f t="shared" si="5"/>
        <v>0.10712018822750208</v>
      </c>
      <c r="J48" s="9"/>
      <c r="K48" s="3">
        <v>503.352081</v>
      </c>
      <c r="L48" s="13">
        <f t="shared" si="6"/>
        <v>5.798301826886252E-2</v>
      </c>
      <c r="N48" s="64">
        <f t="shared" si="2"/>
        <v>1.3657909625945205E-2</v>
      </c>
      <c r="O48" s="59"/>
      <c r="P48" s="64">
        <f t="shared" si="7"/>
        <v>3.8375254883738386E-2</v>
      </c>
      <c r="R48" s="64">
        <f t="shared" si="8"/>
        <v>2.3632790778495179E-2</v>
      </c>
    </row>
    <row r="49" spans="1:18" x14ac:dyDescent="0.2">
      <c r="A49" s="2">
        <v>44197</v>
      </c>
      <c r="B49" s="3">
        <v>3206.1999510000001</v>
      </c>
      <c r="C49" s="13">
        <f t="shared" si="3"/>
        <v>-1.5576012397923443E-2</v>
      </c>
      <c r="D49" s="9"/>
      <c r="E49" s="7">
        <v>229.55714399999999</v>
      </c>
      <c r="F49" s="14">
        <f t="shared" si="4"/>
        <v>4.2891831649813854E-2</v>
      </c>
      <c r="G49" s="12"/>
      <c r="H49" s="3">
        <v>41.779305000000001</v>
      </c>
      <c r="I49" s="13">
        <f t="shared" si="5"/>
        <v>8.7821459127162646E-2</v>
      </c>
      <c r="J49" s="9"/>
      <c r="K49" s="3">
        <v>492.97994999999997</v>
      </c>
      <c r="L49" s="13">
        <f t="shared" si="6"/>
        <v>-2.060611526507233E-2</v>
      </c>
      <c r="N49" s="64">
        <f t="shared" si="2"/>
        <v>-1.6758886185843789E-2</v>
      </c>
      <c r="O49" s="59"/>
      <c r="P49" s="64">
        <f t="shared" si="7"/>
        <v>5.9665902774800217E-2</v>
      </c>
      <c r="R49" s="64">
        <f t="shared" si="8"/>
        <v>5.8149450809570818E-2</v>
      </c>
    </row>
    <row r="50" spans="1:18" x14ac:dyDescent="0.2">
      <c r="A50" s="2">
        <v>44228</v>
      </c>
      <c r="B50" s="3">
        <v>3092.929932</v>
      </c>
      <c r="C50" s="13">
        <f t="shared" si="3"/>
        <v>-3.5328432640226198E-2</v>
      </c>
      <c r="D50" s="9"/>
      <c r="E50" s="7">
        <v>229.97279399999999</v>
      </c>
      <c r="F50" s="14">
        <f t="shared" si="4"/>
        <v>1.8106602685386234E-3</v>
      </c>
      <c r="G50" s="12"/>
      <c r="H50" s="3">
        <v>50.658802000000001</v>
      </c>
      <c r="I50" s="13">
        <f t="shared" si="5"/>
        <v>0.2125333822570768</v>
      </c>
      <c r="J50" s="9"/>
      <c r="K50" s="3">
        <v>519.39489700000001</v>
      </c>
      <c r="L50" s="13">
        <f t="shared" si="6"/>
        <v>5.3582193352894054E-2</v>
      </c>
      <c r="N50" s="64">
        <f t="shared" si="2"/>
        <v>8.6483955097287502E-3</v>
      </c>
      <c r="O50" s="59"/>
      <c r="P50" s="64">
        <f t="shared" si="7"/>
        <v>2.0527309440512273E-2</v>
      </c>
      <c r="R50" s="64">
        <f t="shared" si="8"/>
        <v>3.5920823732815327E-2</v>
      </c>
    </row>
    <row r="51" spans="1:18" x14ac:dyDescent="0.2">
      <c r="A51" s="2">
        <v>44256</v>
      </c>
      <c r="B51" s="3">
        <v>3094.080078</v>
      </c>
      <c r="C51" s="13">
        <f t="shared" si="3"/>
        <v>3.7186293426835694E-4</v>
      </c>
      <c r="D51" s="9"/>
      <c r="E51" s="7">
        <v>233.86506700000001</v>
      </c>
      <c r="F51" s="14">
        <f t="shared" si="4"/>
        <v>1.6924928085189143E-2</v>
      </c>
      <c r="G51" s="12"/>
      <c r="H51" s="3">
        <v>52.902546000000001</v>
      </c>
      <c r="I51" s="13">
        <f t="shared" si="5"/>
        <v>4.4291296110792341E-2</v>
      </c>
      <c r="J51" s="9"/>
      <c r="K51" s="3">
        <v>562.03472899999997</v>
      </c>
      <c r="L51" s="13">
        <f t="shared" si="6"/>
        <v>8.2095207801011483E-2</v>
      </c>
      <c r="N51" s="64">
        <f t="shared" si="2"/>
        <v>9.513216092837376E-2</v>
      </c>
      <c r="O51" s="59"/>
      <c r="P51" s="64">
        <f t="shared" si="7"/>
        <v>7.1832673143188433E-2</v>
      </c>
      <c r="R51" s="64">
        <f t="shared" si="8"/>
        <v>7.9447590461319301E-2</v>
      </c>
    </row>
    <row r="52" spans="1:18" x14ac:dyDescent="0.2">
      <c r="A52" s="2">
        <v>44287</v>
      </c>
      <c r="B52" s="3">
        <v>3467.419922</v>
      </c>
      <c r="C52" s="13">
        <f t="shared" si="3"/>
        <v>0.1206626314084687</v>
      </c>
      <c r="D52" s="9"/>
      <c r="E52" s="7">
        <v>250.142471</v>
      </c>
      <c r="F52" s="14">
        <f t="shared" si="4"/>
        <v>6.9601690448278838E-2</v>
      </c>
      <c r="G52" s="12"/>
      <c r="H52" s="3">
        <v>54.238613000000001</v>
      </c>
      <c r="I52" s="13">
        <f t="shared" si="5"/>
        <v>2.5255249529956458E-2</v>
      </c>
      <c r="J52" s="9"/>
      <c r="K52" s="3">
        <v>619.51446499999997</v>
      </c>
      <c r="L52" s="13">
        <f t="shared" si="6"/>
        <v>0.10227079045857325</v>
      </c>
      <c r="N52" s="64">
        <f t="shared" si="2"/>
        <v>-4.0191910535348596E-2</v>
      </c>
      <c r="O52" s="59"/>
      <c r="P52" s="64">
        <f t="shared" si="7"/>
        <v>-2.0212107603234233E-2</v>
      </c>
      <c r="R52" s="64">
        <f t="shared" si="8"/>
        <v>-3.1834535004025624E-3</v>
      </c>
    </row>
    <row r="53" spans="1:18" x14ac:dyDescent="0.2">
      <c r="A53" s="2">
        <v>44317</v>
      </c>
      <c r="B53" s="3">
        <v>3223.070068</v>
      </c>
      <c r="C53" s="13">
        <f t="shared" si="3"/>
        <v>-7.0470222671807109E-2</v>
      </c>
      <c r="D53" s="9"/>
      <c r="E53" s="7">
        <v>247.66265899999999</v>
      </c>
      <c r="F53" s="14">
        <f t="shared" si="4"/>
        <v>-9.9135983988900851E-3</v>
      </c>
      <c r="G53" s="12"/>
      <c r="H53" s="3">
        <v>55.309361000000003</v>
      </c>
      <c r="I53" s="13">
        <f t="shared" si="5"/>
        <v>1.9741434022289651E-2</v>
      </c>
      <c r="J53" s="9"/>
      <c r="K53" s="3">
        <v>649.19451900000001</v>
      </c>
      <c r="L53" s="13">
        <f t="shared" si="6"/>
        <v>4.7908573046797291E-2</v>
      </c>
      <c r="N53" s="64">
        <f t="shared" si="2"/>
        <v>7.7424575115840444E-2</v>
      </c>
      <c r="O53" s="59"/>
      <c r="P53" s="64">
        <f t="shared" si="7"/>
        <v>8.3753216811720793E-2</v>
      </c>
      <c r="R53" s="64">
        <f t="shared" si="8"/>
        <v>6.6387132489977643E-2</v>
      </c>
    </row>
    <row r="54" spans="1:18" x14ac:dyDescent="0.2">
      <c r="A54" s="2">
        <v>44348</v>
      </c>
      <c r="B54" s="3">
        <v>3440.1599120000001</v>
      </c>
      <c r="C54" s="13">
        <f t="shared" si="3"/>
        <v>6.7354987456015827E-2</v>
      </c>
      <c r="D54" s="9"/>
      <c r="E54" s="7">
        <v>269.33169600000002</v>
      </c>
      <c r="F54" s="14">
        <f t="shared" si="4"/>
        <v>8.7494162775665074E-2</v>
      </c>
      <c r="G54" s="12"/>
      <c r="H54" s="3">
        <v>60.643154000000003</v>
      </c>
      <c r="I54" s="13">
        <f t="shared" si="5"/>
        <v>9.6435628681372759E-2</v>
      </c>
      <c r="J54" s="9"/>
      <c r="K54" s="3">
        <v>658.45446800000002</v>
      </c>
      <c r="L54" s="13">
        <f t="shared" si="6"/>
        <v>1.4263751046856891E-2</v>
      </c>
      <c r="N54" s="64">
        <f t="shared" si="2"/>
        <v>9.4971757292395854E-3</v>
      </c>
      <c r="O54" s="59"/>
      <c r="P54" s="64">
        <f t="shared" si="7"/>
        <v>-2.2782731545214957E-2</v>
      </c>
      <c r="R54" s="64">
        <f t="shared" si="8"/>
        <v>-1.2325392104816918E-2</v>
      </c>
    </row>
    <row r="55" spans="1:18" x14ac:dyDescent="0.2">
      <c r="A55" s="2">
        <v>44378</v>
      </c>
      <c r="B55" s="3">
        <v>3327.5900879999999</v>
      </c>
      <c r="C55" s="13">
        <f t="shared" si="3"/>
        <v>-3.272226491778274E-2</v>
      </c>
      <c r="D55" s="9"/>
      <c r="E55" s="7">
        <v>283.26062000000002</v>
      </c>
      <c r="F55" s="14">
        <f t="shared" si="4"/>
        <v>5.171661637626191E-2</v>
      </c>
      <c r="G55" s="12"/>
      <c r="H55" s="3">
        <v>55.346012000000002</v>
      </c>
      <c r="I55" s="13">
        <f t="shared" si="5"/>
        <v>-8.7349381597137912E-2</v>
      </c>
      <c r="J55" s="9"/>
      <c r="K55" s="3">
        <v>671.00030500000003</v>
      </c>
      <c r="L55" s="13">
        <f t="shared" si="6"/>
        <v>1.9053461719391061E-2</v>
      </c>
      <c r="N55" s="64">
        <f t="shared" si="2"/>
        <v>5.1298411872281471E-2</v>
      </c>
      <c r="O55" s="59"/>
      <c r="P55" s="64">
        <f t="shared" si="7"/>
        <v>1.653761083649925E-2</v>
      </c>
      <c r="R55" s="64">
        <f t="shared" si="8"/>
        <v>-5.0684943051937312E-3</v>
      </c>
    </row>
    <row r="56" spans="1:18" x14ac:dyDescent="0.2">
      <c r="A56" s="2">
        <v>44409</v>
      </c>
      <c r="B56" s="3">
        <v>3470.790039</v>
      </c>
      <c r="C56" s="13">
        <f t="shared" si="3"/>
        <v>4.3034131973288911E-2</v>
      </c>
      <c r="D56" s="9"/>
      <c r="E56" s="7">
        <v>300.132385</v>
      </c>
      <c r="F56" s="14">
        <f t="shared" si="4"/>
        <v>5.9562691771274032E-2</v>
      </c>
      <c r="G56" s="12"/>
      <c r="H56" s="3">
        <v>52.413834000000001</v>
      </c>
      <c r="I56" s="13">
        <f t="shared" si="5"/>
        <v>-5.2979029455636303E-2</v>
      </c>
      <c r="J56" s="9"/>
      <c r="K56" s="3">
        <v>624.10290499999996</v>
      </c>
      <c r="L56" s="13">
        <f t="shared" si="6"/>
        <v>-6.9891771509701564E-2</v>
      </c>
      <c r="N56" s="64">
        <f t="shared" si="2"/>
        <v>-5.8924611468665553E-2</v>
      </c>
      <c r="O56" s="59"/>
      <c r="P56" s="64">
        <f t="shared" si="7"/>
        <v>-7.5490940878029864E-3</v>
      </c>
      <c r="R56" s="64">
        <f t="shared" si="8"/>
        <v>-8.3346792848889278E-3</v>
      </c>
    </row>
    <row r="57" spans="1:18" x14ac:dyDescent="0.2">
      <c r="A57" s="2">
        <v>44440</v>
      </c>
      <c r="B57" s="3">
        <v>3285.040039</v>
      </c>
      <c r="C57" s="13">
        <f t="shared" si="3"/>
        <v>-5.3518074534268885E-2</v>
      </c>
      <c r="D57" s="9"/>
      <c r="E57" s="7">
        <v>280.824524</v>
      </c>
      <c r="F57" s="14">
        <f t="shared" si="4"/>
        <v>-6.4331148403062213E-2</v>
      </c>
      <c r="G57" s="12"/>
      <c r="H57" s="3">
        <v>57.403613999999997</v>
      </c>
      <c r="I57" s="13">
        <f t="shared" si="5"/>
        <v>9.5199675719200322E-2</v>
      </c>
      <c r="J57" s="9"/>
      <c r="K57" s="3">
        <v>617.43176300000005</v>
      </c>
      <c r="L57" s="13">
        <f t="shared" si="6"/>
        <v>-1.0689169921424926E-2</v>
      </c>
      <c r="N57" s="64">
        <f t="shared" si="2"/>
        <v>0.10144669117045628</v>
      </c>
      <c r="O57" s="59"/>
      <c r="P57" s="64">
        <f t="shared" si="7"/>
        <v>9.9639744674216602E-2</v>
      </c>
      <c r="R57" s="64">
        <f t="shared" si="8"/>
        <v>9.7757764984786985E-2</v>
      </c>
    </row>
    <row r="58" spans="1:18" x14ac:dyDescent="0.2">
      <c r="A58" s="2">
        <v>44470</v>
      </c>
      <c r="B58" s="3">
        <v>3372.429932</v>
      </c>
      <c r="C58" s="13">
        <f t="shared" si="3"/>
        <v>2.6602382912386788E-2</v>
      </c>
      <c r="D58" s="9"/>
      <c r="E58" s="7">
        <v>330.33136000000002</v>
      </c>
      <c r="F58" s="14">
        <f t="shared" si="4"/>
        <v>0.17629099942852577</v>
      </c>
      <c r="G58" s="12"/>
      <c r="H58" s="3">
        <v>62.917560999999999</v>
      </c>
      <c r="I58" s="13">
        <f t="shared" si="5"/>
        <v>9.6055746594630814E-2</v>
      </c>
      <c r="J58" s="9"/>
      <c r="K58" s="3">
        <v>674.28607199999999</v>
      </c>
      <c r="L58" s="13">
        <f t="shared" si="6"/>
        <v>9.2081931003604581E-2</v>
      </c>
      <c r="N58" s="64">
        <f t="shared" si="2"/>
        <v>1.8408945651949504E-2</v>
      </c>
      <c r="O58" s="59"/>
      <c r="P58" s="64">
        <f t="shared" si="7"/>
        <v>-1.1664983200730275E-2</v>
      </c>
      <c r="R58" s="64">
        <f t="shared" si="8"/>
        <v>-5.2794617133214202E-3</v>
      </c>
    </row>
    <row r="59" spans="1:18" x14ac:dyDescent="0.2">
      <c r="A59" s="2">
        <v>44501</v>
      </c>
      <c r="B59" s="3">
        <v>3507.070068</v>
      </c>
      <c r="C59" s="13">
        <f t="shared" si="3"/>
        <v>3.9923775649847955E-2</v>
      </c>
      <c r="D59" s="9"/>
      <c r="E59" s="7">
        <v>329.30538899999999</v>
      </c>
      <c r="F59" s="14">
        <f t="shared" si="4"/>
        <v>-3.1058843459489489E-3</v>
      </c>
      <c r="G59" s="12"/>
      <c r="H59" s="3">
        <v>58.399051999999998</v>
      </c>
      <c r="I59" s="13">
        <f t="shared" si="5"/>
        <v>-7.1816340751034546E-2</v>
      </c>
      <c r="J59" s="9"/>
      <c r="K59" s="3">
        <v>683.64556900000002</v>
      </c>
      <c r="L59" s="13">
        <f t="shared" si="6"/>
        <v>1.3880602593849859E-2</v>
      </c>
      <c r="N59" s="64">
        <f t="shared" si="2"/>
        <v>-1.5029025161378435E-2</v>
      </c>
      <c r="O59" s="59"/>
      <c r="P59" s="64">
        <f t="shared" si="7"/>
        <v>2.0813059810576486E-3</v>
      </c>
      <c r="R59" s="64">
        <f t="shared" si="8"/>
        <v>1.74152685616338E-2</v>
      </c>
    </row>
    <row r="60" spans="1:18" x14ac:dyDescent="0.2">
      <c r="A60" s="2">
        <v>44531</v>
      </c>
      <c r="B60" s="3">
        <v>3334.3400879999999</v>
      </c>
      <c r="C60" s="13">
        <f t="shared" si="3"/>
        <v>-4.9251932995597075E-2</v>
      </c>
      <c r="D60" s="9"/>
      <c r="E60" s="7">
        <v>335.62603799999999</v>
      </c>
      <c r="F60" s="14">
        <f t="shared" si="4"/>
        <v>1.9193882672840206E-2</v>
      </c>
      <c r="G60" s="12"/>
      <c r="H60" s="3">
        <v>60.519089000000001</v>
      </c>
      <c r="I60" s="13">
        <f t="shared" si="5"/>
        <v>3.6302592720169558E-2</v>
      </c>
      <c r="J60" s="9"/>
      <c r="K60" s="3">
        <v>727</v>
      </c>
      <c r="L60" s="13">
        <f t="shared" si="6"/>
        <v>6.3416531849122507E-2</v>
      </c>
      <c r="N60" s="64">
        <f t="shared" si="2"/>
        <v>-8.9087453360552293E-2</v>
      </c>
      <c r="O60" s="59"/>
      <c r="P60" s="64">
        <f t="shared" si="7"/>
        <v>2.1066022410342396E-2</v>
      </c>
      <c r="R60" s="64">
        <f t="shared" si="8"/>
        <v>1.4288021264078511E-2</v>
      </c>
    </row>
    <row r="61" spans="1:18" x14ac:dyDescent="0.2">
      <c r="A61" s="2">
        <v>44562</v>
      </c>
      <c r="B61" s="3">
        <v>2991.469971</v>
      </c>
      <c r="C61" s="13">
        <f t="shared" si="3"/>
        <v>-0.10282997773201351</v>
      </c>
      <c r="D61" s="9"/>
      <c r="E61" s="7">
        <v>310.33831800000002</v>
      </c>
      <c r="F61" s="14">
        <f t="shared" si="4"/>
        <v>-7.5344928989091065E-2</v>
      </c>
      <c r="G61" s="12"/>
      <c r="H61" s="3">
        <v>75.127144000000001</v>
      </c>
      <c r="I61" s="13">
        <f t="shared" si="5"/>
        <v>0.24137929439089872</v>
      </c>
      <c r="J61" s="9"/>
      <c r="K61" s="3">
        <v>722.59997599999997</v>
      </c>
      <c r="L61" s="13">
        <f t="shared" si="6"/>
        <v>-6.0523026134800964E-3</v>
      </c>
      <c r="N61" s="64">
        <f t="shared" si="2"/>
        <v>-6.2630863763524086E-3</v>
      </c>
      <c r="O61" s="59"/>
      <c r="P61" s="64">
        <f t="shared" si="7"/>
        <v>6.61910879374078E-3</v>
      </c>
      <c r="R61" s="64">
        <f t="shared" si="8"/>
        <v>-1.6727655343723842E-2</v>
      </c>
    </row>
    <row r="62" spans="1:18" x14ac:dyDescent="0.2">
      <c r="A62" s="2">
        <v>44593</v>
      </c>
      <c r="B62" s="3">
        <v>3071.26001</v>
      </c>
      <c r="C62" s="13">
        <f t="shared" si="3"/>
        <v>2.6672518786249912E-2</v>
      </c>
      <c r="D62" s="9"/>
      <c r="E62" s="7">
        <v>298.17346199999997</v>
      </c>
      <c r="F62" s="14">
        <f t="shared" si="4"/>
        <v>-3.9198691538954729E-2</v>
      </c>
      <c r="G62" s="12"/>
      <c r="H62" s="3">
        <v>77.560173000000006</v>
      </c>
      <c r="I62" s="13">
        <f t="shared" si="5"/>
        <v>3.2385485065158405E-2</v>
      </c>
      <c r="J62" s="9"/>
      <c r="K62" s="3">
        <v>659.90002400000003</v>
      </c>
      <c r="L62" s="13">
        <f t="shared" si="6"/>
        <v>-8.6769933687348949E-2</v>
      </c>
      <c r="N62" s="64">
        <f t="shared" si="2"/>
        <v>-5.6530554050054402E-2</v>
      </c>
      <c r="O62" s="59"/>
      <c r="P62" s="64">
        <f t="shared" si="7"/>
        <v>-6.0558279157257588E-3</v>
      </c>
      <c r="R62" s="64">
        <f t="shared" si="8"/>
        <v>-2.9167267446931173E-2</v>
      </c>
    </row>
    <row r="63" spans="1:18" x14ac:dyDescent="0.2">
      <c r="A63" s="2">
        <v>44621</v>
      </c>
      <c r="B63" s="3">
        <v>2910.48999</v>
      </c>
      <c r="C63" s="13">
        <f t="shared" si="3"/>
        <v>-5.2346600247629292E-2</v>
      </c>
      <c r="D63" s="9"/>
      <c r="E63" s="7">
        <v>280.07000699999998</v>
      </c>
      <c r="F63" s="14">
        <f t="shared" si="4"/>
        <v>-6.0714507852479505E-2</v>
      </c>
      <c r="G63" s="12"/>
      <c r="H63" s="3">
        <v>84.919998000000007</v>
      </c>
      <c r="I63" s="13">
        <f t="shared" si="5"/>
        <v>9.4891807422863794E-2</v>
      </c>
      <c r="J63" s="9"/>
      <c r="K63" s="3">
        <v>594.90002400000003</v>
      </c>
      <c r="L63" s="13">
        <f t="shared" si="6"/>
        <v>-9.8499769110479682E-2</v>
      </c>
      <c r="N63" s="64">
        <f>(C65*$N$2) + (F65*$N$2)</f>
        <v>0</v>
      </c>
      <c r="O63" s="59"/>
      <c r="P63" s="64">
        <f>(C65*$P$2) + (F65*$P$2) +(I65*$P$2)</f>
        <v>0</v>
      </c>
      <c r="R63" s="64">
        <f>(C65*$R$2)+(F65*$R$2)+(I65*$R$2)+(L65*$R$2)</f>
        <v>0</v>
      </c>
    </row>
    <row r="64" spans="1:18" s="10" customFormat="1" x14ac:dyDescent="0.2">
      <c r="A64" s="148"/>
      <c r="B64" s="9"/>
      <c r="C64" s="23"/>
      <c r="D64" s="9"/>
      <c r="E64" s="12"/>
      <c r="F64" s="149"/>
      <c r="G64" s="12"/>
      <c r="H64" s="9"/>
      <c r="I64" s="23"/>
      <c r="J64" s="9"/>
      <c r="K64" s="9"/>
      <c r="L64" s="23"/>
      <c r="N64" s="59"/>
      <c r="O64" s="59"/>
      <c r="P64" s="59"/>
      <c r="R64" s="59"/>
    </row>
    <row r="65" spans="1:18" x14ac:dyDescent="0.2">
      <c r="A65" s="2"/>
      <c r="B65" s="3"/>
      <c r="C65" s="3"/>
      <c r="D65" s="9"/>
      <c r="E65" s="7"/>
      <c r="F65" s="7"/>
      <c r="G65" s="12"/>
      <c r="H65" s="3"/>
      <c r="I65" s="3"/>
      <c r="J65" s="9"/>
      <c r="N65" s="48" t="s">
        <v>55</v>
      </c>
      <c r="O65" s="60"/>
    </row>
    <row r="66" spans="1:18" s="3" customFormat="1" x14ac:dyDescent="0.2">
      <c r="A66" s="131" t="s">
        <v>19</v>
      </c>
      <c r="B66" s="131"/>
      <c r="C66" s="15">
        <f>AVERAGE(C5:C63)</f>
        <v>2.2870123399941114E-2</v>
      </c>
      <c r="D66" s="15"/>
      <c r="E66" s="15"/>
      <c r="F66" s="15">
        <f t="shared" ref="F66:I66" si="9">AVERAGE(F5:F63)</f>
        <v>2.6860618344484034E-2</v>
      </c>
      <c r="G66" s="15"/>
      <c r="H66" s="15"/>
      <c r="I66" s="15">
        <f t="shared" si="9"/>
        <v>9.3245761169359342E-3</v>
      </c>
      <c r="J66" s="15"/>
      <c r="K66" s="15"/>
      <c r="L66" s="15">
        <f>AVERAGE(L5:L63)</f>
        <v>1.9928216102895892E-2</v>
      </c>
      <c r="N66" s="46">
        <f>(C66*$N$2)+(F66*$N$2)</f>
        <v>2.4865370872212574E-2</v>
      </c>
      <c r="O66" s="22"/>
      <c r="P66" s="46">
        <f>(C66*$P$2)+ (F66*$P$2)+(I66*$P$2)</f>
        <v>1.9683137443191646E-2</v>
      </c>
      <c r="Q66" s="22"/>
      <c r="R66" s="46">
        <f>(C66*$R$2)+(F66*$R$2)+(I66*$R$2)+(L66*$R$2)</f>
        <v>1.9745883491064244E-2</v>
      </c>
    </row>
    <row r="67" spans="1:18" s="3" customFormat="1" x14ac:dyDescent="0.2">
      <c r="A67" s="131" t="s">
        <v>15</v>
      </c>
      <c r="B67" s="131"/>
      <c r="C67" s="13">
        <f>_xlfn.STDEV.S(C5:C63)</f>
        <v>8.2698940856878719E-2</v>
      </c>
      <c r="D67" s="13"/>
      <c r="E67" s="13"/>
      <c r="F67" s="13">
        <f t="shared" ref="F67:I67" si="10">_xlfn.STDEV.S(F5:F63)</f>
        <v>5.6020788831463456E-2</v>
      </c>
      <c r="G67" s="13"/>
      <c r="H67" s="13"/>
      <c r="I67" s="13">
        <f t="shared" si="10"/>
        <v>9.2162673148660307E-2</v>
      </c>
      <c r="J67" s="13"/>
      <c r="K67" s="13"/>
      <c r="L67" s="13">
        <f>_xlfn.STDEV.S(L5:L63)</f>
        <v>6.2386425841987281E-2</v>
      </c>
      <c r="N67" s="47">
        <f>(C67*$N$2)+(F67*$N$2)</f>
        <v>6.9359864844171087E-2</v>
      </c>
      <c r="O67" s="23"/>
      <c r="P67" s="46">
        <f>(C67*$P$2) + (F67* $P$2) + (I67*$P$2)</f>
        <v>7.6953104865572927E-2</v>
      </c>
      <c r="Q67" s="9"/>
      <c r="R67" s="46">
        <f>(C67*$R$2)+(F67*$R$2)+(I67*$R$2)+(L67*$R$2)</f>
        <v>7.3317207169747434E-2</v>
      </c>
    </row>
    <row r="68" spans="1:18" s="9" customFormat="1" x14ac:dyDescent="0.2">
      <c r="A68" s="17"/>
      <c r="B68" s="17"/>
      <c r="C68" s="23"/>
      <c r="D68" s="23"/>
      <c r="E68" s="23"/>
      <c r="F68" s="23"/>
      <c r="G68" s="23"/>
      <c r="H68" s="23"/>
      <c r="I68" s="23"/>
      <c r="J68" s="23"/>
      <c r="K68" s="23"/>
      <c r="L68" s="23"/>
      <c r="N68" s="61"/>
      <c r="O68" s="61"/>
      <c r="P68" s="22"/>
      <c r="R68" s="22"/>
    </row>
    <row r="69" spans="1:18" x14ac:dyDescent="0.2">
      <c r="J69" s="127" t="s">
        <v>54</v>
      </c>
      <c r="K69" s="127"/>
      <c r="L69" s="127"/>
    </row>
    <row r="70" spans="1:18" x14ac:dyDescent="0.2">
      <c r="A70" s="124" t="s">
        <v>56</v>
      </c>
      <c r="B70" s="124"/>
      <c r="L70" s="44" t="s">
        <v>13</v>
      </c>
      <c r="M70" s="9"/>
      <c r="N70" s="42">
        <f>AVERAGE(N4:N63)</f>
        <v>2.4450948024342369E-2</v>
      </c>
      <c r="O70" s="22"/>
      <c r="P70" s="42">
        <f>AVERAGE(P4:P63)</f>
        <v>1.935508515247179E-2</v>
      </c>
      <c r="Q70" s="22"/>
      <c r="R70" s="42">
        <f>AVERAGE(R4:R63)</f>
        <v>1.9416785432879835E-2</v>
      </c>
    </row>
    <row r="71" spans="1:18" s="8" customFormat="1" ht="33" customHeight="1" x14ac:dyDescent="0.2">
      <c r="A71" s="49" t="s">
        <v>18</v>
      </c>
      <c r="B71" s="50" t="s">
        <v>17</v>
      </c>
      <c r="D71" s="18"/>
      <c r="G71" s="18"/>
      <c r="J71" s="18"/>
      <c r="L71" s="45" t="s">
        <v>16</v>
      </c>
      <c r="M71" s="9"/>
      <c r="N71" s="43">
        <f>_xlfn.STDEV.S(N4:N63)</f>
        <v>6.3860081339775054E-2</v>
      </c>
      <c r="O71" s="23"/>
      <c r="P71" s="43">
        <f>_xlfn.STDEV.S(P4:P63)</f>
        <v>5.7812932917393589E-2</v>
      </c>
      <c r="Q71" s="23"/>
      <c r="R71" s="43">
        <f>_xlfn.STDEV.S(R4:R63)</f>
        <v>5.3056659968692278E-2</v>
      </c>
    </row>
    <row r="72" spans="1:18" x14ac:dyDescent="0.2">
      <c r="A72" s="53">
        <f>C66</f>
        <v>2.2870123399941114E-2</v>
      </c>
      <c r="B72" s="53">
        <f>C67</f>
        <v>8.2698940856878719E-2</v>
      </c>
    </row>
    <row r="73" spans="1:18" x14ac:dyDescent="0.2">
      <c r="A73" s="21">
        <f>F66</f>
        <v>2.6860618344484034E-2</v>
      </c>
      <c r="B73" s="21">
        <f>F67</f>
        <v>5.6020788831463456E-2</v>
      </c>
      <c r="J73" s="122" t="s">
        <v>57</v>
      </c>
      <c r="K73" s="122"/>
      <c r="L73" s="122"/>
    </row>
    <row r="74" spans="1:18" x14ac:dyDescent="0.2">
      <c r="A74" s="21">
        <f>I66</f>
        <v>9.3245761169359342E-3</v>
      </c>
      <c r="B74" s="21">
        <f>I67</f>
        <v>9.2162673148660307E-2</v>
      </c>
    </row>
    <row r="75" spans="1:18" ht="34" x14ac:dyDescent="0.2">
      <c r="A75" s="21">
        <f>L66</f>
        <v>1.9928216102895892E-2</v>
      </c>
      <c r="B75" s="21">
        <f>L67</f>
        <v>6.2386425841987281E-2</v>
      </c>
      <c r="K75" s="51" t="s">
        <v>18</v>
      </c>
      <c r="L75" s="52" t="s">
        <v>17</v>
      </c>
    </row>
    <row r="76" spans="1:18" x14ac:dyDescent="0.2">
      <c r="K76" s="42">
        <f>N70</f>
        <v>2.4450948024342369E-2</v>
      </c>
      <c r="L76" s="42">
        <f>N71</f>
        <v>6.3860081339775054E-2</v>
      </c>
    </row>
    <row r="77" spans="1:18" x14ac:dyDescent="0.2">
      <c r="K77" s="42">
        <f>P70</f>
        <v>1.935508515247179E-2</v>
      </c>
      <c r="L77" s="42">
        <f>P71</f>
        <v>5.7812932917393589E-2</v>
      </c>
    </row>
    <row r="78" spans="1:18" x14ac:dyDescent="0.2">
      <c r="K78" s="42">
        <f>R70</f>
        <v>1.9416785432879835E-2</v>
      </c>
      <c r="L78" s="42">
        <f>R71</f>
        <v>5.3056659968692278E-2</v>
      </c>
    </row>
  </sheetData>
  <mergeCells count="11">
    <mergeCell ref="J73:L73"/>
    <mergeCell ref="N1:R1"/>
    <mergeCell ref="A70:B70"/>
    <mergeCell ref="K1:L1"/>
    <mergeCell ref="R3:S3"/>
    <mergeCell ref="J69:L69"/>
    <mergeCell ref="A1:B1"/>
    <mergeCell ref="E1:F1"/>
    <mergeCell ref="H1:I1"/>
    <mergeCell ref="A66:B66"/>
    <mergeCell ref="A67:B6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0DE0-76C7-4844-9B95-58D9C4939950}">
  <dimension ref="A1:T81"/>
  <sheetViews>
    <sheetView zoomScale="120" zoomScaleNormal="120" workbookViewId="0">
      <selection activeCell="S32" sqref="S32"/>
    </sheetView>
  </sheetViews>
  <sheetFormatPr baseColWidth="10" defaultRowHeight="16" x14ac:dyDescent="0.2"/>
  <cols>
    <col min="1" max="1" width="10.6640625" style="2" customWidth="1"/>
    <col min="2" max="2" width="10.6640625" style="3" customWidth="1"/>
    <col min="3" max="3" width="10.6640625" style="4" customWidth="1"/>
    <col min="4" max="4" width="2.6640625" style="4" customWidth="1"/>
    <col min="5" max="5" width="10.83203125" customWidth="1"/>
    <col min="6" max="6" width="13.83203125" customWidth="1"/>
    <col min="7" max="7" width="12" customWidth="1"/>
    <col min="8" max="9" width="10.83203125" customWidth="1"/>
    <col min="10" max="10" width="3.6640625" customWidth="1"/>
    <col min="11" max="11" width="11.1640625" customWidth="1"/>
    <col min="12" max="13" width="13" customWidth="1"/>
    <col min="14" max="14" width="13.83203125" customWidth="1"/>
  </cols>
  <sheetData>
    <row r="1" spans="1:16" s="74" customFormat="1" x14ac:dyDescent="0.2">
      <c r="A1" s="132" t="s">
        <v>59</v>
      </c>
      <c r="B1" s="132"/>
      <c r="C1" s="132"/>
      <c r="D1" s="73"/>
      <c r="E1" s="133" t="s">
        <v>60</v>
      </c>
      <c r="F1" s="133"/>
      <c r="G1" s="133"/>
      <c r="H1" s="133"/>
      <c r="I1" s="133"/>
    </row>
    <row r="2" spans="1:16" s="74" customFormat="1" x14ac:dyDescent="0.2">
      <c r="A2" s="75" t="s">
        <v>0</v>
      </c>
      <c r="B2" s="76" t="s">
        <v>5</v>
      </c>
      <c r="C2" s="77" t="s">
        <v>22</v>
      </c>
      <c r="D2" s="78"/>
      <c r="E2" s="83" t="s">
        <v>24</v>
      </c>
      <c r="F2" s="83" t="s">
        <v>8</v>
      </c>
      <c r="G2" s="83" t="s">
        <v>7</v>
      </c>
      <c r="H2" s="84" t="s">
        <v>9</v>
      </c>
      <c r="I2" s="83" t="s">
        <v>10</v>
      </c>
      <c r="K2" s="134" t="s">
        <v>63</v>
      </c>
      <c r="L2" s="134"/>
      <c r="M2" s="134"/>
      <c r="N2" s="134"/>
    </row>
    <row r="3" spans="1:16" x14ac:dyDescent="0.2">
      <c r="A3" s="71">
        <v>42826</v>
      </c>
      <c r="B3" s="26">
        <v>2384.1999999999998</v>
      </c>
      <c r="C3" s="72" t="s">
        <v>23</v>
      </c>
      <c r="D3" s="27"/>
      <c r="E3" s="30">
        <f t="shared" ref="E3:E34" si="0">C4</f>
        <v>1.1576210049492646E-2</v>
      </c>
      <c r="F3" s="32">
        <f>'Risk Analysis'!C5</f>
        <v>7.5276495694834467E-2</v>
      </c>
      <c r="G3" s="32">
        <f>'Risk Analysis'!F5</f>
        <v>2.0157864696183952E-2</v>
      </c>
      <c r="H3" s="32">
        <f>'Risk Analysis'!I5</f>
        <v>-1.4084548337611037E-2</v>
      </c>
      <c r="I3" s="32">
        <f>'Risk Analysis'!L5</f>
        <v>1.5651373483253055E-2</v>
      </c>
      <c r="J3" s="31"/>
    </row>
    <row r="4" spans="1:16" x14ac:dyDescent="0.2">
      <c r="A4" s="71">
        <v>42856</v>
      </c>
      <c r="B4" s="26">
        <v>2411.8000000000002</v>
      </c>
      <c r="C4" s="79">
        <f>(B4-B3)/B3</f>
        <v>1.1576210049492646E-2</v>
      </c>
      <c r="D4" s="28"/>
      <c r="E4" s="30">
        <f t="shared" si="0"/>
        <v>4.81383199270241E-3</v>
      </c>
      <c r="F4" s="32">
        <f>'Risk Analysis'!C6</f>
        <v>-2.6763985375138188E-2</v>
      </c>
      <c r="G4" s="32">
        <f>'Risk Analysis'!F6</f>
        <v>-7.3729279491725735E-3</v>
      </c>
      <c r="H4" s="32">
        <f>'Risk Analysis'!I6</f>
        <v>1.2327731321696626E-2</v>
      </c>
      <c r="I4" s="32">
        <f>'Risk Analysis'!L6</f>
        <v>-3.8961119699354403E-2</v>
      </c>
      <c r="J4" s="32"/>
      <c r="K4" s="135" t="s">
        <v>49</v>
      </c>
      <c r="L4" s="135"/>
      <c r="M4" s="135"/>
    </row>
    <row r="5" spans="1:16" ht="17" thickBot="1" x14ac:dyDescent="0.25">
      <c r="A5" s="71">
        <v>42887</v>
      </c>
      <c r="B5" s="26">
        <v>2423.41</v>
      </c>
      <c r="C5" s="79">
        <f t="shared" ref="C5:C62" si="1">(B5-B4)/B4</f>
        <v>4.81383199270241E-3</v>
      </c>
      <c r="D5" s="28"/>
      <c r="E5" s="30">
        <f t="shared" si="0"/>
        <v>1.9348768883515513E-2</v>
      </c>
      <c r="F5" s="32">
        <f>'Risk Analysis'!C7</f>
        <v>2.0433914256198362E-2</v>
      </c>
      <c r="G5" s="32">
        <f>'Risk Analysis'!F7</f>
        <v>5.4693231113995468E-2</v>
      </c>
      <c r="H5" s="32">
        <f>'Risk Analysis'!I7</f>
        <v>-8.5471632889857763E-3</v>
      </c>
      <c r="I5" s="32">
        <f>'Risk Analysis'!L7</f>
        <v>-2.5652812609216549E-2</v>
      </c>
      <c r="J5" s="32"/>
    </row>
    <row r="6" spans="1:16" x14ac:dyDescent="0.2">
      <c r="A6" s="71">
        <v>42917</v>
      </c>
      <c r="B6" s="26">
        <v>2470.3000000000002</v>
      </c>
      <c r="C6" s="79">
        <f t="shared" si="1"/>
        <v>1.9348768883515513E-2</v>
      </c>
      <c r="D6" s="28"/>
      <c r="E6" s="30">
        <f t="shared" si="0"/>
        <v>5.4649232886690234E-4</v>
      </c>
      <c r="F6" s="32">
        <f>'Risk Analysis'!C8</f>
        <v>-7.2688784842804745E-3</v>
      </c>
      <c r="G6" s="32">
        <f>'Risk Analysis'!F8</f>
        <v>2.8473191181921209E-2</v>
      </c>
      <c r="H6" s="32">
        <f>'Risk Analysis'!I8</f>
        <v>-4.6351759172675429E-2</v>
      </c>
      <c r="I6" s="32">
        <f>'Risk Analysis'!L8</f>
        <v>3.5496136961228969E-2</v>
      </c>
      <c r="J6" s="32"/>
      <c r="K6" s="36" t="s">
        <v>25</v>
      </c>
      <c r="L6" s="36"/>
    </row>
    <row r="7" spans="1:16" x14ac:dyDescent="0.2">
      <c r="A7" s="71">
        <v>42948</v>
      </c>
      <c r="B7" s="26">
        <v>2471.65</v>
      </c>
      <c r="C7" s="79">
        <f t="shared" si="1"/>
        <v>5.4649232886690234E-4</v>
      </c>
      <c r="D7" s="28"/>
      <c r="E7" s="30">
        <f t="shared" si="0"/>
        <v>1.9302894827342074E-2</v>
      </c>
      <c r="F7" s="32">
        <f>'Risk Analysis'!C9</f>
        <v>-1.9630838742749471E-2</v>
      </c>
      <c r="G7" s="32">
        <f>'Risk Analysis'!F9</f>
        <v>1.5630218370899054E-3</v>
      </c>
      <c r="H7" s="32">
        <f>'Risk Analysis'!I9</f>
        <v>8.4431007805291863E-2</v>
      </c>
      <c r="I7" s="32">
        <f>'Risk Analysis'!L9</f>
        <v>5.9931848930530336E-2</v>
      </c>
      <c r="J7" s="32"/>
      <c r="K7" s="33" t="s">
        <v>26</v>
      </c>
      <c r="L7" s="33">
        <v>0.6306608482443542</v>
      </c>
    </row>
    <row r="8" spans="1:16" x14ac:dyDescent="0.2">
      <c r="A8" s="71">
        <v>42979</v>
      </c>
      <c r="B8" s="26">
        <v>2519.36</v>
      </c>
      <c r="C8" s="79">
        <f t="shared" si="1"/>
        <v>1.9302894827342074E-2</v>
      </c>
      <c r="D8" s="28"/>
      <c r="E8" s="30">
        <f t="shared" si="0"/>
        <v>2.218817477454595E-2</v>
      </c>
      <c r="F8" s="32">
        <f>'Risk Analysis'!C10</f>
        <v>0.14971660331117545</v>
      </c>
      <c r="G8" s="32">
        <f>'Risk Analysis'!F10</f>
        <v>0.11666023174123395</v>
      </c>
      <c r="H8" s="32">
        <f>'Risk Analysis'!I10</f>
        <v>1.6711304023649773E-2</v>
      </c>
      <c r="I8" s="32">
        <f>'Risk Analysis'!L10</f>
        <v>9.7022925867725721E-2</v>
      </c>
      <c r="J8" s="32"/>
      <c r="K8" s="33" t="s">
        <v>27</v>
      </c>
      <c r="L8" s="33">
        <v>0.39773310550828833</v>
      </c>
    </row>
    <row r="9" spans="1:16" x14ac:dyDescent="0.2">
      <c r="A9" s="71">
        <v>43009</v>
      </c>
      <c r="B9" s="26">
        <v>2575.2600000000002</v>
      </c>
      <c r="C9" s="79">
        <f t="shared" si="1"/>
        <v>2.218817477454595E-2</v>
      </c>
      <c r="D9" s="28"/>
      <c r="E9" s="30">
        <f t="shared" si="0"/>
        <v>2.8082601368405406E-2</v>
      </c>
      <c r="F9" s="32">
        <f>'Risk Analysis'!C11</f>
        <v>6.4662320068030452E-2</v>
      </c>
      <c r="G9" s="32">
        <f>'Risk Analysis'!F11</f>
        <v>1.1901656383266051E-2</v>
      </c>
      <c r="H9" s="32">
        <f>'Risk Analysis'!I11</f>
        <v>-7.196586389070904E-4</v>
      </c>
      <c r="I9" s="32">
        <f>'Risk Analysis'!L11</f>
        <v>-4.5294787671001722E-2</v>
      </c>
      <c r="J9" s="32"/>
      <c r="K9" s="33" t="s">
        <v>28</v>
      </c>
      <c r="L9" s="33">
        <v>0.38716701964001271</v>
      </c>
    </row>
    <row r="10" spans="1:16" x14ac:dyDescent="0.2">
      <c r="A10" s="71">
        <v>43040</v>
      </c>
      <c r="B10" s="26">
        <v>2647.58</v>
      </c>
      <c r="C10" s="79">
        <f t="shared" si="1"/>
        <v>2.8082601368405406E-2</v>
      </c>
      <c r="D10" s="28"/>
      <c r="E10" s="30">
        <f t="shared" si="0"/>
        <v>9.8316198188535195E-3</v>
      </c>
      <c r="F10" s="32">
        <f>'Risk Analysis'!C12</f>
        <v>-6.1865553431060235E-3</v>
      </c>
      <c r="G10" s="32">
        <f>'Risk Analysis'!F12</f>
        <v>2.1380659136047312E-2</v>
      </c>
      <c r="H10" s="32">
        <f>'Risk Analysis'!I12</f>
        <v>1.3495646508292896E-2</v>
      </c>
      <c r="I10" s="32">
        <f>'Risk Analysis'!L12</f>
        <v>3.680898945341681E-3</v>
      </c>
      <c r="J10" s="32"/>
      <c r="K10" s="33" t="s">
        <v>29</v>
      </c>
      <c r="L10" s="33">
        <v>6.4739749130342708E-2</v>
      </c>
    </row>
    <row r="11" spans="1:16" ht="17" thickBot="1" x14ac:dyDescent="0.25">
      <c r="A11" s="71">
        <v>43070</v>
      </c>
      <c r="B11" s="26">
        <v>2673.61</v>
      </c>
      <c r="C11" s="79">
        <f t="shared" si="1"/>
        <v>9.8316198188535195E-3</v>
      </c>
      <c r="D11" s="28"/>
      <c r="E11" s="30">
        <f t="shared" si="0"/>
        <v>5.6178724645703677E-2</v>
      </c>
      <c r="F11" s="32">
        <f>'Risk Analysis'!C13</f>
        <v>0.24063896549593403</v>
      </c>
      <c r="G11" s="32">
        <f>'Risk Analysis'!F13</f>
        <v>0.11070839260081536</v>
      </c>
      <c r="H11" s="32">
        <f>'Risk Analysis'!I13</f>
        <v>4.3759250372510126E-2</v>
      </c>
      <c r="I11" s="32">
        <f>'Risk Analysis'!L13</f>
        <v>3.6052561526263918E-2</v>
      </c>
      <c r="J11" s="32"/>
      <c r="K11" s="34" t="s">
        <v>30</v>
      </c>
      <c r="L11" s="34">
        <v>59</v>
      </c>
    </row>
    <row r="12" spans="1:16" x14ac:dyDescent="0.2">
      <c r="A12" s="71">
        <v>43101</v>
      </c>
      <c r="B12" s="26">
        <v>2823.81</v>
      </c>
      <c r="C12" s="79">
        <f t="shared" si="1"/>
        <v>5.6178724645703677E-2</v>
      </c>
      <c r="D12" s="28"/>
      <c r="E12" s="30">
        <f t="shared" si="0"/>
        <v>-3.8947379604151844E-2</v>
      </c>
      <c r="F12" s="32">
        <f>'Risk Analysis'!C14</f>
        <v>4.2429085157085537E-2</v>
      </c>
      <c r="G12" s="32">
        <f>'Risk Analysis'!F14</f>
        <v>-1.305121288871738E-2</v>
      </c>
      <c r="H12" s="32">
        <f>'Risk Analysis'!I14</f>
        <v>-0.13241710472412421</v>
      </c>
      <c r="I12" s="32">
        <f>'Risk Analysis'!L14</f>
        <v>-2.4148963619666692E-2</v>
      </c>
      <c r="J12" s="32"/>
    </row>
    <row r="13" spans="1:16" ht="17" thickBot="1" x14ac:dyDescent="0.25">
      <c r="A13" s="71">
        <v>43132</v>
      </c>
      <c r="B13" s="26">
        <v>2713.83</v>
      </c>
      <c r="C13" s="79">
        <f t="shared" si="1"/>
        <v>-3.8947379604151844E-2</v>
      </c>
      <c r="D13" s="28"/>
      <c r="E13" s="30">
        <f t="shared" si="0"/>
        <v>-2.6884513768364281E-2</v>
      </c>
      <c r="F13" s="32">
        <f>'Risk Analysis'!C15</f>
        <v>-4.3049348480556797E-2</v>
      </c>
      <c r="G13" s="32">
        <f>'Risk Analysis'!F15</f>
        <v>-2.2088911791629653E-2</v>
      </c>
      <c r="H13" s="32">
        <f>'Risk Analysis'!I15</f>
        <v>-4.8464796062484845E-3</v>
      </c>
      <c r="I13" s="32">
        <f>'Risk Analysis'!L15</f>
        <v>1.5010277730239191E-2</v>
      </c>
      <c r="J13" s="32"/>
      <c r="K13" t="s">
        <v>31</v>
      </c>
    </row>
    <row r="14" spans="1:16" x14ac:dyDescent="0.2">
      <c r="A14" s="71">
        <v>43160</v>
      </c>
      <c r="B14" s="26">
        <v>2640.87</v>
      </c>
      <c r="C14" s="79">
        <f t="shared" si="1"/>
        <v>-2.6884513768364281E-2</v>
      </c>
      <c r="D14" s="28"/>
      <c r="E14" s="30">
        <f t="shared" si="0"/>
        <v>2.718801001185326E-3</v>
      </c>
      <c r="F14" s="32">
        <f>'Risk Analysis'!C16</f>
        <v>8.2074731431827253E-2</v>
      </c>
      <c r="G14" s="32">
        <f>'Risk Analysis'!F16</f>
        <v>2.4652317061386833E-2</v>
      </c>
      <c r="H14" s="32">
        <f>'Risk Analysis'!I16</f>
        <v>4.2085462973889008E-2</v>
      </c>
      <c r="I14" s="32">
        <f>'Risk Analysis'!L16</f>
        <v>0.15627510229739247</v>
      </c>
      <c r="J14" s="32"/>
      <c r="K14" s="35"/>
      <c r="L14" s="35" t="s">
        <v>36</v>
      </c>
      <c r="M14" s="35" t="s">
        <v>37</v>
      </c>
      <c r="N14" s="35" t="s">
        <v>38</v>
      </c>
      <c r="O14" s="35" t="s">
        <v>39</v>
      </c>
      <c r="P14" s="35" t="s">
        <v>40</v>
      </c>
    </row>
    <row r="15" spans="1:16" x14ac:dyDescent="0.2">
      <c r="A15" s="71">
        <v>43191</v>
      </c>
      <c r="B15" s="26">
        <v>2648.05</v>
      </c>
      <c r="C15" s="79">
        <f t="shared" si="1"/>
        <v>2.718801001185326E-3</v>
      </c>
      <c r="D15" s="28"/>
      <c r="E15" s="30">
        <f t="shared" si="0"/>
        <v>2.1608353316591378E-2</v>
      </c>
      <c r="F15" s="32">
        <f>'Risk Analysis'!C17</f>
        <v>4.0539412307600886E-2</v>
      </c>
      <c r="G15" s="32">
        <f>'Risk Analysis'!F17</f>
        <v>5.6886128514544949E-2</v>
      </c>
      <c r="H15" s="32">
        <f>'Risk Analysis'!I17</f>
        <v>4.4887614016976621E-2</v>
      </c>
      <c r="I15" s="32">
        <f>'Risk Analysis'!L17</f>
        <v>3.9288060481246868E-2</v>
      </c>
      <c r="J15" s="32"/>
      <c r="K15" s="33" t="s">
        <v>32</v>
      </c>
      <c r="L15" s="33">
        <v>1</v>
      </c>
      <c r="M15" s="33">
        <v>0.15776825779806908</v>
      </c>
      <c r="N15" s="33">
        <v>0.15776825779806908</v>
      </c>
      <c r="O15" s="33">
        <v>37.642426009660788</v>
      </c>
      <c r="P15" s="33">
        <v>8.6250048490267431E-8</v>
      </c>
    </row>
    <row r="16" spans="1:16" x14ac:dyDescent="0.2">
      <c r="A16" s="71">
        <v>43221</v>
      </c>
      <c r="B16" s="26">
        <v>2705.27</v>
      </c>
      <c r="C16" s="79">
        <f t="shared" si="1"/>
        <v>2.1608353316591378E-2</v>
      </c>
      <c r="D16" s="28"/>
      <c r="E16" s="30">
        <f t="shared" si="0"/>
        <v>4.842400204046143E-3</v>
      </c>
      <c r="F16" s="32">
        <f>'Risk Analysis'!C18</f>
        <v>4.3065287745196038E-2</v>
      </c>
      <c r="G16" s="32">
        <f>'Risk Analysis'!F18</f>
        <v>1.9973711704459195E-3</v>
      </c>
      <c r="H16" s="32">
        <f>'Risk Analysis'!I18</f>
        <v>2.8662792558671154E-2</v>
      </c>
      <c r="I16" s="32">
        <f>'Risk Analysis'!L18</f>
        <v>-3.9892087951808819E-2</v>
      </c>
      <c r="J16" s="32"/>
      <c r="K16" s="33" t="s">
        <v>33</v>
      </c>
      <c r="L16" s="33">
        <v>57</v>
      </c>
      <c r="M16" s="33">
        <v>0.23890040169520349</v>
      </c>
      <c r="N16" s="33">
        <v>4.1912351174597101E-3</v>
      </c>
      <c r="O16" s="33"/>
      <c r="P16" s="33"/>
    </row>
    <row r="17" spans="1:19" ht="17" thickBot="1" x14ac:dyDescent="0.25">
      <c r="A17" s="71">
        <v>43252</v>
      </c>
      <c r="B17" s="26">
        <v>2718.37</v>
      </c>
      <c r="C17" s="79">
        <f t="shared" si="1"/>
        <v>4.842400204046143E-3</v>
      </c>
      <c r="D17" s="28"/>
      <c r="E17" s="30">
        <f t="shared" si="0"/>
        <v>3.6021586465418642E-2</v>
      </c>
      <c r="F17" s="32">
        <f>'Risk Analysis'!C19</f>
        <v>4.5675897024285914E-2</v>
      </c>
      <c r="G17" s="32">
        <f>'Risk Analysis'!F19</f>
        <v>7.5752895586815111E-2</v>
      </c>
      <c r="H17" s="32">
        <f>'Risk Analysis'!I19</f>
        <v>-1.4746813120129246E-2</v>
      </c>
      <c r="I17" s="32">
        <f>'Risk Analysis'!L19</f>
        <v>4.7860935481674353E-2</v>
      </c>
      <c r="J17" s="32"/>
      <c r="K17" s="34" t="s">
        <v>34</v>
      </c>
      <c r="L17" s="34">
        <v>58</v>
      </c>
      <c r="M17" s="34">
        <v>0.39666865949327257</v>
      </c>
      <c r="N17" s="34"/>
      <c r="O17" s="34"/>
      <c r="P17" s="34"/>
    </row>
    <row r="18" spans="1:19" ht="17" thickBot="1" x14ac:dyDescent="0.25">
      <c r="A18" s="71">
        <v>43282</v>
      </c>
      <c r="B18" s="26">
        <v>2816.29</v>
      </c>
      <c r="C18" s="79">
        <f t="shared" si="1"/>
        <v>3.6021586465418642E-2</v>
      </c>
      <c r="D18" s="28"/>
      <c r="E18" s="30">
        <f t="shared" si="0"/>
        <v>3.0263218631603996E-2</v>
      </c>
      <c r="F18" s="32">
        <f>'Risk Analysis'!C20</f>
        <v>0.13236453990543015</v>
      </c>
      <c r="G18" s="32">
        <f>'Risk Analysis'!F20</f>
        <v>5.8917877312309866E-2</v>
      </c>
      <c r="H18" s="32">
        <f>'Risk Analysis'!I20</f>
        <v>-1.643986323062463E-2</v>
      </c>
      <c r="I18" s="32">
        <f>'Risk Analysis'!L20</f>
        <v>1.104243490048688E-2</v>
      </c>
      <c r="J18" s="32"/>
    </row>
    <row r="19" spans="1:19" x14ac:dyDescent="0.2">
      <c r="A19" s="71">
        <v>43313</v>
      </c>
      <c r="B19" s="26">
        <v>2901.52</v>
      </c>
      <c r="C19" s="79">
        <f t="shared" si="1"/>
        <v>3.0263218631603996E-2</v>
      </c>
      <c r="D19" s="28"/>
      <c r="E19" s="30">
        <f t="shared" si="0"/>
        <v>4.2943009181394707E-3</v>
      </c>
      <c r="F19" s="32">
        <f>'Risk Analysis'!C21</f>
        <v>-4.8243220275889622E-3</v>
      </c>
      <c r="G19" s="32">
        <f>'Risk Analysis'!F21</f>
        <v>2.207898515319117E-2</v>
      </c>
      <c r="H19" s="32">
        <f>'Risk Analysis'!I21</f>
        <v>7.1435010611355904E-2</v>
      </c>
      <c r="I19" s="32">
        <f>'Risk Analysis'!L21</f>
        <v>8.1086260987039693E-3</v>
      </c>
      <c r="J19" s="32"/>
      <c r="K19" s="35"/>
      <c r="L19" s="35" t="s">
        <v>41</v>
      </c>
      <c r="M19" s="35" t="s">
        <v>29</v>
      </c>
      <c r="N19" s="35" t="s">
        <v>42</v>
      </c>
      <c r="O19" s="35" t="s">
        <v>43</v>
      </c>
      <c r="P19" s="35" t="s">
        <v>44</v>
      </c>
      <c r="Q19" s="35" t="s">
        <v>45</v>
      </c>
      <c r="R19" s="35" t="s">
        <v>46</v>
      </c>
      <c r="S19" s="35" t="s">
        <v>47</v>
      </c>
    </row>
    <row r="20" spans="1:19" x14ac:dyDescent="0.2">
      <c r="A20" s="71">
        <v>43344</v>
      </c>
      <c r="B20" s="26">
        <v>2913.98</v>
      </c>
      <c r="C20" s="79">
        <f t="shared" si="1"/>
        <v>4.2943009181394707E-3</v>
      </c>
      <c r="D20" s="28"/>
      <c r="E20" s="30">
        <f t="shared" si="0"/>
        <v>-6.9403358979814631E-2</v>
      </c>
      <c r="F20" s="32">
        <f>'Risk Analysis'!C22</f>
        <v>-0.20219170743884177</v>
      </c>
      <c r="G20" s="32">
        <f>'Risk Analysis'!F22</f>
        <v>-6.6101308727681565E-2</v>
      </c>
      <c r="H20" s="32">
        <f>'Risk Analysis'!I22</f>
        <v>-6.2808731707365575E-2</v>
      </c>
      <c r="I20" s="32">
        <f>'Risk Analysis'!L22</f>
        <v>-0.11753138201458677</v>
      </c>
      <c r="J20" s="32"/>
      <c r="K20" s="33" t="s">
        <v>35</v>
      </c>
      <c r="L20" s="33">
        <v>1.0791846261896321E-2</v>
      </c>
      <c r="M20" s="33">
        <v>8.6552541672478573E-3</v>
      </c>
      <c r="N20" s="33">
        <v>1.2468549222660026</v>
      </c>
      <c r="O20" s="33">
        <v>0.21755005340077921</v>
      </c>
      <c r="P20" s="33">
        <v>-6.5400012494020582E-3</v>
      </c>
      <c r="Q20" s="33">
        <v>2.8123693773194701E-2</v>
      </c>
      <c r="R20" s="33">
        <v>-6.5400012494020582E-3</v>
      </c>
      <c r="S20" s="33">
        <v>2.8123693773194701E-2</v>
      </c>
    </row>
    <row r="21" spans="1:19" ht="17" thickBot="1" x14ac:dyDescent="0.25">
      <c r="A21" s="71">
        <v>43374</v>
      </c>
      <c r="B21" s="26">
        <v>2711.74</v>
      </c>
      <c r="C21" s="79">
        <f t="shared" si="1"/>
        <v>-6.9403358979814631E-2</v>
      </c>
      <c r="D21" s="28"/>
      <c r="E21" s="30">
        <f t="shared" si="0"/>
        <v>1.7859381799140144E-2</v>
      </c>
      <c r="F21" s="32">
        <f>'Risk Analysis'!C23</f>
        <v>5.7671750128774221E-2</v>
      </c>
      <c r="G21" s="32">
        <f>'Risk Analysis'!F23</f>
        <v>3.8198735286393594E-2</v>
      </c>
      <c r="H21" s="32">
        <f>'Risk Analysis'!I23</f>
        <v>-2.2592191285973097E-3</v>
      </c>
      <c r="I21" s="32">
        <f>'Risk Analysis'!L23</f>
        <v>-6.0453721091898373E-2</v>
      </c>
      <c r="J21" s="32"/>
      <c r="K21" s="34" t="s">
        <v>24</v>
      </c>
      <c r="L21" s="39">
        <v>1.1266075153560799</v>
      </c>
      <c r="M21" s="34">
        <v>0.1836258593615154</v>
      </c>
      <c r="N21" s="34">
        <v>6.135342371022233</v>
      </c>
      <c r="O21" s="34">
        <v>8.6250048490269456E-8</v>
      </c>
      <c r="P21" s="34">
        <v>0.75890307455201234</v>
      </c>
      <c r="Q21" s="34">
        <v>1.4943119561601379</v>
      </c>
      <c r="R21" s="34">
        <v>0.75890307455201234</v>
      </c>
      <c r="S21" s="34">
        <v>1.4943119561601379</v>
      </c>
    </row>
    <row r="22" spans="1:19" x14ac:dyDescent="0.2">
      <c r="A22" s="71">
        <v>43405</v>
      </c>
      <c r="B22" s="26">
        <v>2760.17</v>
      </c>
      <c r="C22" s="79">
        <f t="shared" si="1"/>
        <v>1.7859381799140144E-2</v>
      </c>
      <c r="D22" s="28"/>
      <c r="E22" s="30">
        <f t="shared" si="0"/>
        <v>-9.1776955767217297E-2</v>
      </c>
      <c r="F22" s="32">
        <f>'Risk Analysis'!C24</f>
        <v>-0.11134978617571568</v>
      </c>
      <c r="G22" s="32">
        <f>'Risk Analysis'!F24</f>
        <v>-8.0090296240109632E-2</v>
      </c>
      <c r="H22" s="32">
        <f>'Risk Analysis'!I24</f>
        <v>-0.13356893097416164</v>
      </c>
      <c r="I22" s="32">
        <f>'Risk Analysis'!L24</f>
        <v>2.2371789342109222E-2</v>
      </c>
      <c r="J22" s="32"/>
    </row>
    <row r="23" spans="1:19" ht="33" customHeight="1" x14ac:dyDescent="0.2">
      <c r="A23" s="71">
        <v>43435</v>
      </c>
      <c r="B23" s="26">
        <v>2506.85</v>
      </c>
      <c r="C23" s="79">
        <f t="shared" si="1"/>
        <v>-9.1776955767217297E-2</v>
      </c>
      <c r="D23" s="28"/>
      <c r="E23" s="30">
        <f t="shared" si="0"/>
        <v>7.8684404731036967E-2</v>
      </c>
      <c r="F23" s="32">
        <f>'Risk Analysis'!C25</f>
        <v>0.14431713894764683</v>
      </c>
      <c r="G23" s="32">
        <f>'Risk Analysis'!F25</f>
        <v>2.8157839009551378E-2</v>
      </c>
      <c r="H23" s="32">
        <f>'Risk Analysis'!I25</f>
        <v>7.4644276384184319E-2</v>
      </c>
      <c r="I23" s="32">
        <f>'Risk Analysis'!L25</f>
        <v>9.1693918438867733E-2</v>
      </c>
      <c r="J23" s="32"/>
      <c r="K23" s="25" t="s">
        <v>62</v>
      </c>
      <c r="L23" s="91" t="s">
        <v>18</v>
      </c>
      <c r="M23" s="90" t="s">
        <v>50</v>
      </c>
      <c r="N23" s="93"/>
    </row>
    <row r="24" spans="1:19" x14ac:dyDescent="0.2">
      <c r="A24" s="71">
        <v>43466</v>
      </c>
      <c r="B24" s="26">
        <v>2704.1</v>
      </c>
      <c r="C24" s="79">
        <f t="shared" si="1"/>
        <v>7.8684404731036967E-2</v>
      </c>
      <c r="D24" s="28"/>
      <c r="E24" s="30">
        <f t="shared" si="0"/>
        <v>2.9728930143115964E-2</v>
      </c>
      <c r="F24" s="32">
        <f>'Risk Analysis'!C26</f>
        <v>-4.5906003222216454E-2</v>
      </c>
      <c r="G24" s="32">
        <f>'Risk Analysis'!F26</f>
        <v>7.2776123506119589E-2</v>
      </c>
      <c r="H24" s="32">
        <f>'Risk Analysis'!I26</f>
        <v>7.8466185599886801E-2</v>
      </c>
      <c r="I24" s="32">
        <f>'Risk Analysis'!L26</f>
        <v>7.9535025588643268E-2</v>
      </c>
      <c r="J24" s="32"/>
      <c r="K24" s="87" t="s">
        <v>8</v>
      </c>
      <c r="L24" s="20">
        <f>'Risk Analysis'!A72</f>
        <v>2.2870123399941114E-2</v>
      </c>
      <c r="M24" s="29">
        <f>F62</f>
        <v>1.1266075153560755</v>
      </c>
    </row>
    <row r="25" spans="1:19" x14ac:dyDescent="0.2">
      <c r="A25" s="71">
        <v>43497</v>
      </c>
      <c r="B25" s="26">
        <v>2784.49</v>
      </c>
      <c r="C25" s="79">
        <f t="shared" si="1"/>
        <v>2.9728930143115964E-2</v>
      </c>
      <c r="D25" s="28"/>
      <c r="E25" s="30">
        <f t="shared" si="0"/>
        <v>1.7924287751078408E-2</v>
      </c>
      <c r="F25" s="32">
        <f>'Risk Analysis'!C27</f>
        <v>8.5935766378937864E-2</v>
      </c>
      <c r="G25" s="32">
        <f>'Risk Analysis'!F27</f>
        <v>5.7249542000722471E-2</v>
      </c>
      <c r="H25" s="32">
        <f>'Risk Analysis'!I27</f>
        <v>3.374749132029619E-2</v>
      </c>
      <c r="I25" s="32">
        <f>'Risk Analysis'!L27</f>
        <v>8.5761900113058814E-2</v>
      </c>
      <c r="J25" s="40"/>
      <c r="K25" s="87" t="s">
        <v>7</v>
      </c>
      <c r="L25" s="19">
        <f>'Risk Analysis'!A73</f>
        <v>2.6860618344484034E-2</v>
      </c>
      <c r="M25" s="29">
        <f>G62</f>
        <v>0.92435877450021287</v>
      </c>
      <c r="N25" s="20"/>
      <c r="O25" s="37"/>
      <c r="P25" s="37"/>
      <c r="Q25" s="37"/>
      <c r="R25" s="37"/>
      <c r="S25" s="37"/>
    </row>
    <row r="26" spans="1:19" x14ac:dyDescent="0.2">
      <c r="A26" s="71">
        <v>43525</v>
      </c>
      <c r="B26" s="26">
        <v>2834.4</v>
      </c>
      <c r="C26" s="79">
        <f t="shared" si="1"/>
        <v>1.7924287751078408E-2</v>
      </c>
      <c r="D26" s="28"/>
      <c r="E26" s="30">
        <f t="shared" si="0"/>
        <v>3.9313434942139368E-2</v>
      </c>
      <c r="F26" s="32">
        <f>'Risk Analysis'!C28</f>
        <v>8.1858778604520524E-2</v>
      </c>
      <c r="G26" s="32">
        <f>'Risk Analysis'!F28</f>
        <v>0.10734280381907731</v>
      </c>
      <c r="H26" s="32">
        <f>'Risk Analysis'!I28</f>
        <v>-6.4357903737921104E-3</v>
      </c>
      <c r="I26" s="32">
        <f>'Risk Analysis'!L28</f>
        <v>6.4501156480658087E-2</v>
      </c>
      <c r="J26" s="40"/>
      <c r="K26" s="87" t="s">
        <v>9</v>
      </c>
      <c r="L26" s="19">
        <f>'Risk Analysis'!A74</f>
        <v>9.3245761169359342E-3</v>
      </c>
      <c r="M26" s="29">
        <f>H62</f>
        <v>1.0812645307047948</v>
      </c>
      <c r="N26" s="94"/>
      <c r="O26" s="37"/>
      <c r="P26" s="37"/>
      <c r="Q26" s="37"/>
      <c r="R26" s="37"/>
      <c r="S26" s="37"/>
    </row>
    <row r="27" spans="1:19" x14ac:dyDescent="0.2">
      <c r="A27" s="71">
        <v>43556</v>
      </c>
      <c r="B27" s="26">
        <v>2945.83</v>
      </c>
      <c r="C27" s="79">
        <f t="shared" si="1"/>
        <v>3.9313434942139368E-2</v>
      </c>
      <c r="D27" s="28"/>
      <c r="E27" s="30">
        <f t="shared" si="0"/>
        <v>-6.5777726481161508E-2</v>
      </c>
      <c r="F27" s="32">
        <f>'Risk Analysis'!C29</f>
        <v>-7.8613288430815192E-2</v>
      </c>
      <c r="G27" s="32">
        <f>'Risk Analysis'!F29</f>
        <v>-5.2986133301261715E-2</v>
      </c>
      <c r="H27" s="32">
        <f>'Risk Analysis'!I29</f>
        <v>-0.11846051025314913</v>
      </c>
      <c r="I27" s="32">
        <f>'Risk Analysis'!L29</f>
        <v>-1.8754387566232891E-2</v>
      </c>
      <c r="J27" s="40"/>
      <c r="K27" s="87" t="s">
        <v>10</v>
      </c>
      <c r="L27" s="19">
        <f>'Risk Analysis'!A75</f>
        <v>1.9928216102895892E-2</v>
      </c>
      <c r="M27" s="29">
        <f>I62</f>
        <v>0.82763823656566982</v>
      </c>
      <c r="N27" s="94"/>
      <c r="O27" s="37"/>
      <c r="P27" s="37"/>
      <c r="Q27" s="37"/>
      <c r="R27" s="37"/>
      <c r="S27" s="37"/>
    </row>
    <row r="28" spans="1:19" x14ac:dyDescent="0.2">
      <c r="A28" s="71">
        <v>43586</v>
      </c>
      <c r="B28" s="26">
        <v>2752.06</v>
      </c>
      <c r="C28" s="79">
        <f t="shared" si="1"/>
        <v>-6.5777726481161508E-2</v>
      </c>
      <c r="D28" s="28"/>
      <c r="E28" s="30">
        <f t="shared" si="0"/>
        <v>6.8930183208215035E-2</v>
      </c>
      <c r="F28" s="32">
        <f>'Risk Analysis'!C30</f>
        <v>6.6791767427062221E-2</v>
      </c>
      <c r="G28" s="32">
        <f>'Risk Analysis'!F30</f>
        <v>8.7127001826227513E-2</v>
      </c>
      <c r="H28" s="32">
        <f>'Risk Analysis'!I30</f>
        <v>9.5215364983915848E-2</v>
      </c>
      <c r="I28" s="32">
        <f>'Risk Analysis'!L30</f>
        <v>0.10543390105184654</v>
      </c>
      <c r="J28" s="40"/>
      <c r="K28" s="33"/>
      <c r="L28" s="33"/>
      <c r="M28" s="37"/>
      <c r="N28" s="37"/>
      <c r="O28" s="37"/>
      <c r="P28" s="37"/>
      <c r="Q28" s="37"/>
      <c r="R28" s="37"/>
      <c r="S28" s="37"/>
    </row>
    <row r="29" spans="1:19" x14ac:dyDescent="0.2">
      <c r="A29" s="71">
        <v>43617</v>
      </c>
      <c r="B29" s="26">
        <v>2941.76</v>
      </c>
      <c r="C29" s="79">
        <f t="shared" si="1"/>
        <v>6.8930183208215035E-2</v>
      </c>
      <c r="D29" s="28"/>
      <c r="E29" s="30">
        <f t="shared" si="0"/>
        <v>1.312819536603934E-2</v>
      </c>
      <c r="F29" s="32">
        <f>'Risk Analysis'!C31</f>
        <v>-1.4179103588929438E-2</v>
      </c>
      <c r="G29" s="32">
        <f>'Risk Analysis'!F31</f>
        <v>1.7243918997695302E-2</v>
      </c>
      <c r="H29" s="32">
        <f>'Risk Analysis'!I31</f>
        <v>-2.9623105632179233E-2</v>
      </c>
      <c r="I29" s="32">
        <f>'Risk Analysis'!L31</f>
        <v>2.6718289240414148E-3</v>
      </c>
      <c r="J29" s="40"/>
      <c r="K29" s="33"/>
      <c r="L29" s="33"/>
      <c r="M29" s="37"/>
      <c r="N29" s="37"/>
      <c r="O29" s="37"/>
      <c r="P29" s="37"/>
      <c r="Q29" s="37"/>
      <c r="R29" s="37"/>
      <c r="S29" s="37"/>
    </row>
    <row r="30" spans="1:19" x14ac:dyDescent="0.2">
      <c r="A30" s="71">
        <v>43647</v>
      </c>
      <c r="B30" s="26">
        <v>2980.38</v>
      </c>
      <c r="C30" s="79">
        <f t="shared" si="1"/>
        <v>1.312819536603934E-2</v>
      </c>
      <c r="D30" s="28"/>
      <c r="E30" s="30">
        <f t="shared" si="0"/>
        <v>-1.8091652742267789E-2</v>
      </c>
      <c r="F30" s="32">
        <f>'Risk Analysis'!C32</f>
        <v>-4.8473836549705253E-2</v>
      </c>
      <c r="G30" s="32">
        <f>'Risk Analysis'!F32</f>
        <v>1.1667979635007493E-2</v>
      </c>
      <c r="H30" s="32">
        <f>'Risk Analysis'!I32</f>
        <v>-7.9074581709018668E-2</v>
      </c>
      <c r="I30" s="32">
        <f>'Risk Analysis'!L32</f>
        <v>-3.43725759585349E-2</v>
      </c>
      <c r="J30" s="40"/>
      <c r="K30" s="33"/>
      <c r="L30" s="33"/>
      <c r="M30" s="37"/>
      <c r="N30" s="37"/>
      <c r="O30" s="37"/>
      <c r="P30" s="37"/>
      <c r="Q30" s="25" t="s">
        <v>65</v>
      </c>
      <c r="R30" s="92" t="s">
        <v>64</v>
      </c>
      <c r="S30" s="92" t="s">
        <v>16</v>
      </c>
    </row>
    <row r="31" spans="1:19" x14ac:dyDescent="0.2">
      <c r="A31" s="71">
        <v>43678</v>
      </c>
      <c r="B31" s="26">
        <v>2926.46</v>
      </c>
      <c r="C31" s="79">
        <f t="shared" si="1"/>
        <v>-1.8091652742267789E-2</v>
      </c>
      <c r="D31" s="28"/>
      <c r="E31" s="30">
        <f t="shared" si="0"/>
        <v>1.7181167690656883E-2</v>
      </c>
      <c r="F31" s="32">
        <f>'Risk Analysis'!C33</f>
        <v>-2.2732776806389545E-2</v>
      </c>
      <c r="G31" s="32">
        <f>'Risk Analysis'!F33</f>
        <v>1.1844965193470558E-2</v>
      </c>
      <c r="H31" s="32">
        <f>'Risk Analysis'!I33</f>
        <v>4.3924635401857003E-2</v>
      </c>
      <c r="I31" s="32">
        <f>'Risk Analysis'!L33</f>
        <v>6.2086439063891146E-3</v>
      </c>
      <c r="J31" s="40"/>
      <c r="L31" s="41"/>
      <c r="M31" s="37"/>
      <c r="N31" s="37"/>
      <c r="O31" s="37"/>
      <c r="P31" s="37"/>
      <c r="Q31" s="25" t="s">
        <v>8</v>
      </c>
      <c r="R31" s="95">
        <f>F62</f>
        <v>1.1266075153560755</v>
      </c>
      <c r="S31" s="96">
        <f>'Risk Analysis'!B72</f>
        <v>8.2698940856878719E-2</v>
      </c>
    </row>
    <row r="32" spans="1:19" x14ac:dyDescent="0.2">
      <c r="A32" s="71">
        <v>43709</v>
      </c>
      <c r="B32" s="26">
        <v>2976.74</v>
      </c>
      <c r="C32" s="79">
        <f t="shared" si="1"/>
        <v>1.7181167690656883E-2</v>
      </c>
      <c r="D32" s="28"/>
      <c r="E32" s="30">
        <f t="shared" si="0"/>
        <v>2.0431747482144953E-2</v>
      </c>
      <c r="F32" s="32">
        <f>'Risk Analysis'!C34</f>
        <v>2.3474718851702887E-2</v>
      </c>
      <c r="G32" s="32">
        <f>'Risk Analysis'!F34</f>
        <v>3.1216322925403807E-2</v>
      </c>
      <c r="H32" s="32">
        <f>'Risk Analysis'!I34</f>
        <v>-4.3053523950086887E-2</v>
      </c>
      <c r="I32" s="32">
        <f>'Risk Analysis'!L34</f>
        <v>4.8951028896256903E-2</v>
      </c>
      <c r="J32" s="40"/>
      <c r="K32" s="33"/>
      <c r="L32" s="33"/>
      <c r="M32" s="37"/>
      <c r="N32" s="37"/>
      <c r="O32" s="37"/>
      <c r="P32" s="37"/>
      <c r="Q32" s="25" t="s">
        <v>9</v>
      </c>
      <c r="R32" s="95">
        <f>H62</f>
        <v>1.0812645307047948</v>
      </c>
      <c r="S32" s="15">
        <f>'Risk Analysis'!B74</f>
        <v>9.2162673148660307E-2</v>
      </c>
    </row>
    <row r="33" spans="1:19" x14ac:dyDescent="0.2">
      <c r="A33" s="71">
        <v>43739</v>
      </c>
      <c r="B33" s="26">
        <v>3037.56</v>
      </c>
      <c r="C33" s="79">
        <f t="shared" si="1"/>
        <v>2.0431747482144953E-2</v>
      </c>
      <c r="D33" s="28"/>
      <c r="E33" s="30">
        <f t="shared" si="0"/>
        <v>3.4047064090915104E-2</v>
      </c>
      <c r="F33" s="32">
        <f>'Risk Analysis'!C35</f>
        <v>1.3587301193268102E-2</v>
      </c>
      <c r="G33" s="32">
        <f>'Risk Analysis'!F35</f>
        <v>5.5869707752396636E-2</v>
      </c>
      <c r="H33" s="32">
        <f>'Risk Analysis'!I35</f>
        <v>8.2875619304830107E-3</v>
      </c>
      <c r="I33" s="32">
        <f>'Risk Analysis'!L35</f>
        <v>6.4836500567006405E-2</v>
      </c>
      <c r="J33" s="40"/>
      <c r="K33" s="37"/>
      <c r="L33" s="37"/>
      <c r="M33" s="37"/>
      <c r="N33" s="37"/>
      <c r="O33" s="37"/>
      <c r="P33" s="37"/>
      <c r="Q33" s="25" t="s">
        <v>7</v>
      </c>
      <c r="R33" s="95">
        <f>G62</f>
        <v>0.92435877450021287</v>
      </c>
      <c r="S33" s="96">
        <f>'Risk Analysis'!B73</f>
        <v>5.6020788831463456E-2</v>
      </c>
    </row>
    <row r="34" spans="1:19" x14ac:dyDescent="0.2">
      <c r="A34" s="71">
        <v>43770</v>
      </c>
      <c r="B34" s="26">
        <v>3140.98</v>
      </c>
      <c r="C34" s="79">
        <f t="shared" si="1"/>
        <v>3.4047064090915104E-2</v>
      </c>
      <c r="D34" s="28"/>
      <c r="E34" s="30">
        <f t="shared" si="0"/>
        <v>2.8589803182446302E-2</v>
      </c>
      <c r="F34" s="32">
        <f>'Risk Analysis'!C36</f>
        <v>2.6121676876964622E-2</v>
      </c>
      <c r="G34" s="32">
        <f>'Risk Analysis'!F36</f>
        <v>4.5293809639141855E-2</v>
      </c>
      <c r="H34" s="32">
        <f>'Risk Analysis'!I36</f>
        <v>3.6570590243833578E-2</v>
      </c>
      <c r="I34" s="32">
        <f>'Risk Analysis'!L36</f>
        <v>1.694095159165333E-2</v>
      </c>
      <c r="J34" s="40"/>
      <c r="K34" s="37"/>
      <c r="L34" s="37"/>
      <c r="M34" s="37"/>
      <c r="N34" s="37"/>
      <c r="O34" s="37"/>
      <c r="P34" s="37"/>
      <c r="Q34" s="25" t="s">
        <v>10</v>
      </c>
      <c r="R34" s="95">
        <f>I62</f>
        <v>0.82763823656566982</v>
      </c>
      <c r="S34" s="96">
        <f>'Risk Analysis'!B75</f>
        <v>6.2386425841987281E-2</v>
      </c>
    </row>
    <row r="35" spans="1:19" x14ac:dyDescent="0.2">
      <c r="A35" s="71">
        <v>43800</v>
      </c>
      <c r="B35" s="26">
        <v>3230.78</v>
      </c>
      <c r="C35" s="79">
        <f t="shared" si="1"/>
        <v>2.8589803182446302E-2</v>
      </c>
      <c r="D35" s="28"/>
      <c r="E35" s="30">
        <f t="shared" ref="E35:E61" si="2">C36</f>
        <v>-1.6280898111292685E-3</v>
      </c>
      <c r="F35" s="32">
        <f>'Risk Analysis'!C37</f>
        <v>8.7063819356746175E-2</v>
      </c>
      <c r="G35" s="32">
        <f>'Risk Analysis'!F37</f>
        <v>7.9454677335075302E-2</v>
      </c>
      <c r="H35" s="32">
        <f>'Risk Analysis'!I37</f>
        <v>-0.10977371478758914</v>
      </c>
      <c r="I35" s="32">
        <f>'Risk Analysis'!L37</f>
        <v>-4.0301081275623166E-2</v>
      </c>
      <c r="J35" s="40"/>
      <c r="K35" s="38"/>
      <c r="L35" s="38"/>
      <c r="M35" s="38"/>
      <c r="N35" s="38"/>
      <c r="O35" s="38"/>
      <c r="P35" s="38"/>
      <c r="S35" s="37"/>
    </row>
    <row r="36" spans="1:19" x14ac:dyDescent="0.2">
      <c r="A36" s="71">
        <v>43831</v>
      </c>
      <c r="B36" s="26">
        <v>3225.52</v>
      </c>
      <c r="C36" s="79">
        <f t="shared" si="1"/>
        <v>-1.6280898111292685E-3</v>
      </c>
      <c r="D36" s="28"/>
      <c r="E36" s="30">
        <f t="shared" si="2"/>
        <v>-8.4110469009648109E-2</v>
      </c>
      <c r="F36" s="32">
        <f>'Risk Analysis'!C38</f>
        <v>-6.2213734519593715E-2</v>
      </c>
      <c r="G36" s="32">
        <f>'Risk Analysis'!F38</f>
        <v>-4.828752799562129E-2</v>
      </c>
      <c r="H36" s="32">
        <f>'Risk Analysis'!I38</f>
        <v>-0.1719253692068928</v>
      </c>
      <c r="I36" s="32">
        <f>'Risk Analysis'!L38</f>
        <v>-6.1851781016021103E-2</v>
      </c>
      <c r="J36" s="40"/>
      <c r="K36" s="33"/>
      <c r="L36" s="33"/>
      <c r="M36" s="33"/>
      <c r="N36" s="33"/>
      <c r="O36" s="33"/>
      <c r="P36" s="33"/>
      <c r="S36" s="37"/>
    </row>
    <row r="37" spans="1:19" x14ac:dyDescent="0.2">
      <c r="A37" s="71">
        <v>43862</v>
      </c>
      <c r="B37" s="26">
        <v>2954.22</v>
      </c>
      <c r="C37" s="79">
        <f t="shared" si="1"/>
        <v>-8.4110469009648109E-2</v>
      </c>
      <c r="D37" s="28"/>
      <c r="E37" s="30">
        <f t="shared" si="2"/>
        <v>-0.12511932083595659</v>
      </c>
      <c r="F37" s="32">
        <f>'Risk Analysis'!C39</f>
        <v>3.5020555275381546E-2</v>
      </c>
      <c r="G37" s="32">
        <f>'Risk Analysis'!F39</f>
        <v>-2.3882607227677963E-2</v>
      </c>
      <c r="H37" s="32">
        <f>'Risk Analysis'!I39</f>
        <v>-0.25126128919307261</v>
      </c>
      <c r="I37" s="32">
        <f>'Risk Analysis'!L39</f>
        <v>-8.7366813619277783E-2</v>
      </c>
      <c r="J37" s="40"/>
      <c r="K37" s="33"/>
      <c r="L37" s="33"/>
      <c r="M37" s="33"/>
      <c r="N37" s="33"/>
      <c r="O37" s="33"/>
      <c r="P37" s="33"/>
      <c r="S37" s="37"/>
    </row>
    <row r="38" spans="1:19" x14ac:dyDescent="0.2">
      <c r="A38" s="71">
        <v>43891</v>
      </c>
      <c r="B38" s="26">
        <v>2584.59</v>
      </c>
      <c r="C38" s="79">
        <f t="shared" si="1"/>
        <v>-0.12511932083595659</v>
      </c>
      <c r="D38" s="28"/>
      <c r="E38" s="30">
        <f t="shared" si="2"/>
        <v>0.12684410293315368</v>
      </c>
      <c r="F38" s="32">
        <f>'Risk Analysis'!C40</f>
        <v>0.26890016863862753</v>
      </c>
      <c r="G38" s="32">
        <f>'Risk Analysis'!F40</f>
        <v>0.13632619160350698</v>
      </c>
      <c r="H38" s="32">
        <f>'Risk Analysis'!I40</f>
        <v>0.22386108119695713</v>
      </c>
      <c r="I38" s="32">
        <f>'Risk Analysis'!L40</f>
        <v>4.1364963445358394E-2</v>
      </c>
      <c r="J38" s="40"/>
      <c r="K38" s="33"/>
      <c r="L38" s="33"/>
      <c r="M38" s="33"/>
      <c r="N38" s="33"/>
      <c r="O38" s="33"/>
      <c r="P38" s="33"/>
      <c r="Q38" s="37"/>
      <c r="R38" s="37"/>
      <c r="S38" s="37"/>
    </row>
    <row r="39" spans="1:19" x14ac:dyDescent="0.2">
      <c r="A39" s="71">
        <v>43922</v>
      </c>
      <c r="B39" s="26">
        <v>2912.43</v>
      </c>
      <c r="C39" s="79">
        <f t="shared" si="1"/>
        <v>0.12684410293315368</v>
      </c>
      <c r="D39" s="28"/>
      <c r="E39" s="30">
        <f t="shared" si="2"/>
        <v>4.5281775012618368E-2</v>
      </c>
      <c r="F39" s="32">
        <f>'Risk Analysis'!C41</f>
        <v>-1.2784916329830261E-2</v>
      </c>
      <c r="G39" s="32">
        <f>'Risk Analysis'!F41</f>
        <v>2.2543183356323805E-2</v>
      </c>
      <c r="H39" s="32">
        <f>'Risk Analysis'!I41</f>
        <v>-2.1519460070246157E-2</v>
      </c>
      <c r="I39" s="32">
        <f>'Risk Analysis'!L41</f>
        <v>7.7734476698537405E-2</v>
      </c>
      <c r="J39" s="40"/>
      <c r="K39" s="37"/>
      <c r="L39" s="37"/>
      <c r="M39" s="37"/>
      <c r="N39" s="37"/>
      <c r="O39" s="37"/>
      <c r="P39" s="37"/>
      <c r="Q39" s="37"/>
      <c r="R39" s="37"/>
      <c r="S39" s="37"/>
    </row>
    <row r="40" spans="1:19" x14ac:dyDescent="0.2">
      <c r="A40" s="71">
        <v>43952</v>
      </c>
      <c r="B40" s="26">
        <v>3044.31</v>
      </c>
      <c r="C40" s="79">
        <f t="shared" si="1"/>
        <v>4.5281775012618368E-2</v>
      </c>
      <c r="D40" s="28"/>
      <c r="E40" s="30">
        <f t="shared" si="2"/>
        <v>1.838840328350267E-2</v>
      </c>
      <c r="F40" s="32">
        <f>'Risk Analysis'!C42</f>
        <v>0.12956674698783996</v>
      </c>
      <c r="G40" s="32">
        <f>'Risk Analysis'!F42</f>
        <v>0.11365244594353481</v>
      </c>
      <c r="H40" s="32">
        <f>'Risk Analysis'!I42</f>
        <v>2.57524044204734E-3</v>
      </c>
      <c r="I40" s="32">
        <f>'Risk Analysis'!L42</f>
        <v>4.1333342951527047E-2</v>
      </c>
      <c r="J40" s="40"/>
      <c r="K40" s="38"/>
      <c r="L40" s="38"/>
      <c r="M40" s="38"/>
      <c r="N40" s="38"/>
      <c r="O40" s="38"/>
      <c r="P40" s="38"/>
      <c r="Q40" s="38"/>
      <c r="R40" s="38"/>
      <c r="S40" s="38"/>
    </row>
    <row r="41" spans="1:19" x14ac:dyDescent="0.2">
      <c r="A41" s="71">
        <v>43983</v>
      </c>
      <c r="B41" s="26">
        <v>3100.29</v>
      </c>
      <c r="C41" s="79">
        <f t="shared" si="1"/>
        <v>1.838840328350267E-2</v>
      </c>
      <c r="D41" s="28"/>
      <c r="E41" s="30">
        <f t="shared" si="2"/>
        <v>5.5101296975444213E-2</v>
      </c>
      <c r="F41" s="32">
        <f>'Risk Analysis'!C43</f>
        <v>0.14711356811835399</v>
      </c>
      <c r="G41" s="32">
        <f>'Risk Analysis'!F43</f>
        <v>7.3705955482423272E-3</v>
      </c>
      <c r="H41" s="32">
        <f>'Risk Analysis'!I43</f>
        <v>-5.9033926585554584E-2</v>
      </c>
      <c r="I41" s="32">
        <f>'Risk Analysis'!L43</f>
        <v>-6.0819308644326241E-2</v>
      </c>
      <c r="J41" s="40"/>
      <c r="K41" s="33"/>
      <c r="L41" s="33"/>
      <c r="M41" s="33"/>
      <c r="N41" s="33"/>
      <c r="O41" s="33"/>
      <c r="P41" s="33"/>
      <c r="Q41" s="33"/>
      <c r="R41" s="33"/>
      <c r="S41" s="33"/>
    </row>
    <row r="42" spans="1:19" x14ac:dyDescent="0.2">
      <c r="A42" s="71">
        <v>44013</v>
      </c>
      <c r="B42" s="26">
        <v>3271.12</v>
      </c>
      <c r="C42" s="79">
        <f t="shared" si="1"/>
        <v>5.5101296975444213E-2</v>
      </c>
      <c r="D42" s="28"/>
      <c r="E42" s="30">
        <f t="shared" si="2"/>
        <v>7.0064687324219249E-2</v>
      </c>
      <c r="F42" s="32">
        <f>'Risk Analysis'!C44</f>
        <v>9.0460973985156873E-2</v>
      </c>
      <c r="G42" s="32">
        <f>'Risk Analysis'!F44</f>
        <v>0.10009276531867424</v>
      </c>
      <c r="H42" s="32">
        <f>'Risk Analysis'!I44</f>
        <v>-5.0855665983048803E-2</v>
      </c>
      <c r="I42" s="32">
        <f>'Risk Analysis'!L44</f>
        <v>7.796652665317215E-2</v>
      </c>
      <c r="J42" s="40"/>
      <c r="K42" s="33"/>
      <c r="L42" s="37"/>
      <c r="M42" s="33"/>
      <c r="N42" s="33"/>
      <c r="O42" s="33"/>
      <c r="P42" s="33"/>
      <c r="Q42" s="33"/>
      <c r="R42" s="33"/>
      <c r="S42" s="33"/>
    </row>
    <row r="43" spans="1:19" x14ac:dyDescent="0.2">
      <c r="A43" s="71">
        <v>44044</v>
      </c>
      <c r="B43" s="26">
        <v>3500.31</v>
      </c>
      <c r="C43" s="79">
        <f t="shared" si="1"/>
        <v>7.0064687324219249E-2</v>
      </c>
      <c r="D43" s="28"/>
      <c r="E43" s="30">
        <f t="shared" si="2"/>
        <v>-3.9227954095494386E-2</v>
      </c>
      <c r="F43" s="32">
        <f>'Risk Analysis'!C45</f>
        <v>-8.7578524357153492E-2</v>
      </c>
      <c r="G43" s="32">
        <f>'Risk Analysis'!F45</f>
        <v>-6.5142419765090373E-2</v>
      </c>
      <c r="H43" s="32">
        <f>'Risk Analysis'!I45</f>
        <v>-0.12350368722718184</v>
      </c>
      <c r="I43" s="32">
        <f>'Risk Analysis'!L45</f>
        <v>1.6802548659662724E-2</v>
      </c>
      <c r="J43" s="40"/>
      <c r="K43" s="37"/>
      <c r="M43" s="37"/>
      <c r="N43" s="37"/>
      <c r="O43" s="37"/>
      <c r="P43" s="37"/>
      <c r="Q43" s="37"/>
      <c r="R43" s="37"/>
      <c r="S43" s="37"/>
    </row>
    <row r="44" spans="1:19" x14ac:dyDescent="0.2">
      <c r="A44" s="71">
        <v>44075</v>
      </c>
      <c r="B44" s="26">
        <v>3363</v>
      </c>
      <c r="C44" s="79">
        <f t="shared" si="1"/>
        <v>-3.9227954095494386E-2</v>
      </c>
      <c r="D44" s="28"/>
      <c r="E44" s="30">
        <f t="shared" si="2"/>
        <v>-2.766577460600653E-2</v>
      </c>
      <c r="F44" s="32">
        <f>'Risk Analysis'!C46</f>
        <v>-3.575412268282209E-2</v>
      </c>
      <c r="G44" s="32">
        <f>'Risk Analysis'!F46</f>
        <v>-3.7369932377405636E-2</v>
      </c>
      <c r="H44" s="32">
        <f>'Risk Analysis'!I46</f>
        <v>-4.981079079050367E-2</v>
      </c>
      <c r="I44" s="32">
        <f>'Risk Analysis'!L46</f>
        <v>7.2608682445147194E-3</v>
      </c>
      <c r="J44" s="32"/>
    </row>
    <row r="45" spans="1:19" x14ac:dyDescent="0.2">
      <c r="A45" s="71">
        <v>44105</v>
      </c>
      <c r="B45" s="26">
        <v>3269.96</v>
      </c>
      <c r="C45" s="79">
        <f t="shared" si="1"/>
        <v>-2.766577460600653E-2</v>
      </c>
      <c r="D45" s="28"/>
      <c r="E45" s="30">
        <f t="shared" si="2"/>
        <v>0.10754565805086302</v>
      </c>
      <c r="F45" s="32">
        <f>'Risk Analysis'!C47</f>
        <v>4.3439929271318262E-2</v>
      </c>
      <c r="G45" s="32">
        <f>'Risk Analysis'!F47</f>
        <v>5.729251741146113E-2</v>
      </c>
      <c r="H45" s="32">
        <f>'Risk Analysis'!I47</f>
        <v>0.16891494282990532</v>
      </c>
      <c r="I45" s="32">
        <f>'Risk Analysis'!L47</f>
        <v>0.20034801951756015</v>
      </c>
      <c r="J45" s="32"/>
    </row>
    <row r="46" spans="1:19" x14ac:dyDescent="0.2">
      <c r="A46" s="71">
        <v>44136</v>
      </c>
      <c r="B46" s="26">
        <v>3621.63</v>
      </c>
      <c r="C46" s="79">
        <f t="shared" si="1"/>
        <v>0.10754565805086302</v>
      </c>
      <c r="D46" s="28"/>
      <c r="E46" s="30">
        <f t="shared" si="2"/>
        <v>3.7121406659432372E-2</v>
      </c>
      <c r="F46" s="32">
        <f>'Risk Analysis'!C48</f>
        <v>2.8058323728780383E-2</v>
      </c>
      <c r="G46" s="32">
        <f>'Risk Analysis'!F48</f>
        <v>4.1726107043691632E-2</v>
      </c>
      <c r="H46" s="32">
        <f>'Risk Analysis'!I48</f>
        <v>0.10712018822750208</v>
      </c>
      <c r="I46" s="32">
        <f>'Risk Analysis'!L48</f>
        <v>5.798301826886252E-2</v>
      </c>
      <c r="J46" s="32"/>
    </row>
    <row r="47" spans="1:19" x14ac:dyDescent="0.2">
      <c r="A47" s="71">
        <v>44166</v>
      </c>
      <c r="B47" s="26">
        <v>3756.07</v>
      </c>
      <c r="C47" s="79">
        <f t="shared" si="1"/>
        <v>3.7121406659432372E-2</v>
      </c>
      <c r="D47" s="28"/>
      <c r="E47" s="30">
        <f t="shared" si="2"/>
        <v>-1.1136640158463601E-2</v>
      </c>
      <c r="F47" s="32">
        <f>'Risk Analysis'!C49</f>
        <v>-1.5576012397923443E-2</v>
      </c>
      <c r="G47" s="32">
        <f>'Risk Analysis'!F49</f>
        <v>4.2891831649813854E-2</v>
      </c>
      <c r="H47" s="32">
        <f>'Risk Analysis'!I49</f>
        <v>8.7821459127162646E-2</v>
      </c>
      <c r="I47" s="32">
        <f>'Risk Analysis'!L49</f>
        <v>-2.060611526507233E-2</v>
      </c>
      <c r="J47" s="32"/>
    </row>
    <row r="48" spans="1:19" x14ac:dyDescent="0.2">
      <c r="A48" s="71">
        <v>44197</v>
      </c>
      <c r="B48" s="26">
        <v>3714.24</v>
      </c>
      <c r="C48" s="79">
        <f t="shared" si="1"/>
        <v>-1.1136640158463601E-2</v>
      </c>
      <c r="D48" s="28"/>
      <c r="E48" s="30">
        <f t="shared" si="2"/>
        <v>2.6091474971999741E-2</v>
      </c>
      <c r="F48" s="32">
        <f>'Risk Analysis'!C50</f>
        <v>-3.5328432640226198E-2</v>
      </c>
      <c r="G48" s="32">
        <f>'Risk Analysis'!F50</f>
        <v>1.8106602685386234E-3</v>
      </c>
      <c r="H48" s="32">
        <f>'Risk Analysis'!I50</f>
        <v>0.2125333822570768</v>
      </c>
      <c r="I48" s="32">
        <f>'Risk Analysis'!L50</f>
        <v>5.3582193352894054E-2</v>
      </c>
      <c r="J48" s="32"/>
    </row>
    <row r="49" spans="1:20" x14ac:dyDescent="0.2">
      <c r="A49" s="71">
        <v>44228</v>
      </c>
      <c r="B49" s="26">
        <v>3811.15</v>
      </c>
      <c r="C49" s="79">
        <f t="shared" si="1"/>
        <v>2.6091474971999741E-2</v>
      </c>
      <c r="D49" s="28"/>
      <c r="E49" s="30">
        <f t="shared" si="2"/>
        <v>4.2438634008107733E-2</v>
      </c>
      <c r="F49" s="32">
        <f>'Risk Analysis'!C51</f>
        <v>3.7186293426835694E-4</v>
      </c>
      <c r="G49" s="32">
        <f>'Risk Analysis'!F51</f>
        <v>1.6924928085189143E-2</v>
      </c>
      <c r="H49" s="32">
        <f>'Risk Analysis'!I51</f>
        <v>4.4291296110792341E-2</v>
      </c>
      <c r="I49" s="32">
        <f>'Risk Analysis'!L51</f>
        <v>8.2095207801011483E-2</v>
      </c>
      <c r="J49" s="32"/>
    </row>
    <row r="50" spans="1:20" x14ac:dyDescent="0.2">
      <c r="A50" s="71">
        <v>44256</v>
      </c>
      <c r="B50" s="26">
        <v>3972.89</v>
      </c>
      <c r="C50" s="79">
        <f t="shared" si="1"/>
        <v>4.2438634008107733E-2</v>
      </c>
      <c r="D50" s="28"/>
      <c r="E50" s="30">
        <f t="shared" si="2"/>
        <v>5.2425312555847307E-2</v>
      </c>
      <c r="F50" s="32">
        <f>'Risk Analysis'!C52</f>
        <v>0.1206626314084687</v>
      </c>
      <c r="G50" s="32">
        <f>'Risk Analysis'!F52</f>
        <v>6.9601690448278838E-2</v>
      </c>
      <c r="H50" s="32">
        <f>'Risk Analysis'!I52</f>
        <v>2.5255249529956458E-2</v>
      </c>
      <c r="I50" s="32">
        <f>'Risk Analysis'!L52</f>
        <v>0.10227079045857325</v>
      </c>
      <c r="J50" s="32"/>
    </row>
    <row r="51" spans="1:20" x14ac:dyDescent="0.2">
      <c r="A51" s="71">
        <v>44287</v>
      </c>
      <c r="B51" s="26">
        <v>4181.17</v>
      </c>
      <c r="C51" s="79">
        <f t="shared" si="1"/>
        <v>5.2425312555847307E-2</v>
      </c>
      <c r="D51" s="28"/>
      <c r="E51" s="30">
        <f t="shared" si="2"/>
        <v>5.4865025818131288E-3</v>
      </c>
      <c r="F51" s="32">
        <f>'Risk Analysis'!C53</f>
        <v>-7.0470222671807109E-2</v>
      </c>
      <c r="G51" s="32">
        <f>'Risk Analysis'!F53</f>
        <v>-9.9135983988900851E-3</v>
      </c>
      <c r="H51" s="32">
        <f>'Risk Analysis'!I53</f>
        <v>1.9741434022289651E-2</v>
      </c>
      <c r="I51" s="32">
        <f>'Risk Analysis'!L53</f>
        <v>4.7908573046797291E-2</v>
      </c>
      <c r="J51" s="32"/>
    </row>
    <row r="52" spans="1:20" x14ac:dyDescent="0.2">
      <c r="A52" s="71">
        <v>44317</v>
      </c>
      <c r="B52" s="26">
        <v>4204.1099999999997</v>
      </c>
      <c r="C52" s="79">
        <f t="shared" si="1"/>
        <v>5.4865025818131288E-3</v>
      </c>
      <c r="D52" s="28"/>
      <c r="E52" s="30">
        <f t="shared" si="2"/>
        <v>2.221397632316955E-2</v>
      </c>
      <c r="F52" s="32">
        <f>'Risk Analysis'!C54</f>
        <v>6.7354987456015827E-2</v>
      </c>
      <c r="G52" s="32">
        <f>'Risk Analysis'!F54</f>
        <v>8.7494162775665074E-2</v>
      </c>
      <c r="H52" s="32">
        <f>'Risk Analysis'!I54</f>
        <v>9.6435628681372759E-2</v>
      </c>
      <c r="I52" s="32">
        <f>'Risk Analysis'!L54</f>
        <v>1.4263751046856891E-2</v>
      </c>
      <c r="J52" s="32"/>
    </row>
    <row r="53" spans="1:20" x14ac:dyDescent="0.2">
      <c r="A53" s="71">
        <v>44348</v>
      </c>
      <c r="B53" s="26">
        <v>4297.5</v>
      </c>
      <c r="C53" s="79">
        <f t="shared" si="1"/>
        <v>2.221397632316955E-2</v>
      </c>
      <c r="D53" s="28"/>
      <c r="E53" s="30">
        <f t="shared" si="2"/>
        <v>2.2748109365910464E-2</v>
      </c>
      <c r="F53" s="32">
        <f>'Risk Analysis'!C55</f>
        <v>-3.272226491778274E-2</v>
      </c>
      <c r="G53" s="32">
        <f>'Risk Analysis'!F55</f>
        <v>5.171661637626191E-2</v>
      </c>
      <c r="H53" s="32">
        <f>'Risk Analysis'!I55</f>
        <v>-8.7349381597137912E-2</v>
      </c>
      <c r="I53" s="32">
        <f>'Risk Analysis'!L55</f>
        <v>1.9053461719391061E-2</v>
      </c>
      <c r="J53" s="32"/>
    </row>
    <row r="54" spans="1:20" x14ac:dyDescent="0.2">
      <c r="A54" s="71">
        <v>44378</v>
      </c>
      <c r="B54" s="26">
        <v>4395.26</v>
      </c>
      <c r="C54" s="79">
        <f t="shared" si="1"/>
        <v>2.2748109365910464E-2</v>
      </c>
      <c r="D54" s="28"/>
      <c r="E54" s="30">
        <f t="shared" si="2"/>
        <v>2.8990321391681052E-2</v>
      </c>
      <c r="F54" s="32">
        <f>'Risk Analysis'!C56</f>
        <v>4.3034131973288911E-2</v>
      </c>
      <c r="G54" s="32">
        <f>'Risk Analysis'!F56</f>
        <v>5.9562691771274032E-2</v>
      </c>
      <c r="H54" s="32">
        <f>'Risk Analysis'!I56</f>
        <v>-5.2979029455636303E-2</v>
      </c>
      <c r="I54" s="32">
        <f>'Risk Analysis'!L56</f>
        <v>-6.9891771509701564E-2</v>
      </c>
      <c r="J54" s="32"/>
    </row>
    <row r="55" spans="1:20" x14ac:dyDescent="0.2">
      <c r="A55" s="71">
        <v>44409</v>
      </c>
      <c r="B55" s="26">
        <v>4522.68</v>
      </c>
      <c r="C55" s="79">
        <f t="shared" si="1"/>
        <v>2.8990321391681052E-2</v>
      </c>
      <c r="D55" s="28"/>
      <c r="E55" s="30">
        <f t="shared" si="2"/>
        <v>-4.7569140421166278E-2</v>
      </c>
      <c r="F55" s="32">
        <f>'Risk Analysis'!C57</f>
        <v>-5.3518074534268885E-2</v>
      </c>
      <c r="G55" s="32">
        <f>'Risk Analysis'!F57</f>
        <v>-6.4331148403062213E-2</v>
      </c>
      <c r="H55" s="32">
        <f>'Risk Analysis'!I57</f>
        <v>9.5199675719200322E-2</v>
      </c>
      <c r="I55" s="32">
        <f>'Risk Analysis'!L57</f>
        <v>-1.0689169921424926E-2</v>
      </c>
      <c r="J55" s="32"/>
    </row>
    <row r="56" spans="1:20" x14ac:dyDescent="0.2">
      <c r="A56" s="71">
        <v>44440</v>
      </c>
      <c r="B56" s="26">
        <v>4307.54</v>
      </c>
      <c r="C56" s="79">
        <f t="shared" si="1"/>
        <v>-4.7569140421166278E-2</v>
      </c>
      <c r="D56" s="28"/>
      <c r="E56" s="30">
        <f t="shared" si="2"/>
        <v>6.9143873301234615E-2</v>
      </c>
      <c r="F56" s="32">
        <f>'Risk Analysis'!C58</f>
        <v>2.6602382912386788E-2</v>
      </c>
      <c r="G56" s="32">
        <f>'Risk Analysis'!F58</f>
        <v>0.17629099942852577</v>
      </c>
      <c r="H56" s="32">
        <f>'Risk Analysis'!I58</f>
        <v>9.6055746594630814E-2</v>
      </c>
      <c r="I56" s="32">
        <f>'Risk Analysis'!L58</f>
        <v>9.2081931003604581E-2</v>
      </c>
      <c r="J56" s="32"/>
    </row>
    <row r="57" spans="1:20" x14ac:dyDescent="0.2">
      <c r="A57" s="71">
        <v>44470</v>
      </c>
      <c r="B57" s="26">
        <v>4605.38</v>
      </c>
      <c r="C57" s="79">
        <f t="shared" si="1"/>
        <v>6.9143873301234615E-2</v>
      </c>
      <c r="D57" s="28"/>
      <c r="E57" s="30">
        <f t="shared" si="2"/>
        <v>-8.3337314184714628E-3</v>
      </c>
      <c r="F57" s="32">
        <f>'Risk Analysis'!C59</f>
        <v>3.9923775649847955E-2</v>
      </c>
      <c r="G57" s="32">
        <f>'Risk Analysis'!F59</f>
        <v>-3.1058843459489489E-3</v>
      </c>
      <c r="H57" s="32">
        <f>'Risk Analysis'!I59</f>
        <v>-7.1816340751034546E-2</v>
      </c>
      <c r="I57" s="32">
        <f>'Risk Analysis'!L59</f>
        <v>1.3880602593849859E-2</v>
      </c>
      <c r="J57" s="32"/>
    </row>
    <row r="58" spans="1:20" x14ac:dyDescent="0.2">
      <c r="A58" s="71">
        <v>44501</v>
      </c>
      <c r="B58" s="26">
        <v>4567</v>
      </c>
      <c r="C58" s="79">
        <f t="shared" si="1"/>
        <v>-8.3337314184714628E-3</v>
      </c>
      <c r="D58" s="28"/>
      <c r="E58" s="30">
        <f t="shared" si="2"/>
        <v>4.3612874972629799E-2</v>
      </c>
      <c r="F58" s="32">
        <f>'Risk Analysis'!C60</f>
        <v>-4.9251932995597075E-2</v>
      </c>
      <c r="G58" s="32">
        <f>'Risk Analysis'!F60</f>
        <v>1.9193882672840206E-2</v>
      </c>
      <c r="H58" s="32">
        <f>'Risk Analysis'!I60</f>
        <v>3.6302592720169558E-2</v>
      </c>
      <c r="I58" s="32">
        <f>'Risk Analysis'!L60</f>
        <v>6.3416531849122507E-2</v>
      </c>
      <c r="J58" s="32"/>
    </row>
    <row r="59" spans="1:20" x14ac:dyDescent="0.2">
      <c r="A59" s="71">
        <v>44531</v>
      </c>
      <c r="B59" s="26">
        <v>4766.18</v>
      </c>
      <c r="C59" s="79">
        <f t="shared" si="1"/>
        <v>4.3612874972629799E-2</v>
      </c>
      <c r="D59" s="28"/>
      <c r="E59" s="30">
        <f t="shared" si="2"/>
        <v>-5.2585089106999758E-2</v>
      </c>
      <c r="F59" s="32">
        <f>'Risk Analysis'!C61</f>
        <v>-0.10282997773201351</v>
      </c>
      <c r="G59" s="32">
        <f>'Risk Analysis'!F61</f>
        <v>-7.5344928989091065E-2</v>
      </c>
      <c r="H59" s="32">
        <f>'Risk Analysis'!I61</f>
        <v>0.24137929439089872</v>
      </c>
      <c r="I59" s="32">
        <f>'Risk Analysis'!L61</f>
        <v>-6.0523026134800964E-3</v>
      </c>
      <c r="J59" s="32"/>
    </row>
    <row r="60" spans="1:20" x14ac:dyDescent="0.2">
      <c r="A60" s="71">
        <v>44562</v>
      </c>
      <c r="B60" s="26">
        <v>4515.55</v>
      </c>
      <c r="C60" s="79">
        <f t="shared" si="1"/>
        <v>-5.2585089106999758E-2</v>
      </c>
      <c r="D60" s="28"/>
      <c r="E60" s="30">
        <f t="shared" si="2"/>
        <v>-3.136052086678269E-2</v>
      </c>
      <c r="F60" s="32">
        <f>'Risk Analysis'!C62</f>
        <v>2.6672518786249912E-2</v>
      </c>
      <c r="G60" s="32">
        <f>'Risk Analysis'!F62</f>
        <v>-3.9198691538954729E-2</v>
      </c>
      <c r="H60" s="32">
        <f>'Risk Analysis'!I62</f>
        <v>3.2385485065158405E-2</v>
      </c>
      <c r="I60" s="32">
        <f>'Risk Analysis'!L62</f>
        <v>-8.6769933687348949E-2</v>
      </c>
      <c r="J60" s="32"/>
    </row>
    <row r="61" spans="1:20" x14ac:dyDescent="0.2">
      <c r="A61" s="71">
        <v>44593</v>
      </c>
      <c r="B61" s="26">
        <v>4373.9399999999996</v>
      </c>
      <c r="C61" s="79">
        <f t="shared" si="1"/>
        <v>-3.136052086678269E-2</v>
      </c>
      <c r="D61" s="28"/>
      <c r="E61" s="30">
        <f t="shared" si="2"/>
        <v>-3.8781967745327835E-2</v>
      </c>
      <c r="F61" s="32">
        <f>'Risk Analysis'!C63</f>
        <v>-5.2346600247629292E-2</v>
      </c>
      <c r="G61" s="32">
        <f>'Risk Analysis'!F63</f>
        <v>-6.0714507852479505E-2</v>
      </c>
      <c r="H61" s="32">
        <f>'Risk Analysis'!I63</f>
        <v>9.4891807422863794E-2</v>
      </c>
      <c r="I61" s="32">
        <f>'Risk Analysis'!L63</f>
        <v>-9.8499769110479682E-2</v>
      </c>
      <c r="J61" s="32"/>
    </row>
    <row r="62" spans="1:20" x14ac:dyDescent="0.2">
      <c r="A62" s="71">
        <v>44621</v>
      </c>
      <c r="B62" s="26">
        <v>4204.3100000000004</v>
      </c>
      <c r="C62" s="79">
        <f t="shared" si="1"/>
        <v>-3.8781967745327835E-2</v>
      </c>
      <c r="D62" s="28"/>
      <c r="E62" s="81" t="s">
        <v>48</v>
      </c>
      <c r="F62" s="82">
        <f>_xlfn.COVARIANCE.P(F3:F61,E3:E61)/ _xlfn.VAR.P(E3:E61)</f>
        <v>1.1266075153560755</v>
      </c>
      <c r="G62" s="82">
        <f>_xlfn.COVARIANCE.P(G3:G61,E3:E61)/ _xlfn.VAR.P(E3:E61)</f>
        <v>0.92435877450021287</v>
      </c>
      <c r="H62" s="82">
        <f>_xlfn.COVARIANCE.P(H3:H61,E3:E61)/_xlfn.VAR.P(E3:E61)</f>
        <v>1.0812645307047948</v>
      </c>
      <c r="I62" s="82">
        <f>_xlfn.COVARIANCE.P(I3:I61,E3:E61)/_xlfn.VAR.P(E3:E61)</f>
        <v>0.82763823656566982</v>
      </c>
      <c r="J62" s="32"/>
      <c r="L62" s="37"/>
      <c r="M62" s="37"/>
      <c r="N62" s="37"/>
      <c r="O62" s="37"/>
      <c r="P62" s="37"/>
      <c r="Q62" s="37"/>
      <c r="R62" s="37"/>
      <c r="S62" s="37"/>
      <c r="T62" s="37"/>
    </row>
    <row r="63" spans="1:20" x14ac:dyDescent="0.2">
      <c r="A63" s="71"/>
      <c r="B63" s="26"/>
      <c r="C63" s="27"/>
      <c r="D63" s="27"/>
      <c r="E63" s="85" t="s">
        <v>61</v>
      </c>
      <c r="L63" s="37"/>
      <c r="M63" s="37"/>
      <c r="N63" s="37"/>
      <c r="O63" s="37"/>
      <c r="P63" s="37"/>
      <c r="Q63" s="37"/>
      <c r="R63" s="37"/>
      <c r="S63" s="37"/>
      <c r="T63" s="37"/>
    </row>
    <row r="64" spans="1:20" x14ac:dyDescent="0.2">
      <c r="B64" s="86" t="s">
        <v>13</v>
      </c>
      <c r="C64" s="88">
        <f>AVERAGE(C4:C62)</f>
        <v>1.0720927184856687E-2</v>
      </c>
      <c r="D64" s="19"/>
      <c r="E64" s="28"/>
      <c r="L64" s="142"/>
      <c r="M64" s="142"/>
      <c r="N64" s="37"/>
      <c r="O64" s="37"/>
      <c r="P64" s="37"/>
      <c r="Q64" s="37"/>
      <c r="R64" s="37"/>
      <c r="S64" s="37"/>
      <c r="T64" s="37"/>
    </row>
    <row r="65" spans="2:20" ht="30" customHeight="1" x14ac:dyDescent="0.2">
      <c r="B65" s="80" t="s">
        <v>14</v>
      </c>
      <c r="C65" s="89">
        <f>_xlfn.STDEV.S(C4:C62)</f>
        <v>4.6293836565811201E-2</v>
      </c>
      <c r="L65" s="33"/>
      <c r="M65" s="33"/>
      <c r="N65" s="37"/>
      <c r="O65" s="37"/>
      <c r="P65" s="37"/>
      <c r="Q65" s="37"/>
      <c r="R65" s="37"/>
      <c r="S65" s="37"/>
      <c r="T65" s="37"/>
    </row>
    <row r="66" spans="2:20" x14ac:dyDescent="0.2">
      <c r="L66" s="33"/>
      <c r="M66" s="33"/>
      <c r="N66" s="37"/>
      <c r="O66" s="37"/>
      <c r="P66" s="37"/>
      <c r="Q66" s="37"/>
      <c r="R66" s="37"/>
      <c r="S66" s="37"/>
      <c r="T66" s="37"/>
    </row>
    <row r="67" spans="2:20" x14ac:dyDescent="0.2">
      <c r="L67" s="33"/>
      <c r="M67" s="33"/>
      <c r="N67" s="37"/>
      <c r="O67" s="37"/>
      <c r="P67" s="37"/>
      <c r="Q67" s="37"/>
      <c r="R67" s="37"/>
      <c r="S67" s="37"/>
      <c r="T67" s="37"/>
    </row>
    <row r="68" spans="2:20" x14ac:dyDescent="0.2">
      <c r="L68" s="33"/>
      <c r="M68" s="33"/>
      <c r="N68" s="37"/>
      <c r="O68" s="37"/>
      <c r="P68" s="37"/>
      <c r="Q68" s="37"/>
      <c r="R68" s="37"/>
      <c r="S68" s="37"/>
      <c r="T68" s="37"/>
    </row>
    <row r="69" spans="2:20" x14ac:dyDescent="0.2">
      <c r="L69" s="33"/>
      <c r="M69" s="33"/>
      <c r="N69" s="37"/>
      <c r="O69" s="37"/>
      <c r="P69" s="37"/>
      <c r="Q69" s="37"/>
      <c r="R69" s="37"/>
      <c r="S69" s="37"/>
      <c r="T69" s="37"/>
    </row>
    <row r="70" spans="2:20" x14ac:dyDescent="0.2">
      <c r="L70" s="37"/>
      <c r="M70" s="37"/>
      <c r="N70" s="37"/>
      <c r="O70" s="37"/>
      <c r="P70" s="37"/>
      <c r="Q70" s="37"/>
      <c r="R70" s="37"/>
      <c r="S70" s="37"/>
      <c r="T70" s="37"/>
    </row>
    <row r="71" spans="2:20" x14ac:dyDescent="0.2">
      <c r="L71" s="37"/>
      <c r="M71" s="37"/>
      <c r="N71" s="37"/>
      <c r="O71" s="37"/>
      <c r="P71" s="37"/>
      <c r="Q71" s="37"/>
      <c r="R71" s="37"/>
      <c r="S71" s="37"/>
      <c r="T71" s="37"/>
    </row>
    <row r="72" spans="2:20" x14ac:dyDescent="0.2">
      <c r="L72" s="38"/>
      <c r="M72" s="38"/>
      <c r="N72" s="38"/>
      <c r="O72" s="38"/>
      <c r="P72" s="38"/>
      <c r="Q72" s="38"/>
      <c r="R72" s="37"/>
      <c r="S72" s="37"/>
      <c r="T72" s="37"/>
    </row>
    <row r="73" spans="2:20" x14ac:dyDescent="0.2">
      <c r="L73" s="33"/>
      <c r="M73" s="33"/>
      <c r="N73" s="33"/>
      <c r="O73" s="33"/>
      <c r="P73" s="33"/>
      <c r="Q73" s="33"/>
      <c r="R73" s="37"/>
      <c r="S73" s="37"/>
      <c r="T73" s="37"/>
    </row>
    <row r="74" spans="2:20" x14ac:dyDescent="0.2">
      <c r="L74" s="33"/>
      <c r="M74" s="33"/>
      <c r="N74" s="33"/>
      <c r="O74" s="33"/>
      <c r="P74" s="33"/>
      <c r="Q74" s="33"/>
      <c r="R74" s="37"/>
      <c r="S74" s="37"/>
      <c r="T74" s="37"/>
    </row>
    <row r="75" spans="2:20" x14ac:dyDescent="0.2">
      <c r="L75" s="33"/>
      <c r="M75" s="33"/>
      <c r="N75" s="33"/>
      <c r="O75" s="33"/>
      <c r="P75" s="33"/>
      <c r="Q75" s="33"/>
      <c r="R75" s="37"/>
      <c r="S75" s="37"/>
      <c r="T75" s="37"/>
    </row>
    <row r="76" spans="2:20" x14ac:dyDescent="0.2">
      <c r="L76" s="37"/>
      <c r="M76" s="37"/>
      <c r="N76" s="37"/>
      <c r="O76" s="37"/>
      <c r="P76" s="37"/>
      <c r="Q76" s="37"/>
      <c r="R76" s="37"/>
      <c r="S76" s="37"/>
      <c r="T76" s="37"/>
    </row>
    <row r="77" spans="2:20" x14ac:dyDescent="0.2">
      <c r="L77" s="37"/>
      <c r="M77" s="37"/>
      <c r="N77" s="37"/>
      <c r="O77" s="37"/>
      <c r="P77" s="37"/>
      <c r="Q77" s="37"/>
      <c r="R77" s="37"/>
      <c r="S77" s="37"/>
      <c r="T77" s="37"/>
    </row>
    <row r="78" spans="2:20" x14ac:dyDescent="0.2">
      <c r="L78" s="37"/>
      <c r="M78" s="37"/>
      <c r="N78" s="37"/>
      <c r="O78" s="37"/>
      <c r="P78" s="37"/>
      <c r="Q78" s="37"/>
      <c r="R78" s="37"/>
      <c r="S78" s="37"/>
      <c r="T78" s="37"/>
    </row>
    <row r="79" spans="2:20" x14ac:dyDescent="0.2">
      <c r="L79" s="37"/>
      <c r="M79" s="37"/>
      <c r="N79" s="37"/>
      <c r="O79" s="37"/>
      <c r="P79" s="37"/>
      <c r="Q79" s="37"/>
      <c r="R79" s="37"/>
      <c r="S79" s="37"/>
      <c r="T79" s="37"/>
    </row>
    <row r="80" spans="2:20" x14ac:dyDescent="0.2">
      <c r="L80" s="37"/>
      <c r="M80" s="37"/>
      <c r="N80" s="37"/>
      <c r="O80" s="37"/>
      <c r="P80" s="37"/>
      <c r="Q80" s="37"/>
      <c r="R80" s="37"/>
      <c r="S80" s="37"/>
      <c r="T80" s="37"/>
    </row>
    <row r="81" spans="12:20" x14ac:dyDescent="0.2">
      <c r="L81" s="37"/>
      <c r="M81" s="37"/>
      <c r="N81" s="37"/>
      <c r="O81" s="37"/>
      <c r="P81" s="37"/>
      <c r="Q81" s="37"/>
      <c r="R81" s="37"/>
      <c r="S81" s="37"/>
      <c r="T81" s="37"/>
    </row>
  </sheetData>
  <mergeCells count="4">
    <mergeCell ref="A1:C1"/>
    <mergeCell ref="E1:I1"/>
    <mergeCell ref="K2:N2"/>
    <mergeCell ref="K4:M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9CDB-F64A-044F-BC9C-98DFFFFBAAC0}">
  <dimension ref="A1:M366"/>
  <sheetViews>
    <sheetView zoomScale="120" zoomScaleNormal="120" workbookViewId="0">
      <selection activeCell="I19" sqref="I19"/>
    </sheetView>
  </sheetViews>
  <sheetFormatPr baseColWidth="10" defaultRowHeight="16" x14ac:dyDescent="0.2"/>
  <cols>
    <col min="1" max="1" width="17.1640625" style="2" customWidth="1"/>
    <col min="2" max="2" width="15.6640625" style="3" customWidth="1"/>
    <col min="3" max="3" width="21.1640625" style="97" customWidth="1"/>
    <col min="4" max="4" width="2.5" style="97" customWidth="1"/>
    <col min="5" max="6" width="21.1640625" customWidth="1"/>
    <col min="7" max="7" width="20.5" customWidth="1"/>
    <col min="8" max="8" width="11.5" customWidth="1"/>
    <col min="10" max="10" width="11.83203125" customWidth="1"/>
    <col min="11" max="11" width="17.6640625" customWidth="1"/>
  </cols>
  <sheetData>
    <row r="1" spans="1:13" ht="16" customHeight="1" x14ac:dyDescent="0.2">
      <c r="A1" s="139" t="s">
        <v>66</v>
      </c>
      <c r="B1" s="139"/>
      <c r="C1" s="139"/>
      <c r="D1" s="139"/>
      <c r="E1" s="139"/>
      <c r="F1" s="139"/>
    </row>
    <row r="3" spans="1:13" x14ac:dyDescent="0.2">
      <c r="A3" s="114" t="s">
        <v>0</v>
      </c>
      <c r="B3" s="113" t="s">
        <v>21</v>
      </c>
      <c r="C3" s="115" t="s">
        <v>11</v>
      </c>
      <c r="D3" s="143"/>
      <c r="E3" s="113" t="s">
        <v>84</v>
      </c>
      <c r="F3" s="98">
        <f>AVERAGE(C5:C366) *12</f>
        <v>8.7822032053621144E-2</v>
      </c>
    </row>
    <row r="4" spans="1:13" x14ac:dyDescent="0.2">
      <c r="A4" s="116">
        <v>33604</v>
      </c>
      <c r="B4" s="117">
        <v>408.78</v>
      </c>
      <c r="C4" s="115" t="s">
        <v>12</v>
      </c>
      <c r="D4" s="143"/>
      <c r="E4" s="113" t="s">
        <v>69</v>
      </c>
      <c r="F4" s="98">
        <f>_xlfn.STDEV.S(C5:C366)</f>
        <v>4.1737747793474667E-2</v>
      </c>
    </row>
    <row r="5" spans="1:13" x14ac:dyDescent="0.2">
      <c r="A5" s="116">
        <v>33635</v>
      </c>
      <c r="B5" s="117">
        <v>412.7</v>
      </c>
      <c r="C5" s="98">
        <f>(B5-B4)/B4</f>
        <v>9.5895102500122703E-3</v>
      </c>
      <c r="D5" s="98"/>
    </row>
    <row r="6" spans="1:13" ht="19" x14ac:dyDescent="0.25">
      <c r="A6" s="116">
        <v>33664</v>
      </c>
      <c r="B6" s="117">
        <v>403.69</v>
      </c>
      <c r="C6" s="98">
        <f t="shared" ref="C6:C69" si="0">(B6-B5)/B5</f>
        <v>-2.1831839108311102E-2</v>
      </c>
      <c r="D6" s="98"/>
      <c r="E6" s="136" t="s">
        <v>75</v>
      </c>
      <c r="F6" s="136"/>
      <c r="G6" s="136"/>
      <c r="H6" s="136"/>
      <c r="I6" s="136"/>
      <c r="J6" s="136"/>
      <c r="K6" s="136"/>
      <c r="L6" s="119"/>
      <c r="M6" s="119"/>
    </row>
    <row r="7" spans="1:13" x14ac:dyDescent="0.2">
      <c r="A7" s="116">
        <v>33695</v>
      </c>
      <c r="B7" s="117">
        <v>414.95</v>
      </c>
      <c r="C7" s="98">
        <f t="shared" si="0"/>
        <v>2.7892689935346406E-2</v>
      </c>
      <c r="D7" s="98"/>
    </row>
    <row r="8" spans="1:13" ht="20" customHeight="1" x14ac:dyDescent="0.2">
      <c r="A8" s="116">
        <v>33725</v>
      </c>
      <c r="B8" s="117">
        <v>415.35</v>
      </c>
      <c r="C8" s="98">
        <f t="shared" si="0"/>
        <v>9.6397156283897843E-4</v>
      </c>
      <c r="D8" s="98"/>
      <c r="E8" s="112" t="s">
        <v>76</v>
      </c>
      <c r="F8" s="104">
        <v>2.47E-2</v>
      </c>
      <c r="G8" s="137" t="s">
        <v>80</v>
      </c>
      <c r="H8" s="137"/>
      <c r="J8" s="110" t="s">
        <v>62</v>
      </c>
      <c r="K8" s="111" t="s">
        <v>78</v>
      </c>
    </row>
    <row r="9" spans="1:13" x14ac:dyDescent="0.2">
      <c r="A9" s="116">
        <v>33756</v>
      </c>
      <c r="B9" s="117">
        <v>408.14</v>
      </c>
      <c r="C9" s="98">
        <f t="shared" si="0"/>
        <v>-1.7358853978572376E-2</v>
      </c>
      <c r="D9" s="98"/>
      <c r="E9" s="112" t="s">
        <v>77</v>
      </c>
      <c r="F9" s="106">
        <f>F3</f>
        <v>8.7822032053621144E-2</v>
      </c>
      <c r="G9" s="137"/>
      <c r="H9" s="137"/>
      <c r="J9" s="87" t="s">
        <v>8</v>
      </c>
      <c r="K9" s="100">
        <f>'Analysis with S&amp;P500'!F62</f>
        <v>1.1266075153560755</v>
      </c>
    </row>
    <row r="10" spans="1:13" ht="17" customHeight="1" x14ac:dyDescent="0.2">
      <c r="A10" s="116">
        <v>33786</v>
      </c>
      <c r="B10" s="117">
        <v>424.21</v>
      </c>
      <c r="C10" s="98">
        <f t="shared" si="0"/>
        <v>3.937374430342528E-2</v>
      </c>
      <c r="D10" s="98"/>
      <c r="I10" s="107"/>
      <c r="J10" s="87" t="s">
        <v>7</v>
      </c>
      <c r="K10" s="100">
        <f>'Analysis with S&amp;P500'!G62</f>
        <v>0.92435877450021287</v>
      </c>
    </row>
    <row r="11" spans="1:13" x14ac:dyDescent="0.2">
      <c r="A11" s="116">
        <v>33817</v>
      </c>
      <c r="B11" s="117">
        <v>414.03</v>
      </c>
      <c r="C11" s="98">
        <f t="shared" si="0"/>
        <v>-2.3997548384055083E-2</v>
      </c>
      <c r="D11" s="98"/>
      <c r="E11" s="122" t="s">
        <v>8</v>
      </c>
      <c r="F11" s="122"/>
      <c r="I11" s="105"/>
      <c r="J11" s="87" t="s">
        <v>9</v>
      </c>
      <c r="K11" s="100">
        <f>'Analysis with S&amp;P500'!H62</f>
        <v>1.0812645307047948</v>
      </c>
    </row>
    <row r="12" spans="1:13" ht="17" customHeight="1" x14ac:dyDescent="0.2">
      <c r="A12" s="116">
        <v>33848</v>
      </c>
      <c r="B12" s="117">
        <v>417.8</v>
      </c>
      <c r="C12" s="98">
        <f t="shared" si="0"/>
        <v>9.1056203656740796E-3</v>
      </c>
      <c r="D12" s="98"/>
      <c r="G12" s="7"/>
      <c r="H12" s="105"/>
      <c r="I12" s="105"/>
      <c r="J12" s="87" t="s">
        <v>10</v>
      </c>
      <c r="K12" s="100">
        <f>'Analysis with S&amp;P500'!I62</f>
        <v>0.82763823656566982</v>
      </c>
    </row>
    <row r="13" spans="1:13" x14ac:dyDescent="0.2">
      <c r="A13" s="116">
        <v>33878</v>
      </c>
      <c r="B13" s="117">
        <v>418.68</v>
      </c>
      <c r="C13" s="98">
        <f t="shared" si="0"/>
        <v>2.1062709430349339E-3</v>
      </c>
      <c r="D13" s="98"/>
      <c r="E13" s="112" t="s">
        <v>68</v>
      </c>
      <c r="F13" s="109">
        <f xml:space="preserve"> F8 + (K9 * (F9-F8))</f>
        <v>9.5813755696156674E-2</v>
      </c>
    </row>
    <row r="14" spans="1:13" x14ac:dyDescent="0.2">
      <c r="A14" s="116">
        <v>33909</v>
      </c>
      <c r="B14" s="117">
        <v>431.35</v>
      </c>
      <c r="C14" s="98">
        <f t="shared" si="0"/>
        <v>3.0261775102703774E-2</v>
      </c>
      <c r="D14" s="98"/>
      <c r="F14" s="99"/>
    </row>
    <row r="15" spans="1:13" x14ac:dyDescent="0.2">
      <c r="A15" s="116">
        <v>33939</v>
      </c>
      <c r="B15" s="117">
        <v>435.71</v>
      </c>
      <c r="C15" s="98">
        <f t="shared" si="0"/>
        <v>1.010780108960231E-2</v>
      </c>
      <c r="D15" s="98"/>
      <c r="E15" s="129" t="s">
        <v>7</v>
      </c>
      <c r="F15" s="129"/>
      <c r="G15" s="101"/>
      <c r="H15" s="125" t="s">
        <v>10</v>
      </c>
      <c r="I15" s="125"/>
      <c r="J15" s="125"/>
    </row>
    <row r="16" spans="1:13" x14ac:dyDescent="0.2">
      <c r="A16" s="116">
        <v>33970</v>
      </c>
      <c r="B16" s="117">
        <v>438.78</v>
      </c>
      <c r="C16" s="98">
        <f t="shared" si="0"/>
        <v>7.0459709439764824E-3</v>
      </c>
      <c r="D16" s="98"/>
      <c r="G16" s="102"/>
      <c r="H16" s="3"/>
    </row>
    <row r="17" spans="1:10" x14ac:dyDescent="0.2">
      <c r="A17" s="116">
        <v>34001</v>
      </c>
      <c r="B17" s="117">
        <v>443.38</v>
      </c>
      <c r="C17" s="98">
        <f t="shared" si="0"/>
        <v>1.0483613656046362E-2</v>
      </c>
      <c r="D17" s="98"/>
      <c r="E17" s="112" t="s">
        <v>70</v>
      </c>
      <c r="F17" s="109">
        <f>F8 + (K10 *(F9-F8))</f>
        <v>8.3047404193048402E-2</v>
      </c>
      <c r="G17" s="103"/>
      <c r="H17" s="138" t="s">
        <v>72</v>
      </c>
      <c r="I17" s="138"/>
      <c r="J17" s="101">
        <f>F8 + (K12 *(F9-F8))</f>
        <v>7.6942207297300697E-2</v>
      </c>
    </row>
    <row r="18" spans="1:10" x14ac:dyDescent="0.2">
      <c r="A18" s="116">
        <v>34029</v>
      </c>
      <c r="B18" s="117">
        <v>451.67</v>
      </c>
      <c r="C18" s="98">
        <f t="shared" si="0"/>
        <v>1.8697279985565477E-2</v>
      </c>
      <c r="D18" s="98"/>
    </row>
    <row r="19" spans="1:10" x14ac:dyDescent="0.2">
      <c r="A19" s="116">
        <v>34060</v>
      </c>
      <c r="B19" s="117">
        <v>440.19</v>
      </c>
      <c r="C19" s="98">
        <f t="shared" si="0"/>
        <v>-2.5416786591980909E-2</v>
      </c>
      <c r="D19" s="98"/>
      <c r="E19" s="130" t="s">
        <v>9</v>
      </c>
      <c r="F19" s="130"/>
    </row>
    <row r="20" spans="1:10" x14ac:dyDescent="0.2">
      <c r="A20" s="116">
        <v>34090</v>
      </c>
      <c r="B20" s="117">
        <v>450.19</v>
      </c>
      <c r="C20" s="98">
        <f t="shared" si="0"/>
        <v>2.2717462913741795E-2</v>
      </c>
      <c r="D20" s="98"/>
    </row>
    <row r="21" spans="1:10" ht="16" customHeight="1" x14ac:dyDescent="0.2">
      <c r="A21" s="116">
        <v>34121</v>
      </c>
      <c r="B21" s="117">
        <v>450.53</v>
      </c>
      <c r="C21" s="98">
        <f t="shared" si="0"/>
        <v>7.5523667784707562E-4</v>
      </c>
      <c r="D21" s="98"/>
      <c r="E21" s="112" t="s">
        <v>71</v>
      </c>
      <c r="F21" s="101">
        <f>F8 + (K11* (F9-F8))</f>
        <v>9.2951614365591684E-2</v>
      </c>
    </row>
    <row r="22" spans="1:10" x14ac:dyDescent="0.2">
      <c r="A22" s="116">
        <v>34151</v>
      </c>
      <c r="B22" s="117">
        <v>448.13</v>
      </c>
      <c r="C22" s="98">
        <f t="shared" si="0"/>
        <v>-5.32705924133793E-3</v>
      </c>
      <c r="D22" s="98"/>
    </row>
    <row r="23" spans="1:10" ht="33" customHeight="1" x14ac:dyDescent="0.2">
      <c r="A23" s="116">
        <v>34182</v>
      </c>
      <c r="B23" s="117">
        <v>463.56</v>
      </c>
      <c r="C23" s="98">
        <f t="shared" si="0"/>
        <v>3.4431972865016862E-2</v>
      </c>
      <c r="D23" s="98"/>
      <c r="E23" s="140" t="s">
        <v>62</v>
      </c>
      <c r="F23" s="145" t="s">
        <v>81</v>
      </c>
      <c r="G23" s="144" t="s">
        <v>85</v>
      </c>
    </row>
    <row r="24" spans="1:10" x14ac:dyDescent="0.2">
      <c r="A24" s="116">
        <v>34213</v>
      </c>
      <c r="B24" s="117">
        <v>458.93</v>
      </c>
      <c r="C24" s="98">
        <f t="shared" si="0"/>
        <v>-9.9879195789110264E-3</v>
      </c>
      <c r="D24" s="98"/>
      <c r="E24" s="141" t="s">
        <v>10</v>
      </c>
      <c r="F24" s="101">
        <f>J17</f>
        <v>7.6942207297300697E-2</v>
      </c>
      <c r="G24" s="103">
        <f>'Analysis with S&amp;P500'!L27 *12</f>
        <v>0.2391385932347507</v>
      </c>
      <c r="H24" s="150" t="s">
        <v>82</v>
      </c>
    </row>
    <row r="25" spans="1:10" x14ac:dyDescent="0.2">
      <c r="A25" s="116">
        <v>34243</v>
      </c>
      <c r="B25" s="117">
        <v>467.83</v>
      </c>
      <c r="C25" s="98">
        <f t="shared" si="0"/>
        <v>1.9392935741834216E-2</v>
      </c>
      <c r="D25" s="98"/>
      <c r="E25" s="141" t="s">
        <v>7</v>
      </c>
      <c r="F25" s="101">
        <f>F17</f>
        <v>8.3047404193048402E-2</v>
      </c>
      <c r="G25" s="103">
        <f>'Analysis with S&amp;P500'!L25*12</f>
        <v>0.32232742013380844</v>
      </c>
      <c r="H25" s="150" t="s">
        <v>82</v>
      </c>
    </row>
    <row r="26" spans="1:10" ht="17" customHeight="1" x14ac:dyDescent="0.2">
      <c r="A26" s="116">
        <v>34274</v>
      </c>
      <c r="B26" s="117">
        <v>461.79</v>
      </c>
      <c r="C26" s="98">
        <f t="shared" si="0"/>
        <v>-1.2910672680247022E-2</v>
      </c>
      <c r="D26" s="98"/>
      <c r="E26" s="141" t="s">
        <v>9</v>
      </c>
      <c r="F26" s="101">
        <f>F21</f>
        <v>9.2951614365591684E-2</v>
      </c>
      <c r="G26" s="103">
        <f>'Analysis with S&amp;P500'!L26*12</f>
        <v>0.11189491340323121</v>
      </c>
      <c r="H26" s="150" t="s">
        <v>83</v>
      </c>
    </row>
    <row r="27" spans="1:10" x14ac:dyDescent="0.2">
      <c r="A27" s="116">
        <v>34304</v>
      </c>
      <c r="B27" s="117">
        <v>466.45</v>
      </c>
      <c r="C27" s="98">
        <f t="shared" si="0"/>
        <v>1.0091166980662137E-2</v>
      </c>
      <c r="D27" s="98"/>
      <c r="E27" s="141" t="s">
        <v>8</v>
      </c>
      <c r="F27" s="101">
        <f>F13</f>
        <v>9.5813755696156674E-2</v>
      </c>
      <c r="G27" s="103">
        <f>'Analysis with S&amp;P500'!L24*12</f>
        <v>0.27444148079929337</v>
      </c>
      <c r="H27" s="150" t="s">
        <v>82</v>
      </c>
      <c r="I27" s="107"/>
      <c r="J27" s="107"/>
    </row>
    <row r="28" spans="1:10" x14ac:dyDescent="0.2">
      <c r="A28" s="116">
        <v>34335</v>
      </c>
      <c r="B28" s="117">
        <v>481.61</v>
      </c>
      <c r="C28" s="98">
        <f t="shared" si="0"/>
        <v>3.2500803944688662E-2</v>
      </c>
      <c r="D28" s="98"/>
    </row>
    <row r="29" spans="1:10" x14ac:dyDescent="0.2">
      <c r="A29" s="116">
        <v>34366</v>
      </c>
      <c r="B29" s="117">
        <v>467.14</v>
      </c>
      <c r="C29" s="98">
        <f t="shared" si="0"/>
        <v>-3.0045057203961768E-2</v>
      </c>
      <c r="D29" s="98"/>
    </row>
    <row r="30" spans="1:10" x14ac:dyDescent="0.2">
      <c r="A30" s="116">
        <v>34394</v>
      </c>
      <c r="B30" s="117">
        <v>445.77</v>
      </c>
      <c r="C30" s="98">
        <f t="shared" si="0"/>
        <v>-4.5746457164875638E-2</v>
      </c>
      <c r="D30" s="98"/>
    </row>
    <row r="31" spans="1:10" x14ac:dyDescent="0.2">
      <c r="A31" s="116">
        <v>34425</v>
      </c>
      <c r="B31" s="117">
        <v>450.91</v>
      </c>
      <c r="C31" s="98">
        <f t="shared" si="0"/>
        <v>1.1530609955806903E-2</v>
      </c>
      <c r="D31" s="98"/>
    </row>
    <row r="32" spans="1:10" x14ac:dyDescent="0.2">
      <c r="A32" s="116">
        <v>34455</v>
      </c>
      <c r="B32" s="117">
        <v>456.5</v>
      </c>
      <c r="C32" s="98">
        <f t="shared" si="0"/>
        <v>1.2397152425095861E-2</v>
      </c>
      <c r="D32" s="98"/>
    </row>
    <row r="33" spans="1:9" x14ac:dyDescent="0.2">
      <c r="A33" s="116">
        <v>34486</v>
      </c>
      <c r="B33" s="117">
        <v>444.27</v>
      </c>
      <c r="C33" s="98">
        <f t="shared" si="0"/>
        <v>-2.6790799561883939E-2</v>
      </c>
      <c r="D33" s="98"/>
    </row>
    <row r="34" spans="1:9" x14ac:dyDescent="0.2">
      <c r="A34" s="116">
        <v>34516</v>
      </c>
      <c r="B34" s="117">
        <v>458.26</v>
      </c>
      <c r="C34" s="98">
        <f t="shared" si="0"/>
        <v>3.148985976995973E-2</v>
      </c>
      <c r="D34" s="98"/>
    </row>
    <row r="35" spans="1:9" x14ac:dyDescent="0.2">
      <c r="A35" s="116">
        <v>34547</v>
      </c>
      <c r="B35" s="117">
        <v>475.49</v>
      </c>
      <c r="C35" s="98">
        <f t="shared" si="0"/>
        <v>3.759874307161877E-2</v>
      </c>
      <c r="D35" s="98"/>
    </row>
    <row r="36" spans="1:9" ht="20" customHeight="1" x14ac:dyDescent="0.2">
      <c r="A36" s="116">
        <v>34578</v>
      </c>
      <c r="B36" s="117">
        <v>462.71</v>
      </c>
      <c r="C36" s="98">
        <f t="shared" si="0"/>
        <v>-2.6877536856716292E-2</v>
      </c>
      <c r="D36" s="98"/>
      <c r="E36" s="146" t="s">
        <v>79</v>
      </c>
      <c r="F36" s="146"/>
      <c r="G36" s="146"/>
      <c r="H36" s="146"/>
    </row>
    <row r="37" spans="1:9" x14ac:dyDescent="0.2">
      <c r="A37" s="116">
        <v>34608</v>
      </c>
      <c r="B37" s="117">
        <v>472.35</v>
      </c>
      <c r="C37" s="98">
        <f t="shared" si="0"/>
        <v>2.0833783579347849E-2</v>
      </c>
      <c r="D37" s="98"/>
    </row>
    <row r="38" spans="1:9" x14ac:dyDescent="0.2">
      <c r="A38" s="116">
        <v>34639</v>
      </c>
      <c r="B38" s="117">
        <v>453.69</v>
      </c>
      <c r="C38" s="98">
        <f t="shared" si="0"/>
        <v>-3.9504604636392555E-2</v>
      </c>
      <c r="D38" s="98"/>
      <c r="E38" s="147" t="s">
        <v>73</v>
      </c>
      <c r="F38" s="147"/>
      <c r="G38" s="147"/>
      <c r="H38" s="120"/>
      <c r="I38" s="121"/>
    </row>
    <row r="39" spans="1:9" x14ac:dyDescent="0.2">
      <c r="A39" s="116">
        <v>34669</v>
      </c>
      <c r="B39" s="117">
        <v>459.27</v>
      </c>
      <c r="C39" s="98">
        <f t="shared" si="0"/>
        <v>1.2299146994643885E-2</v>
      </c>
      <c r="D39" s="98"/>
      <c r="E39" s="147" t="s">
        <v>74</v>
      </c>
      <c r="F39" s="147"/>
      <c r="G39" s="147"/>
      <c r="H39" s="120"/>
      <c r="I39" s="120"/>
    </row>
    <row r="40" spans="1:9" x14ac:dyDescent="0.2">
      <c r="A40" s="116">
        <v>34700</v>
      </c>
      <c r="B40" s="117">
        <v>470.42</v>
      </c>
      <c r="C40" s="98">
        <f t="shared" si="0"/>
        <v>2.4277658022514064E-2</v>
      </c>
      <c r="D40" s="98"/>
    </row>
    <row r="41" spans="1:9" ht="16" customHeight="1" x14ac:dyDescent="0.2">
      <c r="A41" s="116">
        <v>34731</v>
      </c>
      <c r="B41" s="117">
        <v>487.39</v>
      </c>
      <c r="C41" s="98">
        <f t="shared" si="0"/>
        <v>3.6074146507376323E-2</v>
      </c>
      <c r="D41" s="98"/>
      <c r="E41" s="137" t="s">
        <v>67</v>
      </c>
      <c r="F41" s="137"/>
      <c r="G41" s="108">
        <v>2.1402000000000001E-2</v>
      </c>
    </row>
    <row r="42" spans="1:9" x14ac:dyDescent="0.2">
      <c r="A42" s="116">
        <v>34759</v>
      </c>
      <c r="B42" s="117">
        <v>500.71</v>
      </c>
      <c r="C42" s="98">
        <f t="shared" si="0"/>
        <v>2.7329243521615119E-2</v>
      </c>
      <c r="D42" s="98"/>
    </row>
    <row r="43" spans="1:9" x14ac:dyDescent="0.2">
      <c r="A43" s="116">
        <v>34790</v>
      </c>
      <c r="B43" s="117">
        <v>514.71</v>
      </c>
      <c r="C43" s="98">
        <f t="shared" si="0"/>
        <v>2.7960296379141734E-2</v>
      </c>
      <c r="D43" s="98"/>
    </row>
    <row r="44" spans="1:9" x14ac:dyDescent="0.2">
      <c r="A44" s="116">
        <v>34820</v>
      </c>
      <c r="B44" s="117">
        <v>533.4</v>
      </c>
      <c r="C44" s="98">
        <f t="shared" si="0"/>
        <v>3.6311709506323835E-2</v>
      </c>
      <c r="D44" s="98"/>
    </row>
    <row r="45" spans="1:9" x14ac:dyDescent="0.2">
      <c r="A45" s="116">
        <v>34851</v>
      </c>
      <c r="B45" s="117">
        <v>544.75</v>
      </c>
      <c r="C45" s="98">
        <f t="shared" si="0"/>
        <v>2.1278590176228015E-2</v>
      </c>
      <c r="D45" s="98"/>
    </row>
    <row r="46" spans="1:9" x14ac:dyDescent="0.2">
      <c r="A46" s="116">
        <v>34881</v>
      </c>
      <c r="B46" s="117">
        <v>562.05999999999995</v>
      </c>
      <c r="C46" s="98">
        <f t="shared" si="0"/>
        <v>3.177604405690674E-2</v>
      </c>
      <c r="D46" s="98"/>
    </row>
    <row r="47" spans="1:9" x14ac:dyDescent="0.2">
      <c r="A47" s="116">
        <v>34912</v>
      </c>
      <c r="B47" s="117">
        <v>561.88</v>
      </c>
      <c r="C47" s="98">
        <f t="shared" si="0"/>
        <v>-3.202505070632139E-4</v>
      </c>
      <c r="D47" s="98"/>
    </row>
    <row r="48" spans="1:9" x14ac:dyDescent="0.2">
      <c r="A48" s="116">
        <v>34943</v>
      </c>
      <c r="B48" s="117">
        <v>584.41</v>
      </c>
      <c r="C48" s="98">
        <f t="shared" si="0"/>
        <v>4.0097529721648699E-2</v>
      </c>
      <c r="D48" s="98"/>
    </row>
    <row r="49" spans="1:4" x14ac:dyDescent="0.2">
      <c r="A49" s="116">
        <v>34973</v>
      </c>
      <c r="B49" s="117">
        <v>581.5</v>
      </c>
      <c r="C49" s="98">
        <f t="shared" si="0"/>
        <v>-4.9793809140842357E-3</v>
      </c>
      <c r="D49" s="98"/>
    </row>
    <row r="50" spans="1:4" x14ac:dyDescent="0.2">
      <c r="A50" s="116">
        <v>35004</v>
      </c>
      <c r="B50" s="117">
        <v>605.37</v>
      </c>
      <c r="C50" s="98">
        <f t="shared" si="0"/>
        <v>4.1049011177987968E-2</v>
      </c>
      <c r="D50" s="98"/>
    </row>
    <row r="51" spans="1:4" x14ac:dyDescent="0.2">
      <c r="A51" s="116">
        <v>35034</v>
      </c>
      <c r="B51" s="117">
        <v>615.92999999999995</v>
      </c>
      <c r="C51" s="98">
        <f t="shared" si="0"/>
        <v>1.7443877298181188E-2</v>
      </c>
      <c r="D51" s="98"/>
    </row>
    <row r="52" spans="1:4" x14ac:dyDescent="0.2">
      <c r="A52" s="116">
        <v>35065</v>
      </c>
      <c r="B52" s="117">
        <v>636.02</v>
      </c>
      <c r="C52" s="98">
        <f t="shared" si="0"/>
        <v>3.2617342879872765E-2</v>
      </c>
      <c r="D52" s="98"/>
    </row>
    <row r="53" spans="1:4" x14ac:dyDescent="0.2">
      <c r="A53" s="116">
        <v>35096</v>
      </c>
      <c r="B53" s="117">
        <v>640.42999999999995</v>
      </c>
      <c r="C53" s="98">
        <f t="shared" si="0"/>
        <v>6.9337442218797649E-3</v>
      </c>
      <c r="D53" s="98"/>
    </row>
    <row r="54" spans="1:4" x14ac:dyDescent="0.2">
      <c r="A54" s="116">
        <v>35125</v>
      </c>
      <c r="B54" s="117">
        <v>645.5</v>
      </c>
      <c r="C54" s="98">
        <f t="shared" si="0"/>
        <v>7.9165560638946499E-3</v>
      </c>
      <c r="D54" s="98"/>
    </row>
    <row r="55" spans="1:4" x14ac:dyDescent="0.2">
      <c r="A55" s="116">
        <v>35156</v>
      </c>
      <c r="B55" s="117">
        <v>654.16999999999996</v>
      </c>
      <c r="C55" s="98">
        <f t="shared" si="0"/>
        <v>1.3431448489542927E-2</v>
      </c>
      <c r="D55" s="98"/>
    </row>
    <row r="56" spans="1:4" x14ac:dyDescent="0.2">
      <c r="A56" s="116">
        <v>35186</v>
      </c>
      <c r="B56" s="117">
        <v>669.12</v>
      </c>
      <c r="C56" s="98">
        <f t="shared" si="0"/>
        <v>2.2853386734335183E-2</v>
      </c>
      <c r="D56" s="98"/>
    </row>
    <row r="57" spans="1:4" x14ac:dyDescent="0.2">
      <c r="A57" s="116">
        <v>35217</v>
      </c>
      <c r="B57" s="117">
        <v>670.63</v>
      </c>
      <c r="C57" s="98">
        <f t="shared" si="0"/>
        <v>2.2566953610712441E-3</v>
      </c>
      <c r="D57" s="98"/>
    </row>
    <row r="58" spans="1:4" x14ac:dyDescent="0.2">
      <c r="A58" s="116">
        <v>35247</v>
      </c>
      <c r="B58" s="117">
        <v>639.95000000000005</v>
      </c>
      <c r="C58" s="98">
        <f t="shared" si="0"/>
        <v>-4.5748027973696301E-2</v>
      </c>
      <c r="D58" s="98"/>
    </row>
    <row r="59" spans="1:4" x14ac:dyDescent="0.2">
      <c r="A59" s="116">
        <v>35278</v>
      </c>
      <c r="B59" s="117">
        <v>651.99</v>
      </c>
      <c r="C59" s="98">
        <f t="shared" si="0"/>
        <v>1.8813969841393802E-2</v>
      </c>
      <c r="D59" s="98"/>
    </row>
    <row r="60" spans="1:4" x14ac:dyDescent="0.2">
      <c r="A60" s="116">
        <v>35309</v>
      </c>
      <c r="B60" s="117">
        <v>687.33</v>
      </c>
      <c r="C60" s="98">
        <f t="shared" si="0"/>
        <v>5.4203285326462111E-2</v>
      </c>
      <c r="D60" s="98"/>
    </row>
    <row r="61" spans="1:4" x14ac:dyDescent="0.2">
      <c r="A61" s="116">
        <v>35339</v>
      </c>
      <c r="B61" s="117">
        <v>705.27</v>
      </c>
      <c r="C61" s="98">
        <f t="shared" si="0"/>
        <v>2.6100999519881193E-2</v>
      </c>
      <c r="D61" s="98"/>
    </row>
    <row r="62" spans="1:4" x14ac:dyDescent="0.2">
      <c r="A62" s="116">
        <v>35370</v>
      </c>
      <c r="B62" s="117">
        <v>757.02</v>
      </c>
      <c r="C62" s="98">
        <f t="shared" si="0"/>
        <v>7.3376153813433154E-2</v>
      </c>
      <c r="D62" s="98"/>
    </row>
    <row r="63" spans="1:4" x14ac:dyDescent="0.2">
      <c r="A63" s="116">
        <v>35400</v>
      </c>
      <c r="B63" s="117">
        <v>740.74</v>
      </c>
      <c r="C63" s="98">
        <f t="shared" si="0"/>
        <v>-2.1505376344085985E-2</v>
      </c>
      <c r="D63" s="98"/>
    </row>
    <row r="64" spans="1:4" x14ac:dyDescent="0.2">
      <c r="A64" s="116">
        <v>35431</v>
      </c>
      <c r="B64" s="117">
        <v>786.16</v>
      </c>
      <c r="C64" s="98">
        <f t="shared" si="0"/>
        <v>6.1317061317061258E-2</v>
      </c>
      <c r="D64" s="98"/>
    </row>
    <row r="65" spans="1:4" x14ac:dyDescent="0.2">
      <c r="A65" s="116">
        <v>35462</v>
      </c>
      <c r="B65" s="117">
        <v>790.82</v>
      </c>
      <c r="C65" s="98">
        <f t="shared" si="0"/>
        <v>5.9275465554086727E-3</v>
      </c>
      <c r="D65" s="98"/>
    </row>
    <row r="66" spans="1:4" x14ac:dyDescent="0.2">
      <c r="A66" s="116">
        <v>35490</v>
      </c>
      <c r="B66" s="117">
        <v>757.12</v>
      </c>
      <c r="C66" s="98">
        <f t="shared" si="0"/>
        <v>-4.2613995599504365E-2</v>
      </c>
      <c r="D66" s="98"/>
    </row>
    <row r="67" spans="1:4" x14ac:dyDescent="0.2">
      <c r="A67" s="116">
        <v>35521</v>
      </c>
      <c r="B67" s="117">
        <v>801.34</v>
      </c>
      <c r="C67" s="98">
        <f t="shared" si="0"/>
        <v>5.8405536770921425E-2</v>
      </c>
      <c r="D67" s="98"/>
    </row>
    <row r="68" spans="1:4" x14ac:dyDescent="0.2">
      <c r="A68" s="116">
        <v>35551</v>
      </c>
      <c r="B68" s="117">
        <v>848.28</v>
      </c>
      <c r="C68" s="98">
        <f t="shared" si="0"/>
        <v>5.857688371976931E-2</v>
      </c>
      <c r="D68" s="98"/>
    </row>
    <row r="69" spans="1:4" x14ac:dyDescent="0.2">
      <c r="A69" s="116">
        <v>35582</v>
      </c>
      <c r="B69" s="117">
        <v>885.14</v>
      </c>
      <c r="C69" s="98">
        <f t="shared" si="0"/>
        <v>4.3452633564389137E-2</v>
      </c>
      <c r="D69" s="98"/>
    </row>
    <row r="70" spans="1:4" x14ac:dyDescent="0.2">
      <c r="A70" s="116">
        <v>35612</v>
      </c>
      <c r="B70" s="117">
        <v>954.31</v>
      </c>
      <c r="C70" s="98">
        <f t="shared" ref="C70:C133" si="1">(B70-B69)/B69</f>
        <v>7.8145830038186009E-2</v>
      </c>
      <c r="D70" s="98"/>
    </row>
    <row r="71" spans="1:4" x14ac:dyDescent="0.2">
      <c r="A71" s="116">
        <v>35643</v>
      </c>
      <c r="B71" s="117">
        <v>899.47</v>
      </c>
      <c r="C71" s="98">
        <f t="shared" si="1"/>
        <v>-5.7465603420272154E-2</v>
      </c>
      <c r="D71" s="98"/>
    </row>
    <row r="72" spans="1:4" x14ac:dyDescent="0.2">
      <c r="A72" s="116">
        <v>35674</v>
      </c>
      <c r="B72" s="117">
        <v>947.28</v>
      </c>
      <c r="C72" s="98">
        <f t="shared" si="1"/>
        <v>5.3153523741758975E-2</v>
      </c>
      <c r="D72" s="98"/>
    </row>
    <row r="73" spans="1:4" x14ac:dyDescent="0.2">
      <c r="A73" s="116">
        <v>35704</v>
      </c>
      <c r="B73" s="117">
        <v>914.62</v>
      </c>
      <c r="C73" s="98">
        <f t="shared" si="1"/>
        <v>-3.4477662359597976E-2</v>
      </c>
      <c r="D73" s="98"/>
    </row>
    <row r="74" spans="1:4" x14ac:dyDescent="0.2">
      <c r="A74" s="116">
        <v>35735</v>
      </c>
      <c r="B74" s="117">
        <v>955.4</v>
      </c>
      <c r="C74" s="98">
        <f t="shared" si="1"/>
        <v>4.4586822942861488E-2</v>
      </c>
      <c r="D74" s="98"/>
    </row>
    <row r="75" spans="1:4" x14ac:dyDescent="0.2">
      <c r="A75" s="116">
        <v>35765</v>
      </c>
      <c r="B75" s="117">
        <v>970.43</v>
      </c>
      <c r="C75" s="98">
        <f t="shared" si="1"/>
        <v>1.573163073058402E-2</v>
      </c>
      <c r="D75" s="98"/>
    </row>
    <row r="76" spans="1:4" x14ac:dyDescent="0.2">
      <c r="A76" s="116">
        <v>35796</v>
      </c>
      <c r="B76" s="117">
        <v>980.28</v>
      </c>
      <c r="C76" s="98">
        <f t="shared" si="1"/>
        <v>1.015013962882436E-2</v>
      </c>
      <c r="D76" s="98"/>
    </row>
    <row r="77" spans="1:4" x14ac:dyDescent="0.2">
      <c r="A77" s="116">
        <v>35827</v>
      </c>
      <c r="B77" s="118">
        <v>1049.3399999999999</v>
      </c>
      <c r="C77" s="98">
        <f t="shared" si="1"/>
        <v>7.0449259395274771E-2</v>
      </c>
      <c r="D77" s="98"/>
    </row>
    <row r="78" spans="1:4" x14ac:dyDescent="0.2">
      <c r="A78" s="116">
        <v>35855</v>
      </c>
      <c r="B78" s="118">
        <v>1101.75</v>
      </c>
      <c r="C78" s="98">
        <f t="shared" si="1"/>
        <v>4.9945680141803499E-2</v>
      </c>
      <c r="D78" s="98"/>
    </row>
    <row r="79" spans="1:4" x14ac:dyDescent="0.2">
      <c r="A79" s="116">
        <v>35886</v>
      </c>
      <c r="B79" s="118">
        <v>1111.75</v>
      </c>
      <c r="C79" s="98">
        <f t="shared" si="1"/>
        <v>9.0764692534604039E-3</v>
      </c>
      <c r="D79" s="98"/>
    </row>
    <row r="80" spans="1:4" x14ac:dyDescent="0.2">
      <c r="A80" s="116">
        <v>35916</v>
      </c>
      <c r="B80" s="118">
        <v>1090.82</v>
      </c>
      <c r="C80" s="98">
        <f t="shared" si="1"/>
        <v>-1.882617494940415E-2</v>
      </c>
      <c r="D80" s="98"/>
    </row>
    <row r="81" spans="1:4" x14ac:dyDescent="0.2">
      <c r="A81" s="116">
        <v>35947</v>
      </c>
      <c r="B81" s="118">
        <v>1133.8399999999999</v>
      </c>
      <c r="C81" s="98">
        <f t="shared" si="1"/>
        <v>3.9438220788031011E-2</v>
      </c>
      <c r="D81" s="98"/>
    </row>
    <row r="82" spans="1:4" x14ac:dyDescent="0.2">
      <c r="A82" s="116">
        <v>35977</v>
      </c>
      <c r="B82" s="118">
        <v>1120.67</v>
      </c>
      <c r="C82" s="98">
        <f t="shared" si="1"/>
        <v>-1.1615395470260218E-2</v>
      </c>
      <c r="D82" s="98"/>
    </row>
    <row r="83" spans="1:4" x14ac:dyDescent="0.2">
      <c r="A83" s="116">
        <v>36008</v>
      </c>
      <c r="B83" s="117">
        <v>957.28</v>
      </c>
      <c r="C83" s="98">
        <f t="shared" si="1"/>
        <v>-0.14579671089616042</v>
      </c>
      <c r="D83" s="98"/>
    </row>
    <row r="84" spans="1:4" x14ac:dyDescent="0.2">
      <c r="A84" s="116">
        <v>36039</v>
      </c>
      <c r="B84" s="118">
        <v>1017.01</v>
      </c>
      <c r="C84" s="98">
        <f t="shared" si="1"/>
        <v>6.2395537355841572E-2</v>
      </c>
      <c r="D84" s="98"/>
    </row>
    <row r="85" spans="1:4" x14ac:dyDescent="0.2">
      <c r="A85" s="116">
        <v>36069</v>
      </c>
      <c r="B85" s="118">
        <v>1098.67</v>
      </c>
      <c r="C85" s="98">
        <f t="shared" si="1"/>
        <v>8.02941957306222E-2</v>
      </c>
      <c r="D85" s="98"/>
    </row>
    <row r="86" spans="1:4" x14ac:dyDescent="0.2">
      <c r="A86" s="116">
        <v>36100</v>
      </c>
      <c r="B86" s="118">
        <v>1163.6300000000001</v>
      </c>
      <c r="C86" s="98">
        <f t="shared" si="1"/>
        <v>5.9126034204993343E-2</v>
      </c>
      <c r="D86" s="98"/>
    </row>
    <row r="87" spans="1:4" x14ac:dyDescent="0.2">
      <c r="A87" s="116">
        <v>36130</v>
      </c>
      <c r="B87" s="118">
        <v>1229.23</v>
      </c>
      <c r="C87" s="98">
        <f t="shared" si="1"/>
        <v>5.6375308302467196E-2</v>
      </c>
      <c r="D87" s="98"/>
    </row>
    <row r="88" spans="1:4" x14ac:dyDescent="0.2">
      <c r="A88" s="116">
        <v>36161</v>
      </c>
      <c r="B88" s="118">
        <v>1279.6400000000001</v>
      </c>
      <c r="C88" s="98">
        <f t="shared" si="1"/>
        <v>4.1009412396378286E-2</v>
      </c>
      <c r="D88" s="98"/>
    </row>
    <row r="89" spans="1:4" x14ac:dyDescent="0.2">
      <c r="A89" s="116">
        <v>36192</v>
      </c>
      <c r="B89" s="118">
        <v>1238.33</v>
      </c>
      <c r="C89" s="98">
        <f t="shared" si="1"/>
        <v>-3.2282516957894539E-2</v>
      </c>
      <c r="D89" s="98"/>
    </row>
    <row r="90" spans="1:4" x14ac:dyDescent="0.2">
      <c r="A90" s="116">
        <v>36220</v>
      </c>
      <c r="B90" s="118">
        <v>1286.3699999999999</v>
      </c>
      <c r="C90" s="98">
        <f t="shared" si="1"/>
        <v>3.8794182487705192E-2</v>
      </c>
      <c r="D90" s="98"/>
    </row>
    <row r="91" spans="1:4" x14ac:dyDescent="0.2">
      <c r="A91" s="116">
        <v>36251</v>
      </c>
      <c r="B91" s="118">
        <v>1335.18</v>
      </c>
      <c r="C91" s="98">
        <f t="shared" si="1"/>
        <v>3.7943981902563165E-2</v>
      </c>
      <c r="D91" s="98"/>
    </row>
    <row r="92" spans="1:4" x14ac:dyDescent="0.2">
      <c r="A92" s="116">
        <v>36281</v>
      </c>
      <c r="B92" s="118">
        <v>1301.8399999999999</v>
      </c>
      <c r="C92" s="98">
        <f t="shared" si="1"/>
        <v>-2.4970415973876288E-2</v>
      </c>
      <c r="D92" s="98"/>
    </row>
    <row r="93" spans="1:4" x14ac:dyDescent="0.2">
      <c r="A93" s="116">
        <v>36312</v>
      </c>
      <c r="B93" s="118">
        <v>1372.71</v>
      </c>
      <c r="C93" s="98">
        <f t="shared" si="1"/>
        <v>5.4438333435752564E-2</v>
      </c>
      <c r="D93" s="98"/>
    </row>
    <row r="94" spans="1:4" x14ac:dyDescent="0.2">
      <c r="A94" s="116">
        <v>36342</v>
      </c>
      <c r="B94" s="118">
        <v>1328.72</v>
      </c>
      <c r="C94" s="98">
        <f t="shared" si="1"/>
        <v>-3.2046098593293562E-2</v>
      </c>
      <c r="D94" s="98"/>
    </row>
    <row r="95" spans="1:4" x14ac:dyDescent="0.2">
      <c r="A95" s="116">
        <v>36373</v>
      </c>
      <c r="B95" s="118">
        <v>1320.41</v>
      </c>
      <c r="C95" s="98">
        <f t="shared" si="1"/>
        <v>-6.2541393220542666E-3</v>
      </c>
      <c r="D95" s="98"/>
    </row>
    <row r="96" spans="1:4" x14ac:dyDescent="0.2">
      <c r="A96" s="116">
        <v>36404</v>
      </c>
      <c r="B96" s="118">
        <v>1282.71</v>
      </c>
      <c r="C96" s="98">
        <f t="shared" si="1"/>
        <v>-2.8551737717830102E-2</v>
      </c>
      <c r="D96" s="98"/>
    </row>
    <row r="97" spans="1:4" x14ac:dyDescent="0.2">
      <c r="A97" s="116">
        <v>36434</v>
      </c>
      <c r="B97" s="118">
        <v>1362.93</v>
      </c>
      <c r="C97" s="98">
        <f t="shared" si="1"/>
        <v>6.2539467221741488E-2</v>
      </c>
      <c r="D97" s="98"/>
    </row>
    <row r="98" spans="1:4" x14ac:dyDescent="0.2">
      <c r="A98" s="116">
        <v>36465</v>
      </c>
      <c r="B98" s="118">
        <v>1388.91</v>
      </c>
      <c r="C98" s="98">
        <f t="shared" si="1"/>
        <v>1.9061874050758307E-2</v>
      </c>
      <c r="D98" s="98"/>
    </row>
    <row r="99" spans="1:4" x14ac:dyDescent="0.2">
      <c r="A99" s="116">
        <v>36495</v>
      </c>
      <c r="B99" s="118">
        <v>1469.25</v>
      </c>
      <c r="C99" s="98">
        <f t="shared" si="1"/>
        <v>5.7843920772404196E-2</v>
      </c>
      <c r="D99" s="98"/>
    </row>
    <row r="100" spans="1:4" x14ac:dyDescent="0.2">
      <c r="A100" s="116">
        <v>36526</v>
      </c>
      <c r="B100" s="118">
        <v>1394.46</v>
      </c>
      <c r="C100" s="98">
        <f t="shared" si="1"/>
        <v>-5.0903522205206712E-2</v>
      </c>
      <c r="D100" s="98"/>
    </row>
    <row r="101" spans="1:4" x14ac:dyDescent="0.2">
      <c r="A101" s="116">
        <v>36557</v>
      </c>
      <c r="B101" s="118">
        <v>1366.42</v>
      </c>
      <c r="C101" s="98">
        <f t="shared" si="1"/>
        <v>-2.0108142219927402E-2</v>
      </c>
      <c r="D101" s="98"/>
    </row>
    <row r="102" spans="1:4" x14ac:dyDescent="0.2">
      <c r="A102" s="116">
        <v>36586</v>
      </c>
      <c r="B102" s="118">
        <v>1498.58</v>
      </c>
      <c r="C102" s="98">
        <f t="shared" si="1"/>
        <v>9.6719895786068599E-2</v>
      </c>
      <c r="D102" s="98"/>
    </row>
    <row r="103" spans="1:4" x14ac:dyDescent="0.2">
      <c r="A103" s="116">
        <v>36617</v>
      </c>
      <c r="B103" s="118">
        <v>1452.43</v>
      </c>
      <c r="C103" s="98">
        <f t="shared" si="1"/>
        <v>-3.0795820042973925E-2</v>
      </c>
      <c r="D103" s="98"/>
    </row>
    <row r="104" spans="1:4" x14ac:dyDescent="0.2">
      <c r="A104" s="116">
        <v>36647</v>
      </c>
      <c r="B104" s="118">
        <v>1420.6</v>
      </c>
      <c r="C104" s="98">
        <f t="shared" si="1"/>
        <v>-2.1914997624670484E-2</v>
      </c>
      <c r="D104" s="98"/>
    </row>
    <row r="105" spans="1:4" x14ac:dyDescent="0.2">
      <c r="A105" s="116">
        <v>36678</v>
      </c>
      <c r="B105" s="118">
        <v>1454.6</v>
      </c>
      <c r="C105" s="98">
        <f t="shared" si="1"/>
        <v>2.3933549204561453E-2</v>
      </c>
      <c r="D105" s="98"/>
    </row>
    <row r="106" spans="1:4" x14ac:dyDescent="0.2">
      <c r="A106" s="116">
        <v>36708</v>
      </c>
      <c r="B106" s="118">
        <v>1430.83</v>
      </c>
      <c r="C106" s="98">
        <f t="shared" si="1"/>
        <v>-1.6341262202667389E-2</v>
      </c>
      <c r="D106" s="98"/>
    </row>
    <row r="107" spans="1:4" x14ac:dyDescent="0.2">
      <c r="A107" s="116">
        <v>36739</v>
      </c>
      <c r="B107" s="118">
        <v>1517.68</v>
      </c>
      <c r="C107" s="98">
        <f t="shared" si="1"/>
        <v>6.0699034825940287E-2</v>
      </c>
      <c r="D107" s="98"/>
    </row>
    <row r="108" spans="1:4" x14ac:dyDescent="0.2">
      <c r="A108" s="116">
        <v>36770</v>
      </c>
      <c r="B108" s="118">
        <v>1436.51</v>
      </c>
      <c r="C108" s="98">
        <f t="shared" si="1"/>
        <v>-5.3482947656950129E-2</v>
      </c>
      <c r="D108" s="98"/>
    </row>
    <row r="109" spans="1:4" x14ac:dyDescent="0.2">
      <c r="A109" s="116">
        <v>36800</v>
      </c>
      <c r="B109" s="118">
        <v>1429.4</v>
      </c>
      <c r="C109" s="98">
        <f t="shared" si="1"/>
        <v>-4.9494956526581089E-3</v>
      </c>
      <c r="D109" s="98"/>
    </row>
    <row r="110" spans="1:4" x14ac:dyDescent="0.2">
      <c r="A110" s="116">
        <v>36831</v>
      </c>
      <c r="B110" s="118">
        <v>1314.95</v>
      </c>
      <c r="C110" s="98">
        <f t="shared" si="1"/>
        <v>-8.0068560235063688E-2</v>
      </c>
      <c r="D110" s="98"/>
    </row>
    <row r="111" spans="1:4" x14ac:dyDescent="0.2">
      <c r="A111" s="116">
        <v>36861</v>
      </c>
      <c r="B111" s="118">
        <v>1320.28</v>
      </c>
      <c r="C111" s="98">
        <f t="shared" si="1"/>
        <v>4.0533860603064204E-3</v>
      </c>
      <c r="D111" s="98"/>
    </row>
    <row r="112" spans="1:4" x14ac:dyDescent="0.2">
      <c r="A112" s="116">
        <v>36892</v>
      </c>
      <c r="B112" s="118">
        <v>1366.01</v>
      </c>
      <c r="C112" s="98">
        <f t="shared" si="1"/>
        <v>3.4636592238010133E-2</v>
      </c>
      <c r="D112" s="98"/>
    </row>
    <row r="113" spans="1:4" x14ac:dyDescent="0.2">
      <c r="A113" s="116">
        <v>36923</v>
      </c>
      <c r="B113" s="118">
        <v>1239.94</v>
      </c>
      <c r="C113" s="98">
        <f t="shared" si="1"/>
        <v>-9.2290686012547446E-2</v>
      </c>
      <c r="D113" s="98"/>
    </row>
    <row r="114" spans="1:4" x14ac:dyDescent="0.2">
      <c r="A114" s="116">
        <v>36951</v>
      </c>
      <c r="B114" s="118">
        <v>1160.33</v>
      </c>
      <c r="C114" s="98">
        <f t="shared" si="1"/>
        <v>-6.4204719583205741E-2</v>
      </c>
      <c r="D114" s="98"/>
    </row>
    <row r="115" spans="1:4" x14ac:dyDescent="0.2">
      <c r="A115" s="116">
        <v>36982</v>
      </c>
      <c r="B115" s="118">
        <v>1249.46</v>
      </c>
      <c r="C115" s="98">
        <f t="shared" si="1"/>
        <v>7.6814354537071444E-2</v>
      </c>
      <c r="D115" s="98"/>
    </row>
    <row r="116" spans="1:4" x14ac:dyDescent="0.2">
      <c r="A116" s="116">
        <v>37012</v>
      </c>
      <c r="B116" s="118">
        <v>1255.82</v>
      </c>
      <c r="C116" s="98">
        <f t="shared" si="1"/>
        <v>5.0901989659532113E-3</v>
      </c>
      <c r="D116" s="98"/>
    </row>
    <row r="117" spans="1:4" x14ac:dyDescent="0.2">
      <c r="A117" s="116">
        <v>37043</v>
      </c>
      <c r="B117" s="118">
        <v>1224.3800000000001</v>
      </c>
      <c r="C117" s="98">
        <f t="shared" si="1"/>
        <v>-2.5035435014572015E-2</v>
      </c>
      <c r="D117" s="98"/>
    </row>
    <row r="118" spans="1:4" x14ac:dyDescent="0.2">
      <c r="A118" s="116">
        <v>37073</v>
      </c>
      <c r="B118" s="118">
        <v>1211.23</v>
      </c>
      <c r="C118" s="98">
        <f t="shared" si="1"/>
        <v>-1.0740129698296354E-2</v>
      </c>
      <c r="D118" s="98"/>
    </row>
    <row r="119" spans="1:4" x14ac:dyDescent="0.2">
      <c r="A119" s="116">
        <v>37104</v>
      </c>
      <c r="B119" s="118">
        <v>1133.58</v>
      </c>
      <c r="C119" s="98">
        <f t="shared" si="1"/>
        <v>-6.410838569057907E-2</v>
      </c>
      <c r="D119" s="98"/>
    </row>
    <row r="120" spans="1:4" x14ac:dyDescent="0.2">
      <c r="A120" s="116">
        <v>37135</v>
      </c>
      <c r="B120" s="118">
        <v>1040.94</v>
      </c>
      <c r="C120" s="98">
        <f t="shared" si="1"/>
        <v>-8.1723389615201286E-2</v>
      </c>
      <c r="D120" s="98"/>
    </row>
    <row r="121" spans="1:4" x14ac:dyDescent="0.2">
      <c r="A121" s="116">
        <v>37165</v>
      </c>
      <c r="B121" s="118">
        <v>1059.78</v>
      </c>
      <c r="C121" s="98">
        <f t="shared" si="1"/>
        <v>1.8099025880454124E-2</v>
      </c>
      <c r="D121" s="98"/>
    </row>
    <row r="122" spans="1:4" x14ac:dyDescent="0.2">
      <c r="A122" s="116">
        <v>37196</v>
      </c>
      <c r="B122" s="118">
        <v>1139.45</v>
      </c>
      <c r="C122" s="98">
        <f t="shared" si="1"/>
        <v>7.5175979920360902E-2</v>
      </c>
      <c r="D122" s="98"/>
    </row>
    <row r="123" spans="1:4" x14ac:dyDescent="0.2">
      <c r="A123" s="116">
        <v>37226</v>
      </c>
      <c r="B123" s="118">
        <v>1148.08</v>
      </c>
      <c r="C123" s="98">
        <f t="shared" si="1"/>
        <v>7.573829479134566E-3</v>
      </c>
      <c r="D123" s="98"/>
    </row>
    <row r="124" spans="1:4" x14ac:dyDescent="0.2">
      <c r="A124" s="116">
        <v>37257</v>
      </c>
      <c r="B124" s="118">
        <v>1130.2</v>
      </c>
      <c r="C124" s="98">
        <f t="shared" si="1"/>
        <v>-1.5573827607832104E-2</v>
      </c>
      <c r="D124" s="98"/>
    </row>
    <row r="125" spans="1:4" x14ac:dyDescent="0.2">
      <c r="A125" s="116">
        <v>37288</v>
      </c>
      <c r="B125" s="118">
        <v>1106.73</v>
      </c>
      <c r="C125" s="98">
        <f t="shared" si="1"/>
        <v>-2.0766236064413402E-2</v>
      </c>
      <c r="D125" s="98"/>
    </row>
    <row r="126" spans="1:4" x14ac:dyDescent="0.2">
      <c r="A126" s="116">
        <v>37316</v>
      </c>
      <c r="B126" s="118">
        <v>1147.3900000000001</v>
      </c>
      <c r="C126" s="98">
        <f t="shared" si="1"/>
        <v>3.673886133022515E-2</v>
      </c>
      <c r="D126" s="98"/>
    </row>
    <row r="127" spans="1:4" x14ac:dyDescent="0.2">
      <c r="A127" s="116">
        <v>37347</v>
      </c>
      <c r="B127" s="118">
        <v>1076.92</v>
      </c>
      <c r="C127" s="98">
        <f t="shared" si="1"/>
        <v>-6.1417652236815751E-2</v>
      </c>
      <c r="D127" s="98"/>
    </row>
    <row r="128" spans="1:4" x14ac:dyDescent="0.2">
      <c r="A128" s="116">
        <v>37377</v>
      </c>
      <c r="B128" s="118">
        <v>1067.1400000000001</v>
      </c>
      <c r="C128" s="98">
        <f t="shared" si="1"/>
        <v>-9.0814545184414557E-3</v>
      </c>
      <c r="D128" s="98"/>
    </row>
    <row r="129" spans="1:4" x14ac:dyDescent="0.2">
      <c r="A129" s="116">
        <v>37408</v>
      </c>
      <c r="B129" s="117">
        <v>989.82</v>
      </c>
      <c r="C129" s="98">
        <f t="shared" si="1"/>
        <v>-7.2455347939351947E-2</v>
      </c>
      <c r="D129" s="98"/>
    </row>
    <row r="130" spans="1:4" x14ac:dyDescent="0.2">
      <c r="A130" s="116">
        <v>37438</v>
      </c>
      <c r="B130" s="117">
        <v>911.62</v>
      </c>
      <c r="C130" s="98">
        <f t="shared" si="1"/>
        <v>-7.9004263401426564E-2</v>
      </c>
      <c r="D130" s="98"/>
    </row>
    <row r="131" spans="1:4" x14ac:dyDescent="0.2">
      <c r="A131" s="116">
        <v>37469</v>
      </c>
      <c r="B131" s="117">
        <v>916.07</v>
      </c>
      <c r="C131" s="98">
        <f t="shared" si="1"/>
        <v>4.8814198898664415E-3</v>
      </c>
      <c r="D131" s="98"/>
    </row>
    <row r="132" spans="1:4" x14ac:dyDescent="0.2">
      <c r="A132" s="116">
        <v>37500</v>
      </c>
      <c r="B132" s="117">
        <v>815.28</v>
      </c>
      <c r="C132" s="98">
        <f t="shared" si="1"/>
        <v>-0.11002434311788409</v>
      </c>
      <c r="D132" s="98"/>
    </row>
    <row r="133" spans="1:4" x14ac:dyDescent="0.2">
      <c r="A133" s="116">
        <v>37530</v>
      </c>
      <c r="B133" s="117">
        <v>885.76</v>
      </c>
      <c r="C133" s="98">
        <f t="shared" si="1"/>
        <v>8.6448827396722619E-2</v>
      </c>
      <c r="D133" s="98"/>
    </row>
    <row r="134" spans="1:4" x14ac:dyDescent="0.2">
      <c r="A134" s="116">
        <v>37561</v>
      </c>
      <c r="B134" s="117">
        <v>936.31</v>
      </c>
      <c r="C134" s="98">
        <f t="shared" ref="C134:C197" si="2">(B134-B133)/B133</f>
        <v>5.7069635115606886E-2</v>
      </c>
      <c r="D134" s="98"/>
    </row>
    <row r="135" spans="1:4" x14ac:dyDescent="0.2">
      <c r="A135" s="116">
        <v>37591</v>
      </c>
      <c r="B135" s="117">
        <v>879.82</v>
      </c>
      <c r="C135" s="98">
        <f t="shared" si="2"/>
        <v>-6.0332582157618629E-2</v>
      </c>
      <c r="D135" s="98"/>
    </row>
    <row r="136" spans="1:4" x14ac:dyDescent="0.2">
      <c r="A136" s="116">
        <v>37622</v>
      </c>
      <c r="B136" s="117">
        <v>855.7</v>
      </c>
      <c r="C136" s="98">
        <f t="shared" si="2"/>
        <v>-2.7414698461048853E-2</v>
      </c>
      <c r="D136" s="98"/>
    </row>
    <row r="137" spans="1:4" x14ac:dyDescent="0.2">
      <c r="A137" s="116">
        <v>37653</v>
      </c>
      <c r="B137" s="117">
        <v>841.15</v>
      </c>
      <c r="C137" s="98">
        <f t="shared" si="2"/>
        <v>-1.7003622764987809E-2</v>
      </c>
      <c r="D137" s="98"/>
    </row>
    <row r="138" spans="1:4" x14ac:dyDescent="0.2">
      <c r="A138" s="116">
        <v>37681</v>
      </c>
      <c r="B138" s="117">
        <v>848.18</v>
      </c>
      <c r="C138" s="98">
        <f t="shared" si="2"/>
        <v>8.3576056589193051E-3</v>
      </c>
      <c r="D138" s="98"/>
    </row>
    <row r="139" spans="1:4" x14ac:dyDescent="0.2">
      <c r="A139" s="116">
        <v>37712</v>
      </c>
      <c r="B139" s="117">
        <v>916.92</v>
      </c>
      <c r="C139" s="98">
        <f t="shared" si="2"/>
        <v>8.1044117993822079E-2</v>
      </c>
      <c r="D139" s="98"/>
    </row>
    <row r="140" spans="1:4" x14ac:dyDescent="0.2">
      <c r="A140" s="116">
        <v>37742</v>
      </c>
      <c r="B140" s="117">
        <v>963.59</v>
      </c>
      <c r="C140" s="98">
        <f t="shared" si="2"/>
        <v>5.0898660733760932E-2</v>
      </c>
      <c r="D140" s="98"/>
    </row>
    <row r="141" spans="1:4" x14ac:dyDescent="0.2">
      <c r="A141" s="116">
        <v>37773</v>
      </c>
      <c r="B141" s="117">
        <v>974.5</v>
      </c>
      <c r="C141" s="98">
        <f t="shared" si="2"/>
        <v>1.1322242862628264E-2</v>
      </c>
      <c r="D141" s="98"/>
    </row>
    <row r="142" spans="1:4" x14ac:dyDescent="0.2">
      <c r="A142" s="116">
        <v>37803</v>
      </c>
      <c r="B142" s="117">
        <v>990.31</v>
      </c>
      <c r="C142" s="98">
        <f t="shared" si="2"/>
        <v>1.6223704463827548E-2</v>
      </c>
      <c r="D142" s="98"/>
    </row>
    <row r="143" spans="1:4" x14ac:dyDescent="0.2">
      <c r="A143" s="116">
        <v>37834</v>
      </c>
      <c r="B143" s="118">
        <v>1008.01</v>
      </c>
      <c r="C143" s="98">
        <f t="shared" si="2"/>
        <v>1.7873191222950436E-2</v>
      </c>
      <c r="D143" s="98"/>
    </row>
    <row r="144" spans="1:4" x14ac:dyDescent="0.2">
      <c r="A144" s="116">
        <v>37865</v>
      </c>
      <c r="B144" s="117">
        <v>995.97</v>
      </c>
      <c r="C144" s="98">
        <f t="shared" si="2"/>
        <v>-1.1944325949147294E-2</v>
      </c>
      <c r="D144" s="98"/>
    </row>
    <row r="145" spans="1:4" x14ac:dyDescent="0.2">
      <c r="A145" s="116">
        <v>37895</v>
      </c>
      <c r="B145" s="118">
        <v>1050.71</v>
      </c>
      <c r="C145" s="98">
        <f t="shared" si="2"/>
        <v>5.4961494824141297E-2</v>
      </c>
      <c r="D145" s="98"/>
    </row>
    <row r="146" spans="1:4" x14ac:dyDescent="0.2">
      <c r="A146" s="116">
        <v>37926</v>
      </c>
      <c r="B146" s="118">
        <v>1058.2</v>
      </c>
      <c r="C146" s="98">
        <f t="shared" si="2"/>
        <v>7.1285131006652725E-3</v>
      </c>
      <c r="D146" s="98"/>
    </row>
    <row r="147" spans="1:4" x14ac:dyDescent="0.2">
      <c r="A147" s="116">
        <v>37956</v>
      </c>
      <c r="B147" s="118">
        <v>1111.92</v>
      </c>
      <c r="C147" s="98">
        <f t="shared" si="2"/>
        <v>5.076545076545079E-2</v>
      </c>
      <c r="D147" s="98"/>
    </row>
    <row r="148" spans="1:4" x14ac:dyDescent="0.2">
      <c r="A148" s="116">
        <v>37987</v>
      </c>
      <c r="B148" s="118">
        <v>1131.1300000000001</v>
      </c>
      <c r="C148" s="98">
        <f t="shared" si="2"/>
        <v>1.7276422764227674E-2</v>
      </c>
      <c r="D148" s="98"/>
    </row>
    <row r="149" spans="1:4" x14ac:dyDescent="0.2">
      <c r="A149" s="116">
        <v>38018</v>
      </c>
      <c r="B149" s="118">
        <v>1144.94</v>
      </c>
      <c r="C149" s="98">
        <f t="shared" si="2"/>
        <v>1.2209029908144903E-2</v>
      </c>
      <c r="D149" s="98"/>
    </row>
    <row r="150" spans="1:4" x14ac:dyDescent="0.2">
      <c r="A150" s="116">
        <v>38047</v>
      </c>
      <c r="B150" s="118">
        <v>1126.21</v>
      </c>
      <c r="C150" s="98">
        <f t="shared" si="2"/>
        <v>-1.635893583943265E-2</v>
      </c>
      <c r="D150" s="98"/>
    </row>
    <row r="151" spans="1:4" x14ac:dyDescent="0.2">
      <c r="A151" s="116">
        <v>38078</v>
      </c>
      <c r="B151" s="118">
        <v>1107.3</v>
      </c>
      <c r="C151" s="98">
        <f t="shared" si="2"/>
        <v>-1.6790829419024943E-2</v>
      </c>
      <c r="D151" s="98"/>
    </row>
    <row r="152" spans="1:4" x14ac:dyDescent="0.2">
      <c r="A152" s="116">
        <v>38108</v>
      </c>
      <c r="B152" s="118">
        <v>1120.68</v>
      </c>
      <c r="C152" s="98">
        <f t="shared" si="2"/>
        <v>1.208344622053654E-2</v>
      </c>
      <c r="D152" s="98"/>
    </row>
    <row r="153" spans="1:4" x14ac:dyDescent="0.2">
      <c r="A153" s="116">
        <v>38139</v>
      </c>
      <c r="B153" s="118">
        <v>1140.8399999999999</v>
      </c>
      <c r="C153" s="98">
        <f t="shared" si="2"/>
        <v>1.7989078059749308E-2</v>
      </c>
      <c r="D153" s="98"/>
    </row>
    <row r="154" spans="1:4" x14ac:dyDescent="0.2">
      <c r="A154" s="116">
        <v>38169</v>
      </c>
      <c r="B154" s="118">
        <v>1101.72</v>
      </c>
      <c r="C154" s="98">
        <f t="shared" si="2"/>
        <v>-3.4290522772693711E-2</v>
      </c>
      <c r="D154" s="98"/>
    </row>
    <row r="155" spans="1:4" x14ac:dyDescent="0.2">
      <c r="A155" s="116">
        <v>38200</v>
      </c>
      <c r="B155" s="118">
        <v>1104.24</v>
      </c>
      <c r="C155" s="98">
        <f t="shared" si="2"/>
        <v>2.287332534582273E-3</v>
      </c>
      <c r="D155" s="98"/>
    </row>
    <row r="156" spans="1:4" x14ac:dyDescent="0.2">
      <c r="A156" s="116">
        <v>38231</v>
      </c>
      <c r="B156" s="118">
        <v>1114.58</v>
      </c>
      <c r="C156" s="98">
        <f t="shared" si="2"/>
        <v>9.3639063971599629E-3</v>
      </c>
      <c r="D156" s="98"/>
    </row>
    <row r="157" spans="1:4" x14ac:dyDescent="0.2">
      <c r="A157" s="116">
        <v>38261</v>
      </c>
      <c r="B157" s="118">
        <v>1130.2</v>
      </c>
      <c r="C157" s="98">
        <f t="shared" si="2"/>
        <v>1.4014247519245024E-2</v>
      </c>
      <c r="D157" s="98"/>
    </row>
    <row r="158" spans="1:4" x14ac:dyDescent="0.2">
      <c r="A158" s="116">
        <v>38292</v>
      </c>
      <c r="B158" s="118">
        <v>1173.82</v>
      </c>
      <c r="C158" s="98">
        <f t="shared" si="2"/>
        <v>3.8594938948858508E-2</v>
      </c>
      <c r="D158" s="98"/>
    </row>
    <row r="159" spans="1:4" x14ac:dyDescent="0.2">
      <c r="A159" s="116">
        <v>38322</v>
      </c>
      <c r="B159" s="118">
        <v>1211.92</v>
      </c>
      <c r="C159" s="98">
        <f t="shared" si="2"/>
        <v>3.2458128162750795E-2</v>
      </c>
      <c r="D159" s="98"/>
    </row>
    <row r="160" spans="1:4" x14ac:dyDescent="0.2">
      <c r="A160" s="116">
        <v>38353</v>
      </c>
      <c r="B160" s="118">
        <v>1181.27</v>
      </c>
      <c r="C160" s="98">
        <f t="shared" si="2"/>
        <v>-2.5290448214403665E-2</v>
      </c>
      <c r="D160" s="98"/>
    </row>
    <row r="161" spans="1:4" x14ac:dyDescent="0.2">
      <c r="A161" s="116">
        <v>38384</v>
      </c>
      <c r="B161" s="118">
        <v>1203.5999999999999</v>
      </c>
      <c r="C161" s="98">
        <f t="shared" si="2"/>
        <v>1.890338364641439E-2</v>
      </c>
      <c r="D161" s="98"/>
    </row>
    <row r="162" spans="1:4" x14ac:dyDescent="0.2">
      <c r="A162" s="116">
        <v>38412</v>
      </c>
      <c r="B162" s="118">
        <v>1180.5899999999999</v>
      </c>
      <c r="C162" s="98">
        <f t="shared" si="2"/>
        <v>-1.9117647058823524E-2</v>
      </c>
      <c r="D162" s="98"/>
    </row>
    <row r="163" spans="1:4" x14ac:dyDescent="0.2">
      <c r="A163" s="116">
        <v>38443</v>
      </c>
      <c r="B163" s="118">
        <v>1156.8499999999999</v>
      </c>
      <c r="C163" s="98">
        <f t="shared" si="2"/>
        <v>-2.0108589772910163E-2</v>
      </c>
      <c r="D163" s="98"/>
    </row>
    <row r="164" spans="1:4" x14ac:dyDescent="0.2">
      <c r="A164" s="116">
        <v>38473</v>
      </c>
      <c r="B164" s="118">
        <v>1191.5</v>
      </c>
      <c r="C164" s="98">
        <f t="shared" si="2"/>
        <v>2.9952024895189604E-2</v>
      </c>
      <c r="D164" s="98"/>
    </row>
    <row r="165" spans="1:4" x14ac:dyDescent="0.2">
      <c r="A165" s="116">
        <v>38504</v>
      </c>
      <c r="B165" s="118">
        <v>1191.33</v>
      </c>
      <c r="C165" s="98">
        <f t="shared" si="2"/>
        <v>-1.4267729752419031E-4</v>
      </c>
      <c r="D165" s="98"/>
    </row>
    <row r="166" spans="1:4" x14ac:dyDescent="0.2">
      <c r="A166" s="116">
        <v>38534</v>
      </c>
      <c r="B166" s="118">
        <v>1234.18</v>
      </c>
      <c r="C166" s="98">
        <f t="shared" si="2"/>
        <v>3.5968203604375061E-2</v>
      </c>
      <c r="D166" s="98"/>
    </row>
    <row r="167" spans="1:4" x14ac:dyDescent="0.2">
      <c r="A167" s="116">
        <v>38565</v>
      </c>
      <c r="B167" s="118">
        <v>1220.33</v>
      </c>
      <c r="C167" s="98">
        <f t="shared" si="2"/>
        <v>-1.1222025960556917E-2</v>
      </c>
      <c r="D167" s="98"/>
    </row>
    <row r="168" spans="1:4" x14ac:dyDescent="0.2">
      <c r="A168" s="116">
        <v>38596</v>
      </c>
      <c r="B168" s="118">
        <v>1228.81</v>
      </c>
      <c r="C168" s="98">
        <f t="shared" si="2"/>
        <v>6.9489400408086488E-3</v>
      </c>
      <c r="D168" s="98"/>
    </row>
    <row r="169" spans="1:4" x14ac:dyDescent="0.2">
      <c r="A169" s="116">
        <v>38626</v>
      </c>
      <c r="B169" s="118">
        <v>1207.01</v>
      </c>
      <c r="C169" s="98">
        <f t="shared" si="2"/>
        <v>-1.774074104214643E-2</v>
      </c>
      <c r="D169" s="98"/>
    </row>
    <row r="170" spans="1:4" x14ac:dyDescent="0.2">
      <c r="A170" s="116">
        <v>38657</v>
      </c>
      <c r="B170" s="118">
        <v>1249.48</v>
      </c>
      <c r="C170" s="98">
        <f t="shared" si="2"/>
        <v>3.5186121076047447E-2</v>
      </c>
      <c r="D170" s="98"/>
    </row>
    <row r="171" spans="1:4" x14ac:dyDescent="0.2">
      <c r="A171" s="116">
        <v>38687</v>
      </c>
      <c r="B171" s="118">
        <v>1248.29</v>
      </c>
      <c r="C171" s="98">
        <f t="shared" si="2"/>
        <v>-9.5239619681791992E-4</v>
      </c>
      <c r="D171" s="98"/>
    </row>
    <row r="172" spans="1:4" x14ac:dyDescent="0.2">
      <c r="A172" s="116">
        <v>38718</v>
      </c>
      <c r="B172" s="118">
        <v>1280.08</v>
      </c>
      <c r="C172" s="98">
        <f t="shared" si="2"/>
        <v>2.5466838635252998E-2</v>
      </c>
      <c r="D172" s="98"/>
    </row>
    <row r="173" spans="1:4" x14ac:dyDescent="0.2">
      <c r="A173" s="116">
        <v>38749</v>
      </c>
      <c r="B173" s="118">
        <v>1280.6600000000001</v>
      </c>
      <c r="C173" s="98">
        <f t="shared" si="2"/>
        <v>4.5309668145752973E-4</v>
      </c>
      <c r="D173" s="98"/>
    </row>
    <row r="174" spans="1:4" x14ac:dyDescent="0.2">
      <c r="A174" s="116">
        <v>38777</v>
      </c>
      <c r="B174" s="118">
        <v>1294.8699999999999</v>
      </c>
      <c r="C174" s="98">
        <f t="shared" si="2"/>
        <v>1.1095841206877554E-2</v>
      </c>
      <c r="D174" s="98"/>
    </row>
    <row r="175" spans="1:4" x14ac:dyDescent="0.2">
      <c r="A175" s="116">
        <v>38808</v>
      </c>
      <c r="B175" s="118">
        <v>1310.6099999999999</v>
      </c>
      <c r="C175" s="98">
        <f t="shared" si="2"/>
        <v>1.2155660413786721E-2</v>
      </c>
      <c r="D175" s="98"/>
    </row>
    <row r="176" spans="1:4" x14ac:dyDescent="0.2">
      <c r="A176" s="116">
        <v>38838</v>
      </c>
      <c r="B176" s="118">
        <v>1270.0899999999999</v>
      </c>
      <c r="C176" s="98">
        <f t="shared" si="2"/>
        <v>-3.0916901290238885E-2</v>
      </c>
      <c r="D176" s="98"/>
    </row>
    <row r="177" spans="1:4" x14ac:dyDescent="0.2">
      <c r="A177" s="116">
        <v>38869</v>
      </c>
      <c r="B177" s="118">
        <v>1270.2</v>
      </c>
      <c r="C177" s="98">
        <f t="shared" si="2"/>
        <v>8.6608035651117117E-5</v>
      </c>
      <c r="D177" s="98"/>
    </row>
    <row r="178" spans="1:4" x14ac:dyDescent="0.2">
      <c r="A178" s="116">
        <v>38899</v>
      </c>
      <c r="B178" s="118">
        <v>1276.6600000000001</v>
      </c>
      <c r="C178" s="98">
        <f t="shared" si="2"/>
        <v>5.0858132577547123E-3</v>
      </c>
      <c r="D178" s="98"/>
    </row>
    <row r="179" spans="1:4" x14ac:dyDescent="0.2">
      <c r="A179" s="116">
        <v>38930</v>
      </c>
      <c r="B179" s="118">
        <v>1303.82</v>
      </c>
      <c r="C179" s="98">
        <f t="shared" si="2"/>
        <v>2.1274262528785937E-2</v>
      </c>
      <c r="D179" s="98"/>
    </row>
    <row r="180" spans="1:4" x14ac:dyDescent="0.2">
      <c r="A180" s="116">
        <v>38961</v>
      </c>
      <c r="B180" s="118">
        <v>1335.85</v>
      </c>
      <c r="C180" s="98">
        <f t="shared" si="2"/>
        <v>2.4566274485741876E-2</v>
      </c>
      <c r="D180" s="98"/>
    </row>
    <row r="181" spans="1:4" x14ac:dyDescent="0.2">
      <c r="A181" s="116">
        <v>38991</v>
      </c>
      <c r="B181" s="118">
        <v>1377.94</v>
      </c>
      <c r="C181" s="98">
        <f t="shared" si="2"/>
        <v>3.1508028596025112E-2</v>
      </c>
      <c r="D181" s="98"/>
    </row>
    <row r="182" spans="1:4" x14ac:dyDescent="0.2">
      <c r="A182" s="116">
        <v>39022</v>
      </c>
      <c r="B182" s="118">
        <v>1400.63</v>
      </c>
      <c r="C182" s="98">
        <f t="shared" si="2"/>
        <v>1.6466609576614406E-2</v>
      </c>
      <c r="D182" s="98"/>
    </row>
    <row r="183" spans="1:4" x14ac:dyDescent="0.2">
      <c r="A183" s="116">
        <v>39052</v>
      </c>
      <c r="B183" s="118">
        <v>1418.3</v>
      </c>
      <c r="C183" s="98">
        <f t="shared" si="2"/>
        <v>1.2615751483260993E-2</v>
      </c>
      <c r="D183" s="98"/>
    </row>
    <row r="184" spans="1:4" x14ac:dyDescent="0.2">
      <c r="A184" s="116">
        <v>39083</v>
      </c>
      <c r="B184" s="118">
        <v>1438.24</v>
      </c>
      <c r="C184" s="98">
        <f t="shared" si="2"/>
        <v>1.4059084819854795E-2</v>
      </c>
      <c r="D184" s="98"/>
    </row>
    <row r="185" spans="1:4" x14ac:dyDescent="0.2">
      <c r="A185" s="116">
        <v>39114</v>
      </c>
      <c r="B185" s="118">
        <v>1406.82</v>
      </c>
      <c r="C185" s="98">
        <f t="shared" si="2"/>
        <v>-2.1846145288686222E-2</v>
      </c>
      <c r="D185" s="98"/>
    </row>
    <row r="186" spans="1:4" x14ac:dyDescent="0.2">
      <c r="A186" s="116">
        <v>39142</v>
      </c>
      <c r="B186" s="118">
        <v>1420.86</v>
      </c>
      <c r="C186" s="98">
        <f t="shared" si="2"/>
        <v>9.9799547916577559E-3</v>
      </c>
      <c r="D186" s="98"/>
    </row>
    <row r="187" spans="1:4" x14ac:dyDescent="0.2">
      <c r="A187" s="116">
        <v>39173</v>
      </c>
      <c r="B187" s="118">
        <v>1482.37</v>
      </c>
      <c r="C187" s="98">
        <f t="shared" si="2"/>
        <v>4.3290683107413817E-2</v>
      </c>
      <c r="D187" s="98"/>
    </row>
    <row r="188" spans="1:4" x14ac:dyDescent="0.2">
      <c r="A188" s="116">
        <v>39203</v>
      </c>
      <c r="B188" s="118">
        <v>1530.62</v>
      </c>
      <c r="C188" s="98">
        <f t="shared" si="2"/>
        <v>3.2549228600147063E-2</v>
      </c>
      <c r="D188" s="98"/>
    </row>
    <row r="189" spans="1:4" x14ac:dyDescent="0.2">
      <c r="A189" s="116">
        <v>39234</v>
      </c>
      <c r="B189" s="118">
        <v>1503.35</v>
      </c>
      <c r="C189" s="98">
        <f t="shared" si="2"/>
        <v>-1.7816309730697352E-2</v>
      </c>
      <c r="D189" s="98"/>
    </row>
    <row r="190" spans="1:4" x14ac:dyDescent="0.2">
      <c r="A190" s="116">
        <v>39264</v>
      </c>
      <c r="B190" s="118">
        <v>1455.27</v>
      </c>
      <c r="C190" s="98">
        <f t="shared" si="2"/>
        <v>-3.1981907074200906E-2</v>
      </c>
      <c r="D190" s="98"/>
    </row>
    <row r="191" spans="1:4" x14ac:dyDescent="0.2">
      <c r="A191" s="116">
        <v>39295</v>
      </c>
      <c r="B191" s="118">
        <v>1473.99</v>
      </c>
      <c r="C191" s="98">
        <f t="shared" si="2"/>
        <v>1.2863592323074088E-2</v>
      </c>
      <c r="D191" s="98"/>
    </row>
    <row r="192" spans="1:4" x14ac:dyDescent="0.2">
      <c r="A192" s="116">
        <v>39326</v>
      </c>
      <c r="B192" s="118">
        <v>1526.75</v>
      </c>
      <c r="C192" s="98">
        <f t="shared" si="2"/>
        <v>3.5794001316155462E-2</v>
      </c>
      <c r="D192" s="98"/>
    </row>
    <row r="193" spans="1:4" x14ac:dyDescent="0.2">
      <c r="A193" s="116">
        <v>39356</v>
      </c>
      <c r="B193" s="118">
        <v>1549.38</v>
      </c>
      <c r="C193" s="98">
        <f t="shared" si="2"/>
        <v>1.4822335025380782E-2</v>
      </c>
      <c r="D193" s="98"/>
    </row>
    <row r="194" spans="1:4" x14ac:dyDescent="0.2">
      <c r="A194" s="116">
        <v>39387</v>
      </c>
      <c r="B194" s="118">
        <v>1481.14</v>
      </c>
      <c r="C194" s="98">
        <f t="shared" si="2"/>
        <v>-4.4043423821141361E-2</v>
      </c>
      <c r="D194" s="98"/>
    </row>
    <row r="195" spans="1:4" x14ac:dyDescent="0.2">
      <c r="A195" s="116">
        <v>39417</v>
      </c>
      <c r="B195" s="118">
        <v>1468.36</v>
      </c>
      <c r="C195" s="98">
        <f t="shared" si="2"/>
        <v>-8.6284888666839053E-3</v>
      </c>
      <c r="D195" s="98"/>
    </row>
    <row r="196" spans="1:4" x14ac:dyDescent="0.2">
      <c r="A196" s="116">
        <v>39448</v>
      </c>
      <c r="B196" s="118">
        <v>1378.55</v>
      </c>
      <c r="C196" s="98">
        <f t="shared" si="2"/>
        <v>-6.1163474897164151E-2</v>
      </c>
      <c r="D196" s="98"/>
    </row>
    <row r="197" spans="1:4" x14ac:dyDescent="0.2">
      <c r="A197" s="116">
        <v>39479</v>
      </c>
      <c r="B197" s="118">
        <v>1330.63</v>
      </c>
      <c r="C197" s="98">
        <f t="shared" si="2"/>
        <v>-3.4761162090602336E-2</v>
      </c>
      <c r="D197" s="98"/>
    </row>
    <row r="198" spans="1:4" x14ac:dyDescent="0.2">
      <c r="A198" s="116">
        <v>39508</v>
      </c>
      <c r="B198" s="118">
        <v>1322.7</v>
      </c>
      <c r="C198" s="98">
        <f t="shared" ref="C198:C261" si="3">(B198-B197)/B197</f>
        <v>-5.9595830546433368E-3</v>
      </c>
      <c r="D198" s="98"/>
    </row>
    <row r="199" spans="1:4" x14ac:dyDescent="0.2">
      <c r="A199" s="116">
        <v>39539</v>
      </c>
      <c r="B199" s="118">
        <v>1385.59</v>
      </c>
      <c r="C199" s="98">
        <f t="shared" si="3"/>
        <v>4.7546684811370581E-2</v>
      </c>
      <c r="D199" s="98"/>
    </row>
    <row r="200" spans="1:4" x14ac:dyDescent="0.2">
      <c r="A200" s="116">
        <v>39569</v>
      </c>
      <c r="B200" s="118">
        <v>1400.38</v>
      </c>
      <c r="C200" s="98">
        <f t="shared" si="3"/>
        <v>1.067415324879668E-2</v>
      </c>
      <c r="D200" s="98"/>
    </row>
    <row r="201" spans="1:4" x14ac:dyDescent="0.2">
      <c r="A201" s="116">
        <v>39600</v>
      </c>
      <c r="B201" s="118">
        <v>1280</v>
      </c>
      <c r="C201" s="98">
        <f t="shared" si="3"/>
        <v>-8.5962381639269406E-2</v>
      </c>
      <c r="D201" s="98"/>
    </row>
    <row r="202" spans="1:4" x14ac:dyDescent="0.2">
      <c r="A202" s="116">
        <v>39630</v>
      </c>
      <c r="B202" s="118">
        <v>1267.3800000000001</v>
      </c>
      <c r="C202" s="98">
        <f t="shared" si="3"/>
        <v>-9.8593749999999151E-3</v>
      </c>
      <c r="D202" s="98"/>
    </row>
    <row r="203" spans="1:4" x14ac:dyDescent="0.2">
      <c r="A203" s="116">
        <v>39661</v>
      </c>
      <c r="B203" s="118">
        <v>1282.83</v>
      </c>
      <c r="C203" s="98">
        <f t="shared" si="3"/>
        <v>1.2190503242910426E-2</v>
      </c>
      <c r="D203" s="98"/>
    </row>
    <row r="204" spans="1:4" x14ac:dyDescent="0.2">
      <c r="A204" s="116">
        <v>39692</v>
      </c>
      <c r="B204" s="118">
        <v>1166.3599999999999</v>
      </c>
      <c r="C204" s="98">
        <f t="shared" si="3"/>
        <v>-9.0791453271283046E-2</v>
      </c>
      <c r="D204" s="98"/>
    </row>
    <row r="205" spans="1:4" x14ac:dyDescent="0.2">
      <c r="A205" s="116">
        <v>39722</v>
      </c>
      <c r="B205" s="117">
        <v>968.75</v>
      </c>
      <c r="C205" s="98">
        <f t="shared" si="3"/>
        <v>-0.16942453444905511</v>
      </c>
      <c r="D205" s="98"/>
    </row>
    <row r="206" spans="1:4" x14ac:dyDescent="0.2">
      <c r="A206" s="116">
        <v>39753</v>
      </c>
      <c r="B206" s="117">
        <v>896.24</v>
      </c>
      <c r="C206" s="98">
        <f t="shared" si="3"/>
        <v>-7.484903225806451E-2</v>
      </c>
      <c r="D206" s="98"/>
    </row>
    <row r="207" spans="1:4" x14ac:dyDescent="0.2">
      <c r="A207" s="116">
        <v>39783</v>
      </c>
      <c r="B207" s="117">
        <v>903.25</v>
      </c>
      <c r="C207" s="98">
        <f t="shared" si="3"/>
        <v>7.8215656520574748E-3</v>
      </c>
      <c r="D207" s="98"/>
    </row>
    <row r="208" spans="1:4" x14ac:dyDescent="0.2">
      <c r="A208" s="116">
        <v>39814</v>
      </c>
      <c r="B208" s="117">
        <v>825.88</v>
      </c>
      <c r="C208" s="98">
        <f t="shared" si="3"/>
        <v>-8.5657348463880442E-2</v>
      </c>
      <c r="D208" s="98"/>
    </row>
    <row r="209" spans="1:4" x14ac:dyDescent="0.2">
      <c r="A209" s="116">
        <v>39845</v>
      </c>
      <c r="B209" s="117">
        <v>735.09</v>
      </c>
      <c r="C209" s="98">
        <f t="shared" si="3"/>
        <v>-0.10993122487528451</v>
      </c>
      <c r="D209" s="98"/>
    </row>
    <row r="210" spans="1:4" x14ac:dyDescent="0.2">
      <c r="A210" s="116">
        <v>39873</v>
      </c>
      <c r="B210" s="117">
        <v>797.87</v>
      </c>
      <c r="C210" s="98">
        <f t="shared" si="3"/>
        <v>8.5404508291501674E-2</v>
      </c>
      <c r="D210" s="98"/>
    </row>
    <row r="211" spans="1:4" x14ac:dyDescent="0.2">
      <c r="A211" s="116">
        <v>39904</v>
      </c>
      <c r="B211" s="117">
        <v>872.81</v>
      </c>
      <c r="C211" s="98">
        <f t="shared" si="3"/>
        <v>9.3925075513554765E-2</v>
      </c>
      <c r="D211" s="98"/>
    </row>
    <row r="212" spans="1:4" x14ac:dyDescent="0.2">
      <c r="A212" s="116">
        <v>39934</v>
      </c>
      <c r="B212" s="117">
        <v>919.14</v>
      </c>
      <c r="C212" s="98">
        <f t="shared" si="3"/>
        <v>5.3081426656431577E-2</v>
      </c>
      <c r="D212" s="98"/>
    </row>
    <row r="213" spans="1:4" x14ac:dyDescent="0.2">
      <c r="A213" s="116">
        <v>39965</v>
      </c>
      <c r="B213" s="117">
        <v>919.32</v>
      </c>
      <c r="C213" s="98">
        <f t="shared" si="3"/>
        <v>1.9583523728709844E-4</v>
      </c>
      <c r="D213" s="98"/>
    </row>
    <row r="214" spans="1:4" x14ac:dyDescent="0.2">
      <c r="A214" s="116">
        <v>39995</v>
      </c>
      <c r="B214" s="117">
        <v>987.48</v>
      </c>
      <c r="C214" s="98">
        <f t="shared" si="3"/>
        <v>7.4141756950789672E-2</v>
      </c>
      <c r="D214" s="98"/>
    </row>
    <row r="215" spans="1:4" x14ac:dyDescent="0.2">
      <c r="A215" s="116">
        <v>40026</v>
      </c>
      <c r="B215" s="118">
        <v>1020.62</v>
      </c>
      <c r="C215" s="98">
        <f t="shared" si="3"/>
        <v>3.3560173370599897E-2</v>
      </c>
      <c r="D215" s="98"/>
    </row>
    <row r="216" spans="1:4" x14ac:dyDescent="0.2">
      <c r="A216" s="116">
        <v>40057</v>
      </c>
      <c r="B216" s="118">
        <v>1057.08</v>
      </c>
      <c r="C216" s="98">
        <f t="shared" si="3"/>
        <v>3.5723383825517749E-2</v>
      </c>
      <c r="D216" s="98"/>
    </row>
    <row r="217" spans="1:4" x14ac:dyDescent="0.2">
      <c r="A217" s="116">
        <v>40087</v>
      </c>
      <c r="B217" s="118">
        <v>1036.19</v>
      </c>
      <c r="C217" s="98">
        <f t="shared" si="3"/>
        <v>-1.976198584780705E-2</v>
      </c>
      <c r="D217" s="98"/>
    </row>
    <row r="218" spans="1:4" x14ac:dyDescent="0.2">
      <c r="A218" s="116">
        <v>40118</v>
      </c>
      <c r="B218" s="118">
        <v>1095.6300000000001</v>
      </c>
      <c r="C218" s="98">
        <f t="shared" si="3"/>
        <v>5.7363996950366293E-2</v>
      </c>
      <c r="D218" s="98"/>
    </row>
    <row r="219" spans="1:4" x14ac:dyDescent="0.2">
      <c r="A219" s="116">
        <v>40148</v>
      </c>
      <c r="B219" s="118">
        <v>1115.0999999999999</v>
      </c>
      <c r="C219" s="98">
        <f t="shared" si="3"/>
        <v>1.7770597738287375E-2</v>
      </c>
      <c r="D219" s="98"/>
    </row>
    <row r="220" spans="1:4" x14ac:dyDescent="0.2">
      <c r="A220" s="116">
        <v>40179</v>
      </c>
      <c r="B220" s="118">
        <v>1073.8699999999999</v>
      </c>
      <c r="C220" s="98">
        <f t="shared" si="3"/>
        <v>-3.6974262397991231E-2</v>
      </c>
      <c r="D220" s="98"/>
    </row>
    <row r="221" spans="1:4" x14ac:dyDescent="0.2">
      <c r="A221" s="116">
        <v>40210</v>
      </c>
      <c r="B221" s="118">
        <v>1104.49</v>
      </c>
      <c r="C221" s="98">
        <f t="shared" si="3"/>
        <v>2.8513693463827205E-2</v>
      </c>
      <c r="D221" s="98"/>
    </row>
    <row r="222" spans="1:4" x14ac:dyDescent="0.2">
      <c r="A222" s="116">
        <v>40238</v>
      </c>
      <c r="B222" s="118">
        <v>1169.43</v>
      </c>
      <c r="C222" s="98">
        <f t="shared" si="3"/>
        <v>5.8796367554255859E-2</v>
      </c>
      <c r="D222" s="98"/>
    </row>
    <row r="223" spans="1:4" x14ac:dyDescent="0.2">
      <c r="A223" s="116">
        <v>40269</v>
      </c>
      <c r="B223" s="118">
        <v>1186.69</v>
      </c>
      <c r="C223" s="98">
        <f t="shared" si="3"/>
        <v>1.475932719359003E-2</v>
      </c>
      <c r="D223" s="98"/>
    </row>
    <row r="224" spans="1:4" x14ac:dyDescent="0.2">
      <c r="A224" s="116">
        <v>40299</v>
      </c>
      <c r="B224" s="118">
        <v>1089.4100000000001</v>
      </c>
      <c r="C224" s="98">
        <f t="shared" si="3"/>
        <v>-8.1975916203894841E-2</v>
      </c>
      <c r="D224" s="98"/>
    </row>
    <row r="225" spans="1:4" x14ac:dyDescent="0.2">
      <c r="A225" s="116">
        <v>40330</v>
      </c>
      <c r="B225" s="118">
        <v>1030.71</v>
      </c>
      <c r="C225" s="98">
        <f t="shared" si="3"/>
        <v>-5.3882376699314345E-2</v>
      </c>
      <c r="D225" s="98"/>
    </row>
    <row r="226" spans="1:4" x14ac:dyDescent="0.2">
      <c r="A226" s="116">
        <v>40360</v>
      </c>
      <c r="B226" s="118">
        <v>1101.5999999999999</v>
      </c>
      <c r="C226" s="98">
        <f t="shared" si="3"/>
        <v>6.8777832756061225E-2</v>
      </c>
      <c r="D226" s="98"/>
    </row>
    <row r="227" spans="1:4" x14ac:dyDescent="0.2">
      <c r="A227" s="116">
        <v>40391</v>
      </c>
      <c r="B227" s="118">
        <v>1049.33</v>
      </c>
      <c r="C227" s="98">
        <f t="shared" si="3"/>
        <v>-4.7449164851125623E-2</v>
      </c>
      <c r="D227" s="98"/>
    </row>
    <row r="228" spans="1:4" x14ac:dyDescent="0.2">
      <c r="A228" s="116">
        <v>40422</v>
      </c>
      <c r="B228" s="118">
        <v>1141.2</v>
      </c>
      <c r="C228" s="98">
        <f t="shared" si="3"/>
        <v>8.7551104037814728E-2</v>
      </c>
      <c r="D228" s="98"/>
    </row>
    <row r="229" spans="1:4" x14ac:dyDescent="0.2">
      <c r="A229" s="116">
        <v>40452</v>
      </c>
      <c r="B229" s="118">
        <v>1183.26</v>
      </c>
      <c r="C229" s="98">
        <f t="shared" si="3"/>
        <v>3.6855941114616146E-2</v>
      </c>
      <c r="D229" s="98"/>
    </row>
    <row r="230" spans="1:4" x14ac:dyDescent="0.2">
      <c r="A230" s="116">
        <v>40483</v>
      </c>
      <c r="B230" s="118">
        <v>1180.55</v>
      </c>
      <c r="C230" s="98">
        <f t="shared" si="3"/>
        <v>-2.290282778087687E-3</v>
      </c>
      <c r="D230" s="98"/>
    </row>
    <row r="231" spans="1:4" x14ac:dyDescent="0.2">
      <c r="A231" s="116">
        <v>40513</v>
      </c>
      <c r="B231" s="118">
        <v>1257.6400000000001</v>
      </c>
      <c r="C231" s="98">
        <f t="shared" si="3"/>
        <v>6.5300072000338952E-2</v>
      </c>
      <c r="D231" s="98"/>
    </row>
    <row r="232" spans="1:4" x14ac:dyDescent="0.2">
      <c r="A232" s="116">
        <v>40544</v>
      </c>
      <c r="B232" s="118">
        <v>1286.1199999999999</v>
      </c>
      <c r="C232" s="98">
        <f t="shared" si="3"/>
        <v>2.2645590152984788E-2</v>
      </c>
      <c r="D232" s="98"/>
    </row>
    <row r="233" spans="1:4" x14ac:dyDescent="0.2">
      <c r="A233" s="116">
        <v>40575</v>
      </c>
      <c r="B233" s="118">
        <v>1327.22</v>
      </c>
      <c r="C233" s="98">
        <f t="shared" si="3"/>
        <v>3.195658258949409E-2</v>
      </c>
      <c r="D233" s="98"/>
    </row>
    <row r="234" spans="1:4" x14ac:dyDescent="0.2">
      <c r="A234" s="116">
        <v>40603</v>
      </c>
      <c r="B234" s="118">
        <v>1325.83</v>
      </c>
      <c r="C234" s="98">
        <f t="shared" si="3"/>
        <v>-1.047301879115821E-3</v>
      </c>
      <c r="D234" s="98"/>
    </row>
    <row r="235" spans="1:4" x14ac:dyDescent="0.2">
      <c r="A235" s="116">
        <v>40634</v>
      </c>
      <c r="B235" s="118">
        <v>1363.61</v>
      </c>
      <c r="C235" s="98">
        <f t="shared" si="3"/>
        <v>2.8495357625034863E-2</v>
      </c>
      <c r="D235" s="98"/>
    </row>
    <row r="236" spans="1:4" x14ac:dyDescent="0.2">
      <c r="A236" s="116">
        <v>40664</v>
      </c>
      <c r="B236" s="118">
        <v>1345.2</v>
      </c>
      <c r="C236" s="98">
        <f t="shared" si="3"/>
        <v>-1.3500927684601796E-2</v>
      </c>
      <c r="D236" s="98"/>
    </row>
    <row r="237" spans="1:4" x14ac:dyDescent="0.2">
      <c r="A237" s="116">
        <v>40695</v>
      </c>
      <c r="B237" s="118">
        <v>1320.64</v>
      </c>
      <c r="C237" s="98">
        <f t="shared" si="3"/>
        <v>-1.8257508177222676E-2</v>
      </c>
      <c r="D237" s="98"/>
    </row>
    <row r="238" spans="1:4" x14ac:dyDescent="0.2">
      <c r="A238" s="116">
        <v>40725</v>
      </c>
      <c r="B238" s="118">
        <v>1292.28</v>
      </c>
      <c r="C238" s="98">
        <f t="shared" si="3"/>
        <v>-2.1474436636782262E-2</v>
      </c>
      <c r="D238" s="98"/>
    </row>
    <row r="239" spans="1:4" x14ac:dyDescent="0.2">
      <c r="A239" s="116">
        <v>40756</v>
      </c>
      <c r="B239" s="118">
        <v>1218.8900000000001</v>
      </c>
      <c r="C239" s="98">
        <f t="shared" si="3"/>
        <v>-5.679109790447881E-2</v>
      </c>
      <c r="D239" s="98"/>
    </row>
    <row r="240" spans="1:4" x14ac:dyDescent="0.2">
      <c r="A240" s="116">
        <v>40787</v>
      </c>
      <c r="B240" s="118">
        <v>1131.42</v>
      </c>
      <c r="C240" s="98">
        <f t="shared" si="3"/>
        <v>-7.1762012979021919E-2</v>
      </c>
      <c r="D240" s="98"/>
    </row>
    <row r="241" spans="1:4" x14ac:dyDescent="0.2">
      <c r="A241" s="116">
        <v>40817</v>
      </c>
      <c r="B241" s="118">
        <v>1253.3</v>
      </c>
      <c r="C241" s="98">
        <f t="shared" si="3"/>
        <v>0.10772303830584563</v>
      </c>
      <c r="D241" s="98"/>
    </row>
    <row r="242" spans="1:4" x14ac:dyDescent="0.2">
      <c r="A242" s="116">
        <v>40848</v>
      </c>
      <c r="B242" s="118">
        <v>1246.96</v>
      </c>
      <c r="C242" s="98">
        <f t="shared" si="3"/>
        <v>-5.0586451767333585E-3</v>
      </c>
      <c r="D242" s="98"/>
    </row>
    <row r="243" spans="1:4" x14ac:dyDescent="0.2">
      <c r="A243" s="116">
        <v>40878</v>
      </c>
      <c r="B243" s="118">
        <v>1257.5999999999999</v>
      </c>
      <c r="C243" s="98">
        <f t="shared" si="3"/>
        <v>8.5327516520176047E-3</v>
      </c>
      <c r="D243" s="98"/>
    </row>
    <row r="244" spans="1:4" x14ac:dyDescent="0.2">
      <c r="A244" s="116">
        <v>40909</v>
      </c>
      <c r="B244" s="118">
        <v>1312.41</v>
      </c>
      <c r="C244" s="98">
        <f t="shared" si="3"/>
        <v>4.3583015267175715E-2</v>
      </c>
      <c r="D244" s="98"/>
    </row>
    <row r="245" spans="1:4" x14ac:dyDescent="0.2">
      <c r="A245" s="116">
        <v>40940</v>
      </c>
      <c r="B245" s="118">
        <v>1365.68</v>
      </c>
      <c r="C245" s="98">
        <f t="shared" si="3"/>
        <v>4.0589449943234185E-2</v>
      </c>
      <c r="D245" s="98"/>
    </row>
    <row r="246" spans="1:4" x14ac:dyDescent="0.2">
      <c r="A246" s="116">
        <v>40969</v>
      </c>
      <c r="B246" s="118">
        <v>1408.47</v>
      </c>
      <c r="C246" s="98">
        <f t="shared" si="3"/>
        <v>3.1332376545017838E-2</v>
      </c>
      <c r="D246" s="98"/>
    </row>
    <row r="247" spans="1:4" x14ac:dyDescent="0.2">
      <c r="A247" s="116">
        <v>41000</v>
      </c>
      <c r="B247" s="118">
        <v>1397.91</v>
      </c>
      <c r="C247" s="98">
        <f t="shared" si="3"/>
        <v>-7.4974972842871664E-3</v>
      </c>
      <c r="D247" s="98"/>
    </row>
    <row r="248" spans="1:4" x14ac:dyDescent="0.2">
      <c r="A248" s="116">
        <v>41030</v>
      </c>
      <c r="B248" s="118">
        <v>1310.33</v>
      </c>
      <c r="C248" s="98">
        <f t="shared" si="3"/>
        <v>-6.2650671359386623E-2</v>
      </c>
      <c r="D248" s="98"/>
    </row>
    <row r="249" spans="1:4" x14ac:dyDescent="0.2">
      <c r="A249" s="116">
        <v>41061</v>
      </c>
      <c r="B249" s="118">
        <v>1362.16</v>
      </c>
      <c r="C249" s="98">
        <f t="shared" si="3"/>
        <v>3.955492127937249E-2</v>
      </c>
      <c r="D249" s="98"/>
    </row>
    <row r="250" spans="1:4" x14ac:dyDescent="0.2">
      <c r="A250" s="116">
        <v>41091</v>
      </c>
      <c r="B250" s="118">
        <v>1379.32</v>
      </c>
      <c r="C250" s="98">
        <f t="shared" si="3"/>
        <v>1.259763904387139E-2</v>
      </c>
      <c r="D250" s="98"/>
    </row>
    <row r="251" spans="1:4" x14ac:dyDescent="0.2">
      <c r="A251" s="116">
        <v>41122</v>
      </c>
      <c r="B251" s="118">
        <v>1406.58</v>
      </c>
      <c r="C251" s="98">
        <f t="shared" si="3"/>
        <v>1.9763361656468401E-2</v>
      </c>
      <c r="D251" s="98"/>
    </row>
    <row r="252" spans="1:4" x14ac:dyDescent="0.2">
      <c r="A252" s="116">
        <v>41153</v>
      </c>
      <c r="B252" s="118">
        <v>1440.67</v>
      </c>
      <c r="C252" s="98">
        <f t="shared" si="3"/>
        <v>2.4236090375236493E-2</v>
      </c>
      <c r="D252" s="98"/>
    </row>
    <row r="253" spans="1:4" x14ac:dyDescent="0.2">
      <c r="A253" s="116">
        <v>41183</v>
      </c>
      <c r="B253" s="118">
        <v>1412.16</v>
      </c>
      <c r="C253" s="98">
        <f t="shared" si="3"/>
        <v>-1.9789403541407811E-2</v>
      </c>
      <c r="D253" s="98"/>
    </row>
    <row r="254" spans="1:4" x14ac:dyDescent="0.2">
      <c r="A254" s="116">
        <v>41214</v>
      </c>
      <c r="B254" s="118">
        <v>1416.18</v>
      </c>
      <c r="C254" s="98">
        <f t="shared" si="3"/>
        <v>2.8467029231814961E-3</v>
      </c>
      <c r="D254" s="98"/>
    </row>
    <row r="255" spans="1:4" x14ac:dyDescent="0.2">
      <c r="A255" s="116">
        <v>41244</v>
      </c>
      <c r="B255" s="118">
        <v>1426.19</v>
      </c>
      <c r="C255" s="98">
        <f t="shared" si="3"/>
        <v>7.0683105254981645E-3</v>
      </c>
      <c r="D255" s="98"/>
    </row>
    <row r="256" spans="1:4" x14ac:dyDescent="0.2">
      <c r="A256" s="116">
        <v>41275</v>
      </c>
      <c r="B256" s="118">
        <v>1498.11</v>
      </c>
      <c r="C256" s="98">
        <f t="shared" si="3"/>
        <v>5.0428063581991069E-2</v>
      </c>
      <c r="D256" s="98"/>
    </row>
    <row r="257" spans="1:4" x14ac:dyDescent="0.2">
      <c r="A257" s="116">
        <v>41306</v>
      </c>
      <c r="B257" s="118">
        <v>1514.68</v>
      </c>
      <c r="C257" s="98">
        <f t="shared" si="3"/>
        <v>1.1060603026480141E-2</v>
      </c>
      <c r="D257" s="98"/>
    </row>
    <row r="258" spans="1:4" x14ac:dyDescent="0.2">
      <c r="A258" s="116">
        <v>41334</v>
      </c>
      <c r="B258" s="118">
        <v>1569.19</v>
      </c>
      <c r="C258" s="98">
        <f t="shared" si="3"/>
        <v>3.5987799403174259E-2</v>
      </c>
      <c r="D258" s="98"/>
    </row>
    <row r="259" spans="1:4" x14ac:dyDescent="0.2">
      <c r="A259" s="116">
        <v>41365</v>
      </c>
      <c r="B259" s="118">
        <v>1597.57</v>
      </c>
      <c r="C259" s="98">
        <f t="shared" si="3"/>
        <v>1.8085763992887974E-2</v>
      </c>
      <c r="D259" s="98"/>
    </row>
    <row r="260" spans="1:4" x14ac:dyDescent="0.2">
      <c r="A260" s="116">
        <v>41395</v>
      </c>
      <c r="B260" s="118">
        <v>1630.74</v>
      </c>
      <c r="C260" s="98">
        <f t="shared" si="3"/>
        <v>2.0762783477406357E-2</v>
      </c>
      <c r="D260" s="98"/>
    </row>
    <row r="261" spans="1:4" x14ac:dyDescent="0.2">
      <c r="A261" s="116">
        <v>41426</v>
      </c>
      <c r="B261" s="118">
        <v>1606.28</v>
      </c>
      <c r="C261" s="98">
        <f t="shared" si="3"/>
        <v>-1.4999325459607317E-2</v>
      </c>
      <c r="D261" s="98"/>
    </row>
    <row r="262" spans="1:4" x14ac:dyDescent="0.2">
      <c r="A262" s="116">
        <v>41456</v>
      </c>
      <c r="B262" s="118">
        <v>1685.73</v>
      </c>
      <c r="C262" s="98">
        <f t="shared" ref="C262:C325" si="4">(B262-B261)/B261</f>
        <v>4.9462111213487092E-2</v>
      </c>
      <c r="D262" s="98"/>
    </row>
    <row r="263" spans="1:4" x14ac:dyDescent="0.2">
      <c r="A263" s="116">
        <v>41487</v>
      </c>
      <c r="B263" s="118">
        <v>1632.97</v>
      </c>
      <c r="C263" s="98">
        <f t="shared" si="4"/>
        <v>-3.1298013323604608E-2</v>
      </c>
      <c r="D263" s="98"/>
    </row>
    <row r="264" spans="1:4" x14ac:dyDescent="0.2">
      <c r="A264" s="116">
        <v>41518</v>
      </c>
      <c r="B264" s="118">
        <v>1681.55</v>
      </c>
      <c r="C264" s="98">
        <f t="shared" si="4"/>
        <v>2.9749474883188257E-2</v>
      </c>
      <c r="D264" s="98"/>
    </row>
    <row r="265" spans="1:4" x14ac:dyDescent="0.2">
      <c r="A265" s="116">
        <v>41548</v>
      </c>
      <c r="B265" s="118">
        <v>1756.54</v>
      </c>
      <c r="C265" s="98">
        <f t="shared" si="4"/>
        <v>4.4595759864410819E-2</v>
      </c>
      <c r="D265" s="98"/>
    </row>
    <row r="266" spans="1:4" x14ac:dyDescent="0.2">
      <c r="A266" s="116">
        <v>41579</v>
      </c>
      <c r="B266" s="118">
        <v>1805.81</v>
      </c>
      <c r="C266" s="98">
        <f t="shared" si="4"/>
        <v>2.804946087194142E-2</v>
      </c>
      <c r="D266" s="98"/>
    </row>
    <row r="267" spans="1:4" x14ac:dyDescent="0.2">
      <c r="A267" s="116">
        <v>41609</v>
      </c>
      <c r="B267" s="118">
        <v>1848.36</v>
      </c>
      <c r="C267" s="98">
        <f t="shared" si="4"/>
        <v>2.3562833299184276E-2</v>
      </c>
      <c r="D267" s="98"/>
    </row>
    <row r="268" spans="1:4" x14ac:dyDescent="0.2">
      <c r="A268" s="116">
        <v>41640</v>
      </c>
      <c r="B268" s="118">
        <v>1782.59</v>
      </c>
      <c r="C268" s="98">
        <f t="shared" si="4"/>
        <v>-3.5582895107013776E-2</v>
      </c>
      <c r="D268" s="98"/>
    </row>
    <row r="269" spans="1:4" x14ac:dyDescent="0.2">
      <c r="A269" s="116">
        <v>41671</v>
      </c>
      <c r="B269" s="118">
        <v>1859.45</v>
      </c>
      <c r="C269" s="98">
        <f t="shared" si="4"/>
        <v>4.3117037568930677E-2</v>
      </c>
      <c r="D269" s="98"/>
    </row>
    <row r="270" spans="1:4" x14ac:dyDescent="0.2">
      <c r="A270" s="116">
        <v>41699</v>
      </c>
      <c r="B270" s="118">
        <v>1872.34</v>
      </c>
      <c r="C270" s="98">
        <f t="shared" si="4"/>
        <v>6.9321573583585854E-3</v>
      </c>
      <c r="D270" s="98"/>
    </row>
    <row r="271" spans="1:4" x14ac:dyDescent="0.2">
      <c r="A271" s="116">
        <v>41730</v>
      </c>
      <c r="B271" s="118">
        <v>1883.95</v>
      </c>
      <c r="C271" s="98">
        <f t="shared" si="4"/>
        <v>6.2007968638175372E-3</v>
      </c>
      <c r="D271" s="98"/>
    </row>
    <row r="272" spans="1:4" x14ac:dyDescent="0.2">
      <c r="A272" s="116">
        <v>41760</v>
      </c>
      <c r="B272" s="118">
        <v>1923.57</v>
      </c>
      <c r="C272" s="98">
        <f t="shared" si="4"/>
        <v>2.1030282120013743E-2</v>
      </c>
      <c r="D272" s="98"/>
    </row>
    <row r="273" spans="1:4" x14ac:dyDescent="0.2">
      <c r="A273" s="116">
        <v>41791</v>
      </c>
      <c r="B273" s="118">
        <v>1960.23</v>
      </c>
      <c r="C273" s="98">
        <f t="shared" si="4"/>
        <v>1.9058313448431865E-2</v>
      </c>
      <c r="D273" s="98"/>
    </row>
    <row r="274" spans="1:4" x14ac:dyDescent="0.2">
      <c r="A274" s="116">
        <v>41821</v>
      </c>
      <c r="B274" s="118">
        <v>1930.67</v>
      </c>
      <c r="C274" s="98">
        <f t="shared" si="4"/>
        <v>-1.5079863077291922E-2</v>
      </c>
      <c r="D274" s="98"/>
    </row>
    <row r="275" spans="1:4" x14ac:dyDescent="0.2">
      <c r="A275" s="116">
        <v>41852</v>
      </c>
      <c r="B275" s="118">
        <v>2003.37</v>
      </c>
      <c r="C275" s="98">
        <f t="shared" si="4"/>
        <v>3.7655321727690289E-2</v>
      </c>
      <c r="D275" s="98"/>
    </row>
    <row r="276" spans="1:4" x14ac:dyDescent="0.2">
      <c r="A276" s="116">
        <v>41883</v>
      </c>
      <c r="B276" s="118">
        <v>1972.29</v>
      </c>
      <c r="C276" s="98">
        <f t="shared" si="4"/>
        <v>-1.5513859147336702E-2</v>
      </c>
      <c r="D276" s="98"/>
    </row>
    <row r="277" spans="1:4" x14ac:dyDescent="0.2">
      <c r="A277" s="116">
        <v>41913</v>
      </c>
      <c r="B277" s="118">
        <v>2018.05</v>
      </c>
      <c r="C277" s="98">
        <f t="shared" si="4"/>
        <v>2.3201456175308902E-2</v>
      </c>
      <c r="D277" s="98"/>
    </row>
    <row r="278" spans="1:4" x14ac:dyDescent="0.2">
      <c r="A278" s="116">
        <v>41944</v>
      </c>
      <c r="B278" s="118">
        <v>2067.56</v>
      </c>
      <c r="C278" s="98">
        <f t="shared" si="4"/>
        <v>2.4533584400782932E-2</v>
      </c>
      <c r="D278" s="98"/>
    </row>
    <row r="279" spans="1:4" x14ac:dyDescent="0.2">
      <c r="A279" s="116">
        <v>41974</v>
      </c>
      <c r="B279" s="118">
        <v>2058.9</v>
      </c>
      <c r="C279" s="98">
        <f t="shared" si="4"/>
        <v>-4.1885120625277401E-3</v>
      </c>
      <c r="D279" s="98"/>
    </row>
    <row r="280" spans="1:4" x14ac:dyDescent="0.2">
      <c r="A280" s="116">
        <v>42005</v>
      </c>
      <c r="B280" s="118">
        <v>1994.99</v>
      </c>
      <c r="C280" s="98">
        <f t="shared" si="4"/>
        <v>-3.1040847054252307E-2</v>
      </c>
      <c r="D280" s="98"/>
    </row>
    <row r="281" spans="1:4" x14ac:dyDescent="0.2">
      <c r="A281" s="116">
        <v>42036</v>
      </c>
      <c r="B281" s="118">
        <v>2104.5</v>
      </c>
      <c r="C281" s="98">
        <f t="shared" si="4"/>
        <v>5.4892505726845744E-2</v>
      </c>
      <c r="D281" s="98"/>
    </row>
    <row r="282" spans="1:4" x14ac:dyDescent="0.2">
      <c r="A282" s="116">
        <v>42064</v>
      </c>
      <c r="B282" s="118">
        <v>2067.89</v>
      </c>
      <c r="C282" s="98">
        <f t="shared" si="4"/>
        <v>-1.7396056070325554E-2</v>
      </c>
      <c r="D282" s="98"/>
    </row>
    <row r="283" spans="1:4" x14ac:dyDescent="0.2">
      <c r="A283" s="116">
        <v>42095</v>
      </c>
      <c r="B283" s="118">
        <v>2085.5100000000002</v>
      </c>
      <c r="C283" s="98">
        <f t="shared" si="4"/>
        <v>8.5207627098154871E-3</v>
      </c>
      <c r="D283" s="98"/>
    </row>
    <row r="284" spans="1:4" x14ac:dyDescent="0.2">
      <c r="A284" s="116">
        <v>42125</v>
      </c>
      <c r="B284" s="118">
        <v>2107.39</v>
      </c>
      <c r="C284" s="98">
        <f t="shared" si="4"/>
        <v>1.0491438545008008E-2</v>
      </c>
      <c r="D284" s="98"/>
    </row>
    <row r="285" spans="1:4" x14ac:dyDescent="0.2">
      <c r="A285" s="116">
        <v>42156</v>
      </c>
      <c r="B285" s="118">
        <v>2063.11</v>
      </c>
      <c r="C285" s="98">
        <f t="shared" si="4"/>
        <v>-2.1011772856471631E-2</v>
      </c>
      <c r="D285" s="98"/>
    </row>
    <row r="286" spans="1:4" x14ac:dyDescent="0.2">
      <c r="A286" s="116">
        <v>42186</v>
      </c>
      <c r="B286" s="118">
        <v>2103.84</v>
      </c>
      <c r="C286" s="98">
        <f t="shared" si="4"/>
        <v>1.9742039930008587E-2</v>
      </c>
      <c r="D286" s="98"/>
    </row>
    <row r="287" spans="1:4" x14ac:dyDescent="0.2">
      <c r="A287" s="116">
        <v>42217</v>
      </c>
      <c r="B287" s="118">
        <v>1972.18</v>
      </c>
      <c r="C287" s="98">
        <f t="shared" si="4"/>
        <v>-6.2580804623925804E-2</v>
      </c>
      <c r="D287" s="98"/>
    </row>
    <row r="288" spans="1:4" x14ac:dyDescent="0.2">
      <c r="A288" s="116">
        <v>42248</v>
      </c>
      <c r="B288" s="118">
        <v>1920.03</v>
      </c>
      <c r="C288" s="98">
        <f t="shared" si="4"/>
        <v>-2.6442819620927142E-2</v>
      </c>
      <c r="D288" s="98"/>
    </row>
    <row r="289" spans="1:4" x14ac:dyDescent="0.2">
      <c r="A289" s="116">
        <v>42278</v>
      </c>
      <c r="B289" s="118">
        <v>2079.36</v>
      </c>
      <c r="C289" s="98">
        <f t="shared" si="4"/>
        <v>8.298307838940025E-2</v>
      </c>
      <c r="D289" s="98"/>
    </row>
    <row r="290" spans="1:4" x14ac:dyDescent="0.2">
      <c r="A290" s="116">
        <v>42309</v>
      </c>
      <c r="B290" s="118">
        <v>2080.41</v>
      </c>
      <c r="C290" s="98">
        <f t="shared" si="4"/>
        <v>5.0496306555850219E-4</v>
      </c>
      <c r="D290" s="98"/>
    </row>
    <row r="291" spans="1:4" x14ac:dyDescent="0.2">
      <c r="A291" s="116">
        <v>42339</v>
      </c>
      <c r="B291" s="118">
        <v>2043.94</v>
      </c>
      <c r="C291" s="98">
        <f t="shared" si="4"/>
        <v>-1.7530198374358805E-2</v>
      </c>
      <c r="D291" s="98"/>
    </row>
    <row r="292" spans="1:4" x14ac:dyDescent="0.2">
      <c r="A292" s="116">
        <v>42370</v>
      </c>
      <c r="B292" s="118">
        <v>1940.24</v>
      </c>
      <c r="C292" s="98">
        <f t="shared" si="4"/>
        <v>-5.0735344481736278E-2</v>
      </c>
      <c r="D292" s="98"/>
    </row>
    <row r="293" spans="1:4" x14ac:dyDescent="0.2">
      <c r="A293" s="116">
        <v>42401</v>
      </c>
      <c r="B293" s="118">
        <v>1932.23</v>
      </c>
      <c r="C293" s="98">
        <f t="shared" si="4"/>
        <v>-4.1283552550199932E-3</v>
      </c>
      <c r="D293" s="98"/>
    </row>
    <row r="294" spans="1:4" x14ac:dyDescent="0.2">
      <c r="A294" s="116">
        <v>42430</v>
      </c>
      <c r="B294" s="118">
        <v>2059.7399999999998</v>
      </c>
      <c r="C294" s="98">
        <f t="shared" si="4"/>
        <v>6.5991108718941205E-2</v>
      </c>
      <c r="D294" s="98"/>
    </row>
    <row r="295" spans="1:4" x14ac:dyDescent="0.2">
      <c r="A295" s="116">
        <v>42461</v>
      </c>
      <c r="B295" s="118">
        <v>2065.3000000000002</v>
      </c>
      <c r="C295" s="98">
        <f t="shared" si="4"/>
        <v>2.6993698233759604E-3</v>
      </c>
      <c r="D295" s="98"/>
    </row>
    <row r="296" spans="1:4" x14ac:dyDescent="0.2">
      <c r="A296" s="116">
        <v>42491</v>
      </c>
      <c r="B296" s="118">
        <v>2096.9499999999998</v>
      </c>
      <c r="C296" s="98">
        <f t="shared" si="4"/>
        <v>1.5324650171887683E-2</v>
      </c>
      <c r="D296" s="98"/>
    </row>
    <row r="297" spans="1:4" x14ac:dyDescent="0.2">
      <c r="A297" s="116">
        <v>42522</v>
      </c>
      <c r="B297" s="118">
        <v>2098.86</v>
      </c>
      <c r="C297" s="98">
        <f t="shared" si="4"/>
        <v>9.1084670593018875E-4</v>
      </c>
      <c r="D297" s="98"/>
    </row>
    <row r="298" spans="1:4" x14ac:dyDescent="0.2">
      <c r="A298" s="116">
        <v>42552</v>
      </c>
      <c r="B298" s="118">
        <v>2173.6</v>
      </c>
      <c r="C298" s="98">
        <f t="shared" si="4"/>
        <v>3.5609807228685945E-2</v>
      </c>
      <c r="D298" s="98"/>
    </row>
    <row r="299" spans="1:4" x14ac:dyDescent="0.2">
      <c r="A299" s="116">
        <v>42583</v>
      </c>
      <c r="B299" s="118">
        <v>2170.9499999999998</v>
      </c>
      <c r="C299" s="98">
        <f t="shared" si="4"/>
        <v>-1.2191755612808663E-3</v>
      </c>
      <c r="D299" s="98"/>
    </row>
    <row r="300" spans="1:4" x14ac:dyDescent="0.2">
      <c r="A300" s="116">
        <v>42614</v>
      </c>
      <c r="B300" s="118">
        <v>2168.27</v>
      </c>
      <c r="C300" s="98">
        <f t="shared" si="4"/>
        <v>-1.2344825997834296E-3</v>
      </c>
      <c r="D300" s="98"/>
    </row>
    <row r="301" spans="1:4" x14ac:dyDescent="0.2">
      <c r="A301" s="116">
        <v>42644</v>
      </c>
      <c r="B301" s="118">
        <v>2126.15</v>
      </c>
      <c r="C301" s="98">
        <f t="shared" si="4"/>
        <v>-1.9425625037472222E-2</v>
      </c>
      <c r="D301" s="98"/>
    </row>
    <row r="302" spans="1:4" x14ac:dyDescent="0.2">
      <c r="A302" s="116">
        <v>42675</v>
      </c>
      <c r="B302" s="118">
        <v>2198.81</v>
      </c>
      <c r="C302" s="98">
        <f t="shared" si="4"/>
        <v>3.4174446769983234E-2</v>
      </c>
      <c r="D302" s="98"/>
    </row>
    <row r="303" spans="1:4" x14ac:dyDescent="0.2">
      <c r="A303" s="116">
        <v>42705</v>
      </c>
      <c r="B303" s="118">
        <v>2238.83</v>
      </c>
      <c r="C303" s="98">
        <f t="shared" si="4"/>
        <v>1.8200754044233009E-2</v>
      </c>
      <c r="D303" s="98"/>
    </row>
    <row r="304" spans="1:4" x14ac:dyDescent="0.2">
      <c r="A304" s="116">
        <v>42736</v>
      </c>
      <c r="B304" s="118">
        <v>2278.87</v>
      </c>
      <c r="C304" s="98">
        <f t="shared" si="4"/>
        <v>1.7884341374735897E-2</v>
      </c>
      <c r="D304" s="98"/>
    </row>
    <row r="305" spans="1:4" x14ac:dyDescent="0.2">
      <c r="A305" s="116">
        <v>42767</v>
      </c>
      <c r="B305" s="118">
        <v>2363.64</v>
      </c>
      <c r="C305" s="98">
        <f t="shared" si="4"/>
        <v>3.7198260541408672E-2</v>
      </c>
      <c r="D305" s="98"/>
    </row>
    <row r="306" spans="1:4" x14ac:dyDescent="0.2">
      <c r="A306" s="116">
        <v>42795</v>
      </c>
      <c r="B306" s="118">
        <v>2362.7199999999998</v>
      </c>
      <c r="C306" s="98">
        <f t="shared" si="4"/>
        <v>-3.8923017041515325E-4</v>
      </c>
      <c r="D306" s="98"/>
    </row>
    <row r="307" spans="1:4" x14ac:dyDescent="0.2">
      <c r="A307" s="116">
        <v>42826</v>
      </c>
      <c r="B307" s="118">
        <v>2384.1999999999998</v>
      </c>
      <c r="C307" s="98">
        <f t="shared" si="4"/>
        <v>9.0912169025529985E-3</v>
      </c>
      <c r="D307" s="98"/>
    </row>
    <row r="308" spans="1:4" x14ac:dyDescent="0.2">
      <c r="A308" s="116">
        <v>42856</v>
      </c>
      <c r="B308" s="118">
        <v>2411.8000000000002</v>
      </c>
      <c r="C308" s="98">
        <f t="shared" si="4"/>
        <v>1.1576210049492646E-2</v>
      </c>
      <c r="D308" s="98"/>
    </row>
    <row r="309" spans="1:4" x14ac:dyDescent="0.2">
      <c r="A309" s="116">
        <v>42887</v>
      </c>
      <c r="B309" s="118">
        <v>2423.41</v>
      </c>
      <c r="C309" s="98">
        <f t="shared" si="4"/>
        <v>4.81383199270241E-3</v>
      </c>
      <c r="D309" s="98"/>
    </row>
    <row r="310" spans="1:4" x14ac:dyDescent="0.2">
      <c r="A310" s="116">
        <v>42917</v>
      </c>
      <c r="B310" s="118">
        <v>2470.3000000000002</v>
      </c>
      <c r="C310" s="98">
        <f t="shared" si="4"/>
        <v>1.9348768883515513E-2</v>
      </c>
      <c r="D310" s="98"/>
    </row>
    <row r="311" spans="1:4" x14ac:dyDescent="0.2">
      <c r="A311" s="116">
        <v>42948</v>
      </c>
      <c r="B311" s="118">
        <v>2471.65</v>
      </c>
      <c r="C311" s="98">
        <f t="shared" si="4"/>
        <v>5.4649232886690234E-4</v>
      </c>
      <c r="D311" s="98"/>
    </row>
    <row r="312" spans="1:4" x14ac:dyDescent="0.2">
      <c r="A312" s="116">
        <v>42979</v>
      </c>
      <c r="B312" s="118">
        <v>2519.36</v>
      </c>
      <c r="C312" s="98">
        <f t="shared" si="4"/>
        <v>1.9302894827342074E-2</v>
      </c>
      <c r="D312" s="98"/>
    </row>
    <row r="313" spans="1:4" x14ac:dyDescent="0.2">
      <c r="A313" s="116">
        <v>43009</v>
      </c>
      <c r="B313" s="118">
        <v>2575.2600000000002</v>
      </c>
      <c r="C313" s="98">
        <f t="shared" si="4"/>
        <v>2.218817477454595E-2</v>
      </c>
      <c r="D313" s="98"/>
    </row>
    <row r="314" spans="1:4" x14ac:dyDescent="0.2">
      <c r="A314" s="116">
        <v>43040</v>
      </c>
      <c r="B314" s="118">
        <v>2647.58</v>
      </c>
      <c r="C314" s="98">
        <f t="shared" si="4"/>
        <v>2.8082601368405406E-2</v>
      </c>
      <c r="D314" s="98"/>
    </row>
    <row r="315" spans="1:4" x14ac:dyDescent="0.2">
      <c r="A315" s="116">
        <v>43070</v>
      </c>
      <c r="B315" s="118">
        <v>2673.61</v>
      </c>
      <c r="C315" s="98">
        <f t="shared" si="4"/>
        <v>9.8316198188535195E-3</v>
      </c>
      <c r="D315" s="98"/>
    </row>
    <row r="316" spans="1:4" x14ac:dyDescent="0.2">
      <c r="A316" s="116">
        <v>43101</v>
      </c>
      <c r="B316" s="118">
        <v>2823.81</v>
      </c>
      <c r="C316" s="98">
        <f t="shared" si="4"/>
        <v>5.6178724645703677E-2</v>
      </c>
      <c r="D316" s="98"/>
    </row>
    <row r="317" spans="1:4" x14ac:dyDescent="0.2">
      <c r="A317" s="116">
        <v>43132</v>
      </c>
      <c r="B317" s="118">
        <v>2713.83</v>
      </c>
      <c r="C317" s="98">
        <f t="shared" si="4"/>
        <v>-3.8947379604151844E-2</v>
      </c>
      <c r="D317" s="98"/>
    </row>
    <row r="318" spans="1:4" x14ac:dyDescent="0.2">
      <c r="A318" s="116">
        <v>43160</v>
      </c>
      <c r="B318" s="118">
        <v>2640.87</v>
      </c>
      <c r="C318" s="98">
        <f t="shared" si="4"/>
        <v>-2.6884513768364281E-2</v>
      </c>
      <c r="D318" s="98"/>
    </row>
    <row r="319" spans="1:4" x14ac:dyDescent="0.2">
      <c r="A319" s="116">
        <v>43191</v>
      </c>
      <c r="B319" s="118">
        <v>2648.05</v>
      </c>
      <c r="C319" s="98">
        <f t="shared" si="4"/>
        <v>2.718801001185326E-3</v>
      </c>
      <c r="D319" s="98"/>
    </row>
    <row r="320" spans="1:4" x14ac:dyDescent="0.2">
      <c r="A320" s="116">
        <v>43221</v>
      </c>
      <c r="B320" s="118">
        <v>2705.27</v>
      </c>
      <c r="C320" s="98">
        <f t="shared" si="4"/>
        <v>2.1608353316591378E-2</v>
      </c>
      <c r="D320" s="98"/>
    </row>
    <row r="321" spans="1:4" x14ac:dyDescent="0.2">
      <c r="A321" s="116">
        <v>43252</v>
      </c>
      <c r="B321" s="118">
        <v>2718.37</v>
      </c>
      <c r="C321" s="98">
        <f t="shared" si="4"/>
        <v>4.842400204046143E-3</v>
      </c>
      <c r="D321" s="98"/>
    </row>
    <row r="322" spans="1:4" x14ac:dyDescent="0.2">
      <c r="A322" s="116">
        <v>43282</v>
      </c>
      <c r="B322" s="118">
        <v>2816.29</v>
      </c>
      <c r="C322" s="98">
        <f t="shared" si="4"/>
        <v>3.6021586465418642E-2</v>
      </c>
      <c r="D322" s="98"/>
    </row>
    <row r="323" spans="1:4" x14ac:dyDescent="0.2">
      <c r="A323" s="116">
        <v>43313</v>
      </c>
      <c r="B323" s="118">
        <v>2901.52</v>
      </c>
      <c r="C323" s="98">
        <f t="shared" si="4"/>
        <v>3.0263218631603996E-2</v>
      </c>
      <c r="D323" s="98"/>
    </row>
    <row r="324" spans="1:4" x14ac:dyDescent="0.2">
      <c r="A324" s="116">
        <v>43344</v>
      </c>
      <c r="B324" s="118">
        <v>2913.98</v>
      </c>
      <c r="C324" s="98">
        <f t="shared" si="4"/>
        <v>4.2943009181394707E-3</v>
      </c>
      <c r="D324" s="98"/>
    </row>
    <row r="325" spans="1:4" x14ac:dyDescent="0.2">
      <c r="A325" s="116">
        <v>43374</v>
      </c>
      <c r="B325" s="118">
        <v>2711.74</v>
      </c>
      <c r="C325" s="98">
        <f t="shared" si="4"/>
        <v>-6.9403358979814631E-2</v>
      </c>
      <c r="D325" s="98"/>
    </row>
    <row r="326" spans="1:4" x14ac:dyDescent="0.2">
      <c r="A326" s="116">
        <v>43405</v>
      </c>
      <c r="B326" s="118">
        <v>2760.17</v>
      </c>
      <c r="C326" s="98">
        <f t="shared" ref="C326:C366" si="5">(B326-B325)/B325</f>
        <v>1.7859381799140144E-2</v>
      </c>
      <c r="D326" s="98"/>
    </row>
    <row r="327" spans="1:4" x14ac:dyDescent="0.2">
      <c r="A327" s="116">
        <v>43435</v>
      </c>
      <c r="B327" s="118">
        <v>2506.85</v>
      </c>
      <c r="C327" s="98">
        <f t="shared" si="5"/>
        <v>-9.1776955767217297E-2</v>
      </c>
      <c r="D327" s="98"/>
    </row>
    <row r="328" spans="1:4" x14ac:dyDescent="0.2">
      <c r="A328" s="116">
        <v>43466</v>
      </c>
      <c r="B328" s="118">
        <v>2704.1</v>
      </c>
      <c r="C328" s="98">
        <f t="shared" si="5"/>
        <v>7.8684404731036967E-2</v>
      </c>
      <c r="D328" s="98"/>
    </row>
    <row r="329" spans="1:4" x14ac:dyDescent="0.2">
      <c r="A329" s="116">
        <v>43497</v>
      </c>
      <c r="B329" s="118">
        <v>2784.49</v>
      </c>
      <c r="C329" s="98">
        <f t="shared" si="5"/>
        <v>2.9728930143115964E-2</v>
      </c>
      <c r="D329" s="98"/>
    </row>
    <row r="330" spans="1:4" x14ac:dyDescent="0.2">
      <c r="A330" s="116">
        <v>43525</v>
      </c>
      <c r="B330" s="118">
        <v>2834.4</v>
      </c>
      <c r="C330" s="98">
        <f t="shared" si="5"/>
        <v>1.7924287751078408E-2</v>
      </c>
      <c r="D330" s="98"/>
    </row>
    <row r="331" spans="1:4" x14ac:dyDescent="0.2">
      <c r="A331" s="116">
        <v>43556</v>
      </c>
      <c r="B331" s="118">
        <v>2945.83</v>
      </c>
      <c r="C331" s="98">
        <f t="shared" si="5"/>
        <v>3.9313434942139368E-2</v>
      </c>
      <c r="D331" s="98"/>
    </row>
    <row r="332" spans="1:4" x14ac:dyDescent="0.2">
      <c r="A332" s="116">
        <v>43586</v>
      </c>
      <c r="B332" s="118">
        <v>2752.06</v>
      </c>
      <c r="C332" s="98">
        <f t="shared" si="5"/>
        <v>-6.5777726481161508E-2</v>
      </c>
      <c r="D332" s="98"/>
    </row>
    <row r="333" spans="1:4" x14ac:dyDescent="0.2">
      <c r="A333" s="116">
        <v>43617</v>
      </c>
      <c r="B333" s="118">
        <v>2941.76</v>
      </c>
      <c r="C333" s="98">
        <f t="shared" si="5"/>
        <v>6.8930183208215035E-2</v>
      </c>
      <c r="D333" s="98"/>
    </row>
    <row r="334" spans="1:4" x14ac:dyDescent="0.2">
      <c r="A334" s="116">
        <v>43647</v>
      </c>
      <c r="B334" s="118">
        <v>2980.38</v>
      </c>
      <c r="C334" s="98">
        <f t="shared" si="5"/>
        <v>1.312819536603934E-2</v>
      </c>
      <c r="D334" s="98"/>
    </row>
    <row r="335" spans="1:4" x14ac:dyDescent="0.2">
      <c r="A335" s="116">
        <v>43678</v>
      </c>
      <c r="B335" s="118">
        <v>2926.46</v>
      </c>
      <c r="C335" s="98">
        <f t="shared" si="5"/>
        <v>-1.8091652742267789E-2</v>
      </c>
      <c r="D335" s="98"/>
    </row>
    <row r="336" spans="1:4" x14ac:dyDescent="0.2">
      <c r="A336" s="116">
        <v>43709</v>
      </c>
      <c r="B336" s="118">
        <v>2976.74</v>
      </c>
      <c r="C336" s="98">
        <f t="shared" si="5"/>
        <v>1.7181167690656883E-2</v>
      </c>
      <c r="D336" s="98"/>
    </row>
    <row r="337" spans="1:4" x14ac:dyDescent="0.2">
      <c r="A337" s="116">
        <v>43739</v>
      </c>
      <c r="B337" s="118">
        <v>3037.56</v>
      </c>
      <c r="C337" s="98">
        <f t="shared" si="5"/>
        <v>2.0431747482144953E-2</v>
      </c>
      <c r="D337" s="98"/>
    </row>
    <row r="338" spans="1:4" x14ac:dyDescent="0.2">
      <c r="A338" s="116">
        <v>43770</v>
      </c>
      <c r="B338" s="118">
        <v>3140.98</v>
      </c>
      <c r="C338" s="98">
        <f t="shared" si="5"/>
        <v>3.4047064090915104E-2</v>
      </c>
      <c r="D338" s="98"/>
    </row>
    <row r="339" spans="1:4" x14ac:dyDescent="0.2">
      <c r="A339" s="116">
        <v>43800</v>
      </c>
      <c r="B339" s="118">
        <v>3230.78</v>
      </c>
      <c r="C339" s="98">
        <f t="shared" si="5"/>
        <v>2.8589803182446302E-2</v>
      </c>
      <c r="D339" s="98"/>
    </row>
    <row r="340" spans="1:4" x14ac:dyDescent="0.2">
      <c r="A340" s="116">
        <v>43831</v>
      </c>
      <c r="B340" s="118">
        <v>3225.52</v>
      </c>
      <c r="C340" s="98">
        <f t="shared" si="5"/>
        <v>-1.6280898111292685E-3</v>
      </c>
      <c r="D340" s="98"/>
    </row>
    <row r="341" spans="1:4" x14ac:dyDescent="0.2">
      <c r="A341" s="116">
        <v>43862</v>
      </c>
      <c r="B341" s="118">
        <v>2954.22</v>
      </c>
      <c r="C341" s="98">
        <f t="shared" si="5"/>
        <v>-8.4110469009648109E-2</v>
      </c>
      <c r="D341" s="98"/>
    </row>
    <row r="342" spans="1:4" x14ac:dyDescent="0.2">
      <c r="A342" s="116">
        <v>43891</v>
      </c>
      <c r="B342" s="118">
        <v>2584.59</v>
      </c>
      <c r="C342" s="98">
        <f t="shared" si="5"/>
        <v>-0.12511932083595659</v>
      </c>
      <c r="D342" s="98"/>
    </row>
    <row r="343" spans="1:4" x14ac:dyDescent="0.2">
      <c r="A343" s="116">
        <v>43922</v>
      </c>
      <c r="B343" s="118">
        <v>2912.43</v>
      </c>
      <c r="C343" s="98">
        <f t="shared" si="5"/>
        <v>0.12684410293315368</v>
      </c>
      <c r="D343" s="98"/>
    </row>
    <row r="344" spans="1:4" x14ac:dyDescent="0.2">
      <c r="A344" s="116">
        <v>43952</v>
      </c>
      <c r="B344" s="118">
        <v>3044.31</v>
      </c>
      <c r="C344" s="98">
        <f t="shared" si="5"/>
        <v>4.5281775012618368E-2</v>
      </c>
      <c r="D344" s="98"/>
    </row>
    <row r="345" spans="1:4" x14ac:dyDescent="0.2">
      <c r="A345" s="116">
        <v>43983</v>
      </c>
      <c r="B345" s="118">
        <v>3100.29</v>
      </c>
      <c r="C345" s="98">
        <f t="shared" si="5"/>
        <v>1.838840328350267E-2</v>
      </c>
      <c r="D345" s="98"/>
    </row>
    <row r="346" spans="1:4" x14ac:dyDescent="0.2">
      <c r="A346" s="116">
        <v>44013</v>
      </c>
      <c r="B346" s="118">
        <v>3271.12</v>
      </c>
      <c r="C346" s="98">
        <f t="shared" si="5"/>
        <v>5.5101296975444213E-2</v>
      </c>
      <c r="D346" s="98"/>
    </row>
    <row r="347" spans="1:4" x14ac:dyDescent="0.2">
      <c r="A347" s="116">
        <v>44044</v>
      </c>
      <c r="B347" s="118">
        <v>3500.31</v>
      </c>
      <c r="C347" s="98">
        <f t="shared" si="5"/>
        <v>7.0064687324219249E-2</v>
      </c>
      <c r="D347" s="98"/>
    </row>
    <row r="348" spans="1:4" x14ac:dyDescent="0.2">
      <c r="A348" s="116">
        <v>44075</v>
      </c>
      <c r="B348" s="118">
        <v>3363</v>
      </c>
      <c r="C348" s="98">
        <f t="shared" si="5"/>
        <v>-3.9227954095494386E-2</v>
      </c>
      <c r="D348" s="98"/>
    </row>
    <row r="349" spans="1:4" x14ac:dyDescent="0.2">
      <c r="A349" s="116">
        <v>44105</v>
      </c>
      <c r="B349" s="118">
        <v>3269.96</v>
      </c>
      <c r="C349" s="98">
        <f t="shared" si="5"/>
        <v>-2.766577460600653E-2</v>
      </c>
      <c r="D349" s="98"/>
    </row>
    <row r="350" spans="1:4" x14ac:dyDescent="0.2">
      <c r="A350" s="116">
        <v>44136</v>
      </c>
      <c r="B350" s="118">
        <v>3621.63</v>
      </c>
      <c r="C350" s="98">
        <f t="shared" si="5"/>
        <v>0.10754565805086302</v>
      </c>
      <c r="D350" s="98"/>
    </row>
    <row r="351" spans="1:4" x14ac:dyDescent="0.2">
      <c r="A351" s="116">
        <v>44166</v>
      </c>
      <c r="B351" s="118">
        <v>3756.07</v>
      </c>
      <c r="C351" s="98">
        <f t="shared" si="5"/>
        <v>3.7121406659432372E-2</v>
      </c>
      <c r="D351" s="98"/>
    </row>
    <row r="352" spans="1:4" x14ac:dyDescent="0.2">
      <c r="A352" s="116">
        <v>44197</v>
      </c>
      <c r="B352" s="118">
        <v>3714.24</v>
      </c>
      <c r="C352" s="98">
        <f t="shared" si="5"/>
        <v>-1.1136640158463601E-2</v>
      </c>
      <c r="D352" s="98"/>
    </row>
    <row r="353" spans="1:4" x14ac:dyDescent="0.2">
      <c r="A353" s="116">
        <v>44228</v>
      </c>
      <c r="B353" s="118">
        <v>3811.15</v>
      </c>
      <c r="C353" s="98">
        <f t="shared" si="5"/>
        <v>2.6091474971999741E-2</v>
      </c>
      <c r="D353" s="98"/>
    </row>
    <row r="354" spans="1:4" x14ac:dyDescent="0.2">
      <c r="A354" s="116">
        <v>44256</v>
      </c>
      <c r="B354" s="118">
        <v>3972.89</v>
      </c>
      <c r="C354" s="98">
        <f t="shared" si="5"/>
        <v>4.2438634008107733E-2</v>
      </c>
      <c r="D354" s="98"/>
    </row>
    <row r="355" spans="1:4" x14ac:dyDescent="0.2">
      <c r="A355" s="116">
        <v>44287</v>
      </c>
      <c r="B355" s="118">
        <v>4181.17</v>
      </c>
      <c r="C355" s="98">
        <f t="shared" si="5"/>
        <v>5.2425312555847307E-2</v>
      </c>
      <c r="D355" s="98"/>
    </row>
    <row r="356" spans="1:4" x14ac:dyDescent="0.2">
      <c r="A356" s="116">
        <v>44317</v>
      </c>
      <c r="B356" s="118">
        <v>4204.1099999999997</v>
      </c>
      <c r="C356" s="98">
        <f t="shared" si="5"/>
        <v>5.4865025818131288E-3</v>
      </c>
      <c r="D356" s="98"/>
    </row>
    <row r="357" spans="1:4" x14ac:dyDescent="0.2">
      <c r="A357" s="116">
        <v>44348</v>
      </c>
      <c r="B357" s="118">
        <v>4297.5</v>
      </c>
      <c r="C357" s="98">
        <f t="shared" si="5"/>
        <v>2.221397632316955E-2</v>
      </c>
      <c r="D357" s="98"/>
    </row>
    <row r="358" spans="1:4" x14ac:dyDescent="0.2">
      <c r="A358" s="116">
        <v>44378</v>
      </c>
      <c r="B358" s="118">
        <v>4395.26</v>
      </c>
      <c r="C358" s="98">
        <f t="shared" si="5"/>
        <v>2.2748109365910464E-2</v>
      </c>
      <c r="D358" s="98"/>
    </row>
    <row r="359" spans="1:4" x14ac:dyDescent="0.2">
      <c r="A359" s="116">
        <v>44409</v>
      </c>
      <c r="B359" s="118">
        <v>4522.68</v>
      </c>
      <c r="C359" s="98">
        <f t="shared" si="5"/>
        <v>2.8990321391681052E-2</v>
      </c>
      <c r="D359" s="98"/>
    </row>
    <row r="360" spans="1:4" x14ac:dyDescent="0.2">
      <c r="A360" s="116">
        <v>44440</v>
      </c>
      <c r="B360" s="118">
        <v>4307.54</v>
      </c>
      <c r="C360" s="98">
        <f t="shared" si="5"/>
        <v>-4.7569140421166278E-2</v>
      </c>
      <c r="D360" s="98"/>
    </row>
    <row r="361" spans="1:4" x14ac:dyDescent="0.2">
      <c r="A361" s="116">
        <v>44470</v>
      </c>
      <c r="B361" s="118">
        <v>4605.38</v>
      </c>
      <c r="C361" s="98">
        <f t="shared" si="5"/>
        <v>6.9143873301234615E-2</v>
      </c>
      <c r="D361" s="98"/>
    </row>
    <row r="362" spans="1:4" x14ac:dyDescent="0.2">
      <c r="A362" s="116">
        <v>44501</v>
      </c>
      <c r="B362" s="118">
        <v>4567</v>
      </c>
      <c r="C362" s="98">
        <f t="shared" si="5"/>
        <v>-8.3337314184714628E-3</v>
      </c>
      <c r="D362" s="98"/>
    </row>
    <row r="363" spans="1:4" x14ac:dyDescent="0.2">
      <c r="A363" s="116">
        <v>44531</v>
      </c>
      <c r="B363" s="118">
        <v>4766.18</v>
      </c>
      <c r="C363" s="98">
        <f t="shared" si="5"/>
        <v>4.3612874972629799E-2</v>
      </c>
      <c r="D363" s="98"/>
    </row>
    <row r="364" spans="1:4" x14ac:dyDescent="0.2">
      <c r="A364" s="116">
        <v>44562</v>
      </c>
      <c r="B364" s="118">
        <v>4515.55</v>
      </c>
      <c r="C364" s="98">
        <f t="shared" si="5"/>
        <v>-5.2585089106999758E-2</v>
      </c>
      <c r="D364" s="98"/>
    </row>
    <row r="365" spans="1:4" x14ac:dyDescent="0.2">
      <c r="A365" s="116">
        <v>44593</v>
      </c>
      <c r="B365" s="118">
        <v>4373.9399999999996</v>
      </c>
      <c r="C365" s="98">
        <f t="shared" si="5"/>
        <v>-3.136052086678269E-2</v>
      </c>
      <c r="D365" s="98"/>
    </row>
    <row r="366" spans="1:4" x14ac:dyDescent="0.2">
      <c r="A366" s="116">
        <v>44621</v>
      </c>
      <c r="B366" s="118">
        <v>4173.1099999999997</v>
      </c>
      <c r="C366" s="98">
        <f t="shared" si="5"/>
        <v>-4.5915124578755066E-2</v>
      </c>
      <c r="D366" s="98"/>
    </row>
  </sheetData>
  <sortState xmlns:xlrd2="http://schemas.microsoft.com/office/spreadsheetml/2017/richdata2" ref="A4:B367">
    <sortCondition ref="A4:A367"/>
  </sortState>
  <mergeCells count="12">
    <mergeCell ref="E38:G38"/>
    <mergeCell ref="E39:G39"/>
    <mergeCell ref="E41:F41"/>
    <mergeCell ref="E11:F11"/>
    <mergeCell ref="G8:H9"/>
    <mergeCell ref="A1:F1"/>
    <mergeCell ref="E36:H36"/>
    <mergeCell ref="E6:K6"/>
    <mergeCell ref="E15:F15"/>
    <mergeCell ref="E19:F19"/>
    <mergeCell ref="H15:J15"/>
    <mergeCell ref="H17:I17"/>
  </mergeCells>
  <hyperlinks>
    <hyperlink ref="E38" r:id="rId1" xr:uid="{524FB4AA-F62F-0C4A-AC85-3494AF5B54E5}"/>
    <hyperlink ref="E39" r:id="rId2" xr:uid="{E1FD9EA7-779E-B945-A1D9-A7C491B75E23}"/>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AMZN</vt:lpstr>
      <vt:lpstr>MFST</vt:lpstr>
      <vt:lpstr>XOM</vt:lpstr>
      <vt:lpstr>LVMH</vt:lpstr>
      <vt:lpstr>S&amp;P500</vt:lpstr>
      <vt:lpstr>Risk Analysis</vt:lpstr>
      <vt:lpstr>Analysis with S&amp;P500</vt:lpstr>
      <vt:lpstr>Cost of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2022-03-14T09:13:45Z</dcterms:created>
  <dcterms:modified xsi:type="dcterms:W3CDTF">2022-03-15T08:05:20Z</dcterms:modified>
</cp:coreProperties>
</file>