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theju/Downloads/"/>
    </mc:Choice>
  </mc:AlternateContent>
  <xr:revisionPtr revIDLastSave="0" documentId="13_ncr:1_{4CC02C2E-9CEA-B24C-9A27-9F423515F5E1}" xr6:coauthVersionLast="47" xr6:coauthVersionMax="47" xr10:uidLastSave="{00000000-0000-0000-0000-000000000000}"/>
  <bookViews>
    <workbookView xWindow="0" yWindow="0" windowWidth="28800" windowHeight="18000" activeTab="2" xr2:uid="{00000000-000D-0000-FFFF-FFFF00000000}"/>
  </bookViews>
  <sheets>
    <sheet name="Income statement" sheetId="16" r:id="rId1"/>
    <sheet name="Balance Sheet" sheetId="17" r:id="rId2"/>
    <sheet name="Financial Analysis" sheetId="18"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18" l="1"/>
  <c r="B35" i="18"/>
  <c r="B52" i="18" l="1"/>
  <c r="E52" i="18"/>
  <c r="B30" i="18" l="1"/>
  <c r="B32" i="18" s="1"/>
  <c r="B28" i="18"/>
  <c r="B24" i="18"/>
  <c r="B21" i="18"/>
  <c r="B23" i="18" s="1"/>
  <c r="B33" i="18" l="1"/>
  <c r="B34" i="18" s="1"/>
  <c r="E41" i="18"/>
  <c r="H9" i="17" l="1"/>
  <c r="L9" i="17" s="1"/>
  <c r="I9" i="17"/>
  <c r="J9" i="17"/>
  <c r="K9" i="17"/>
  <c r="H8" i="17"/>
  <c r="L8" i="17" s="1"/>
  <c r="K8" i="17"/>
  <c r="I8" i="17"/>
  <c r="J8" i="17"/>
  <c r="K7" i="17"/>
  <c r="J7" i="17"/>
  <c r="I7" i="17"/>
  <c r="H7" i="17"/>
  <c r="I6" i="17"/>
  <c r="J6" i="17"/>
  <c r="K6" i="17"/>
  <c r="H6" i="17"/>
  <c r="I5" i="17"/>
  <c r="J5" i="17"/>
  <c r="K5" i="17"/>
  <c r="H5" i="17"/>
  <c r="K4" i="17"/>
  <c r="I4" i="17"/>
  <c r="J4" i="17"/>
  <c r="H4" i="17"/>
  <c r="E16" i="18"/>
  <c r="D16" i="18"/>
  <c r="C16" i="18"/>
  <c r="B16" i="18"/>
  <c r="E8" i="18"/>
  <c r="D8" i="18"/>
  <c r="C8" i="18"/>
  <c r="B8" i="18"/>
  <c r="L4" i="17" l="1"/>
  <c r="L5" i="17"/>
  <c r="K11" i="17" s="1"/>
  <c r="L6" i="17"/>
  <c r="L7" i="17"/>
  <c r="H12" i="17"/>
  <c r="J12" i="17"/>
  <c r="I13" i="17" s="1"/>
  <c r="I12" i="17"/>
  <c r="J11" i="17"/>
  <c r="I11" i="17"/>
  <c r="L12" i="17"/>
  <c r="H11" i="17"/>
  <c r="L11" i="17" s="1"/>
  <c r="K12" i="17"/>
  <c r="D9" i="17"/>
  <c r="E9" i="17"/>
  <c r="C9" i="17"/>
  <c r="C10" i="16"/>
  <c r="D10" i="16"/>
  <c r="E10" i="16"/>
  <c r="B10" i="16"/>
  <c r="E20" i="17" l="1"/>
  <c r="B26" i="18" s="1"/>
  <c r="B29" i="18" s="1"/>
  <c r="B38" i="18" s="1"/>
  <c r="D20" i="17"/>
  <c r="C20" i="17"/>
  <c r="B20" i="17"/>
  <c r="E14" i="17"/>
  <c r="D14" i="17"/>
  <c r="E49" i="18" s="1"/>
  <c r="C14" i="17"/>
  <c r="B14" i="17"/>
  <c r="B49" i="18" l="1"/>
  <c r="B25" i="18"/>
  <c r="B37" i="18" s="1"/>
  <c r="B19" i="18" s="1"/>
  <c r="B9" i="18"/>
  <c r="C9" i="18"/>
  <c r="D9" i="18"/>
  <c r="E9" i="18"/>
  <c r="C13" i="18"/>
  <c r="D13" i="18"/>
  <c r="E13" i="18"/>
  <c r="B13" i="18"/>
  <c r="B4" i="18"/>
  <c r="B5" i="18"/>
  <c r="C5" i="18"/>
  <c r="C4" i="18"/>
  <c r="D5" i="18"/>
  <c r="D4" i="18"/>
  <c r="E5" i="18"/>
  <c r="E4" i="18"/>
  <c r="C23" i="17"/>
  <c r="E23" i="17"/>
  <c r="B23" i="17"/>
  <c r="D23" i="17"/>
  <c r="E51" i="18" s="1"/>
  <c r="B51" i="18" l="1"/>
  <c r="B27" i="18"/>
  <c r="C12" i="18"/>
  <c r="E12" i="18"/>
  <c r="D12" i="18"/>
  <c r="B12" i="18"/>
  <c r="E25" i="17"/>
  <c r="D25" i="17"/>
  <c r="C25" i="17"/>
  <c r="C11" i="18" s="1"/>
  <c r="C10" i="18" s="1"/>
  <c r="B25" i="17"/>
  <c r="B11" i="18" s="1"/>
  <c r="D11" i="18" l="1"/>
  <c r="D10" i="18" s="1"/>
  <c r="E50" i="18"/>
  <c r="F50" i="18" s="1"/>
  <c r="F49" i="18" s="1"/>
  <c r="E11" i="18"/>
  <c r="E10" i="18" s="1"/>
  <c r="E42" i="18" s="1"/>
  <c r="B50" i="18"/>
  <c r="C50" i="18" s="1"/>
  <c r="C49" i="18" s="1"/>
  <c r="B10" i="18"/>
  <c r="C27" i="17"/>
  <c r="D27" i="17"/>
  <c r="E26" i="17"/>
  <c r="E27" i="17"/>
  <c r="C26" i="17"/>
  <c r="B26" i="17"/>
  <c r="D26" i="17"/>
</calcChain>
</file>

<file path=xl/sharedStrings.xml><?xml version="1.0" encoding="utf-8"?>
<sst xmlns="http://schemas.openxmlformats.org/spreadsheetml/2006/main" count="89" uniqueCount="80">
  <si>
    <t>First Quarter 2007</t>
  </si>
  <si>
    <t>Cash</t>
  </si>
  <si>
    <t>Accounts receivable</t>
  </si>
  <si>
    <t>Inventory</t>
  </si>
  <si>
    <t>Total current assets</t>
  </si>
  <si>
    <t>Property &amp; equipment</t>
  </si>
  <si>
    <t>Accumulated depreciation</t>
  </si>
  <si>
    <t>Total assets</t>
  </si>
  <si>
    <t>Accounts payable</t>
  </si>
  <si>
    <t>Accrued expenses</t>
  </si>
  <si>
    <t>Long-term debt, current portion</t>
  </si>
  <si>
    <t>Current liabilities</t>
  </si>
  <si>
    <t>Long-term debt</t>
  </si>
  <si>
    <t>Total liabilities</t>
  </si>
  <si>
    <t>Net worth</t>
  </si>
  <si>
    <t>Total liabilities and net worth</t>
  </si>
  <si>
    <t>Total PP&amp;E, net</t>
  </si>
  <si>
    <r>
      <rPr>
        <b/>
        <sz val="11"/>
        <color theme="1"/>
        <rFont val="Calibri"/>
        <family val="2"/>
        <scheme val="minor"/>
      </rPr>
      <t>Exhibit 2</t>
    </r>
    <r>
      <rPr>
        <sz val="11"/>
        <color theme="1"/>
        <rFont val="Calibri"/>
        <family val="2"/>
        <scheme val="minor"/>
      </rPr>
      <t>: Balance Sheet at December 31, 2004-2006, and March 31, 2007 (thousands of dollars)</t>
    </r>
  </si>
  <si>
    <t>Line of credit payable</t>
  </si>
  <si>
    <r>
      <rPr>
        <b/>
        <sz val="11"/>
        <color theme="1"/>
        <rFont val="Calibri"/>
        <family val="2"/>
        <scheme val="minor"/>
      </rPr>
      <t>Exhibit 1</t>
    </r>
    <r>
      <rPr>
        <sz val="11"/>
        <color theme="1"/>
        <rFont val="Calibri"/>
        <family val="2"/>
        <scheme val="minor"/>
      </rPr>
      <t>: Operating Statements for Years Ending December 31, 2004-2006, and for First Quarter 2007 (thousands of dollars)</t>
    </r>
  </si>
  <si>
    <r>
      <t>First Quarter 2007</t>
    </r>
    <r>
      <rPr>
        <vertAlign val="superscript"/>
        <sz val="12"/>
        <color theme="1"/>
        <rFont val="Calibri"/>
        <family val="2"/>
        <scheme val="minor"/>
      </rPr>
      <t>a</t>
    </r>
  </si>
  <si>
    <t>Net Sales</t>
  </si>
  <si>
    <t>Cost of goods sold</t>
  </si>
  <si>
    <t>Gross profit on sales</t>
  </si>
  <si>
    <r>
      <t>Operating expense</t>
    </r>
    <r>
      <rPr>
        <vertAlign val="superscript"/>
        <sz val="12"/>
        <color theme="1"/>
        <rFont val="Calibri"/>
        <family val="2"/>
        <scheme val="minor"/>
      </rPr>
      <t>b</t>
    </r>
  </si>
  <si>
    <t>Interest expense</t>
  </si>
  <si>
    <t>Net income before taxes</t>
  </si>
  <si>
    <t>Provision for income taxes</t>
  </si>
  <si>
    <t>Net income</t>
  </si>
  <si>
    <r>
      <rPr>
        <vertAlign val="superscript"/>
        <sz val="12"/>
        <color theme="1"/>
        <rFont val="Calibri"/>
        <family val="2"/>
        <scheme val="minor"/>
      </rPr>
      <t xml:space="preserve">a </t>
    </r>
    <r>
      <rPr>
        <sz val="11"/>
        <color theme="1"/>
        <rFont val="Calibri"/>
        <family val="2"/>
        <scheme val="minor"/>
      </rPr>
      <t>In the first quarter of 2006, sales were $514,000 and net income was $4,000.</t>
    </r>
  </si>
  <si>
    <r>
      <rPr>
        <vertAlign val="superscript"/>
        <sz val="12"/>
        <color theme="1"/>
        <rFont val="Calibri"/>
        <family val="2"/>
        <scheme val="minor"/>
      </rPr>
      <t>b</t>
    </r>
    <r>
      <rPr>
        <sz val="11"/>
        <color theme="1"/>
        <rFont val="Calibri"/>
        <family val="2"/>
        <scheme val="minor"/>
      </rPr>
      <t xml:space="preserve"> Operating expenses include a normal level of cash salary for Mr. Jones in all periods</t>
    </r>
  </si>
  <si>
    <t>Operating Income</t>
  </si>
  <si>
    <t>Purchases</t>
  </si>
  <si>
    <t xml:space="preserve"> </t>
  </si>
  <si>
    <t>Liquidity</t>
  </si>
  <si>
    <t>Quick Ratio</t>
  </si>
  <si>
    <t>Current Ratio</t>
  </si>
  <si>
    <t>Profit Margin</t>
  </si>
  <si>
    <t>Dividends</t>
  </si>
  <si>
    <t>Retained Earnings</t>
  </si>
  <si>
    <t>Expected Sales</t>
  </si>
  <si>
    <t>Owner's Equity</t>
  </si>
  <si>
    <t>Inventory + Accounts Receivable</t>
  </si>
  <si>
    <t>Sales</t>
  </si>
  <si>
    <t>Sales growth rate</t>
  </si>
  <si>
    <t>Inventory + AR growth rate</t>
  </si>
  <si>
    <t>Current assets avg growth rate (2004-2006)</t>
  </si>
  <si>
    <t>Return on Equity</t>
  </si>
  <si>
    <t>Total Asset Turnover</t>
  </si>
  <si>
    <t>Return on Assets</t>
  </si>
  <si>
    <t xml:space="preserve"> Profit Margin</t>
  </si>
  <si>
    <t>Profitability and Efficiency</t>
  </si>
  <si>
    <t>Financial Leverage (Debt/ Equity Ratio)</t>
  </si>
  <si>
    <t xml:space="preserve">Others </t>
  </si>
  <si>
    <t>Days cost of sales in inventory (Inventory/COGS *365)</t>
  </si>
  <si>
    <t>Days cost of goods in payables (Accounts Payable/COGS *365)</t>
  </si>
  <si>
    <t>Days sales in receivables (AR/ Net Sales *365)</t>
  </si>
  <si>
    <t>Increase in sales</t>
  </si>
  <si>
    <t>Total Current Assets</t>
  </si>
  <si>
    <t>Total Assets</t>
  </si>
  <si>
    <t>Total Current Liabilities</t>
  </si>
  <si>
    <t>Total Liabilities</t>
  </si>
  <si>
    <t>Current debt</t>
  </si>
  <si>
    <t>Spontaneous Current Liabilities</t>
  </si>
  <si>
    <t>Dividends Payout Ratio</t>
  </si>
  <si>
    <t>Investments in Total Assets</t>
  </si>
  <si>
    <t>From Spontaneous Liabilities</t>
  </si>
  <si>
    <t>Expected Net Income</t>
  </si>
  <si>
    <t>Additional funds needed (AFN) for 2007</t>
  </si>
  <si>
    <t>Times Interest Earned (TIE)</t>
  </si>
  <si>
    <t>Expected Retained Earnings</t>
  </si>
  <si>
    <t>Retention Rate (RR)=Retained Earnings/ Expected Net income</t>
  </si>
  <si>
    <t>Internal growth rate</t>
  </si>
  <si>
    <t>Internal Growth Rate</t>
  </si>
  <si>
    <t>Total Debt</t>
  </si>
  <si>
    <t>Old values</t>
  </si>
  <si>
    <t>Sustainable Growth rate= RR *ROE (at the Beginning of the period)</t>
  </si>
  <si>
    <t>After adjusting</t>
  </si>
  <si>
    <t>Average (2004-2006)</t>
  </si>
  <si>
    <t>All values are In $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</si>
</sst>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quot;* #,##0.00_);_(&quot;$&quot;* \(#,##0.00\);_(&quot;$&quot;* &quot;-&quot;??_);_(@_)"/>
    <numFmt numFmtId="165" formatCode="_(&quot;$&quot;* #,##0_);_(&quot;$&quot;* \(#,##0\);_(&quot;$&quot;* &quot;-&quot;??_);_(@_)"/>
    <numFmt numFmtId="166" formatCode="0.0%"/>
    <numFmt numFmtId="167" formatCode="0.00000"/>
    <numFmt numFmtId="168" formatCode="0.000"/>
    <numFmt numFmtId="169" formatCode="[$$-409]#,##0.00"/>
    <numFmt numFmtId="170" formatCode="_(* #,##0.0_);_(* \(#,##0.0\);_(* &quot;-&quot;??_);_(@_)"/>
  </numFmts>
  <fonts count="11"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vertAlign val="superscript"/>
      <sz val="12"/>
      <color theme="1"/>
      <name val="Calibri"/>
      <family val="2"/>
      <scheme val="minor"/>
    </font>
    <font>
      <b/>
      <sz val="11"/>
      <color theme="4" tint="-0.249977111117893"/>
      <name val="Calibri"/>
      <family val="2"/>
      <scheme val="minor"/>
    </font>
    <font>
      <sz val="11"/>
      <color theme="4" tint="-0.249977111117893"/>
      <name val="Calibri"/>
      <family val="2"/>
      <scheme val="minor"/>
    </font>
    <font>
      <sz val="12"/>
      <color rgb="FF006100"/>
      <name val="Calibri"/>
      <family val="2"/>
      <scheme val="minor"/>
    </font>
    <font>
      <b/>
      <sz val="12"/>
      <color theme="1"/>
      <name val="Calibri"/>
      <family val="2"/>
      <scheme val="minor"/>
    </font>
    <font>
      <b/>
      <sz val="12"/>
      <color rgb="FF006100"/>
      <name val="Calibri"/>
      <family val="2"/>
      <scheme val="minor"/>
    </font>
    <font>
      <sz val="11"/>
      <color rgb="FF000000"/>
      <name val="Calibri"/>
      <family val="2"/>
      <scheme val="minor"/>
    </font>
  </fonts>
  <fills count="8">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C6EFCE"/>
        <bgColor indexed="64"/>
      </patternFill>
    </fill>
  </fills>
  <borders count="5">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9" fontId="3" fillId="0" borderId="0" applyFont="0" applyFill="0" applyBorder="0" applyAlignment="0" applyProtection="0"/>
    <xf numFmtId="0" fontId="7" fillId="2" borderId="0" applyNumberFormat="0" applyBorder="0" applyAlignment="0" applyProtection="0"/>
  </cellStyleXfs>
  <cellXfs count="81">
    <xf numFmtId="0" fontId="0" fillId="0" borderId="0" xfId="0"/>
    <xf numFmtId="0" fontId="2" fillId="0" borderId="0" xfId="0" applyFont="1"/>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165" fontId="0" fillId="0" borderId="0" xfId="1" applyNumberFormat="1" applyFont="1" applyAlignment="1">
      <alignment horizontal="right"/>
    </xf>
    <xf numFmtId="165" fontId="0" fillId="0" borderId="1" xfId="1" applyNumberFormat="1" applyFont="1" applyBorder="1" applyAlignment="1">
      <alignment horizontal="right"/>
    </xf>
    <xf numFmtId="165" fontId="0" fillId="0" borderId="4" xfId="1" applyNumberFormat="1" applyFont="1" applyBorder="1" applyAlignment="1">
      <alignment horizontal="right"/>
    </xf>
    <xf numFmtId="165" fontId="0" fillId="0" borderId="0" xfId="1" applyNumberFormat="1" applyFont="1" applyBorder="1" applyAlignment="1">
      <alignment horizontal="right"/>
    </xf>
    <xf numFmtId="0" fontId="0" fillId="0" borderId="3" xfId="0" applyBorder="1" applyAlignment="1">
      <alignment horizontal="center" vertical="center"/>
    </xf>
    <xf numFmtId="0" fontId="0" fillId="0" borderId="3" xfId="0" applyBorder="1" applyAlignment="1">
      <alignment horizontal="center" vertical="center" wrapText="1"/>
    </xf>
    <xf numFmtId="165" fontId="0" fillId="0" borderId="2" xfId="1" applyNumberFormat="1" applyFont="1" applyBorder="1" applyAlignment="1">
      <alignment horizontal="right"/>
    </xf>
    <xf numFmtId="0" fontId="0" fillId="0" borderId="0" xfId="0" applyFont="1"/>
    <xf numFmtId="0" fontId="5" fillId="0" borderId="0" xfId="0" applyFont="1"/>
    <xf numFmtId="166" fontId="5" fillId="0" borderId="0" xfId="2" applyNumberFormat="1" applyFont="1"/>
    <xf numFmtId="10" fontId="5" fillId="0" borderId="0" xfId="2" applyNumberFormat="1" applyFont="1"/>
    <xf numFmtId="0" fontId="6" fillId="0" borderId="0" xfId="0" applyFont="1"/>
    <xf numFmtId="9" fontId="5" fillId="0" borderId="0" xfId="2" applyFont="1"/>
    <xf numFmtId="165" fontId="2" fillId="0" borderId="0" xfId="1" applyNumberFormat="1" applyFont="1" applyAlignment="1">
      <alignment horizontal="right"/>
    </xf>
    <xf numFmtId="165" fontId="2" fillId="0" borderId="1" xfId="1" applyNumberFormat="1" applyFont="1" applyBorder="1" applyAlignment="1">
      <alignment horizontal="right"/>
    </xf>
    <xf numFmtId="165" fontId="2" fillId="0" borderId="2" xfId="1" applyNumberFormat="1" applyFont="1" applyBorder="1" applyAlignment="1">
      <alignment horizontal="right"/>
    </xf>
    <xf numFmtId="166" fontId="0" fillId="0" borderId="0" xfId="2" applyNumberFormat="1" applyFont="1"/>
    <xf numFmtId="0" fontId="0" fillId="0" borderId="0" xfId="0" applyAlignment="1">
      <alignment horizontal="center" vertical="center"/>
    </xf>
    <xf numFmtId="2" fontId="0" fillId="0" borderId="0" xfId="1" applyNumberFormat="1" applyFont="1" applyAlignment="1">
      <alignment horizontal="center" vertical="center"/>
    </xf>
    <xf numFmtId="2" fontId="0" fillId="0" borderId="0" xfId="0" applyNumberFormat="1" applyAlignment="1">
      <alignment horizontal="center" vertical="center"/>
    </xf>
    <xf numFmtId="165" fontId="0" fillId="0" borderId="0" xfId="0" applyNumberFormat="1" applyAlignment="1">
      <alignment horizontal="center" vertical="center"/>
    </xf>
    <xf numFmtId="166" fontId="0" fillId="0" borderId="0" xfId="2" applyNumberFormat="1" applyFont="1" applyAlignment="1">
      <alignment horizontal="center" vertical="center"/>
    </xf>
    <xf numFmtId="0" fontId="0" fillId="0" borderId="0" xfId="0" applyAlignment="1">
      <alignment horizontal="center" vertical="center" wrapText="1"/>
    </xf>
    <xf numFmtId="0" fontId="8"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43" fontId="0" fillId="0" borderId="0" xfId="0" applyNumberFormat="1"/>
    <xf numFmtId="9" fontId="0" fillId="0" borderId="0" xfId="2" applyFont="1"/>
    <xf numFmtId="167" fontId="0" fillId="0" borderId="0" xfId="2" applyNumberFormat="1" applyFont="1" applyAlignment="1">
      <alignment horizontal="center" vertical="center"/>
    </xf>
    <xf numFmtId="168" fontId="0" fillId="0" borderId="0" xfId="0" applyNumberFormat="1" applyAlignment="1">
      <alignment horizontal="center" vertical="center"/>
    </xf>
    <xf numFmtId="9" fontId="0" fillId="0" borderId="0" xfId="2" applyFont="1" applyAlignment="1">
      <alignment horizontal="center" vertical="center"/>
    </xf>
    <xf numFmtId="10" fontId="0" fillId="0" borderId="0" xfId="2" applyNumberFormat="1" applyFont="1" applyAlignment="1">
      <alignment horizontal="center" vertical="center"/>
    </xf>
    <xf numFmtId="169" fontId="0" fillId="0" borderId="0" xfId="0" applyNumberFormat="1" applyAlignment="1">
      <alignment horizontal="center" vertical="center"/>
    </xf>
    <xf numFmtId="2" fontId="0" fillId="0" borderId="0" xfId="0" applyNumberFormat="1" applyFont="1" applyAlignment="1">
      <alignment horizontal="center" vertical="center"/>
    </xf>
    <xf numFmtId="0" fontId="8" fillId="3" borderId="0" xfId="0" applyFont="1" applyFill="1" applyBorder="1" applyAlignment="1">
      <alignment horizontal="center" vertical="center"/>
    </xf>
    <xf numFmtId="170" fontId="0" fillId="0" borderId="0" xfId="0" applyNumberFormat="1" applyAlignment="1">
      <alignment horizontal="center" vertical="center"/>
    </xf>
    <xf numFmtId="0" fontId="0" fillId="0" borderId="0" xfId="0" applyAlignment="1">
      <alignment horizontal="right" vertical="center"/>
    </xf>
    <xf numFmtId="0" fontId="2" fillId="0" borderId="0" xfId="0" applyFont="1" applyAlignment="1">
      <alignment horizontal="right" vertical="center" wrapText="1"/>
    </xf>
    <xf numFmtId="169" fontId="0" fillId="0" borderId="0" xfId="0" applyNumberFormat="1" applyAlignment="1">
      <alignment horizontal="right" vertical="center"/>
    </xf>
    <xf numFmtId="0" fontId="2" fillId="0" borderId="0" xfId="0" applyFont="1" applyAlignment="1">
      <alignment horizontal="right" vertical="center"/>
    </xf>
    <xf numFmtId="10" fontId="0" fillId="0" borderId="0" xfId="2" applyNumberFormat="1" applyFont="1" applyAlignment="1">
      <alignment horizontal="right" vertical="center"/>
    </xf>
    <xf numFmtId="10" fontId="0" fillId="0" borderId="0" xfId="0" applyNumberFormat="1" applyAlignment="1">
      <alignment horizontal="right" vertical="center"/>
    </xf>
    <xf numFmtId="1" fontId="0" fillId="0" borderId="0" xfId="0" applyNumberFormat="1" applyAlignment="1">
      <alignment horizontal="right" vertical="center"/>
    </xf>
    <xf numFmtId="1" fontId="0" fillId="0" borderId="0" xfId="0" applyNumberFormat="1"/>
    <xf numFmtId="0" fontId="0" fillId="5" borderId="0" xfId="0" applyFill="1" applyAlignment="1">
      <alignment horizontal="center" vertical="center" wrapText="1"/>
    </xf>
    <xf numFmtId="0" fontId="0" fillId="5" borderId="0" xfId="0" applyFill="1" applyAlignment="1">
      <alignment horizontal="center" vertical="center"/>
    </xf>
    <xf numFmtId="2" fontId="0" fillId="5" borderId="0" xfId="0" applyNumberFormat="1" applyFill="1" applyAlignment="1">
      <alignment horizontal="center" vertical="center"/>
    </xf>
    <xf numFmtId="2" fontId="0" fillId="0" borderId="0" xfId="0" applyNumberFormat="1" applyAlignment="1">
      <alignment horizontal="right" vertical="center"/>
    </xf>
    <xf numFmtId="9" fontId="0" fillId="5" borderId="0" xfId="2" applyFont="1" applyFill="1" applyAlignment="1">
      <alignment horizontal="center" vertical="center"/>
    </xf>
    <xf numFmtId="165" fontId="0" fillId="0" borderId="0" xfId="1" applyNumberFormat="1" applyFont="1" applyFill="1" applyAlignment="1">
      <alignment horizontal="right"/>
    </xf>
    <xf numFmtId="165" fontId="0" fillId="0" borderId="4" xfId="1" applyNumberFormat="1" applyFont="1" applyFill="1" applyBorder="1" applyAlignment="1">
      <alignment horizontal="right"/>
    </xf>
    <xf numFmtId="165" fontId="0" fillId="0" borderId="1" xfId="1" applyNumberFormat="1" applyFont="1" applyFill="1" applyBorder="1" applyAlignment="1">
      <alignment horizontal="right"/>
    </xf>
    <xf numFmtId="165" fontId="2" fillId="0" borderId="2" xfId="1" applyNumberFormat="1" applyFont="1" applyFill="1" applyBorder="1" applyAlignment="1">
      <alignment horizontal="right"/>
    </xf>
    <xf numFmtId="10" fontId="0" fillId="0" borderId="0" xfId="2" applyNumberFormat="1" applyFont="1" applyFill="1" applyAlignment="1">
      <alignment horizontal="center" vertical="center"/>
    </xf>
    <xf numFmtId="165" fontId="0" fillId="6" borderId="0" xfId="1" applyNumberFormat="1" applyFont="1" applyFill="1" applyAlignment="1">
      <alignment horizontal="right"/>
    </xf>
    <xf numFmtId="10" fontId="0" fillId="5" borderId="0" xfId="2" applyNumberFormat="1" applyFont="1" applyFill="1" applyAlignment="1">
      <alignment horizontal="center" vertical="center"/>
    </xf>
    <xf numFmtId="0" fontId="2" fillId="4" borderId="0" xfId="0" applyFont="1" applyFill="1" applyAlignment="1">
      <alignment horizontal="center" vertical="center"/>
    </xf>
    <xf numFmtId="0" fontId="2" fillId="0" borderId="0" xfId="0" applyFont="1" applyFill="1" applyAlignment="1">
      <alignment horizontal="center" vertical="center"/>
    </xf>
    <xf numFmtId="0" fontId="10" fillId="5" borderId="0" xfId="0" applyFont="1" applyFill="1" applyAlignment="1">
      <alignment horizontal="center" vertical="center"/>
    </xf>
    <xf numFmtId="10" fontId="10" fillId="5" borderId="0" xfId="0" applyNumberFormat="1" applyFont="1" applyFill="1" applyAlignment="1">
      <alignment horizontal="center" vertical="center"/>
    </xf>
    <xf numFmtId="0" fontId="0" fillId="0" borderId="0" xfId="0" applyFill="1" applyAlignment="1">
      <alignment vertical="center" wrapText="1"/>
    </xf>
    <xf numFmtId="0" fontId="0" fillId="0" borderId="0" xfId="0" applyFill="1" applyAlignment="1">
      <alignment vertical="center"/>
    </xf>
    <xf numFmtId="0" fontId="0" fillId="5" borderId="0" xfId="0" applyFill="1" applyAlignment="1">
      <alignment horizontal="center" vertical="center" wrapText="1"/>
    </xf>
    <xf numFmtId="0" fontId="2" fillId="7" borderId="0" xfId="0" applyFont="1" applyFill="1" applyAlignment="1">
      <alignment horizontal="center" vertical="center"/>
    </xf>
    <xf numFmtId="0" fontId="7" fillId="2" borderId="0" xfId="3" applyAlignment="1">
      <alignment horizontal="center" vertical="center"/>
    </xf>
    <xf numFmtId="0" fontId="9" fillId="2" borderId="0" xfId="3" applyFont="1" applyAlignment="1">
      <alignment horizontal="center" vertical="center"/>
    </xf>
    <xf numFmtId="0" fontId="9" fillId="7" borderId="0" xfId="3" applyFont="1" applyFill="1" applyAlignment="1">
      <alignment horizontal="center" vertical="center"/>
    </xf>
    <xf numFmtId="0" fontId="0" fillId="0" borderId="0" xfId="0" applyFill="1" applyAlignment="1">
      <alignment horizontal="center" vertical="center"/>
    </xf>
    <xf numFmtId="2" fontId="0" fillId="0" borderId="0" xfId="0" applyNumberFormat="1" applyFill="1" applyAlignment="1">
      <alignment horizontal="center" vertical="center"/>
    </xf>
    <xf numFmtId="0" fontId="0" fillId="0" borderId="0" xfId="0" applyFill="1" applyAlignment="1">
      <alignment horizontal="right" vertical="center" wrapText="1"/>
    </xf>
    <xf numFmtId="0" fontId="10" fillId="0" borderId="0" xfId="0" applyFont="1" applyFill="1" applyAlignment="1">
      <alignment horizontal="center" vertical="center"/>
    </xf>
    <xf numFmtId="3" fontId="0" fillId="0" borderId="0" xfId="0" applyNumberFormat="1" applyAlignment="1">
      <alignment horizontal="center" vertical="center"/>
    </xf>
    <xf numFmtId="0" fontId="2" fillId="3" borderId="0" xfId="0" applyFont="1" applyFill="1" applyAlignment="1">
      <alignment horizontal="center" vertical="center" wrapText="1"/>
    </xf>
    <xf numFmtId="0" fontId="2" fillId="3" borderId="0" xfId="0" applyFont="1" applyFill="1" applyAlignment="1">
      <alignment horizontal="center" wrapText="1"/>
    </xf>
    <xf numFmtId="0" fontId="2" fillId="3" borderId="0" xfId="0" applyFont="1" applyFill="1" applyAlignment="1">
      <alignment horizontal="center" vertical="center"/>
    </xf>
    <xf numFmtId="0" fontId="0" fillId="0" borderId="0" xfId="0" applyFill="1"/>
    <xf numFmtId="169" fontId="0" fillId="0" borderId="0" xfId="0" applyNumberFormat="1" applyFill="1" applyAlignment="1">
      <alignment horizontal="center" vertical="center"/>
    </xf>
  </cellXfs>
  <cellStyles count="4">
    <cellStyle name="Currency" xfId="1" builtinId="4"/>
    <cellStyle name="Good" xfId="3" builtinId="26"/>
    <cellStyle name="Normal" xfId="0" builtinId="0"/>
    <cellStyle name="Percent" xfId="2" builtinId="5"/>
  </cellStyles>
  <dxfs count="0"/>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54171</xdr:colOff>
      <xdr:row>13</xdr:row>
      <xdr:rowOff>174956</xdr:rowOff>
    </xdr:from>
    <xdr:to>
      <xdr:col>11</xdr:col>
      <xdr:colOff>244230</xdr:colOff>
      <xdr:row>23</xdr:row>
      <xdr:rowOff>146538</xdr:rowOff>
    </xdr:to>
    <xdr:sp macro="" textlink="">
      <xdr:nvSpPr>
        <xdr:cNvPr id="2" name="TextBox 1">
          <a:extLst>
            <a:ext uri="{FF2B5EF4-FFF2-40B4-BE49-F238E27FC236}">
              <a16:creationId xmlns:a16="http://schemas.microsoft.com/office/drawing/2014/main" id="{C1338FDC-3A04-9146-ABDC-6AEFC41F1286}"/>
            </a:ext>
          </a:extLst>
        </xdr:cNvPr>
        <xdr:cNvSpPr txBox="1"/>
      </xdr:nvSpPr>
      <xdr:spPr>
        <a:xfrm>
          <a:off x="6736325" y="4209648"/>
          <a:ext cx="5465443" cy="194496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Due</a:t>
          </a:r>
          <a:r>
            <a:rPr lang="en-US" sz="1100" baseline="0"/>
            <a:t> to the aggressive commission driven sales force and N</a:t>
          </a:r>
          <a:r>
            <a:rPr lang="en-US" sz="1100"/>
            <a:t>elson's</a:t>
          </a:r>
          <a:r>
            <a:rPr lang="en-US" sz="1100" baseline="0"/>
            <a:t> aspiration to grow quickly, the sales grew rapidly from the year 2004 to 2006. Unfortunately, this resulted the company to i</a:t>
          </a:r>
          <a:r>
            <a:rPr lang="en-US" sz="1100"/>
            <a:t>nvest</a:t>
          </a:r>
          <a:r>
            <a:rPr lang="en-US" sz="1100" baseline="0"/>
            <a:t> more in </a:t>
          </a:r>
          <a:r>
            <a:rPr lang="en-US" sz="1100"/>
            <a:t>Inventory to supply customers thus</a:t>
          </a:r>
          <a:r>
            <a:rPr lang="en-US" sz="1100" baseline="0"/>
            <a:t> running low on cash each year. In addition to this, the company has problems in accounts receivable which has been increasing rapidly thus indicating that the customers do not pay on time. This affected Jones delay in payment to the suppliers thus resulting in not getting the 2% discount offered to him. All this has led Nelson to change bank in order to increase the available line of credit.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dirty="0"/>
            <a:t>Investment in inventory and A/R  has been growing at a rate of  ~22% . (current assets  has grown at 18.4%) &gt; Sales growth of 17.49% for the same period</a:t>
          </a:r>
        </a:p>
        <a:p>
          <a:pPr marL="0" marR="0" lvl="0" indent="0" defTabSz="914400" eaLnBrk="1" fontAlgn="auto" latinLnBrk="0" hangingPunct="1">
            <a:lnSpc>
              <a:spcPct val="100000"/>
            </a:lnSpc>
            <a:spcBef>
              <a:spcPts val="0"/>
            </a:spcBef>
            <a:spcAft>
              <a:spcPts val="0"/>
            </a:spcAft>
            <a:buClrTx/>
            <a:buSzTx/>
            <a:buFontTx/>
            <a:buNone/>
            <a:tabLst/>
            <a:defRPr/>
          </a:pPr>
          <a:endParaRPr lang="en-US" dirty="0"/>
        </a:p>
      </xdr:txBody>
    </xdr:sp>
    <xdr:clientData/>
  </xdr:twoCellAnchor>
  <xdr:twoCellAnchor>
    <xdr:from>
      <xdr:col>6</xdr:col>
      <xdr:colOff>87923</xdr:colOff>
      <xdr:row>24</xdr:row>
      <xdr:rowOff>19538</xdr:rowOff>
    </xdr:from>
    <xdr:to>
      <xdr:col>11</xdr:col>
      <xdr:colOff>234462</xdr:colOff>
      <xdr:row>33</xdr:row>
      <xdr:rowOff>68385</xdr:rowOff>
    </xdr:to>
    <xdr:sp macro="" textlink="">
      <xdr:nvSpPr>
        <xdr:cNvPr id="3" name="TextBox 2">
          <a:extLst>
            <a:ext uri="{FF2B5EF4-FFF2-40B4-BE49-F238E27FC236}">
              <a16:creationId xmlns:a16="http://schemas.microsoft.com/office/drawing/2014/main" id="{D7AF2988-A439-0E41-9E03-EE37FFF97509}"/>
            </a:ext>
          </a:extLst>
        </xdr:cNvPr>
        <xdr:cNvSpPr txBox="1"/>
      </xdr:nvSpPr>
      <xdr:spPr>
        <a:xfrm>
          <a:off x="6945923" y="5666153"/>
          <a:ext cx="5558693" cy="1826847"/>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From</a:t>
          </a:r>
          <a:r>
            <a:rPr lang="en-US" sz="1100" baseline="0"/>
            <a:t> the calculated values we can see that the goods are being stored in the inventory for a long time approximately 70 days on average. Since Jones keeping running low on cash, he should not buy more stock and store them in inventory rather he should just keep it as cash. Also, we can see that days sales in receivable is high approximately 43 days which is over the 30 day mark. This means that Jones is not getting paid on time by the customers. He needs to start taking measures to collect the money from them. Even though he does not receive the cash from customers on time, Jones tries to pay the suppliers on time to receive trade discount, this can be seen in days cost of goods in payable which is approximately 10 days in 2004 and 9.99 days in 2005 and 24.09 days in 2006. In 2006, we can see that the Days in receivables has started to affect the days in payable as it is very high.</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168672</xdr:colOff>
      <xdr:row>11</xdr:row>
      <xdr:rowOff>69451</xdr:rowOff>
    </xdr:from>
    <xdr:to>
      <xdr:col>12</xdr:col>
      <xdr:colOff>337343</xdr:colOff>
      <xdr:row>25</xdr:row>
      <xdr:rowOff>9920</xdr:rowOff>
    </xdr:to>
    <xdr:sp macro="" textlink="">
      <xdr:nvSpPr>
        <xdr:cNvPr id="2" name="TextBox 1">
          <a:extLst>
            <a:ext uri="{FF2B5EF4-FFF2-40B4-BE49-F238E27FC236}">
              <a16:creationId xmlns:a16="http://schemas.microsoft.com/office/drawing/2014/main" id="{FC888E73-3BDD-6047-9B05-9D0ED943A14D}"/>
            </a:ext>
          </a:extLst>
        </xdr:cNvPr>
        <xdr:cNvSpPr txBox="1"/>
      </xdr:nvSpPr>
      <xdr:spPr>
        <a:xfrm>
          <a:off x="6290469" y="2559842"/>
          <a:ext cx="6171405" cy="295671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FF0000"/>
              </a:solidFill>
            </a:rPr>
            <a:t>Profit</a:t>
          </a:r>
          <a:r>
            <a:rPr lang="en-US" sz="1100" baseline="0">
              <a:solidFill>
                <a:srgbClr val="FF0000"/>
              </a:solidFill>
            </a:rPr>
            <a:t> Margin = Net Income/ Sales. </a:t>
          </a:r>
          <a:r>
            <a:rPr lang="en-US" sz="1100" baseline="0">
              <a:solidFill>
                <a:schemeClr val="tx1"/>
              </a:solidFill>
            </a:rPr>
            <a:t>As we can see the profit margin for the company is very low from 2004-2006. This indicates that the company should take advantage of the sales discounts from the suppliers.</a:t>
          </a:r>
        </a:p>
        <a:p>
          <a:pPr algn="l"/>
          <a:endParaRPr lang="en-US" sz="1100">
            <a:solidFill>
              <a:srgbClr val="FF0000"/>
            </a:solidFill>
          </a:endParaRPr>
        </a:p>
        <a:p>
          <a:pPr algn="l"/>
          <a:r>
            <a:rPr lang="en-US" sz="1100">
              <a:solidFill>
                <a:srgbClr val="FF0000"/>
              </a:solidFill>
            </a:rPr>
            <a:t>ROA = NI/</a:t>
          </a:r>
          <a:r>
            <a:rPr lang="en-US" sz="1100" baseline="0">
              <a:solidFill>
                <a:srgbClr val="FF0000"/>
              </a:solidFill>
            </a:rPr>
            <a:t> Total Assets </a:t>
          </a:r>
          <a:r>
            <a:rPr lang="en-US" sz="1100"/>
            <a:t>here means what</a:t>
          </a:r>
          <a:r>
            <a:rPr lang="en-US" sz="1100" baseline="0"/>
            <a:t> the profit is per dollars of assets which indicates Jones does not utilize their assets in a very efficient way.</a:t>
          </a:r>
        </a:p>
        <a:p>
          <a:pPr algn="l"/>
          <a:endParaRPr lang="en-US" sz="1100" baseline="0"/>
        </a:p>
        <a:p>
          <a:pPr algn="l"/>
          <a:r>
            <a:rPr lang="en-US" sz="1100" baseline="0">
              <a:solidFill>
                <a:srgbClr val="FF0000"/>
              </a:solidFill>
            </a:rPr>
            <a:t>ROE = NI/ Total Equity </a:t>
          </a:r>
          <a:r>
            <a:rPr lang="en-US" sz="1100" baseline="0">
              <a:solidFill>
                <a:schemeClr val="tx1"/>
              </a:solidFill>
            </a:rPr>
            <a:t>here indicates for every dollar in equity the company makes 0.76, 0.136 and 0.123 cents in profit for the years 2004,2005 and 2006 respectively. There is a decrease in this number over the years whihc indicates that the ocmpany needs to increase their Net income.</a:t>
          </a:r>
        </a:p>
        <a:p>
          <a:pPr algn="l"/>
          <a:endParaRPr lang="en-US" sz="1100" baseline="0">
            <a:solidFill>
              <a:schemeClr val="tx1"/>
            </a:solidFill>
          </a:endParaRPr>
        </a:p>
        <a:p>
          <a:pPr algn="l"/>
          <a:r>
            <a:rPr lang="en-US" sz="1100" baseline="0">
              <a:solidFill>
                <a:srgbClr val="FF0000"/>
              </a:solidFill>
            </a:rPr>
            <a:t>Financial Leverage ( Debt/Equity Ratio) = Total debt/ Owner's equity. </a:t>
          </a:r>
          <a:r>
            <a:rPr lang="en-US" sz="1100" baseline="0">
              <a:solidFill>
                <a:schemeClr val="tx1"/>
              </a:solidFill>
            </a:rPr>
            <a:t>This ratio shows how the company's liabilites have been increasing 2.20 in 2004, 2.12 in 2005 and 2.23 in the year 2006. Comparing the 3 years, we can see Jones was managed much efficiently in the year 2005 when compared to the other years. This indicates that Jones might have taken of advantage of the trade discounts this year. </a:t>
          </a:r>
        </a:p>
        <a:p>
          <a:pPr algn="l"/>
          <a:r>
            <a:rPr lang="en-US" sz="1100" baseline="0">
              <a:solidFill>
                <a:schemeClr val="tx1"/>
              </a:solidFill>
            </a:rPr>
            <a:t>It is very important for Jones to increase and utilize their Net Income efficiently which is unlikely if the costs of running the business is not decreased.</a:t>
          </a:r>
        </a:p>
      </xdr:txBody>
    </xdr:sp>
    <xdr:clientData/>
  </xdr:twoCellAnchor>
  <xdr:twoCellAnchor>
    <xdr:from>
      <xdr:col>5</xdr:col>
      <xdr:colOff>208360</xdr:colOff>
      <xdr:row>25</xdr:row>
      <xdr:rowOff>99219</xdr:rowOff>
    </xdr:from>
    <xdr:to>
      <xdr:col>12</xdr:col>
      <xdr:colOff>367110</xdr:colOff>
      <xdr:row>30</xdr:row>
      <xdr:rowOff>79376</xdr:rowOff>
    </xdr:to>
    <xdr:sp macro="" textlink="">
      <xdr:nvSpPr>
        <xdr:cNvPr id="3" name="TextBox 2">
          <a:extLst>
            <a:ext uri="{FF2B5EF4-FFF2-40B4-BE49-F238E27FC236}">
              <a16:creationId xmlns:a16="http://schemas.microsoft.com/office/drawing/2014/main" id="{90BFFB3C-638A-7244-9696-A173684FE0E7}"/>
            </a:ext>
          </a:extLst>
        </xdr:cNvPr>
        <xdr:cNvSpPr txBox="1"/>
      </xdr:nvSpPr>
      <xdr:spPr>
        <a:xfrm>
          <a:off x="6330157" y="5605860"/>
          <a:ext cx="6161484" cy="118070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Times Interest Earned (TIE)</a:t>
          </a:r>
          <a:r>
            <a:rPr lang="en-US" sz="1100" baseline="0">
              <a:solidFill>
                <a:srgbClr val="FF0000"/>
              </a:solidFill>
            </a:rPr>
            <a:t> = Operating Income (EBIT)/ Interest Expense </a:t>
          </a:r>
          <a:r>
            <a:rPr lang="en-US" sz="1100" baseline="0"/>
            <a:t>ratio explains the </a:t>
          </a:r>
          <a:r>
            <a:rPr lang="en-US" sz="1100" b="0" i="0" u="none" strike="noStrike">
              <a:solidFill>
                <a:schemeClr val="dk1"/>
              </a:solidFill>
              <a:effectLst/>
              <a:latin typeface="+mn-lt"/>
              <a:ea typeface="+mn-ea"/>
              <a:cs typeface="+mn-cs"/>
            </a:rPr>
            <a:t>company's ability to meet its debt obligations based on its current income. Based</a:t>
          </a:r>
          <a:r>
            <a:rPr lang="en-US" sz="1100" b="0" i="0" u="none" strike="noStrike" baseline="0">
              <a:solidFill>
                <a:schemeClr val="dk1"/>
              </a:solidFill>
              <a:effectLst/>
              <a:latin typeface="+mn-lt"/>
              <a:ea typeface="+mn-ea"/>
              <a:cs typeface="+mn-cs"/>
            </a:rPr>
            <a:t> on the numbers the values have been slowly increasing from 1.78 in 2004 to 2.47 in 2005 and 2.48 in 2006. In the years 2005-2006 the </a:t>
          </a:r>
          <a:r>
            <a:rPr lang="en-US" sz="1100" b="0" i="0" u="none" strike="noStrike">
              <a:solidFill>
                <a:schemeClr val="dk1"/>
              </a:solidFill>
              <a:effectLst/>
              <a:latin typeface="+mn-lt"/>
              <a:ea typeface="+mn-ea"/>
              <a:cs typeface="+mn-cs"/>
            </a:rPr>
            <a:t>TIE ratio wa</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above 2.0x which is considered to be the minimum acceptable range but</a:t>
          </a:r>
          <a:r>
            <a:rPr lang="en-US" sz="1100" b="0" i="0" u="none" strike="noStrike" baseline="0">
              <a:solidFill>
                <a:schemeClr val="dk1"/>
              </a:solidFill>
              <a:effectLst/>
              <a:latin typeface="+mn-lt"/>
              <a:ea typeface="+mn-ea"/>
              <a:cs typeface="+mn-cs"/>
            </a:rPr>
            <a:t> in 2004 and 2007 the ratio is below 2.0x which maybe </a:t>
          </a:r>
          <a:r>
            <a:rPr lang="en-US" sz="1100" b="0" i="0" u="none" strike="noStrike">
              <a:solidFill>
                <a:schemeClr val="dk1"/>
              </a:solidFill>
              <a:effectLst/>
              <a:latin typeface="+mn-lt"/>
              <a:ea typeface="+mn-ea"/>
              <a:cs typeface="+mn-cs"/>
            </a:rPr>
            <a:t>a cause for concern</a:t>
          </a:r>
          <a:r>
            <a:rPr lang="en-US" sz="1100" b="0" i="0" u="none" strike="noStrike" baseline="0">
              <a:solidFill>
                <a:schemeClr val="dk1"/>
              </a:solidFill>
              <a:effectLst/>
              <a:latin typeface="+mn-lt"/>
              <a:ea typeface="+mn-ea"/>
              <a:cs typeface="+mn-cs"/>
            </a:rPr>
            <a:t> and indicates serious issues. This means that </a:t>
          </a:r>
          <a:r>
            <a:rPr lang="en-US" sz="1100" b="0" i="0" u="none" strike="noStrike">
              <a:solidFill>
                <a:schemeClr val="dk1"/>
              </a:solidFill>
              <a:effectLst/>
              <a:latin typeface="+mn-lt"/>
              <a:ea typeface="+mn-ea"/>
              <a:cs typeface="+mn-cs"/>
            </a:rPr>
            <a:t>the company has very less room for error and could be at risk of not being able to pay</a:t>
          </a:r>
          <a:r>
            <a:rPr lang="en-US" sz="1100" b="0" i="0" u="none" strike="noStrike" baseline="0">
              <a:solidFill>
                <a:schemeClr val="dk1"/>
              </a:solidFill>
              <a:effectLst/>
              <a:latin typeface="+mn-lt"/>
              <a:ea typeface="+mn-ea"/>
              <a:cs typeface="+mn-cs"/>
            </a:rPr>
            <a:t> the debt in the future</a:t>
          </a:r>
          <a:r>
            <a:rPr lang="en-US" sz="1100" b="0" i="0" u="none" strike="noStrike">
              <a:solidFill>
                <a:schemeClr val="dk1"/>
              </a:solidFill>
              <a:effectLst/>
              <a:latin typeface="+mn-lt"/>
              <a:ea typeface="+mn-ea"/>
              <a:cs typeface="+mn-cs"/>
            </a:rPr>
            <a:t>.</a:t>
          </a:r>
          <a:endParaRPr lang="en-US" sz="1100" b="0"/>
        </a:p>
      </xdr:txBody>
    </xdr:sp>
    <xdr:clientData/>
  </xdr:twoCellAnchor>
  <xdr:twoCellAnchor>
    <xdr:from>
      <xdr:col>5</xdr:col>
      <xdr:colOff>128984</xdr:colOff>
      <xdr:row>0</xdr:row>
      <xdr:rowOff>89295</xdr:rowOff>
    </xdr:from>
    <xdr:to>
      <xdr:col>12</xdr:col>
      <xdr:colOff>357188</xdr:colOff>
      <xdr:row>10</xdr:row>
      <xdr:rowOff>426640</xdr:rowOff>
    </xdr:to>
    <xdr:sp macro="" textlink="">
      <xdr:nvSpPr>
        <xdr:cNvPr id="4" name="TextBox 3">
          <a:extLst>
            <a:ext uri="{FF2B5EF4-FFF2-40B4-BE49-F238E27FC236}">
              <a16:creationId xmlns:a16="http://schemas.microsoft.com/office/drawing/2014/main" id="{148F8DAB-54C5-3043-AC44-8499A5CC0608}"/>
            </a:ext>
          </a:extLst>
        </xdr:cNvPr>
        <xdr:cNvSpPr txBox="1"/>
      </xdr:nvSpPr>
      <xdr:spPr>
        <a:xfrm>
          <a:off x="6250781" y="89295"/>
          <a:ext cx="6230938" cy="239117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Current Ratio = Total Current</a:t>
          </a:r>
          <a:r>
            <a:rPr lang="en-US" sz="1100" baseline="0">
              <a:solidFill>
                <a:srgbClr val="FF0000"/>
              </a:solidFill>
            </a:rPr>
            <a:t> Assets/ Total Current Liabilites. </a:t>
          </a:r>
          <a:r>
            <a:rPr lang="en-US" sz="1100" baseline="0">
              <a:solidFill>
                <a:schemeClr val="tx1"/>
              </a:solidFill>
            </a:rPr>
            <a:t>This is a </a:t>
          </a:r>
          <a:r>
            <a:rPr lang="en-US" sz="1100" b="0" i="0" u="none" strike="noStrike">
              <a:solidFill>
                <a:schemeClr val="dk1"/>
              </a:solidFill>
              <a:effectLst/>
              <a:latin typeface="+mn-lt"/>
              <a:ea typeface="+mn-ea"/>
              <a:cs typeface="+mn-cs"/>
            </a:rPr>
            <a:t>liquidity ratio that measures a company's ability to pay short-term obligations or that</a:t>
          </a:r>
          <a:r>
            <a:rPr lang="en-US" sz="1100" b="0" i="0" u="none" strike="noStrike" baseline="0">
              <a:solidFill>
                <a:schemeClr val="dk1"/>
              </a:solidFill>
              <a:effectLst/>
              <a:latin typeface="+mn-lt"/>
              <a:ea typeface="+mn-ea"/>
              <a:cs typeface="+mn-cs"/>
            </a:rPr>
            <a:t> which is</a:t>
          </a:r>
          <a:r>
            <a:rPr lang="en-US" sz="1100" b="0" i="0" u="none" strike="noStrike">
              <a:solidFill>
                <a:schemeClr val="dk1"/>
              </a:solidFill>
              <a:effectLst/>
              <a:latin typeface="+mn-lt"/>
              <a:ea typeface="+mn-ea"/>
              <a:cs typeface="+mn-cs"/>
            </a:rPr>
            <a:t> due within one year. Within the data we can see that Jones Electrical DIstribution has had current ratios well above 1 from 2004-2007. This indicates that the company has had enough assets to cover the debts that are due within one year.  As long as these assets are sold and the money is collected efficiently, the company will be able to cover their short term debt expenses they utilized for financing.</a:t>
          </a:r>
          <a:endParaRPr lang="en-US" sz="1100" baseline="0">
            <a:solidFill>
              <a:srgbClr val="FF0000"/>
            </a:solidFill>
          </a:endParaRPr>
        </a:p>
        <a:p>
          <a:endParaRPr lang="en-US" sz="1100" baseline="0">
            <a:solidFill>
              <a:srgbClr val="FF0000"/>
            </a:solidFill>
          </a:endParaRPr>
        </a:p>
        <a:p>
          <a:r>
            <a:rPr lang="en-US" sz="1100" baseline="0">
              <a:solidFill>
                <a:srgbClr val="FF0000"/>
              </a:solidFill>
            </a:rPr>
            <a:t>Quick Ratio= (Total Current Assets - Inventory)/ Total Current Liabilities</a:t>
          </a:r>
          <a:r>
            <a:rPr lang="en-US" sz="1100" baseline="0">
              <a:solidFill>
                <a:schemeClr val="tx1"/>
              </a:solidFill>
            </a:rPr>
            <a:t>. The company has a decreasing quick ratio which indicates that it has fewer quick assets that could easily be converted into cash within a short span of time. Since Inventory takes a lot more time to be converted to cash, it is not included in this ratio.  Quick ratio less than 1 in years 2005-2007, shows that the company might not be able to meet their short term obligations in a long run. This ratio could be enhanced by improving the collection from accounts recievables.</a:t>
          </a:r>
          <a:endParaRPr lang="en-US" sz="1100">
            <a:solidFill>
              <a:schemeClr val="tx1"/>
            </a:solidFill>
          </a:endParaRPr>
        </a:p>
      </xdr:txBody>
    </xdr:sp>
    <xdr:clientData/>
  </xdr:twoCellAnchor>
  <xdr:twoCellAnchor>
    <xdr:from>
      <xdr:col>5</xdr:col>
      <xdr:colOff>377031</xdr:colOff>
      <xdr:row>30</xdr:row>
      <xdr:rowOff>168670</xdr:rowOff>
    </xdr:from>
    <xdr:to>
      <xdr:col>12</xdr:col>
      <xdr:colOff>545704</xdr:colOff>
      <xdr:row>42</xdr:row>
      <xdr:rowOff>69454</xdr:rowOff>
    </xdr:to>
    <xdr:sp macro="" textlink="">
      <xdr:nvSpPr>
        <xdr:cNvPr id="5" name="TextBox 4">
          <a:extLst>
            <a:ext uri="{FF2B5EF4-FFF2-40B4-BE49-F238E27FC236}">
              <a16:creationId xmlns:a16="http://schemas.microsoft.com/office/drawing/2014/main" id="{FB3FFDFB-7253-FB4E-9564-98ACF0395DD8}"/>
            </a:ext>
          </a:extLst>
        </xdr:cNvPr>
        <xdr:cNvSpPr txBox="1"/>
      </xdr:nvSpPr>
      <xdr:spPr>
        <a:xfrm>
          <a:off x="6498828" y="6875858"/>
          <a:ext cx="6171407" cy="22125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Retention Rate (RR)=Retained Earnings/ Expected Net income. </a:t>
          </a:r>
          <a:r>
            <a:rPr lang="en-US" sz="1100">
              <a:solidFill>
                <a:schemeClr val="tx1"/>
              </a:solidFill>
            </a:rPr>
            <a:t>Since the return on equity is equal to the sustainable growth rate, the company will pay no dividends and retain the total profits. Therefore, the retention rate is 100%.</a:t>
          </a:r>
        </a:p>
        <a:p>
          <a:endParaRPr lang="en-US" sz="1100">
            <a:solidFill>
              <a:schemeClr val="tx1"/>
            </a:solidFill>
          </a:endParaRPr>
        </a:p>
        <a:p>
          <a:r>
            <a:rPr lang="en-US" sz="1100">
              <a:solidFill>
                <a:srgbClr val="FF0000"/>
              </a:solidFill>
            </a:rPr>
            <a:t>Internal Growth Rate= Old Total</a:t>
          </a:r>
          <a:r>
            <a:rPr lang="en-US" sz="1100" baseline="0">
              <a:solidFill>
                <a:srgbClr val="FF0000"/>
              </a:solidFill>
            </a:rPr>
            <a:t> </a:t>
          </a:r>
          <a:r>
            <a:rPr lang="en-US" sz="1100">
              <a:solidFill>
                <a:srgbClr val="FF0000"/>
              </a:solidFill>
            </a:rPr>
            <a:t>Assets - New Adjusted Total Assets/ Old Total Assets.</a:t>
          </a:r>
          <a:r>
            <a:rPr lang="en-US" sz="1100" baseline="0">
              <a:solidFill>
                <a:srgbClr val="FF0000"/>
              </a:solidFill>
            </a:rPr>
            <a:t> </a:t>
          </a:r>
          <a:r>
            <a:rPr lang="en-US" sz="1100">
              <a:solidFill>
                <a:srgbClr val="FF0000"/>
              </a:solidFill>
            </a:rPr>
            <a:t> </a:t>
          </a:r>
          <a:r>
            <a:rPr lang="en-US" sz="1100">
              <a:solidFill>
                <a:schemeClr val="tx1"/>
              </a:solidFill>
            </a:rPr>
            <a:t>The company’s internal growth rate for the first quarter of 2007 is 0.58% which indicates that the company’s asset grew by 0.58% without external financing but rather through its retained earnings (internal financing).</a:t>
          </a:r>
        </a:p>
        <a:p>
          <a:endParaRPr lang="en-US" sz="1100">
            <a:solidFill>
              <a:schemeClr val="tx1"/>
            </a:solidFill>
          </a:endParaRPr>
        </a:p>
        <a:p>
          <a:r>
            <a:rPr lang="en-US" sz="1100">
              <a:solidFill>
                <a:srgbClr val="FF0000"/>
              </a:solidFill>
            </a:rPr>
            <a:t>Sustainable Growth rate=</a:t>
          </a:r>
          <a:r>
            <a:rPr lang="en-US" sz="1100" baseline="0">
              <a:solidFill>
                <a:srgbClr val="FF0000"/>
              </a:solidFill>
            </a:rPr>
            <a:t> Retention Rate * Return on Equity at the beginning of the period).</a:t>
          </a:r>
          <a:r>
            <a:rPr lang="en-US" sz="1100">
              <a:solidFill>
                <a:srgbClr val="FF0000"/>
              </a:solidFill>
            </a:rPr>
            <a:t> </a:t>
          </a:r>
          <a:r>
            <a:rPr lang="en-US" sz="1100"/>
            <a:t>The company can grow by 1.44% to achieve a sustainable growth rate. In other words, the company will not experience a financial strain or increased risk because additional financing won’t be required (growth rate is above 1).</a:t>
          </a:r>
          <a:endParaRPr lang="en-US" sz="1100">
            <a:solidFill>
              <a:schemeClr val="tx1"/>
            </a:solidFill>
          </a:endParaRPr>
        </a:p>
      </xdr:txBody>
    </xdr:sp>
    <xdr:clientData/>
  </xdr:twoCellAnchor>
  <xdr:twoCellAnchor>
    <xdr:from>
      <xdr:col>6</xdr:col>
      <xdr:colOff>99220</xdr:colOff>
      <xdr:row>43</xdr:row>
      <xdr:rowOff>29766</xdr:rowOff>
    </xdr:from>
    <xdr:to>
      <xdr:col>12</xdr:col>
      <xdr:colOff>456408</xdr:colOff>
      <xdr:row>54</xdr:row>
      <xdr:rowOff>148829</xdr:rowOff>
    </xdr:to>
    <xdr:sp macro="" textlink="">
      <xdr:nvSpPr>
        <xdr:cNvPr id="6" name="TextBox 5">
          <a:extLst>
            <a:ext uri="{FF2B5EF4-FFF2-40B4-BE49-F238E27FC236}">
              <a16:creationId xmlns:a16="http://schemas.microsoft.com/office/drawing/2014/main" id="{1E2F383C-B6A3-414A-9382-9E803B578B47}"/>
            </a:ext>
          </a:extLst>
        </xdr:cNvPr>
        <xdr:cNvSpPr txBox="1"/>
      </xdr:nvSpPr>
      <xdr:spPr>
        <a:xfrm>
          <a:off x="7163595" y="9237266"/>
          <a:ext cx="5417344" cy="219273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rgbClr val="FF0000"/>
              </a:solidFill>
            </a:rPr>
            <a:t>Conclusion:</a:t>
          </a:r>
        </a:p>
        <a:p>
          <a:endParaRPr lang="en-US" sz="1100" baseline="0">
            <a:solidFill>
              <a:srgbClr val="FF0000"/>
            </a:solidFill>
          </a:endParaRPr>
        </a:p>
        <a:p>
          <a:r>
            <a:rPr lang="en-US" sz="1100" baseline="0">
              <a:solidFill>
                <a:schemeClr val="tx1"/>
              </a:solidFill>
            </a:rPr>
            <a:t>Considering the low cash flow in the company, Jones should accept the trade discount to improve cash flows. According to the data, customers are taking approximately ~ 45 days  to pay the company for the services received. Therefore, he should implement measures to ensure that customers pay within the given time period. </a:t>
          </a:r>
        </a:p>
        <a:p>
          <a:endParaRPr lang="en-US" sz="1100" baseline="0">
            <a:solidFill>
              <a:srgbClr val="FF0000"/>
            </a:solidFill>
          </a:endParaRPr>
        </a:p>
        <a:p>
          <a:r>
            <a:rPr lang="en-US" sz="1100" baseline="0">
              <a:solidFill>
                <a:schemeClr val="tx1"/>
              </a:solidFill>
            </a:rPr>
            <a:t>He should consider the slow sales growth with the trade discounts and a moderate need for financing (bank loan). According to the data, rapid sales growth is not a necessity for Jones.  Improving account receivables would be more beneficial for the company at this stage. As he can use this cash to </a:t>
          </a:r>
          <a:r>
            <a:rPr lang="en-US" sz="1100" b="0" i="0" u="none" strike="noStrike">
              <a:solidFill>
                <a:schemeClr val="dk1"/>
              </a:solidFill>
              <a:effectLst/>
              <a:latin typeface="+mn-lt"/>
              <a:ea typeface="+mn-ea"/>
              <a:cs typeface="+mn-cs"/>
            </a:rPr>
            <a:t>expedite</a:t>
          </a:r>
          <a:r>
            <a:rPr lang="en-US" sz="1100" b="0" i="0" u="none" strike="noStrike" baseline="0">
              <a:solidFill>
                <a:schemeClr val="dk1"/>
              </a:solidFill>
              <a:effectLst/>
              <a:latin typeface="+mn-lt"/>
              <a:ea typeface="+mn-ea"/>
              <a:cs typeface="+mn-cs"/>
            </a:rPr>
            <a:t> payments to </a:t>
          </a:r>
          <a:r>
            <a:rPr lang="en-US" sz="1100" b="0" i="0" u="none" strike="noStrike" baseline="0">
              <a:solidFill>
                <a:schemeClr val="tx1"/>
              </a:solidFill>
              <a:effectLst/>
              <a:latin typeface="+mn-lt"/>
              <a:ea typeface="+mn-ea"/>
              <a:cs typeface="+mn-cs"/>
            </a:rPr>
            <a:t>the suppliers and therefore receive discounts.</a:t>
          </a:r>
          <a:endParaRPr lang="en-US" sz="1100">
            <a:solidFill>
              <a:schemeClr val="tx1"/>
            </a:solidFill>
          </a:endParaRPr>
        </a:p>
      </xdr:txBody>
    </xdr:sp>
    <xdr:clientData/>
  </xdr:twoCellAnchor>
  <xdr:twoCellAnchor>
    <xdr:from>
      <xdr:col>2</xdr:col>
      <xdr:colOff>158749</xdr:colOff>
      <xdr:row>18</xdr:row>
      <xdr:rowOff>208359</xdr:rowOff>
    </xdr:from>
    <xdr:to>
      <xdr:col>4</xdr:col>
      <xdr:colOff>833437</xdr:colOff>
      <xdr:row>23</xdr:row>
      <xdr:rowOff>39687</xdr:rowOff>
    </xdr:to>
    <xdr:sp macro="" textlink="">
      <xdr:nvSpPr>
        <xdr:cNvPr id="7" name="TextBox 6">
          <a:extLst>
            <a:ext uri="{FF2B5EF4-FFF2-40B4-BE49-F238E27FC236}">
              <a16:creationId xmlns:a16="http://schemas.microsoft.com/office/drawing/2014/main" id="{4A6233B0-FABA-444D-8AB6-639135C0DA74}"/>
            </a:ext>
          </a:extLst>
        </xdr:cNvPr>
        <xdr:cNvSpPr txBox="1"/>
      </xdr:nvSpPr>
      <xdr:spPr>
        <a:xfrm>
          <a:off x="3046015" y="4127500"/>
          <a:ext cx="2807891" cy="102195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Assumptions:</a:t>
          </a:r>
        </a:p>
        <a:p>
          <a:endParaRPr lang="en-US" sz="1100"/>
        </a:p>
        <a:p>
          <a:pPr marL="171450" indent="-171450">
            <a:buFont typeface="Arial" panose="020B0604020202020204" pitchFamily="34" charset="0"/>
            <a:buChar char="•"/>
          </a:pPr>
          <a:r>
            <a:rPr lang="en-US" sz="1100"/>
            <a:t>Since</a:t>
          </a:r>
          <a:r>
            <a:rPr lang="en-US" sz="1100" baseline="0"/>
            <a:t> Jones is the sole owner of the company, no dividends are being paid. Therefore </a:t>
          </a:r>
          <a:r>
            <a:rPr lang="en-US" sz="1100" baseline="0">
              <a:solidFill>
                <a:srgbClr val="FF0000"/>
              </a:solidFill>
            </a:rPr>
            <a:t>Dividends = 0</a:t>
          </a:r>
        </a:p>
      </xdr:txBody>
    </xdr:sp>
    <xdr:clientData/>
  </xdr:twoCellAnchor>
  <xdr:twoCellAnchor>
    <xdr:from>
      <xdr:col>2</xdr:col>
      <xdr:colOff>238125</xdr:colOff>
      <xdr:row>24</xdr:row>
      <xdr:rowOff>158749</xdr:rowOff>
    </xdr:from>
    <xdr:to>
      <xdr:col>5</xdr:col>
      <xdr:colOff>59532</xdr:colOff>
      <xdr:row>32</xdr:row>
      <xdr:rowOff>0</xdr:rowOff>
    </xdr:to>
    <xdr:sp macro="" textlink="">
      <xdr:nvSpPr>
        <xdr:cNvPr id="9" name="TextBox 8">
          <a:extLst>
            <a:ext uri="{FF2B5EF4-FFF2-40B4-BE49-F238E27FC236}">
              <a16:creationId xmlns:a16="http://schemas.microsoft.com/office/drawing/2014/main" id="{9A3EF113-830C-1B44-99B2-B5A1971B65DA}"/>
            </a:ext>
          </a:extLst>
        </xdr:cNvPr>
        <xdr:cNvSpPr txBox="1"/>
      </xdr:nvSpPr>
      <xdr:spPr>
        <a:xfrm>
          <a:off x="3125391" y="5466952"/>
          <a:ext cx="3055938" cy="163711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a:t>
          </a:r>
          <a:r>
            <a:rPr lang="en-US" sz="1100" baseline="0">
              <a:solidFill>
                <a:srgbClr val="FF0000"/>
              </a:solidFill>
            </a:rPr>
            <a:t> Funds Needed (AFN) = (A0*/S0)∆S – (L0*/S0)∆S – M(S1)(1 – Payout).</a:t>
          </a:r>
        </a:p>
        <a:p>
          <a:r>
            <a:rPr lang="en-US" sz="1100" baseline="0"/>
            <a:t>Jones needs the additonla funds of 1345.11 in 2007 in order to meet his expected sales of 2.7 million. Considering the loan amount is well below the additonal funds needed (1,345,110 &gt; 350,000), he should acquire more external financing either through internal retained earnings, bank loan or equity.</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zoomScale="144" zoomScaleNormal="144" workbookViewId="0">
      <selection activeCell="F18" sqref="F18"/>
    </sheetView>
  </sheetViews>
  <sheetFormatPr baseColWidth="10" defaultColWidth="8.83203125" defaultRowHeight="15" x14ac:dyDescent="0.2"/>
  <cols>
    <col min="1" max="1" width="24.33203125" customWidth="1"/>
    <col min="2" max="4" width="12.1640625" customWidth="1"/>
    <col min="5" max="5" width="12.1640625" bestFit="1" customWidth="1"/>
  </cols>
  <sheetData>
    <row r="1" spans="1:10" x14ac:dyDescent="0.2">
      <c r="A1" t="s">
        <v>19</v>
      </c>
    </row>
    <row r="3" spans="1:10" ht="36" x14ac:dyDescent="0.2">
      <c r="B3" s="8">
        <v>2004</v>
      </c>
      <c r="C3" s="8">
        <v>2005</v>
      </c>
      <c r="D3" s="8">
        <v>2006</v>
      </c>
      <c r="E3" s="9" t="s">
        <v>20</v>
      </c>
    </row>
    <row r="4" spans="1:10" x14ac:dyDescent="0.2">
      <c r="A4" t="s">
        <v>21</v>
      </c>
      <c r="B4" s="4">
        <v>1624</v>
      </c>
      <c r="C4" s="4">
        <v>1916</v>
      </c>
      <c r="D4" s="58">
        <v>2242</v>
      </c>
      <c r="E4" s="4">
        <v>608</v>
      </c>
    </row>
    <row r="5" spans="1:10" x14ac:dyDescent="0.2">
      <c r="A5" t="s">
        <v>22</v>
      </c>
      <c r="B5" s="5">
        <v>1304</v>
      </c>
      <c r="C5" s="5">
        <v>1535</v>
      </c>
      <c r="D5" s="5">
        <v>1818</v>
      </c>
      <c r="E5" s="5">
        <v>499</v>
      </c>
      <c r="G5" s="20"/>
      <c r="H5" s="20"/>
      <c r="I5" s="20"/>
      <c r="J5" s="20"/>
    </row>
    <row r="6" spans="1:10" x14ac:dyDescent="0.2">
      <c r="B6" s="7"/>
      <c r="C6" s="7"/>
      <c r="D6" s="7"/>
      <c r="E6" s="7"/>
    </row>
    <row r="7" spans="1:10" ht="16" thickBot="1" x14ac:dyDescent="0.25">
      <c r="A7" s="1" t="s">
        <v>23</v>
      </c>
      <c r="B7" s="10">
        <v>320</v>
      </c>
      <c r="C7" s="10">
        <v>381</v>
      </c>
      <c r="D7" s="10">
        <v>424</v>
      </c>
      <c r="E7" s="10">
        <v>109</v>
      </c>
    </row>
    <row r="8" spans="1:10" ht="16" thickTop="1" x14ac:dyDescent="0.2">
      <c r="A8" s="11"/>
      <c r="B8" s="4"/>
      <c r="C8" s="4"/>
      <c r="D8" s="4"/>
      <c r="E8" s="4"/>
    </row>
    <row r="9" spans="1:10" ht="19" x14ac:dyDescent="0.2">
      <c r="A9" t="s">
        <v>24</v>
      </c>
      <c r="B9" s="4">
        <v>272</v>
      </c>
      <c r="C9" s="4">
        <v>307</v>
      </c>
      <c r="D9" s="4">
        <v>347</v>
      </c>
      <c r="E9" s="4">
        <v>94</v>
      </c>
    </row>
    <row r="10" spans="1:10" x14ac:dyDescent="0.2">
      <c r="A10" s="1" t="s">
        <v>31</v>
      </c>
      <c r="B10" s="17">
        <f>B7-B9</f>
        <v>48</v>
      </c>
      <c r="C10" s="17">
        <f t="shared" ref="C10:E10" si="0">C7-C9</f>
        <v>74</v>
      </c>
      <c r="D10" s="17">
        <f t="shared" si="0"/>
        <v>77</v>
      </c>
      <c r="E10" s="17">
        <f t="shared" si="0"/>
        <v>15</v>
      </c>
    </row>
    <row r="11" spans="1:10" x14ac:dyDescent="0.2">
      <c r="A11" s="1"/>
      <c r="B11" s="17"/>
      <c r="C11" s="17"/>
      <c r="D11" s="17"/>
      <c r="E11" s="17"/>
    </row>
    <row r="12" spans="1:10" x14ac:dyDescent="0.2">
      <c r="A12" s="11" t="s">
        <v>25</v>
      </c>
      <c r="B12" s="5">
        <v>27</v>
      </c>
      <c r="C12" s="5">
        <v>30</v>
      </c>
      <c r="D12" s="5">
        <v>31</v>
      </c>
      <c r="E12" s="5">
        <v>8</v>
      </c>
    </row>
    <row r="13" spans="1:10" x14ac:dyDescent="0.2">
      <c r="A13" s="1" t="s">
        <v>26</v>
      </c>
      <c r="B13" s="18">
        <v>21</v>
      </c>
      <c r="C13" s="18">
        <v>44</v>
      </c>
      <c r="D13" s="18">
        <v>46</v>
      </c>
      <c r="E13" s="18">
        <v>7</v>
      </c>
    </row>
    <row r="14" spans="1:10" x14ac:dyDescent="0.2">
      <c r="B14" s="4"/>
      <c r="C14" s="4"/>
      <c r="D14" s="4"/>
      <c r="E14" s="4"/>
    </row>
    <row r="15" spans="1:10" x14ac:dyDescent="0.2">
      <c r="A15" t="s">
        <v>27</v>
      </c>
      <c r="B15" s="5">
        <v>7</v>
      </c>
      <c r="C15" s="5">
        <v>15</v>
      </c>
      <c r="D15" s="5">
        <v>16</v>
      </c>
      <c r="E15" s="5">
        <v>2</v>
      </c>
    </row>
    <row r="16" spans="1:10" ht="16" thickBot="1" x14ac:dyDescent="0.25">
      <c r="A16" s="1" t="s">
        <v>28</v>
      </c>
      <c r="B16" s="19">
        <v>14</v>
      </c>
      <c r="C16" s="19">
        <v>29</v>
      </c>
      <c r="D16" s="19">
        <v>30</v>
      </c>
      <c r="E16" s="56">
        <v>5</v>
      </c>
    </row>
    <row r="17" spans="1:5" ht="16" thickTop="1" x14ac:dyDescent="0.2"/>
    <row r="18" spans="1:5" ht="19" x14ac:dyDescent="0.2">
      <c r="A18" t="s">
        <v>29</v>
      </c>
    </row>
    <row r="19" spans="1:5" ht="19" x14ac:dyDescent="0.2">
      <c r="A19" t="s">
        <v>30</v>
      </c>
    </row>
    <row r="21" spans="1:5" x14ac:dyDescent="0.2">
      <c r="A21" s="12"/>
      <c r="B21" s="12"/>
      <c r="C21" s="12"/>
      <c r="D21" s="12"/>
      <c r="E21" s="12"/>
    </row>
    <row r="22" spans="1:5" x14ac:dyDescent="0.2">
      <c r="A22" s="12"/>
      <c r="B22" s="13"/>
      <c r="C22" s="13"/>
      <c r="D22" s="13"/>
      <c r="E22" s="13"/>
    </row>
    <row r="23" spans="1:5" x14ac:dyDescent="0.2">
      <c r="A23" s="12"/>
      <c r="B23" s="13"/>
      <c r="C23" s="13"/>
      <c r="D23" s="13"/>
      <c r="E23" s="13"/>
    </row>
    <row r="24" spans="1:5" x14ac:dyDescent="0.2">
      <c r="A24" s="12"/>
      <c r="B24" s="12"/>
      <c r="C24" s="12"/>
      <c r="D24" s="12"/>
      <c r="E24" s="12"/>
    </row>
    <row r="25" spans="1:5" x14ac:dyDescent="0.2">
      <c r="A25" s="12"/>
      <c r="B25" s="14"/>
      <c r="C25" s="14"/>
      <c r="D25" s="14"/>
      <c r="E25" s="14"/>
    </row>
    <row r="26" spans="1:5" x14ac:dyDescent="0.2">
      <c r="A26" s="15"/>
      <c r="B26" s="15"/>
      <c r="C26" s="15"/>
      <c r="D26" s="15"/>
      <c r="E26" s="15"/>
    </row>
    <row r="27" spans="1:5" x14ac:dyDescent="0.2">
      <c r="A27" s="12"/>
      <c r="B27" s="15"/>
      <c r="C27" s="16"/>
      <c r="D27" s="16"/>
      <c r="E27" s="15"/>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7"/>
  <sheetViews>
    <sheetView zoomScale="130" zoomScaleNormal="130" workbookViewId="0">
      <selection activeCell="D6" sqref="D6"/>
    </sheetView>
  </sheetViews>
  <sheetFormatPr baseColWidth="10" defaultColWidth="8.83203125" defaultRowHeight="15" x14ac:dyDescent="0.2"/>
  <cols>
    <col min="1" max="1" width="29.6640625" customWidth="1"/>
    <col min="2" max="4" width="12.1640625" customWidth="1"/>
    <col min="5" max="5" width="16.6640625" customWidth="1"/>
    <col min="6" max="6" width="7.1640625" customWidth="1"/>
    <col min="7" max="7" width="28.5" customWidth="1"/>
    <col min="8" max="8" width="9" customWidth="1"/>
    <col min="9" max="10" width="11.1640625" bestFit="1" customWidth="1"/>
    <col min="11" max="11" width="11.33203125" bestFit="1" customWidth="1"/>
    <col min="12" max="12" width="11.1640625" customWidth="1"/>
  </cols>
  <sheetData>
    <row r="1" spans="1:14" x14ac:dyDescent="0.2">
      <c r="A1" t="s">
        <v>17</v>
      </c>
    </row>
    <row r="2" spans="1:14" x14ac:dyDescent="0.2">
      <c r="H2" s="79"/>
      <c r="I2" s="79"/>
      <c r="J2" s="79"/>
      <c r="K2" s="79"/>
      <c r="L2" s="77" t="s">
        <v>78</v>
      </c>
    </row>
    <row r="3" spans="1:14" ht="17" customHeight="1" x14ac:dyDescent="0.2">
      <c r="B3" s="2">
        <v>2004</v>
      </c>
      <c r="C3" s="2">
        <v>2005</v>
      </c>
      <c r="D3" s="2">
        <v>2006</v>
      </c>
      <c r="E3" s="3" t="s">
        <v>0</v>
      </c>
      <c r="G3" s="76" t="s">
        <v>79</v>
      </c>
      <c r="H3" s="78">
        <v>2004</v>
      </c>
      <c r="I3" s="78">
        <v>2005</v>
      </c>
      <c r="J3" s="78">
        <v>2006</v>
      </c>
      <c r="K3" s="78">
        <v>2007</v>
      </c>
      <c r="L3" s="77"/>
    </row>
    <row r="4" spans="1:14" ht="16" x14ac:dyDescent="0.2">
      <c r="A4" t="s">
        <v>1</v>
      </c>
      <c r="B4" s="4">
        <v>45</v>
      </c>
      <c r="C4" s="4">
        <v>53</v>
      </c>
      <c r="D4" s="4">
        <v>23</v>
      </c>
      <c r="E4" s="4">
        <v>32</v>
      </c>
      <c r="G4" s="41" t="s">
        <v>42</v>
      </c>
      <c r="H4" s="42">
        <f>B6+B5</f>
        <v>430</v>
      </c>
      <c r="I4" s="42">
        <f t="shared" ref="I4:K4" si="0">C6+C5</f>
        <v>509</v>
      </c>
      <c r="J4" s="42">
        <f t="shared" si="0"/>
        <v>643</v>
      </c>
      <c r="K4" s="42">
        <f t="shared" si="0"/>
        <v>722</v>
      </c>
      <c r="L4" s="42">
        <f>AVERAGE(H4:J4)</f>
        <v>527.33333333333337</v>
      </c>
    </row>
    <row r="5" spans="1:14" x14ac:dyDescent="0.2">
      <c r="A5" t="s">
        <v>2</v>
      </c>
      <c r="B5" s="4">
        <v>187</v>
      </c>
      <c r="C5" s="4">
        <v>231</v>
      </c>
      <c r="D5" s="4">
        <v>264</v>
      </c>
      <c r="E5" s="4">
        <v>290</v>
      </c>
      <c r="F5" s="31"/>
      <c r="G5" s="43" t="s">
        <v>43</v>
      </c>
      <c r="H5" s="42">
        <f>'Income statement'!B4</f>
        <v>1624</v>
      </c>
      <c r="I5" s="42">
        <f>'Income statement'!C4</f>
        <v>1916</v>
      </c>
      <c r="J5" s="42">
        <f>'Income statement'!D4</f>
        <v>2242</v>
      </c>
      <c r="K5" s="42">
        <f>'Income statement'!E4</f>
        <v>608</v>
      </c>
      <c r="L5" s="42">
        <f>AVERAGE(H5:J5)</f>
        <v>1927.3333333333333</v>
      </c>
    </row>
    <row r="6" spans="1:14" x14ac:dyDescent="0.2">
      <c r="A6" t="s">
        <v>3</v>
      </c>
      <c r="B6" s="5">
        <v>243</v>
      </c>
      <c r="C6" s="5">
        <v>278</v>
      </c>
      <c r="D6" s="5">
        <v>379</v>
      </c>
      <c r="E6" s="5">
        <v>432</v>
      </c>
      <c r="G6" s="43" t="s">
        <v>1</v>
      </c>
      <c r="H6" s="42">
        <f>B4</f>
        <v>45</v>
      </c>
      <c r="I6" s="42">
        <f t="shared" ref="I6:K6" si="1">C4</f>
        <v>53</v>
      </c>
      <c r="J6" s="42">
        <f t="shared" si="1"/>
        <v>23</v>
      </c>
      <c r="K6" s="42">
        <f t="shared" si="1"/>
        <v>32</v>
      </c>
      <c r="L6" s="42">
        <f>AVERAGE(H6:J6)</f>
        <v>40.333333333333336</v>
      </c>
    </row>
    <row r="7" spans="1:14" ht="32" x14ac:dyDescent="0.2">
      <c r="A7" t="s">
        <v>4</v>
      </c>
      <c r="B7" s="5">
        <v>475</v>
      </c>
      <c r="C7" s="5">
        <v>562</v>
      </c>
      <c r="D7" s="5">
        <v>666</v>
      </c>
      <c r="E7" s="5">
        <v>755</v>
      </c>
      <c r="G7" s="41" t="s">
        <v>54</v>
      </c>
      <c r="H7" s="46">
        <f>('Balance Sheet'!B6/'Income statement'!B5)*365</f>
        <v>68.017638036809814</v>
      </c>
      <c r="I7" s="46">
        <f>('Balance Sheet'!C6/'Income statement'!C5)*365</f>
        <v>66.104234527687296</v>
      </c>
      <c r="J7" s="46">
        <f>('Balance Sheet'!D6/'Income statement'!D5)*365</f>
        <v>76.091859185918594</v>
      </c>
      <c r="K7" s="46">
        <f>('Balance Sheet'!E6/'Income statement'!E5)*365</f>
        <v>315.99198396793588</v>
      </c>
      <c r="L7" s="46">
        <f>AVERAGE(H7:J7)</f>
        <v>70.07124391680523</v>
      </c>
    </row>
    <row r="8" spans="1:14" ht="32" x14ac:dyDescent="0.2">
      <c r="B8" s="7"/>
      <c r="C8" s="7"/>
      <c r="D8" s="7"/>
      <c r="E8" s="7"/>
      <c r="G8" s="41" t="s">
        <v>55</v>
      </c>
      <c r="H8" s="51">
        <f>(B16/'Income statement'!B5)*365</f>
        <v>10.076687116564417</v>
      </c>
      <c r="I8" s="51">
        <f>(C16/'Income statement'!C5)*365</f>
        <v>9.9869706840390879</v>
      </c>
      <c r="J8" s="51">
        <f>(D16/'Income statement'!D5)*365</f>
        <v>24.092409240924091</v>
      </c>
      <c r="K8" s="46">
        <f>(E16/'Income statement'!E5)*365</f>
        <v>148.48697394789579</v>
      </c>
      <c r="L8" s="51">
        <f>AVERAGE(H8:J8)</f>
        <v>14.71868901384253</v>
      </c>
    </row>
    <row r="9" spans="1:14" ht="32" x14ac:dyDescent="0.2">
      <c r="A9" t="s">
        <v>32</v>
      </c>
      <c r="B9" s="7"/>
      <c r="C9" s="7">
        <f>'Income statement'!C5+'Balance Sheet'!C6-'Balance Sheet'!B6</f>
        <v>1570</v>
      </c>
      <c r="D9" s="7">
        <f>'Income statement'!D5+'Balance Sheet'!D6-'Balance Sheet'!C6</f>
        <v>1919</v>
      </c>
      <c r="E9" s="7">
        <f>'Income statement'!E5+'Balance Sheet'!E6-'Balance Sheet'!D6</f>
        <v>552</v>
      </c>
      <c r="G9" s="41" t="s">
        <v>56</v>
      </c>
      <c r="H9" s="47">
        <f>(B5/'Income statement'!B4)*365</f>
        <v>42.028940886699509</v>
      </c>
      <c r="I9" s="47">
        <f>(C5/'Income statement'!C4)*365</f>
        <v>44.005741127348642</v>
      </c>
      <c r="J9" s="47">
        <f>(D5/'Income statement'!D4)*365</f>
        <v>42.979482604817129</v>
      </c>
      <c r="K9" s="47">
        <f>(E5/'Income statement'!E4)*365</f>
        <v>174.09539473684211</v>
      </c>
      <c r="L9" s="46">
        <f>AVERAGE(H9:J9)</f>
        <v>43.004721539621755</v>
      </c>
    </row>
    <row r="10" spans="1:14" ht="19" customHeight="1" x14ac:dyDescent="0.2">
      <c r="A10" t="s">
        <v>5</v>
      </c>
      <c r="B10" s="4">
        <v>187</v>
      </c>
      <c r="C10" s="4">
        <v>202</v>
      </c>
      <c r="D10" s="4">
        <v>252</v>
      </c>
      <c r="E10" s="4">
        <v>252</v>
      </c>
      <c r="G10" s="1"/>
      <c r="H10" s="39"/>
      <c r="I10" s="31"/>
      <c r="J10" s="31"/>
      <c r="K10" s="30"/>
      <c r="L10" s="73"/>
    </row>
    <row r="11" spans="1:14" x14ac:dyDescent="0.2">
      <c r="A11" t="s">
        <v>6</v>
      </c>
      <c r="B11" s="5">
        <v>-74</v>
      </c>
      <c r="C11" s="5">
        <v>-99</v>
      </c>
      <c r="D11" s="5">
        <v>-134</v>
      </c>
      <c r="E11" s="5">
        <v>-142</v>
      </c>
      <c r="G11" s="43" t="s">
        <v>44</v>
      </c>
      <c r="H11" s="44">
        <f>((I5-H5)/H5)</f>
        <v>0.17980295566502463</v>
      </c>
      <c r="I11" s="44">
        <f>((J5-I5)/I5)</f>
        <v>0.17014613778705637</v>
      </c>
      <c r="J11" s="44">
        <f>((K5-J5)/J5)</f>
        <v>-0.72881355932203384</v>
      </c>
      <c r="K11" s="44">
        <f>((L5-K5)/K5)</f>
        <v>2.1699561403508771</v>
      </c>
      <c r="L11" s="45">
        <f>AVERAGE(H11:I11)</f>
        <v>0.17497454672604051</v>
      </c>
    </row>
    <row r="12" spans="1:14" x14ac:dyDescent="0.2">
      <c r="A12" t="s">
        <v>16</v>
      </c>
      <c r="B12" s="5">
        <v>113</v>
      </c>
      <c r="C12" s="5">
        <v>103</v>
      </c>
      <c r="D12" s="5">
        <v>118</v>
      </c>
      <c r="E12" s="5">
        <v>110</v>
      </c>
      <c r="G12" s="43" t="s">
        <v>45</v>
      </c>
      <c r="H12" s="44">
        <f>(I4-H4)/H4</f>
        <v>0.18372093023255814</v>
      </c>
      <c r="I12" s="44">
        <f>(J4-I4)/I4</f>
        <v>0.26326129666011788</v>
      </c>
      <c r="J12" s="44">
        <f>(K4-J4)/J4</f>
        <v>0.12286158631415241</v>
      </c>
      <c r="K12" s="44">
        <f>(L4-K4)/K4</f>
        <v>-0.26962142197599254</v>
      </c>
      <c r="L12" s="45">
        <f>AVERAGE(H12:I12)</f>
        <v>0.22349111344633801</v>
      </c>
    </row>
    <row r="13" spans="1:14" ht="32" x14ac:dyDescent="0.2">
      <c r="B13" s="4"/>
      <c r="C13" s="4"/>
      <c r="D13" s="4"/>
      <c r="E13" s="53"/>
      <c r="G13" s="41" t="s">
        <v>46</v>
      </c>
      <c r="H13" s="40"/>
      <c r="I13" s="45">
        <f>AVERAGE(H12:J12)</f>
        <v>0.18994793773560947</v>
      </c>
      <c r="J13" s="40"/>
      <c r="K13" s="40"/>
      <c r="L13" s="40"/>
    </row>
    <row r="14" spans="1:14" ht="16" thickBot="1" x14ac:dyDescent="0.25">
      <c r="A14" s="1" t="s">
        <v>7</v>
      </c>
      <c r="B14" s="6">
        <f>B12+B7</f>
        <v>588</v>
      </c>
      <c r="C14" s="6">
        <f>C12+C7</f>
        <v>665</v>
      </c>
      <c r="D14" s="6">
        <f>D12+D7</f>
        <v>784</v>
      </c>
      <c r="E14" s="54">
        <f>E12+E7</f>
        <v>865</v>
      </c>
    </row>
    <row r="15" spans="1:14" ht="16" thickTop="1" x14ac:dyDescent="0.2">
      <c r="B15" s="4"/>
      <c r="C15" s="4"/>
      <c r="D15" s="4"/>
      <c r="E15" s="53"/>
    </row>
    <row r="16" spans="1:14" x14ac:dyDescent="0.2">
      <c r="A16" t="s">
        <v>8</v>
      </c>
      <c r="B16" s="4">
        <v>36</v>
      </c>
      <c r="C16" s="4">
        <v>42</v>
      </c>
      <c r="D16" s="4">
        <v>120</v>
      </c>
      <c r="E16" s="53">
        <v>203</v>
      </c>
      <c r="L16" s="30"/>
      <c r="M16" s="30"/>
      <c r="N16" s="30"/>
    </row>
    <row r="17" spans="1:6" x14ac:dyDescent="0.2">
      <c r="A17" t="s">
        <v>18</v>
      </c>
      <c r="B17" s="4">
        <v>149</v>
      </c>
      <c r="C17" s="4">
        <v>214</v>
      </c>
      <c r="D17" s="4">
        <v>249</v>
      </c>
      <c r="E17" s="53">
        <v>250</v>
      </c>
    </row>
    <row r="18" spans="1:6" x14ac:dyDescent="0.2">
      <c r="A18" t="s">
        <v>9</v>
      </c>
      <c r="B18" s="4">
        <v>13</v>
      </c>
      <c r="C18" s="4">
        <v>14</v>
      </c>
      <c r="D18" s="4">
        <v>14</v>
      </c>
      <c r="E18" s="53">
        <v>12</v>
      </c>
    </row>
    <row r="19" spans="1:6" x14ac:dyDescent="0.2">
      <c r="A19" t="s">
        <v>10</v>
      </c>
      <c r="B19" s="5">
        <v>24</v>
      </c>
      <c r="C19" s="5">
        <v>24</v>
      </c>
      <c r="D19" s="5">
        <v>24</v>
      </c>
      <c r="E19" s="55">
        <v>24</v>
      </c>
    </row>
    <row r="20" spans="1:6" x14ac:dyDescent="0.2">
      <c r="A20" t="s">
        <v>11</v>
      </c>
      <c r="B20" s="5">
        <f>SUM(B16:B19)</f>
        <v>222</v>
      </c>
      <c r="C20" s="5">
        <f t="shared" ref="C20:E20" si="2">SUM(C16:C19)</f>
        <v>294</v>
      </c>
      <c r="D20" s="5">
        <f t="shared" si="2"/>
        <v>407</v>
      </c>
      <c r="E20" s="55">
        <f t="shared" si="2"/>
        <v>489</v>
      </c>
    </row>
    <row r="21" spans="1:6" x14ac:dyDescent="0.2">
      <c r="B21" s="4"/>
      <c r="C21" s="4"/>
      <c r="D21" s="4"/>
      <c r="E21" s="53"/>
    </row>
    <row r="22" spans="1:6" x14ac:dyDescent="0.2">
      <c r="A22" t="s">
        <v>12</v>
      </c>
      <c r="B22" s="5">
        <v>182</v>
      </c>
      <c r="C22" s="5">
        <v>158</v>
      </c>
      <c r="D22" s="5">
        <v>134</v>
      </c>
      <c r="E22" s="55">
        <v>128</v>
      </c>
    </row>
    <row r="23" spans="1:6" x14ac:dyDescent="0.2">
      <c r="A23" t="s">
        <v>13</v>
      </c>
      <c r="B23" s="5">
        <f>B22+B20</f>
        <v>404</v>
      </c>
      <c r="C23" s="5">
        <f t="shared" ref="C23:E23" si="3">C22+C20</f>
        <v>452</v>
      </c>
      <c r="D23" s="5">
        <f t="shared" si="3"/>
        <v>541</v>
      </c>
      <c r="E23" s="55">
        <f t="shared" si="3"/>
        <v>617</v>
      </c>
    </row>
    <row r="24" spans="1:6" x14ac:dyDescent="0.2">
      <c r="B24" s="4"/>
      <c r="C24" s="4"/>
      <c r="D24" s="4"/>
      <c r="E24" s="53"/>
    </row>
    <row r="25" spans="1:6" x14ac:dyDescent="0.2">
      <c r="A25" t="s">
        <v>14</v>
      </c>
      <c r="B25" s="5">
        <f>B14-B23</f>
        <v>184</v>
      </c>
      <c r="C25" s="5">
        <f t="shared" ref="C25:E25" si="4">C14-C23</f>
        <v>213</v>
      </c>
      <c r="D25" s="5">
        <f t="shared" si="4"/>
        <v>243</v>
      </c>
      <c r="E25" s="55">
        <f t="shared" si="4"/>
        <v>248</v>
      </c>
    </row>
    <row r="26" spans="1:6" ht="16" thickBot="1" x14ac:dyDescent="0.25">
      <c r="A26" s="1" t="s">
        <v>15</v>
      </c>
      <c r="B26" s="6">
        <f>B25+B23</f>
        <v>588</v>
      </c>
      <c r="C26" s="6">
        <f t="shared" ref="C26:E26" si="5">C25+C23</f>
        <v>665</v>
      </c>
      <c r="D26" s="6">
        <f t="shared" si="5"/>
        <v>784</v>
      </c>
      <c r="E26" s="54">
        <f t="shared" si="5"/>
        <v>865</v>
      </c>
    </row>
    <row r="27" spans="1:6" ht="16" thickTop="1" x14ac:dyDescent="0.2">
      <c r="A27" s="1"/>
      <c r="B27" s="7"/>
      <c r="C27" s="7">
        <f>C25-B25</f>
        <v>29</v>
      </c>
      <c r="D27" s="7">
        <f t="shared" ref="D27:E27" si="6">D25-C25</f>
        <v>30</v>
      </c>
      <c r="E27" s="7">
        <f t="shared" si="6"/>
        <v>5</v>
      </c>
      <c r="F27" t="s">
        <v>33</v>
      </c>
    </row>
    <row r="28" spans="1:6" x14ac:dyDescent="0.2">
      <c r="A28" s="1"/>
      <c r="B28" s="7"/>
      <c r="C28" s="7"/>
      <c r="D28" s="7"/>
      <c r="E28" s="7"/>
    </row>
    <row r="37" spans="8:8" x14ac:dyDescent="0.2">
      <c r="H37" s="31"/>
    </row>
  </sheetData>
  <mergeCells count="1">
    <mergeCell ref="L2:L3"/>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76141-1CF3-AB43-BE96-FA3913D41399}">
  <dimension ref="A1:Q55"/>
  <sheetViews>
    <sheetView tabSelected="1" zoomScale="128" zoomScaleNormal="128" workbookViewId="0">
      <selection activeCell="E38" sqref="E38"/>
    </sheetView>
  </sheetViews>
  <sheetFormatPr baseColWidth="10" defaultRowHeight="15" x14ac:dyDescent="0.2"/>
  <cols>
    <col min="1" max="1" width="24.33203125" style="26" customWidth="1"/>
    <col min="2" max="2" width="13.5" style="21" customWidth="1"/>
    <col min="3" max="3" width="15" style="21" customWidth="1"/>
    <col min="4" max="4" width="13" style="21" customWidth="1"/>
    <col min="5" max="5" width="14.5" style="21" customWidth="1"/>
    <col min="6" max="7" width="12.33203125" style="21" customWidth="1"/>
  </cols>
  <sheetData>
    <row r="1" spans="1:11" ht="16" x14ac:dyDescent="0.2">
      <c r="A1" s="76" t="s">
        <v>79</v>
      </c>
      <c r="B1" s="38">
        <v>2004</v>
      </c>
      <c r="C1" s="38">
        <v>2005</v>
      </c>
      <c r="D1" s="38">
        <v>2006</v>
      </c>
      <c r="E1" s="38">
        <v>2007</v>
      </c>
    </row>
    <row r="3" spans="1:11" ht="16" x14ac:dyDescent="0.2">
      <c r="B3" s="69" t="s">
        <v>34</v>
      </c>
      <c r="C3" s="69"/>
      <c r="D3" s="69"/>
      <c r="E3" s="69"/>
    </row>
    <row r="4" spans="1:11" ht="17" x14ac:dyDescent="0.2">
      <c r="A4" s="27" t="s">
        <v>36</v>
      </c>
      <c r="B4" s="22">
        <f>'Balance Sheet'!B7/'Balance Sheet'!B20</f>
        <v>2.1396396396396398</v>
      </c>
      <c r="C4" s="22">
        <f>'Balance Sheet'!C7/'Balance Sheet'!C20</f>
        <v>1.91156462585034</v>
      </c>
      <c r="D4" s="22">
        <f>'Balance Sheet'!D7/'Balance Sheet'!D20</f>
        <v>1.6363636363636365</v>
      </c>
      <c r="E4" s="22">
        <f>'Balance Sheet'!E7/'Balance Sheet'!E20</f>
        <v>1.5439672801635991</v>
      </c>
    </row>
    <row r="5" spans="1:11" ht="17" x14ac:dyDescent="0.2">
      <c r="A5" s="27" t="s">
        <v>35</v>
      </c>
      <c r="B5" s="23">
        <f>('Balance Sheet'!B7-'Balance Sheet'!B6)/'Balance Sheet'!B20</f>
        <v>1.045045045045045</v>
      </c>
      <c r="C5" s="23">
        <f>('Balance Sheet'!C7-'Balance Sheet'!C6)/'Balance Sheet'!C20</f>
        <v>0.96598639455782309</v>
      </c>
      <c r="D5" s="23">
        <f>('Balance Sheet'!D7-'Balance Sheet'!D6)/'Balance Sheet'!D20</f>
        <v>0.70515970515970516</v>
      </c>
      <c r="E5" s="23">
        <f>('Balance Sheet'!E7-'Balance Sheet'!E6)/'Balance Sheet'!E20</f>
        <v>0.66053169734151329</v>
      </c>
      <c r="G5" s="27"/>
      <c r="H5" s="23"/>
      <c r="I5" s="23"/>
      <c r="J5" s="23"/>
      <c r="K5" s="23"/>
    </row>
    <row r="6" spans="1:11" ht="16" x14ac:dyDescent="0.2">
      <c r="A6" s="28"/>
    </row>
    <row r="7" spans="1:11" ht="16" x14ac:dyDescent="0.2">
      <c r="A7" s="28"/>
      <c r="B7" s="68" t="s">
        <v>51</v>
      </c>
      <c r="C7" s="68"/>
      <c r="D7" s="68"/>
      <c r="E7" s="68"/>
      <c r="G7" s="28"/>
      <c r="H7" s="21"/>
      <c r="I7" s="21"/>
      <c r="J7" s="21"/>
      <c r="K7" s="21"/>
    </row>
    <row r="8" spans="1:11" ht="17" x14ac:dyDescent="0.2">
      <c r="A8" s="27" t="s">
        <v>50</v>
      </c>
      <c r="B8" s="35">
        <f>'Income statement'!B16/'Income statement'!B4</f>
        <v>8.6206896551724137E-3</v>
      </c>
      <c r="C8" s="35">
        <f>'Income statement'!C16/'Income statement'!C4</f>
        <v>1.5135699373695199E-2</v>
      </c>
      <c r="D8" s="35">
        <f>'Income statement'!D16/'Income statement'!D4</f>
        <v>1.3380909901873328E-2</v>
      </c>
      <c r="E8" s="35">
        <f>'Income statement'!E16/'Income statement'!E4</f>
        <v>8.2236842105263153E-3</v>
      </c>
      <c r="G8" s="26"/>
      <c r="H8" s="24"/>
      <c r="I8" s="21"/>
      <c r="J8" s="21"/>
      <c r="K8" s="21"/>
    </row>
    <row r="9" spans="1:11" ht="16" x14ac:dyDescent="0.2">
      <c r="A9" s="29" t="s">
        <v>49</v>
      </c>
      <c r="B9" s="35">
        <f>'Income statement'!B16/'Balance Sheet'!B14</f>
        <v>2.3809523809523808E-2</v>
      </c>
      <c r="C9" s="35">
        <f>'Income statement'!C16/'Balance Sheet'!C14</f>
        <v>4.3609022556390979E-2</v>
      </c>
      <c r="D9" s="35">
        <f>'Income statement'!D16/'Balance Sheet'!D14</f>
        <v>3.826530612244898E-2</v>
      </c>
      <c r="E9" s="35">
        <f>'Income statement'!E16/'Balance Sheet'!E14</f>
        <v>5.7803468208092483E-3</v>
      </c>
      <c r="G9" s="26"/>
      <c r="H9" s="21"/>
      <c r="I9" s="21"/>
      <c r="J9" s="21"/>
      <c r="K9" s="21"/>
    </row>
    <row r="10" spans="1:11" ht="17" x14ac:dyDescent="0.2">
      <c r="A10" s="27" t="s">
        <v>47</v>
      </c>
      <c r="B10" s="35">
        <f>B8*B13*B11</f>
        <v>5.227743271221532E-2</v>
      </c>
      <c r="C10" s="35">
        <f>C8*C13*C11</f>
        <v>9.254121218539306E-2</v>
      </c>
      <c r="D10" s="35">
        <f>D8*D13*D11</f>
        <v>8.5191484001007817E-2</v>
      </c>
      <c r="E10" s="57">
        <f>E8*E13*E11</f>
        <v>1.4380943501771395E-2</v>
      </c>
    </row>
    <row r="11" spans="1:11" ht="34" x14ac:dyDescent="0.2">
      <c r="A11" s="27" t="s">
        <v>52</v>
      </c>
      <c r="B11" s="37">
        <f>'Balance Sheet'!B23/'Balance Sheet'!B25</f>
        <v>2.1956521739130435</v>
      </c>
      <c r="C11" s="37">
        <f>'Balance Sheet'!C23/'Balance Sheet'!C25</f>
        <v>2.1220657276995305</v>
      </c>
      <c r="D11" s="37">
        <f>'Balance Sheet'!D23/'Balance Sheet'!D25</f>
        <v>2.2263374485596708</v>
      </c>
      <c r="E11" s="37">
        <f>'Balance Sheet'!E23/'Balance Sheet'!E25</f>
        <v>2.4879032258064515</v>
      </c>
    </row>
    <row r="12" spans="1:11" ht="17" x14ac:dyDescent="0.2">
      <c r="A12" s="27" t="s">
        <v>41</v>
      </c>
      <c r="B12" s="36">
        <f>'Balance Sheet'!B14-'Balance Sheet'!B23</f>
        <v>184</v>
      </c>
      <c r="C12" s="36">
        <f>'Balance Sheet'!C14-'Balance Sheet'!C23</f>
        <v>213</v>
      </c>
      <c r="D12" s="36">
        <f>'Balance Sheet'!D14-'Balance Sheet'!D23</f>
        <v>243</v>
      </c>
      <c r="E12" s="36">
        <f>'Balance Sheet'!E14-'Balance Sheet'!E23</f>
        <v>248</v>
      </c>
    </row>
    <row r="13" spans="1:11" ht="17" x14ac:dyDescent="0.2">
      <c r="A13" s="27" t="s">
        <v>48</v>
      </c>
      <c r="B13" s="33">
        <f>'Income statement'!B4/'Balance Sheet'!B14</f>
        <v>2.7619047619047619</v>
      </c>
      <c r="C13" s="33">
        <f>'Income statement'!C4/'Balance Sheet'!C14</f>
        <v>2.8812030075187969</v>
      </c>
      <c r="D13" s="33">
        <f>'Income statement'!D4/'Balance Sheet'!D14</f>
        <v>2.8596938775510203</v>
      </c>
      <c r="E13" s="33">
        <f>'Income statement'!E4/'Balance Sheet'!E14</f>
        <v>0.70289017341040461</v>
      </c>
      <c r="G13" s="26"/>
      <c r="H13" s="21"/>
      <c r="I13" s="21"/>
      <c r="J13" s="21"/>
      <c r="K13" s="21"/>
    </row>
    <row r="15" spans="1:11" ht="16" x14ac:dyDescent="0.2">
      <c r="B15" s="70" t="s">
        <v>53</v>
      </c>
      <c r="C15" s="70"/>
      <c r="D15" s="70"/>
      <c r="E15" s="70"/>
    </row>
    <row r="16" spans="1:11" ht="17" x14ac:dyDescent="0.2">
      <c r="A16" s="27" t="s">
        <v>69</v>
      </c>
      <c r="B16" s="23">
        <f>'Income statement'!B10/'Income statement'!B12</f>
        <v>1.7777777777777777</v>
      </c>
      <c r="C16" s="23">
        <f>'Income statement'!C10/'Income statement'!C12</f>
        <v>2.4666666666666668</v>
      </c>
      <c r="D16" s="23">
        <f>'Income statement'!D10/'Income statement'!D12</f>
        <v>2.4838709677419355</v>
      </c>
      <c r="E16" s="23">
        <f>'Income statement'!E10/'Income statement'!E12</f>
        <v>1.875</v>
      </c>
    </row>
    <row r="18" spans="1:17" ht="16" x14ac:dyDescent="0.2">
      <c r="B18"/>
      <c r="C18" s="75"/>
      <c r="D18" s="75"/>
      <c r="M18" s="27"/>
      <c r="N18" s="32"/>
      <c r="O18" s="25"/>
      <c r="P18" s="25"/>
      <c r="Q18" s="25"/>
    </row>
    <row r="19" spans="1:17" ht="32" x14ac:dyDescent="0.2">
      <c r="A19" s="29" t="s">
        <v>68</v>
      </c>
      <c r="B19" s="80">
        <f>B37-B38-B35</f>
        <v>1354.1118421052631</v>
      </c>
    </row>
    <row r="20" spans="1:17" x14ac:dyDescent="0.2">
      <c r="M20" s="26"/>
      <c r="N20" s="21"/>
      <c r="O20" s="21"/>
      <c r="P20" s="21"/>
      <c r="Q20" s="21"/>
    </row>
    <row r="21" spans="1:17" ht="16" x14ac:dyDescent="0.2">
      <c r="A21" s="26" t="s">
        <v>43</v>
      </c>
      <c r="B21" s="21">
        <f>'Income statement'!E4</f>
        <v>608</v>
      </c>
    </row>
    <row r="22" spans="1:17" ht="16" x14ac:dyDescent="0.2">
      <c r="A22" s="26" t="s">
        <v>40</v>
      </c>
      <c r="B22" s="21">
        <v>2700</v>
      </c>
    </row>
    <row r="23" spans="1:17" ht="16" x14ac:dyDescent="0.2">
      <c r="A23" s="48" t="s">
        <v>57</v>
      </c>
      <c r="B23" s="49">
        <f>B22-B21</f>
        <v>2092</v>
      </c>
    </row>
    <row r="24" spans="1:17" ht="16" x14ac:dyDescent="0.2">
      <c r="A24" s="26" t="s">
        <v>58</v>
      </c>
      <c r="B24" s="21">
        <f>'Balance Sheet'!E7</f>
        <v>755</v>
      </c>
    </row>
    <row r="25" spans="1:17" ht="16" x14ac:dyDescent="0.2">
      <c r="A25" s="26" t="s">
        <v>59</v>
      </c>
      <c r="B25" s="21">
        <f>'Balance Sheet'!E14</f>
        <v>865</v>
      </c>
    </row>
    <row r="26" spans="1:17" ht="16" x14ac:dyDescent="0.2">
      <c r="A26" s="26" t="s">
        <v>60</v>
      </c>
      <c r="B26" s="21">
        <f>'Balance Sheet'!E20</f>
        <v>489</v>
      </c>
    </row>
    <row r="27" spans="1:17" ht="16" x14ac:dyDescent="0.2">
      <c r="A27" s="26" t="s">
        <v>61</v>
      </c>
      <c r="B27" s="21">
        <f>'Balance Sheet'!E23</f>
        <v>617</v>
      </c>
    </row>
    <row r="28" spans="1:17" ht="16" x14ac:dyDescent="0.2">
      <c r="A28" s="26" t="s">
        <v>62</v>
      </c>
      <c r="B28" s="21">
        <f>'Balance Sheet'!E19</f>
        <v>24</v>
      </c>
      <c r="F28" s="35"/>
    </row>
    <row r="29" spans="1:17" ht="32" x14ac:dyDescent="0.2">
      <c r="A29" s="48" t="s">
        <v>63</v>
      </c>
      <c r="B29" s="49">
        <f>B26-B28</f>
        <v>465</v>
      </c>
    </row>
    <row r="30" spans="1:17" ht="16" x14ac:dyDescent="0.2">
      <c r="A30" s="26" t="s">
        <v>28</v>
      </c>
      <c r="B30" s="21">
        <f>'Income statement'!E16</f>
        <v>5</v>
      </c>
    </row>
    <row r="31" spans="1:17" ht="16" x14ac:dyDescent="0.2">
      <c r="A31" s="26" t="s">
        <v>38</v>
      </c>
      <c r="B31" s="21">
        <v>0</v>
      </c>
    </row>
    <row r="32" spans="1:17" ht="16" x14ac:dyDescent="0.2">
      <c r="A32" s="26" t="s">
        <v>64</v>
      </c>
      <c r="B32" s="34">
        <f>B31/B30</f>
        <v>0</v>
      </c>
    </row>
    <row r="33" spans="1:6" x14ac:dyDescent="0.2">
      <c r="A33" s="21" t="s">
        <v>37</v>
      </c>
      <c r="B33" s="35">
        <f>B30/B21</f>
        <v>8.2236842105263153E-3</v>
      </c>
    </row>
    <row r="34" spans="1:6" ht="16" customHeight="1" x14ac:dyDescent="0.2">
      <c r="A34" s="26" t="s">
        <v>67</v>
      </c>
      <c r="B34" s="23">
        <f>B33*B22</f>
        <v>22.203947368421051</v>
      </c>
    </row>
    <row r="35" spans="1:6" ht="15" customHeight="1" x14ac:dyDescent="0.2">
      <c r="A35" s="49" t="s">
        <v>70</v>
      </c>
      <c r="B35" s="50">
        <f>B34-B31</f>
        <v>22.203947368421051</v>
      </c>
    </row>
    <row r="36" spans="1:6" ht="15" customHeight="1" x14ac:dyDescent="0.2">
      <c r="D36" s="64"/>
      <c r="E36" s="64"/>
      <c r="F36" s="65"/>
    </row>
    <row r="37" spans="1:6" ht="16" x14ac:dyDescent="0.2">
      <c r="A37" s="48" t="s">
        <v>65</v>
      </c>
      <c r="B37" s="50">
        <f>B25/B21*B23</f>
        <v>2976.2828947368421</v>
      </c>
    </row>
    <row r="38" spans="1:6" ht="16" x14ac:dyDescent="0.2">
      <c r="A38" s="48" t="s">
        <v>66</v>
      </c>
      <c r="B38" s="50">
        <f>B29/B21*B23</f>
        <v>1599.9671052631579</v>
      </c>
    </row>
    <row r="39" spans="1:6" x14ac:dyDescent="0.2">
      <c r="A39" s="49" t="s">
        <v>39</v>
      </c>
      <c r="B39" s="50">
        <f>B35</f>
        <v>22.203947368421051</v>
      </c>
    </row>
    <row r="40" spans="1:6" x14ac:dyDescent="0.2">
      <c r="A40" s="71"/>
      <c r="B40" s="72"/>
    </row>
    <row r="41" spans="1:6" x14ac:dyDescent="0.2">
      <c r="A41" s="66" t="s">
        <v>71</v>
      </c>
      <c r="B41" s="66"/>
      <c r="C41" s="66"/>
      <c r="D41" s="66"/>
      <c r="E41" s="52">
        <f>(B30-B31)/B30</f>
        <v>1</v>
      </c>
    </row>
    <row r="42" spans="1:6" x14ac:dyDescent="0.2">
      <c r="A42" s="66" t="s">
        <v>76</v>
      </c>
      <c r="B42" s="66"/>
      <c r="C42" s="66"/>
      <c r="D42" s="66"/>
      <c r="E42" s="59">
        <f>E41*E10</f>
        <v>1.4380943501771395E-2</v>
      </c>
    </row>
    <row r="44" spans="1:6" x14ac:dyDescent="0.2">
      <c r="B44" s="67" t="s">
        <v>73</v>
      </c>
      <c r="C44" s="67"/>
      <c r="D44" s="67"/>
      <c r="E44" s="67"/>
      <c r="F44" s="67"/>
    </row>
    <row r="46" spans="1:6" x14ac:dyDescent="0.2">
      <c r="A46" s="21"/>
      <c r="B46" s="60">
        <v>2007</v>
      </c>
      <c r="C46" s="61"/>
      <c r="D46" s="61"/>
      <c r="E46" s="60">
        <v>2006</v>
      </c>
      <c r="F46" s="60"/>
    </row>
    <row r="47" spans="1:6" x14ac:dyDescent="0.2">
      <c r="A47" s="21"/>
      <c r="C47" s="61"/>
      <c r="D47" s="61"/>
    </row>
    <row r="48" spans="1:6" x14ac:dyDescent="0.2">
      <c r="A48" s="21"/>
      <c r="B48" s="21" t="s">
        <v>75</v>
      </c>
      <c r="C48" s="21" t="s">
        <v>77</v>
      </c>
      <c r="E48" s="21" t="s">
        <v>75</v>
      </c>
      <c r="F48" s="21" t="s">
        <v>77</v>
      </c>
    </row>
    <row r="49" spans="1:6" x14ac:dyDescent="0.2">
      <c r="A49" s="21" t="s">
        <v>59</v>
      </c>
      <c r="B49" s="36">
        <f>'Balance Sheet'!E14</f>
        <v>865</v>
      </c>
      <c r="C49" s="36">
        <f>C50+B51</f>
        <v>870</v>
      </c>
      <c r="E49" s="36">
        <f>'Balance Sheet'!D14</f>
        <v>784</v>
      </c>
      <c r="F49" s="36">
        <f>F50+E51</f>
        <v>814</v>
      </c>
    </row>
    <row r="50" spans="1:6" x14ac:dyDescent="0.2">
      <c r="A50" s="21" t="s">
        <v>41</v>
      </c>
      <c r="B50" s="36">
        <f>'Balance Sheet'!E25</f>
        <v>248</v>
      </c>
      <c r="C50" s="36">
        <f>B50+B52</f>
        <v>253</v>
      </c>
      <c r="E50" s="36">
        <f>'Balance Sheet'!D25</f>
        <v>243</v>
      </c>
      <c r="F50" s="36">
        <f>E50+E52</f>
        <v>273</v>
      </c>
    </row>
    <row r="51" spans="1:6" x14ac:dyDescent="0.2">
      <c r="A51" s="21" t="s">
        <v>74</v>
      </c>
      <c r="B51" s="36">
        <f>'Balance Sheet'!E23</f>
        <v>617</v>
      </c>
      <c r="C51" s="36"/>
      <c r="E51" s="36">
        <f>'Balance Sheet'!D23</f>
        <v>541</v>
      </c>
      <c r="F51" s="36"/>
    </row>
    <row r="52" spans="1:6" x14ac:dyDescent="0.2">
      <c r="A52" s="21" t="s">
        <v>28</v>
      </c>
      <c r="B52" s="36">
        <f>'Income statement'!E16</f>
        <v>5</v>
      </c>
      <c r="C52" s="36"/>
      <c r="E52" s="36">
        <f>'Income statement'!D16</f>
        <v>30</v>
      </c>
      <c r="F52" s="36"/>
    </row>
    <row r="53" spans="1:6" x14ac:dyDescent="0.2">
      <c r="A53" s="21"/>
      <c r="E53" s="36"/>
      <c r="F53" s="36"/>
    </row>
    <row r="54" spans="1:6" x14ac:dyDescent="0.2">
      <c r="A54" s="62" t="s">
        <v>72</v>
      </c>
      <c r="B54" s="63">
        <v>5.7999999999999996E-3</v>
      </c>
      <c r="C54" s="74"/>
      <c r="D54" s="74"/>
      <c r="E54" s="63">
        <v>3.8300000000000001E-2</v>
      </c>
    </row>
    <row r="55" spans="1:6" x14ac:dyDescent="0.2">
      <c r="A55" s="21"/>
      <c r="B55" s="35"/>
      <c r="E55" s="35"/>
    </row>
  </sheetData>
  <mergeCells count="6">
    <mergeCell ref="A41:D41"/>
    <mergeCell ref="B44:F44"/>
    <mergeCell ref="B7:E7"/>
    <mergeCell ref="B3:E3"/>
    <mergeCell ref="B15:E15"/>
    <mergeCell ref="A42:D4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Income statement</vt:lpstr>
      <vt:lpstr>Balance Sheet</vt:lpstr>
      <vt:lpstr>Financial Analysis</vt:lpstr>
    </vt:vector>
  </TitlesOfParts>
  <Company>Babson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cp:lastPrinted>2022-02-24T08:52:14Z</cp:lastPrinted>
  <dcterms:created xsi:type="dcterms:W3CDTF">2011-09-20T17:14:45Z</dcterms:created>
  <dcterms:modified xsi:type="dcterms:W3CDTF">2022-02-28T08:25:26Z</dcterms:modified>
</cp:coreProperties>
</file>