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Escamilla\Dropbox\Quants\AY 2020 2021\05 SCA\Material for Videos\"/>
    </mc:Choice>
  </mc:AlternateContent>
  <xr:revisionPtr revIDLastSave="0" documentId="13_ncr:1_{28A288B7-1B17-4A73-9823-9B2295184B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yperion Data" sheetId="2" r:id="rId1"/>
    <sheet name="Formatted Data" sheetId="3" r:id="rId2"/>
    <sheet name="Monthly Seasonality Chart" sheetId="6" r:id="rId3"/>
    <sheet name="Seasonal Factors" sheetId="4" r:id="rId4"/>
    <sheet name="Apply Factors to Smoothed Sales" sheetId="5" r:id="rId5"/>
    <sheet name="Comparing Fcst vs Actual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J10" i="8"/>
  <c r="L10" i="8" s="1"/>
  <c r="K8" i="5"/>
  <c r="J12" i="5"/>
  <c r="J11" i="5"/>
  <c r="K11" i="5" s="1"/>
  <c r="J10" i="5"/>
  <c r="K10" i="5" s="1"/>
  <c r="J8" i="5"/>
  <c r="J5" i="5"/>
  <c r="J4" i="5"/>
  <c r="K4" i="5" s="1"/>
  <c r="J3" i="5"/>
  <c r="K3" i="5" s="1"/>
  <c r="I12" i="5"/>
  <c r="K12" i="5" s="1"/>
  <c r="I11" i="5"/>
  <c r="I10" i="5"/>
  <c r="I9" i="5"/>
  <c r="I8" i="5"/>
  <c r="I7" i="5"/>
  <c r="I6" i="5"/>
  <c r="I5" i="5"/>
  <c r="K5" i="5" s="1"/>
  <c r="I4" i="5"/>
  <c r="I3" i="5"/>
  <c r="E14" i="5"/>
  <c r="J7" i="5" s="1"/>
  <c r="K7" i="5" s="1"/>
  <c r="E13" i="5"/>
  <c r="J6" i="5" s="1"/>
  <c r="K6" i="5" s="1"/>
  <c r="E12" i="5"/>
  <c r="E11" i="5"/>
  <c r="E10" i="5"/>
  <c r="E9" i="5"/>
  <c r="E8" i="5"/>
  <c r="E7" i="5"/>
  <c r="E6" i="5"/>
  <c r="E5" i="5"/>
  <c r="E4" i="5"/>
  <c r="J9" i="5" s="1"/>
  <c r="K9" i="5" s="1"/>
  <c r="E3" i="5"/>
  <c r="F12" i="4" l="1"/>
  <c r="F3" i="4"/>
  <c r="F4" i="4"/>
  <c r="F5" i="4"/>
  <c r="F6" i="4"/>
  <c r="F7" i="4"/>
  <c r="F8" i="4"/>
  <c r="F9" i="4"/>
  <c r="F10" i="4"/>
  <c r="F11" i="4"/>
  <c r="F2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15" i="4"/>
  <c r="E16" i="4"/>
  <c r="E17" i="4"/>
  <c r="E18" i="4"/>
  <c r="E19" i="4"/>
  <c r="E20" i="4"/>
  <c r="E21" i="4"/>
  <c r="E14" i="4"/>
  <c r="E13" i="4"/>
  <c r="D66" i="4"/>
  <c r="D58" i="4"/>
  <c r="D57" i="4"/>
  <c r="D56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5" i="4"/>
  <c r="D16" i="4"/>
  <c r="D17" i="4"/>
  <c r="D18" i="4"/>
  <c r="D14" i="4"/>
  <c r="D13" i="4"/>
  <c r="D59" i="4" l="1"/>
  <c r="D60" i="4" l="1"/>
  <c r="D61" i="4" l="1"/>
  <c r="D62" i="4"/>
  <c r="D63" i="4" l="1"/>
  <c r="D64" i="4" s="1"/>
  <c r="D6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tc={21F99F7B-EFF9-43AD-A241-EFF4D0886CAA}</author>
  </authors>
  <commentList>
    <comment ref="D2" authorId="0" shapeId="0" xr:uid="{21F99F7B-EFF9-43AD-A241-EFF4D0886C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seasonal factors are the same obtained in the previuos worksheet. They are simply 
being linked here by formula</t>
      </text>
    </comment>
  </commentList>
</comments>
</file>

<file path=xl/sharedStrings.xml><?xml version="1.0" encoding="utf-8"?>
<sst xmlns="http://schemas.openxmlformats.org/spreadsheetml/2006/main" count="538" uniqueCount="84">
  <si>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</si>
  <si>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</si>
  <si>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</si>
  <si>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</si>
  <si>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</si>
  <si>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</si>
  <si>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</si>
  <si>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</si>
  <si>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</si>
  <si>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</si>
  <si>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</si>
  <si>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</si>
  <si>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</si>
  <si>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LAB00265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</si>
  <si>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</si>
  <si>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</si>
  <si>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</si>
  <si>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</si>
  <si>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</si>
  <si>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</si>
  <si>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</si>
  <si>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</si>
  <si>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</si>
  <si>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</si>
  <si>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</si>
  <si>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</si>
  <si>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Family Product</t>
  </si>
  <si>
    <t>Year</t>
  </si>
  <si>
    <t>Sales</t>
  </si>
  <si>
    <t>Total 2018</t>
  </si>
  <si>
    <t>Total 2015</t>
  </si>
  <si>
    <t>Total 2016</t>
  </si>
  <si>
    <t>Total 2017</t>
  </si>
  <si>
    <t>Total 2019</t>
  </si>
  <si>
    <t>Total 2020</t>
  </si>
  <si>
    <t>Grand Total</t>
  </si>
  <si>
    <t>Schedule</t>
  </si>
  <si>
    <t>Actual</t>
  </si>
  <si>
    <t>ROW #</t>
  </si>
  <si>
    <t>Date</t>
  </si>
  <si>
    <t>Period</t>
  </si>
  <si>
    <t>Ratio to MA12</t>
  </si>
  <si>
    <t>Seasonal Factors</t>
  </si>
  <si>
    <t>Smoothed Projection</t>
  </si>
  <si>
    <t>Fcst for 2020</t>
  </si>
  <si>
    <t>Moving Average (MA12)</t>
  </si>
  <si>
    <t>Seasonal Adjustment</t>
  </si>
  <si>
    <t>Final Forecast</t>
  </si>
  <si>
    <t>Notice how the highest peak of the year used to take place in October 2015. Due to a change in the Sales Plan of the company, whom introduced a BOGOF</t>
  </si>
  <si>
    <t>promotion for consumers in September, the peaked moved moved to August from 2016 onwards, when the company is stocking the trade to ensure there</t>
  </si>
  <si>
    <t>is enough product for the BOGOF promotion a month later.</t>
  </si>
  <si>
    <t>COVID-19 brought a major change in the pattern, by producing an unusual spike in March of 2020. The month of March is typical a valley in the seasonality</t>
  </si>
  <si>
    <t>but due to people buying as many anti-flu product as possible, the company saw a major spike in the demand of Vitamin-C.</t>
  </si>
  <si>
    <t>To calculate the seasonality we exclude the years of 2015 and 2020. This is because 2015 pattern is no longer relevant, as the company has fundamentally</t>
  </si>
  <si>
    <t>changed the seasonality of the product. And 2020 is an unusual year due to the global pandemic, which -hopefully- we don't expect for it to repeat.</t>
  </si>
  <si>
    <t>Represents all SKUs of Vitamin-C in all its different counts and weights</t>
  </si>
  <si>
    <t xml:space="preserve">Notice that we have ommitted the actual </t>
  </si>
  <si>
    <t>sales from Jun 2020 onwards. This is because</t>
  </si>
  <si>
    <t>when this data was originally obtained in late Jun 2020.</t>
  </si>
  <si>
    <t>And hence this solved exercise shows the steps followed to produce</t>
  </si>
  <si>
    <t>The objective was to produce a forecast from Aug 2021 through May 2021.</t>
  </si>
  <si>
    <t>such forecast.</t>
  </si>
  <si>
    <t xml:space="preserve">shifted down. The MA12 of July 2020 becomes the </t>
  </si>
  <si>
    <t>smoothed projection for Aug 2020. The MA12 for Aug 2020,</t>
  </si>
  <si>
    <t xml:space="preserve"> becomes the smoothed projection for Sep 2020 and so on.</t>
  </si>
  <si>
    <r>
      <t xml:space="preserve">WARNING: </t>
    </r>
    <r>
      <rPr>
        <i/>
        <sz val="11"/>
        <color theme="1"/>
        <rFont val="Calibri"/>
        <family val="2"/>
        <scheme val="minor"/>
      </rPr>
      <t xml:space="preserve">Notice how the smoothed projection has been </t>
    </r>
  </si>
  <si>
    <t>This is because the month you are projecting MUST include that same month</t>
  </si>
  <si>
    <t>in its moving average calculation</t>
  </si>
  <si>
    <t>Notice how on "Seasonal Factors" the MA12 for July 2020 includes the reading of Aug 2019</t>
  </si>
  <si>
    <t>in is moving average formula.</t>
  </si>
  <si>
    <t>If you don't do this "shifting down" of the smoothed projection, you won't be able to reproduce</t>
  </si>
  <si>
    <t>the peaks and valleys as closely as the original data.</t>
  </si>
  <si>
    <t>A forecast error of negative 1.6% for the most important month of the year, is remarkable.</t>
  </si>
  <si>
    <t>The industry target is to deliver forecasts within +/- 2% of accuracy.</t>
  </si>
  <si>
    <t>Fcst Error</t>
  </si>
  <si>
    <t>In this chart we are comparing the actual sales vs. the forecast.</t>
  </si>
  <si>
    <t>Remember that this forecasting exercise took place in Jun 2020, with the goal</t>
  </si>
  <si>
    <t>of producing a forecast for the next 10 months.</t>
  </si>
  <si>
    <t xml:space="preserve">Through MA12 and Seasonal Factors we were able to capture </t>
  </si>
  <si>
    <t>Difference</t>
  </si>
  <si>
    <t>Actuals 2020</t>
  </si>
  <si>
    <t>the recen spiked in the trend, produced by the COVID-19 sanitary emergency</t>
  </si>
  <si>
    <t>Notice how MA12 is highly sensitive to changes in trend, therefore it should be used</t>
  </si>
  <si>
    <t xml:space="preserve">when the recent change in trend is expected to continue.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</si>
</sst>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44" fontId="0" fillId="0" borderId="0" xfId="3" applyFont="1"/>
    <xf numFmtId="44" fontId="0" fillId="0" borderId="0" xfId="0" applyNumberFormat="1"/>
    <xf numFmtId="0" fontId="2" fillId="0" borderId="0" xfId="0" applyFont="1"/>
    <xf numFmtId="164" fontId="0" fillId="0" borderId="0" xfId="3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17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right"/>
    </xf>
    <xf numFmtId="9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/>
    <xf numFmtId="43" fontId="0" fillId="0" borderId="0" xfId="1" applyFont="1"/>
    <xf numFmtId="0" fontId="6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0" fillId="0" borderId="0" xfId="0" applyNumberFormat="1"/>
    <xf numFmtId="164" fontId="0" fillId="2" borderId="0" xfId="3" applyNumberFormat="1" applyFont="1" applyFill="1"/>
    <xf numFmtId="0" fontId="2" fillId="2" borderId="0" xfId="0" applyFont="1" applyFill="1" applyAlignment="1">
      <alignment horizontal="center"/>
    </xf>
    <xf numFmtId="43" fontId="0" fillId="0" borderId="4" xfId="1" applyFont="1" applyBorder="1"/>
    <xf numFmtId="43" fontId="0" fillId="0" borderId="6" xfId="1" applyFont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17" fontId="0" fillId="0" borderId="3" xfId="0" applyNumberFormat="1" applyBorder="1"/>
    <xf numFmtId="164" fontId="0" fillId="0" borderId="0" xfId="3" applyNumberFormat="1" applyFont="1" applyBorder="1"/>
    <xf numFmtId="17" fontId="0" fillId="0" borderId="5" xfId="0" applyNumberFormat="1" applyBorder="1"/>
    <xf numFmtId="164" fontId="0" fillId="0" borderId="8" xfId="3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43" fontId="0" fillId="0" borderId="0" xfId="0" applyNumberFormat="1" applyBorder="1"/>
    <xf numFmtId="43" fontId="0" fillId="0" borderId="0" xfId="1" applyFont="1" applyBorder="1"/>
    <xf numFmtId="43" fontId="0" fillId="0" borderId="8" xfId="1" applyFont="1" applyBorder="1"/>
    <xf numFmtId="0" fontId="7" fillId="0" borderId="0" xfId="0" applyFont="1"/>
    <xf numFmtId="164" fontId="0" fillId="0" borderId="4" xfId="0" applyNumberFormat="1" applyBorder="1"/>
    <xf numFmtId="164" fontId="0" fillId="0" borderId="6" xfId="0" applyNumberFormat="1" applyBorder="1"/>
    <xf numFmtId="165" fontId="0" fillId="0" borderId="0" xfId="2" applyNumberFormat="1" applyFont="1"/>
    <xf numFmtId="0" fontId="8" fillId="0" borderId="0" xfId="0" applyFont="1"/>
    <xf numFmtId="0" fontId="9" fillId="0" borderId="0" xfId="0" applyFont="1"/>
    <xf numFmtId="0" fontId="2" fillId="3" borderId="0" xfId="0" applyFont="1" applyFill="1" applyAlignment="1">
      <alignment horizontal="right"/>
    </xf>
    <xf numFmtId="165" fontId="2" fillId="3" borderId="0" xfId="2" applyNumberFormat="1" applyFont="1" applyFill="1" applyAlignment="1">
      <alignment horizontal="right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/>
    </xf>
    <xf numFmtId="165" fontId="2" fillId="0" borderId="0" xfId="2" applyNumberFormat="1" applyFont="1" applyFill="1" applyAlignment="1">
      <alignment horizontal="right"/>
    </xf>
    <xf numFmtId="9" fontId="0" fillId="0" borderId="0" xfId="0" applyNumberFormat="1" applyFont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'Formatted Data'!$G$1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'Formatted Data'!$F$2:$F$73</c:f>
              <c:numCache>
                <c:formatCode>mmm\-yy</c:formatCode>
                <c:ptCount val="7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xVal>
          <c:yVal>
            <c:numRef>
              <c:f>'Formatted Data'!$G$2:$G$73</c:f>
              <c:numCache>
                <c:formatCode>_("$"* #,##0_);_("$"* \(#,##0\);_("$"* "-"??_);_(@_)</c:formatCode>
                <c:ptCount val="72"/>
                <c:pt idx="0">
                  <c:v>6490904.4599999962</c:v>
                </c:pt>
                <c:pt idx="1">
                  <c:v>5022510.3199999984</c:v>
                </c:pt>
                <c:pt idx="2">
                  <c:v>2712285.1270000003</c:v>
                </c:pt>
                <c:pt idx="3">
                  <c:v>1511615.3630000001</c:v>
                </c:pt>
                <c:pt idx="4">
                  <c:v>2783722.4799999995</c:v>
                </c:pt>
                <c:pt idx="5">
                  <c:v>5321510.6999999993</c:v>
                </c:pt>
                <c:pt idx="6">
                  <c:v>13499433.160000004</c:v>
                </c:pt>
                <c:pt idx="7">
                  <c:v>31097233.599999998</c:v>
                </c:pt>
                <c:pt idx="8">
                  <c:v>24118842.93</c:v>
                </c:pt>
                <c:pt idx="9">
                  <c:v>40250478.990000002</c:v>
                </c:pt>
                <c:pt idx="10">
                  <c:v>31861979.520000003</c:v>
                </c:pt>
                <c:pt idx="11">
                  <c:v>22915335.499999996</c:v>
                </c:pt>
                <c:pt idx="12">
                  <c:v>6000449.1399999997</c:v>
                </c:pt>
                <c:pt idx="13">
                  <c:v>14423947.34</c:v>
                </c:pt>
                <c:pt idx="14">
                  <c:v>11098705.399999997</c:v>
                </c:pt>
                <c:pt idx="15">
                  <c:v>3621485.7000000011</c:v>
                </c:pt>
                <c:pt idx="16">
                  <c:v>3585843.21</c:v>
                </c:pt>
                <c:pt idx="17">
                  <c:v>3901937.34</c:v>
                </c:pt>
                <c:pt idx="18">
                  <c:v>9662319.3699999992</c:v>
                </c:pt>
                <c:pt idx="19">
                  <c:v>41669120.880000003</c:v>
                </c:pt>
                <c:pt idx="20">
                  <c:v>30177789.84</c:v>
                </c:pt>
                <c:pt idx="21">
                  <c:v>25842760.080000006</c:v>
                </c:pt>
                <c:pt idx="22">
                  <c:v>35365178.139999978</c:v>
                </c:pt>
                <c:pt idx="23">
                  <c:v>31334246.180000011</c:v>
                </c:pt>
                <c:pt idx="24">
                  <c:v>11090089.890000001</c:v>
                </c:pt>
                <c:pt idx="25">
                  <c:v>12923325.27</c:v>
                </c:pt>
                <c:pt idx="26">
                  <c:v>6721689.3499999987</c:v>
                </c:pt>
                <c:pt idx="27">
                  <c:v>6766527.379999998</c:v>
                </c:pt>
                <c:pt idx="28">
                  <c:v>4592980.6499999985</c:v>
                </c:pt>
                <c:pt idx="29">
                  <c:v>5264205.8999999994</c:v>
                </c:pt>
                <c:pt idx="30">
                  <c:v>8089323.8099999977</c:v>
                </c:pt>
                <c:pt idx="31">
                  <c:v>44605152.730000004</c:v>
                </c:pt>
                <c:pt idx="32">
                  <c:v>39632779.920000009</c:v>
                </c:pt>
                <c:pt idx="33">
                  <c:v>35917201.329999991</c:v>
                </c:pt>
                <c:pt idx="34">
                  <c:v>38785946.100000016</c:v>
                </c:pt>
                <c:pt idx="35">
                  <c:v>27047553.990000002</c:v>
                </c:pt>
                <c:pt idx="36">
                  <c:v>19759053.899999995</c:v>
                </c:pt>
                <c:pt idx="37">
                  <c:v>21824416.559999999</c:v>
                </c:pt>
                <c:pt idx="38">
                  <c:v>7265232.7600000016</c:v>
                </c:pt>
                <c:pt idx="39">
                  <c:v>2814922.8199999994</c:v>
                </c:pt>
                <c:pt idx="40">
                  <c:v>4418883.0600000015</c:v>
                </c:pt>
                <c:pt idx="41">
                  <c:v>10227492.700000001</c:v>
                </c:pt>
                <c:pt idx="42">
                  <c:v>6216236.9800000032</c:v>
                </c:pt>
                <c:pt idx="43">
                  <c:v>54880928.049999997</c:v>
                </c:pt>
                <c:pt idx="44">
                  <c:v>45830091.370000012</c:v>
                </c:pt>
                <c:pt idx="45">
                  <c:v>44064526.629999995</c:v>
                </c:pt>
                <c:pt idx="46">
                  <c:v>43002210.580000013</c:v>
                </c:pt>
                <c:pt idx="47">
                  <c:v>20530951.440000009</c:v>
                </c:pt>
                <c:pt idx="48">
                  <c:v>20624498.600000001</c:v>
                </c:pt>
                <c:pt idx="49">
                  <c:v>24631923.210000005</c:v>
                </c:pt>
                <c:pt idx="50">
                  <c:v>4592405.3600000003</c:v>
                </c:pt>
                <c:pt idx="51">
                  <c:v>6951635.3600000003</c:v>
                </c:pt>
                <c:pt idx="52">
                  <c:v>9434433.8699999992</c:v>
                </c:pt>
                <c:pt idx="53">
                  <c:v>9249776.1799999997</c:v>
                </c:pt>
                <c:pt idx="54">
                  <c:v>10321083.350000001</c:v>
                </c:pt>
                <c:pt idx="55">
                  <c:v>63009905.839999996</c:v>
                </c:pt>
                <c:pt idx="56">
                  <c:v>53044638.559999995</c:v>
                </c:pt>
                <c:pt idx="57">
                  <c:v>41779889.209999993</c:v>
                </c:pt>
                <c:pt idx="58">
                  <c:v>45175290.159999974</c:v>
                </c:pt>
                <c:pt idx="59">
                  <c:v>25716615.290000003</c:v>
                </c:pt>
                <c:pt idx="60">
                  <c:v>17577445.98</c:v>
                </c:pt>
                <c:pt idx="61">
                  <c:v>11595950.82</c:v>
                </c:pt>
                <c:pt idx="62">
                  <c:v>46252310.610000007</c:v>
                </c:pt>
                <c:pt idx="63">
                  <c:v>36881243.93</c:v>
                </c:pt>
                <c:pt idx="64">
                  <c:v>24558043.54999999</c:v>
                </c:pt>
                <c:pt idx="65">
                  <c:v>32523599.809999999</c:v>
                </c:pt>
                <c:pt idx="66">
                  <c:v>40574185.689999998</c:v>
                </c:pt>
                <c:pt idx="67">
                  <c:v>89580948.23999995</c:v>
                </c:pt>
                <c:pt idx="68">
                  <c:v>53835396.449999981</c:v>
                </c:pt>
                <c:pt idx="69">
                  <c:v>57268059.050000004</c:v>
                </c:pt>
                <c:pt idx="70">
                  <c:v>60720119.539999992</c:v>
                </c:pt>
                <c:pt idx="71">
                  <c:v>39088087.289999984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A-492D-BBD1-5E0483E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8888"/>
        <c:axId val="412119872"/>
      </c:scatterChart>
      <c:valAx>
        <c:axId val="41211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9872"/>
        <c:crosses val="autoZero"/>
        <c:crossBetween val="midCat"/>
      </c:valAx>
      <c:valAx>
        <c:axId val="4121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'Monthly Seasonality Chart'!$B$2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'Monthly Seasonality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Seasonality Chart'!$B$3:$B$14</c:f>
              <c:numCache>
                <c:formatCode>_("$"* #,##0_);_("$"* \(#,##0\);_("$"* "-"??_);_(@_)</c:formatCode>
                <c:ptCount val="12"/>
                <c:pt idx="0">
                  <c:v>6490904.4599999962</c:v>
                </c:pt>
                <c:pt idx="1">
                  <c:v>5022510.3199999984</c:v>
                </c:pt>
                <c:pt idx="2">
                  <c:v>2712285.1270000003</c:v>
                </c:pt>
                <c:pt idx="3">
                  <c:v>1511615.3630000001</c:v>
                </c:pt>
                <c:pt idx="4">
                  <c:v>2783722.4799999995</c:v>
                </c:pt>
                <c:pt idx="5">
                  <c:v>5321510.6999999993</c:v>
                </c:pt>
                <c:pt idx="6">
                  <c:v>13499433.160000004</c:v>
                </c:pt>
                <c:pt idx="7">
                  <c:v>31097233.599999998</c:v>
                </c:pt>
                <c:pt idx="8">
                  <c:v>24118842.93</c:v>
                </c:pt>
                <c:pt idx="9">
                  <c:v>40250478.990000002</c:v>
                </c:pt>
                <c:pt idx="10">
                  <c:v>31861979.520000003</c:v>
                </c:pt>
                <c:pt idx="11">
                  <c:v>22915335.499999996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281-A5DF-E8DC4F6FD70C}"/>
            </c:ext>
          </c:extLst>
        </c:ser>
        <c:ser>
          <c:idx val="2"/>
          <c:order val="1"/>
          <c:tx>
            <c:strRef>
              <c:f>'Monthly Seasonality Chart'!$C$2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'Monthly Seasonality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Seasonality Chart'!$C$3:$C$14</c:f>
              <c:numCache>
                <c:formatCode>_("$"* #,##0_);_("$"* \(#,##0\);_("$"* "-"??_);_(@_)</c:formatCode>
                <c:ptCount val="12"/>
                <c:pt idx="0">
                  <c:v>6000449.1399999997</c:v>
                </c:pt>
                <c:pt idx="1">
                  <c:v>14423947.34</c:v>
                </c:pt>
                <c:pt idx="2">
                  <c:v>11098705.399999997</c:v>
                </c:pt>
                <c:pt idx="3">
                  <c:v>3621485.7000000011</c:v>
                </c:pt>
                <c:pt idx="4">
                  <c:v>3585843.21</c:v>
                </c:pt>
                <c:pt idx="5">
                  <c:v>3901937.34</c:v>
                </c:pt>
                <c:pt idx="6">
                  <c:v>9662319.3699999992</c:v>
                </c:pt>
                <c:pt idx="7">
                  <c:v>41669120.880000003</c:v>
                </c:pt>
                <c:pt idx="8">
                  <c:v>30177789.84</c:v>
                </c:pt>
                <c:pt idx="9">
                  <c:v>25842760.080000006</c:v>
                </c:pt>
                <c:pt idx="10">
                  <c:v>35365178.139999978</c:v>
                </c:pt>
                <c:pt idx="11">
                  <c:v>31334246.180000011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281-A5DF-E8DC4F6FD70C}"/>
            </c:ext>
          </c:extLst>
        </c:ser>
        <c:ser>
          <c:idx val="0"/>
          <c:order val="2"/>
          <c:tx>
            <c:strRef>
              <c:f>'Monthly Seasonality Chart'!$D$2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'Monthly Seasonality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Seasonality Chart'!$D$3:$D$14</c:f>
              <c:numCache>
                <c:formatCode>_("$"* #,##0_);_("$"* \(#,##0\);_("$"* "-"??_);_(@_)</c:formatCode>
                <c:ptCount val="12"/>
                <c:pt idx="0">
                  <c:v>11090089.890000001</c:v>
                </c:pt>
                <c:pt idx="1">
                  <c:v>12923325.27</c:v>
                </c:pt>
                <c:pt idx="2">
                  <c:v>6721689.3499999987</c:v>
                </c:pt>
                <c:pt idx="3">
                  <c:v>6766527.379999998</c:v>
                </c:pt>
                <c:pt idx="4">
                  <c:v>4592980.6499999985</c:v>
                </c:pt>
                <c:pt idx="5">
                  <c:v>5264205.8999999994</c:v>
                </c:pt>
                <c:pt idx="6">
                  <c:v>8089323.8099999977</c:v>
                </c:pt>
                <c:pt idx="7">
                  <c:v>44605152.730000004</c:v>
                </c:pt>
                <c:pt idx="8">
                  <c:v>39632779.920000009</c:v>
                </c:pt>
                <c:pt idx="9">
                  <c:v>35917201.329999991</c:v>
                </c:pt>
                <c:pt idx="10">
                  <c:v>38785946.100000016</c:v>
                </c:pt>
                <c:pt idx="11">
                  <c:v>27047553.990000002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C1-4281-A5DF-E8DC4F6FD70C}"/>
            </c:ext>
          </c:extLst>
        </c:ser>
        <c:ser>
          <c:idx val="3"/>
          <c:order val="3"/>
          <c:tx>
            <c:strRef>
              <c:f>'Monthly Seasonality Chart'!$E$2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'Monthly Seasonality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Seasonality Chart'!$E$3:$E$14</c:f>
              <c:numCache>
                <c:formatCode>_("$"* #,##0_);_("$"* \(#,##0\);_("$"* "-"??_);_(@_)</c:formatCode>
                <c:ptCount val="12"/>
                <c:pt idx="0">
                  <c:v>19759053.899999995</c:v>
                </c:pt>
                <c:pt idx="1">
                  <c:v>21824416.559999999</c:v>
                </c:pt>
                <c:pt idx="2">
                  <c:v>7265232.7600000016</c:v>
                </c:pt>
                <c:pt idx="3">
                  <c:v>2814922.8199999994</c:v>
                </c:pt>
                <c:pt idx="4">
                  <c:v>4418883.0600000015</c:v>
                </c:pt>
                <c:pt idx="5">
                  <c:v>10227492.700000001</c:v>
                </c:pt>
                <c:pt idx="6">
                  <c:v>6216236.9800000032</c:v>
                </c:pt>
                <c:pt idx="7">
                  <c:v>54880928.049999997</c:v>
                </c:pt>
                <c:pt idx="8">
                  <c:v>45830091.370000012</c:v>
                </c:pt>
                <c:pt idx="9">
                  <c:v>44064526.629999995</c:v>
                </c:pt>
                <c:pt idx="10">
                  <c:v>43002210.580000013</c:v>
                </c:pt>
                <c:pt idx="11">
                  <c:v>20530951.440000009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C1-4281-A5DF-E8DC4F6FD70C}"/>
            </c:ext>
          </c:extLst>
        </c:ser>
        <c:ser>
          <c:idx val="4"/>
          <c:order val="4"/>
          <c:tx>
            <c:strRef>
              <c:f>'Monthly Seasonality Chart'!$F$2</c:f>
              <c:strCache>
                <c:ptCount val="1"/>
                <c:pt idx="0">
                  <c:v>2019</c:v>
                </c:pt>
              </c:strCache>
            </c:strRef>
          </c:tx>
          <c:cat>
            <c:strRef>
              <c:f>'Monthly Seasonality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Seasonality Chart'!$F$3:$F$14</c:f>
              <c:numCache>
                <c:formatCode>_("$"* #,##0_);_("$"* \(#,##0\);_("$"* "-"??_);_(@_)</c:formatCode>
                <c:ptCount val="12"/>
                <c:pt idx="0">
                  <c:v>20624498.600000001</c:v>
                </c:pt>
                <c:pt idx="1">
                  <c:v>24631923.210000005</c:v>
                </c:pt>
                <c:pt idx="2">
                  <c:v>4592405.3600000003</c:v>
                </c:pt>
                <c:pt idx="3">
                  <c:v>6951635.3600000003</c:v>
                </c:pt>
                <c:pt idx="4">
                  <c:v>9434433.8699999992</c:v>
                </c:pt>
                <c:pt idx="5">
                  <c:v>9249776.1799999997</c:v>
                </c:pt>
                <c:pt idx="6">
                  <c:v>10321083.350000001</c:v>
                </c:pt>
                <c:pt idx="7">
                  <c:v>63009905.839999996</c:v>
                </c:pt>
                <c:pt idx="8">
                  <c:v>53044638.559999995</c:v>
                </c:pt>
                <c:pt idx="9">
                  <c:v>41779889.209999993</c:v>
                </c:pt>
                <c:pt idx="10">
                  <c:v>45175290.159999974</c:v>
                </c:pt>
                <c:pt idx="11">
                  <c:v>25716615.290000003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1-4281-A5DF-E8DC4F6FD70C}"/>
            </c:ext>
          </c:extLst>
        </c:ser>
        <c:ser>
          <c:idx val="5"/>
          <c:order val="5"/>
          <c:tx>
            <c:strRef>
              <c:f>'Monthly Seasonality Chart'!$G$2</c:f>
              <c:strCache>
                <c:ptCount val="1"/>
                <c:pt idx="0">
                  <c:v>2020</c:v>
                </c:pt>
              </c:strCache>
            </c:strRef>
          </c:tx>
          <c:cat>
            <c:strRef>
              <c:f>'Monthly Seasonality Chart'!$A$3:$A$14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Seasonality Chart'!$G$3:$G$14</c:f>
              <c:numCache>
                <c:formatCode>_("$"* #,##0_);_("$"* \(#,##0\);_("$"* "-"??_);_(@_)</c:formatCode>
                <c:ptCount val="12"/>
                <c:pt idx="0">
                  <c:v>17577445.98</c:v>
                </c:pt>
                <c:pt idx="1">
                  <c:v>11595950.82</c:v>
                </c:pt>
                <c:pt idx="2">
                  <c:v>46252310.610000007</c:v>
                </c:pt>
                <c:pt idx="3">
                  <c:v>36881243.93</c:v>
                </c:pt>
                <c:pt idx="4">
                  <c:v>24558043.54999999</c:v>
                </c:pt>
                <c:pt idx="5">
                  <c:v>32523599.809999999</c:v>
                </c:pt>
                <c:pt idx="6">
                  <c:v>40574185.689999998</c:v>
                </c:pt>
                <c:pt idx="7">
                  <c:v>89580948.23999995</c:v>
                </c:pt>
                <c:pt idx="8">
                  <c:v>53835396.449999981</c:v>
                </c:pt>
                <c:pt idx="9">
                  <c:v>57268059.050000004</c:v>
                </c:pt>
                <c:pt idx="10">
                  <c:v>60720119.539999992</c:v>
                </c:pt>
                <c:pt idx="11">
                  <c:v>39088087.289999984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C1-4281-A5DF-E8DC4F6F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1056"/>
        <c:axId val="148117760"/>
      </c:lineChart>
      <c:catAx>
        <c:axId val="14742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117760"/>
        <c:crosses val="autoZero"/>
        <c:auto val="1"/>
        <c:lblAlgn val="ctr"/>
        <c:lblOffset val="100"/>
        <c:noMultiLvlLbl val="0"/>
      </c:catAx>
      <c:valAx>
        <c:axId val="1481177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474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'Seasonal Factors'!$C$1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Factors'!$B$2:$B$66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'Seasonal Factors'!$C$2:$C$66</c:f>
              <c:numCache>
                <c:formatCode>_("$"* #,##0_);_("$"* \(#,##0\);_("$"* "-"??_);_(@_)</c:formatCode>
                <c:ptCount val="65"/>
                <c:pt idx="0">
                  <c:v>6000449.1399999997</c:v>
                </c:pt>
                <c:pt idx="1">
                  <c:v>14423947.34</c:v>
                </c:pt>
                <c:pt idx="2">
                  <c:v>11098705.399999997</c:v>
                </c:pt>
                <c:pt idx="3">
                  <c:v>3621485.7000000011</c:v>
                </c:pt>
                <c:pt idx="4">
                  <c:v>3585843.21</c:v>
                </c:pt>
                <c:pt idx="5">
                  <c:v>3901937.34</c:v>
                </c:pt>
                <c:pt idx="6">
                  <c:v>9662319.3699999992</c:v>
                </c:pt>
                <c:pt idx="7">
                  <c:v>41669120.880000003</c:v>
                </c:pt>
                <c:pt idx="8">
                  <c:v>30177789.84</c:v>
                </c:pt>
                <c:pt idx="9">
                  <c:v>25842760.080000006</c:v>
                </c:pt>
                <c:pt idx="10">
                  <c:v>35365178.139999978</c:v>
                </c:pt>
                <c:pt idx="11">
                  <c:v>31334246.180000011</c:v>
                </c:pt>
                <c:pt idx="12">
                  <c:v>11090089.890000001</c:v>
                </c:pt>
                <c:pt idx="13">
                  <c:v>12923325.27</c:v>
                </c:pt>
                <c:pt idx="14">
                  <c:v>6721689.3499999987</c:v>
                </c:pt>
                <c:pt idx="15">
                  <c:v>6766527.379999998</c:v>
                </c:pt>
                <c:pt idx="16">
                  <c:v>4592980.6499999985</c:v>
                </c:pt>
                <c:pt idx="17">
                  <c:v>5264205.8999999994</c:v>
                </c:pt>
                <c:pt idx="18">
                  <c:v>8089323.8099999977</c:v>
                </c:pt>
                <c:pt idx="19">
                  <c:v>44605152.730000004</c:v>
                </c:pt>
                <c:pt idx="20">
                  <c:v>39632779.920000009</c:v>
                </c:pt>
                <c:pt idx="21">
                  <c:v>35917201.329999991</c:v>
                </c:pt>
                <c:pt idx="22">
                  <c:v>38785946.100000016</c:v>
                </c:pt>
                <c:pt idx="23">
                  <c:v>27047553.990000002</c:v>
                </c:pt>
                <c:pt idx="24">
                  <c:v>19759053.899999995</c:v>
                </c:pt>
                <c:pt idx="25">
                  <c:v>21824416.559999999</c:v>
                </c:pt>
                <c:pt idx="26">
                  <c:v>7265232.7600000016</c:v>
                </c:pt>
                <c:pt idx="27">
                  <c:v>2814922.8199999994</c:v>
                </c:pt>
                <c:pt idx="28">
                  <c:v>4418883.0600000015</c:v>
                </c:pt>
                <c:pt idx="29">
                  <c:v>10227492.700000001</c:v>
                </c:pt>
                <c:pt idx="30">
                  <c:v>6216236.9800000032</c:v>
                </c:pt>
                <c:pt idx="31">
                  <c:v>54880928.049999997</c:v>
                </c:pt>
                <c:pt idx="32">
                  <c:v>45830091.370000012</c:v>
                </c:pt>
                <c:pt idx="33">
                  <c:v>44064526.629999995</c:v>
                </c:pt>
                <c:pt idx="34">
                  <c:v>43002210.580000013</c:v>
                </c:pt>
                <c:pt idx="35">
                  <c:v>20530951.440000009</c:v>
                </c:pt>
                <c:pt idx="36">
                  <c:v>20624498.600000001</c:v>
                </c:pt>
                <c:pt idx="37">
                  <c:v>24631923.210000005</c:v>
                </c:pt>
                <c:pt idx="38">
                  <c:v>4592405.3600000003</c:v>
                </c:pt>
                <c:pt idx="39">
                  <c:v>6951635.3600000003</c:v>
                </c:pt>
                <c:pt idx="40">
                  <c:v>9434433.8699999992</c:v>
                </c:pt>
                <c:pt idx="41">
                  <c:v>9249776.1799999997</c:v>
                </c:pt>
                <c:pt idx="42">
                  <c:v>10321083.350000001</c:v>
                </c:pt>
                <c:pt idx="43">
                  <c:v>63009905.839999996</c:v>
                </c:pt>
                <c:pt idx="44">
                  <c:v>53044638.559999995</c:v>
                </c:pt>
                <c:pt idx="45">
                  <c:v>41779889.209999993</c:v>
                </c:pt>
                <c:pt idx="46">
                  <c:v>45175290.159999974</c:v>
                </c:pt>
                <c:pt idx="47">
                  <c:v>25716615.290000003</c:v>
                </c:pt>
                <c:pt idx="48">
                  <c:v>17577445.98</c:v>
                </c:pt>
                <c:pt idx="49">
                  <c:v>11595950.82</c:v>
                </c:pt>
                <c:pt idx="50">
                  <c:v>46252310.610000007</c:v>
                </c:pt>
                <c:pt idx="51">
                  <c:v>36881243.93</c:v>
                </c:pt>
                <c:pt idx="52">
                  <c:v>24558043.54999999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A-4FC9-BC4B-725D1A218797}"/>
            </c:ext>
          </c:extLst>
        </c:ser>
        <c:ser>
          <c:idx val="1"/>
          <c:order val="1"/>
          <c:tx>
            <c:strRef>
              <c:f>'Seasonal Factors'!$D$1</c:f>
              <c:strCache>
                <c:ptCount val="1"/>
                <c:pt idx="0">
                  <c:v>Moving Average (MA12)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'Seasonal Factors'!$B$2:$B$66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'Seasonal Factors'!$D$2:$D$66</c:f>
              <c:numCache>
                <c:formatCode>General</c:formatCode>
                <c:ptCount val="65"/>
                <c:pt idx="11" formatCode="_(&quot;$&quot;* #,##0_);_(&quot;$&quot;* \(#,##0\);_(&quot;$&quot;* &quot;-&quot;??_);_(@_)">
                  <c:v>18056981.885000002</c:v>
                </c:pt>
                <c:pt idx="12" formatCode="_(&quot;$&quot;* #,##0_);_(&quot;$&quot;* \(#,##0\);_(&quot;$&quot;* &quot;-&quot;??_);_(@_)">
                  <c:v>18481118.614166666</c:v>
                </c:pt>
                <c:pt idx="13" formatCode="_(&quot;$&quot;* #,##0_);_(&quot;$&quot;* \(#,##0\);_(&quot;$&quot;* &quot;-&quot;??_);_(@_)">
                  <c:v>18356066.775000002</c:v>
                </c:pt>
                <c:pt idx="14" formatCode="_(&quot;$&quot;* #,##0_);_(&quot;$&quot;* \(#,##0\);_(&quot;$&quot;* &quot;-&quot;??_);_(@_)">
                  <c:v>17991315.4375</c:v>
                </c:pt>
                <c:pt idx="15" formatCode="_(&quot;$&quot;* #,##0_);_(&quot;$&quot;* \(#,##0\);_(&quot;$&quot;* &quot;-&quot;??_);_(@_)">
                  <c:v>18253402.244166669</c:v>
                </c:pt>
                <c:pt idx="16" formatCode="_(&quot;$&quot;* #,##0_);_(&quot;$&quot;* \(#,##0\);_(&quot;$&quot;* &quot;-&quot;??_);_(@_)">
                  <c:v>18337330.36416667</c:v>
                </c:pt>
                <c:pt idx="17" formatCode="_(&quot;$&quot;* #,##0_);_(&quot;$&quot;* \(#,##0\);_(&quot;$&quot;* &quot;-&quot;??_);_(@_)">
                  <c:v>18450852.744166669</c:v>
                </c:pt>
                <c:pt idx="18" formatCode="_(&quot;$&quot;* #,##0_);_(&quot;$&quot;* \(#,##0\);_(&quot;$&quot;* &quot;-&quot;??_);_(@_)">
                  <c:v>18319769.780833334</c:v>
                </c:pt>
                <c:pt idx="19" formatCode="_(&quot;$&quot;* #,##0_);_(&quot;$&quot;* \(#,##0\);_(&quot;$&quot;* &quot;-&quot;??_);_(@_)">
                  <c:v>18564439.101666663</c:v>
                </c:pt>
                <c:pt idx="20" formatCode="_(&quot;$&quot;* #,##0_);_(&quot;$&quot;* \(#,##0\);_(&quot;$&quot;* &quot;-&quot;??_);_(@_)">
                  <c:v>19352354.941666666</c:v>
                </c:pt>
                <c:pt idx="21" formatCode="_(&quot;$&quot;* #,##0_);_(&quot;$&quot;* \(#,##0\);_(&quot;$&quot;* &quot;-&quot;??_);_(@_)">
                  <c:v>20191891.712500002</c:v>
                </c:pt>
                <c:pt idx="22" formatCode="_(&quot;$&quot;* #,##0_);_(&quot;$&quot;* \(#,##0\);_(&quot;$&quot;* &quot;-&quot;??_);_(@_)">
                  <c:v>20476955.709166668</c:v>
                </c:pt>
                <c:pt idx="23" formatCode="_(&quot;$&quot;* #,##0_);_(&quot;$&quot;* \(#,##0\);_(&quot;$&quot;* &quot;-&quot;??_);_(@_)">
                  <c:v>20119731.360000003</c:v>
                </c:pt>
                <c:pt idx="24" formatCode="_(&quot;$&quot;* #,##0_);_(&quot;$&quot;* \(#,##0\);_(&quot;$&quot;* &quot;-&quot;??_);_(@_)">
                  <c:v>20842145.027500004</c:v>
                </c:pt>
                <c:pt idx="25" formatCode="_(&quot;$&quot;* #,##0_);_(&quot;$&quot;* \(#,##0\);_(&quot;$&quot;* &quot;-&quot;??_);_(@_)">
                  <c:v>21583902.635000002</c:v>
                </c:pt>
                <c:pt idx="26" formatCode="_(&quot;$&quot;* #,##0_);_(&quot;$&quot;* \(#,##0\);_(&quot;$&quot;* &quot;-&quot;??_);_(@_)">
                  <c:v>21629197.919166669</c:v>
                </c:pt>
                <c:pt idx="27" formatCode="_(&quot;$&quot;* #,##0_);_(&quot;$&quot;* \(#,##0\);_(&quot;$&quot;* &quot;-&quot;??_);_(@_)">
                  <c:v>21299897.53916667</c:v>
                </c:pt>
                <c:pt idx="28" formatCode="_(&quot;$&quot;* #,##0_);_(&quot;$&quot;* \(#,##0\);_(&quot;$&quot;* &quot;-&quot;??_);_(@_)">
                  <c:v>21285389.40666667</c:v>
                </c:pt>
                <c:pt idx="29" formatCode="_(&quot;$&quot;* #,##0_);_(&quot;$&quot;* \(#,##0\);_(&quot;$&quot;* &quot;-&quot;??_);_(@_)">
                  <c:v>21698996.640000001</c:v>
                </c:pt>
                <c:pt idx="30" formatCode="_(&quot;$&quot;* #,##0_);_(&quot;$&quot;* \(#,##0\);_(&quot;$&quot;* &quot;-&quot;??_);_(@_)">
                  <c:v>21542906.070833333</c:v>
                </c:pt>
                <c:pt idx="31" formatCode="_(&quot;$&quot;* #,##0_);_(&quot;$&quot;* \(#,##0\);_(&quot;$&quot;* &quot;-&quot;??_);_(@_)">
                  <c:v>22399220.680833336</c:v>
                </c:pt>
                <c:pt idx="32" formatCode="_(&quot;$&quot;* #,##0_);_(&quot;$&quot;* \(#,##0\);_(&quot;$&quot;* &quot;-&quot;??_);_(@_)">
                  <c:v>22915663.301666662</c:v>
                </c:pt>
                <c:pt idx="33" formatCode="_(&quot;$&quot;* #,##0_);_(&quot;$&quot;* \(#,##0\);_(&quot;$&quot;* &quot;-&quot;??_);_(@_)">
                  <c:v>23594607.076666668</c:v>
                </c:pt>
                <c:pt idx="34" formatCode="_(&quot;$&quot;* #,##0_);_(&quot;$&quot;* \(#,##0\);_(&quot;$&quot;* &quot;-&quot;??_);_(@_)">
                  <c:v>23945962.449999999</c:v>
                </c:pt>
                <c:pt idx="35" formatCode="_(&quot;$&quot;* #,##0_);_(&quot;$&quot;* \(#,##0\);_(&quot;$&quot;* &quot;-&quot;??_);_(@_)">
                  <c:v>23402912.237500001</c:v>
                </c:pt>
                <c:pt idx="36" formatCode="_(&quot;$&quot;* #,##0_);_(&quot;$&quot;* \(#,##0\);_(&quot;$&quot;* &quot;-&quot;??_);_(@_)">
                  <c:v>23475032.629166666</c:v>
                </c:pt>
                <c:pt idx="37" formatCode="_(&quot;$&quot;* #,##0_);_(&quot;$&quot;* \(#,##0\);_(&quot;$&quot;* &quot;-&quot;??_);_(@_)">
                  <c:v>23708991.516666666</c:v>
                </c:pt>
                <c:pt idx="38" formatCode="_(&quot;$&quot;* #,##0_);_(&quot;$&quot;* \(#,##0\);_(&quot;$&quot;* &quot;-&quot;??_);_(@_)">
                  <c:v>23486255.900000002</c:v>
                </c:pt>
                <c:pt idx="39" formatCode="_(&quot;$&quot;* #,##0_);_(&quot;$&quot;* \(#,##0\);_(&quot;$&quot;* &quot;-&quot;??_);_(@_)">
                  <c:v>23830981.945000004</c:v>
                </c:pt>
                <c:pt idx="40" formatCode="_(&quot;$&quot;* #,##0_);_(&quot;$&quot;* \(#,##0\);_(&quot;$&quot;* &quot;-&quot;??_);_(@_)">
                  <c:v>24248944.512500003</c:v>
                </c:pt>
                <c:pt idx="41" formatCode="_(&quot;$&quot;* #,##0_);_(&quot;$&quot;* \(#,##0\);_(&quot;$&quot;* &quot;-&quot;??_);_(@_)">
                  <c:v>24167468.135833338</c:v>
                </c:pt>
                <c:pt idx="42" formatCode="_(&quot;$&quot;* #,##0_);_(&quot;$&quot;* \(#,##0\);_(&quot;$&quot;* &quot;-&quot;??_);_(@_)">
                  <c:v>24509538.666666672</c:v>
                </c:pt>
                <c:pt idx="43" formatCode="_(&quot;$&quot;* #,##0_);_(&quot;$&quot;* \(#,##0\);_(&quot;$&quot;* &quot;-&quot;??_);_(@_)">
                  <c:v>25186953.482500002</c:v>
                </c:pt>
                <c:pt idx="44" formatCode="_(&quot;$&quot;* #,##0_);_(&quot;$&quot;* \(#,##0\);_(&quot;$&quot;* &quot;-&quot;??_);_(@_)">
                  <c:v>25788165.748333339</c:v>
                </c:pt>
                <c:pt idx="45" formatCode="_(&quot;$&quot;* #,##0_);_(&quot;$&quot;* \(#,##0\);_(&quot;$&quot;* &quot;-&quot;??_);_(@_)">
                  <c:v>25597779.296666671</c:v>
                </c:pt>
                <c:pt idx="46" formatCode="_(&quot;$&quot;* #,##0_);_(&quot;$&quot;* \(#,##0\);_(&quot;$&quot;* &quot;-&quot;??_);_(@_)">
                  <c:v>25778869.261666667</c:v>
                </c:pt>
                <c:pt idx="47" formatCode="_(&quot;$&quot;* #,##0_);_(&quot;$&quot;* \(#,##0\);_(&quot;$&quot;* &quot;-&quot;??_);_(@_)">
                  <c:v>26211007.915833335</c:v>
                </c:pt>
                <c:pt idx="48" formatCode="_(&quot;$&quot;* #,##0_);_(&quot;$&quot;* \(#,##0\);_(&quot;$&quot;* &quot;-&quot;??_);_(@_)">
                  <c:v>25957086.864166666</c:v>
                </c:pt>
                <c:pt idx="49" formatCode="_(&quot;$&quot;* #,##0_);_(&quot;$&quot;* \(#,##0\);_(&quot;$&quot;* &quot;-&quot;??_);_(@_)">
                  <c:v>24870755.831666667</c:v>
                </c:pt>
                <c:pt idx="50" formatCode="_(&quot;$&quot;* #,##0_);_(&quot;$&quot;* \(#,##0\);_(&quot;$&quot;* &quot;-&quot;??_);_(@_)">
                  <c:v>28342414.602499995</c:v>
                </c:pt>
                <c:pt idx="51" formatCode="_(&quot;$&quot;* #,##0_);_(&quot;$&quot;* \(#,##0\);_(&quot;$&quot;* &quot;-&quot;??_);_(@_)">
                  <c:v>30836548.649999995</c:v>
                </c:pt>
                <c:pt idx="52" formatCode="_(&quot;$&quot;* #,##0_);_(&quot;$&quot;* \(#,##0\);_(&quot;$&quot;* &quot;-&quot;??_);_(@_)">
                  <c:v>32096849.456666663</c:v>
                </c:pt>
                <c:pt idx="53" formatCode="_(&quot;$&quot;* #,##0_);_(&quot;$&quot;* \(#,##0\);_(&quot;$&quot;* &quot;-&quot;??_);_(@_)">
                  <c:v>34000772.229722217</c:v>
                </c:pt>
                <c:pt idx="54" formatCode="_(&quot;$&quot;* #,##0_);_(&quot;$&quot;* \(#,##0\);_(&quot;$&quot;* &quot;-&quot;??_);_(@_)">
                  <c:v>35974079.636365734</c:v>
                </c:pt>
                <c:pt idx="55" formatCode="_(&quot;$&quot;* #,##0_);_(&quot;$&quot;* \(#,##0\);_(&quot;$&quot;* &quot;-&quot;??_);_(@_)">
                  <c:v>33721094.11939621</c:v>
                </c:pt>
                <c:pt idx="56" formatCode="_(&quot;$&quot;* #,##0_);_(&quot;$&quot;* \(#,##0\);_(&quot;$&quot;* &quot;-&quot;??_);_(@_)">
                  <c:v>32110798.749345899</c:v>
                </c:pt>
                <c:pt idx="57" formatCode="_(&quot;$&quot;* #,##0_);_(&quot;$&quot;* \(#,##0\);_(&quot;$&quot;* &quot;-&quot;??_);_(@_)">
                  <c:v>31305041.210958052</c:v>
                </c:pt>
                <c:pt idx="58" formatCode="_(&quot;$&quot;* #,##0_);_(&quot;$&quot;* \(#,##0\);_(&quot;$&quot;* &quot;-&quot;??_);_(@_)">
                  <c:v>30149187.131871227</c:v>
                </c:pt>
                <c:pt idx="59" formatCode="_(&quot;$&quot;* #,##0_);_(&quot;$&quot;* \(#,##0\);_(&quot;$&quot;* &quot;-&quot;??_);_(@_)">
                  <c:v>30518568.118693832</c:v>
                </c:pt>
                <c:pt idx="60" formatCode="_(&quot;$&quot;* #,##0_);_(&quot;$&quot;* \(#,##0\);_(&quot;$&quot;* &quot;-&quot;??_);_(@_)">
                  <c:v>31596994.963584986</c:v>
                </c:pt>
                <c:pt idx="61" formatCode="_(&quot;$&quot;* #,##0_);_(&quot;$&quot;* \(#,##0\);_(&quot;$&quot;* &quot;-&quot;??_);_(@_)">
                  <c:v>33263748.64221707</c:v>
                </c:pt>
                <c:pt idx="62" formatCode="_(&quot;$&quot;* #,##0_);_(&quot;$&quot;* \(#,##0\);_(&quot;$&quot;* &quot;-&quot;??_);_(@_)">
                  <c:v>32181368.478235155</c:v>
                </c:pt>
                <c:pt idx="63" formatCode="_(&quot;$&quot;* #,##0_);_(&quot;$&quot;* \(#,##0\);_(&quot;$&quot;* &quot;-&quot;??_);_(@_)">
                  <c:v>31789712.190588087</c:v>
                </c:pt>
                <c:pt idx="64" formatCode="_(&quot;$&quot;* #,##0_);_(&quot;$&quot;* \(#,##0\);_(&quot;$&quot;* &quot;-&quot;??_);_(@_)">
                  <c:v>32392351.243970424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A-4FC9-BC4B-725D1A21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82592"/>
        <c:axId val="513080952"/>
      </c:scatterChart>
      <c:valAx>
        <c:axId val="5130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0952"/>
        <c:crosses val="autoZero"/>
        <c:crossBetween val="midCat"/>
      </c:valAx>
      <c:valAx>
        <c:axId val="5130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03746128570678"/>
                  <c:y val="-0.18735835228118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312254720191208"/>
                  <c:y val="-5.4692466893016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'Apply Factors to Smoothed Sales'!#REF!</c:f>
            </c:numRef>
          </c:xVal>
          <c:yVal>
            <c:numRef>
              <c:f>'Apply Factors to Smoothed Sales'!#REF!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'Apply Factors to Smoothed Sales'!#REF!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C50-49AD-B928-F775B6B8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40424"/>
        <c:axId val="849035504"/>
      </c:scatterChart>
      <c:valAx>
        <c:axId val="84904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35504"/>
        <c:crosses val="autoZero"/>
        <c:crossBetween val="midCat"/>
      </c:valAx>
      <c:valAx>
        <c:axId val="8490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4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'Comparing Fcst vs Actuals'!$H$2</c:f>
              <c:strCache>
                <c:ptCount val="1"/>
                <c:pt idx="0">
                  <c:v>Actuals 2020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cat>
            <c:strRef>
              <c:f>'Comparing Fcst vs Actuals'!$G$3:$G$14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Fcst vs Actuals'!$H$3:$H$14</c:f>
              <c:numCache>
                <c:formatCode>_("$"* #,##0_);_("$"* \(#,##0\);_("$"* "-"??_);_(@_)</c:formatCode>
                <c:ptCount val="12"/>
                <c:pt idx="0">
                  <c:v>17577445.98</c:v>
                </c:pt>
                <c:pt idx="1">
                  <c:v>11595950.82</c:v>
                </c:pt>
                <c:pt idx="2">
                  <c:v>46252310.610000007</c:v>
                </c:pt>
                <c:pt idx="3">
                  <c:v>36881243.93</c:v>
                </c:pt>
                <c:pt idx="4">
                  <c:v>24558043.54999999</c:v>
                </c:pt>
                <c:pt idx="5">
                  <c:v>32523599.809999999</c:v>
                </c:pt>
                <c:pt idx="6">
                  <c:v>40574185.689999998</c:v>
                </c:pt>
                <c:pt idx="7">
                  <c:v>89580948.23999995</c:v>
                </c:pt>
                <c:pt idx="8">
                  <c:v>53835396.449999981</c:v>
                </c:pt>
                <c:pt idx="9">
                  <c:v>57268059.050000004</c:v>
                </c:pt>
                <c:pt idx="10">
                  <c:v>60720119.539999992</c:v>
                </c:pt>
                <c:pt idx="11">
                  <c:v>39088087.289999984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9-4FEE-8BA6-C05E988984B5}"/>
            </c:ext>
          </c:extLst>
        </c:ser>
        <c:ser>
          <c:idx val="2"/>
          <c:order val="1"/>
          <c:tx>
            <c:strRef>
              <c:f>'Comparing Fcst vs Actuals'!$I$2</c:f>
              <c:strCache>
                <c:ptCount val="1"/>
                <c:pt idx="0">
                  <c:v>Fcst for 2020</c:v>
                </c:pt>
              </c:strCache>
            </c:strRef>
          </c:tx>
          <c:spPr>
            <a:ln w="38100"/>
          </c:spPr>
          <c:marker>
            <c:spPr>
              <a:ln w="38100"/>
            </c:spPr>
          </c:marker>
          <c:cat>
            <c:strRef>
              <c:f>'Comparing Fcst vs Actuals'!$G$3:$G$14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Fcst vs Actuals'!$I$3:$I$14</c:f>
              <c:numCache>
                <c:formatCode>_("$"* #,##0_);_("$"* \(#,##0\);_("$"* "-"??_);_(@_)</c:formatCode>
                <c:ptCount val="12"/>
                <c:pt idx="7">
                  <c:v>88190877.462181002</c:v>
                </c:pt>
                <c:pt idx="8">
                  <c:v>68620625.591294304</c:v>
                </c:pt>
                <c:pt idx="9">
                  <c:v>56499266.289206162</c:v>
                </c:pt>
                <c:pt idx="10">
                  <c:v>56790936.727955952</c:v>
                </c:pt>
                <c:pt idx="11">
                  <c:v>32186766.284697749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9-4FEE-8BA6-C05E9889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1056"/>
        <c:axId val="148117760"/>
      </c:lineChart>
      <c:catAx>
        <c:axId val="14742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8117760"/>
        <c:crosses val="autoZero"/>
        <c:auto val="1"/>
        <c:lblAlgn val="ctr"/>
        <c:lblOffset val="100"/>
        <c:noMultiLvlLbl val="0"/>
      </c:catAx>
      <c:valAx>
        <c:axId val="1481177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74210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140369</xdr:colOff>
      <xdr:row>56</xdr:row>
      <xdr:rowOff>117308</xdr:rowOff>
    </xdr:from>
    <xdr:to>
      <xdr:col>10</xdr:col>
      <xdr:colOff>451184</xdr:colOff>
      <xdr:row>71</xdr:row>
      <xdr:rowOff>3008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D2003-2515-4CD2-B507-7F76A50BD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3</xdr:row>
      <xdr:rowOff>90487</xdr:rowOff>
    </xdr:from>
    <xdr:to>
      <xdr:col>20</xdr:col>
      <xdr:colOff>266700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F7D42-FFA0-4584-94E3-DAECD1066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100264</xdr:colOff>
      <xdr:row>35</xdr:row>
      <xdr:rowOff>12030</xdr:rowOff>
    </xdr:from>
    <xdr:to>
      <xdr:col>12</xdr:col>
      <xdr:colOff>546433</xdr:colOff>
      <xdr:row>49</xdr:row>
      <xdr:rowOff>88230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EFA94-863F-41B8-8825-1FF38125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166687</xdr:rowOff>
    </xdr:from>
    <xdr:to>
      <xdr:col>11</xdr:col>
      <xdr:colOff>171449</xdr:colOff>
      <xdr:row>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B9DB4-BB2A-4711-83D8-BB9472C5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488156</xdr:colOff>
      <xdr:row>13</xdr:row>
      <xdr:rowOff>65483</xdr:rowOff>
    </xdr:from>
    <xdr:to>
      <xdr:col>7</xdr:col>
      <xdr:colOff>587900</xdr:colOff>
      <xdr:row>17</xdr:row>
      <xdr:rowOff>5952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BEF8-9865-4096-BAFC-8A1FB9CE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131469" y="2756296"/>
          <a:ext cx="706962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15</xdr:row>
      <xdr:rowOff>14287</xdr:rowOff>
    </xdr:from>
    <xdr:to>
      <xdr:col>15</xdr:col>
      <xdr:colOff>314325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C290-CC59-451B-AB36-0F79DCA9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 Escamilla" id="{E90108F1-D668-48A5-A032-DB81D5BF59DC}" userId="S::Luis.Escamilla@ef.com::545bb21d-9a09-4e1e-b17e-b39ba9f2f12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9A251A-AE70-4EBE-8D60-5ED4B78D1D1E}" name="Table1" displayName="Table1" ref="A1:G73" totalsRowShown="0" headerRowDxfId="1">
  <autoFilter ref="A1:G73" xr:uid="{DA53CC33-73CA-4C93-9ABE-FD0F4F3C5D74}"/>
  <sortState xmlns:xlrd2="http://schemas.microsoft.com/office/spreadsheetml/2017/richdata2" ref="A2:G73">
    <sortCondition ref="A1:A73"/>
  </sortState>
  <tableColumns count="7">
    <tableColumn id="1" xr3:uid="{B5B51AA5-0559-4A41-9A0F-C2EDF9AC7103}" name="ROW #"/>
    <tableColumn id="2" xr3:uid="{49BFF8B4-70DE-4730-85A9-0CC55ACB21AE}" name="Year"/>
    <tableColumn id="3" xr3:uid="{CF969A1E-9FCF-4CED-A26D-BC18E1FD86CA}" name="Month"/>
    <tableColumn id="4" xr3:uid="{0F3B5DC2-E1A3-4EA7-B82A-4E7DDB8C077A}" name="Schedule"/>
    <tableColumn id="5" xr3:uid="{81A29053-C4E3-4C1B-AA58-8E99CE974E57}" name="Family Product"/>
    <tableColumn id="7" xr3:uid="{6FE962C1-B5F5-41B2-BDA1-3516B104C85C}" name="Date"/>
    <tableColumn id="6" xr3:uid="{144B2A99-BA6A-4067-9384-4DE89AE3EA7F}" name="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1-02-05T03:29:53.86" personId="{E90108F1-D668-48A5-A032-DB81D5BF59DC}" id="{21F99F7B-EFF9-43AD-A241-EFF4D0886CAA}">
    <text>The seasonal factors are the same obtained in the previuos worksheet. They are simply 
being linked here by formula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F453-889B-4B39-9D76-029F325B699D}">
  <dimension ref="A1:J80"/>
  <sheetViews>
    <sheetView tabSelected="1" zoomScale="115" zoomScaleNormal="115" workbookViewId="0"/>
  </sheetViews>
  <sheetFormatPr defaultRowHeight="15" x14ac:dyDescent="0.25"/>
  <cols>
    <col min="1" max="1" width="11.140625" bestFit="1" customWidth="1"/>
    <col min="4" max="4" width="14.28515625" bestFit="1" customWidth="1"/>
    <col min="5" max="5" width="19" bestFit="1" customWidth="1"/>
    <col min="7" max="7" width="18" bestFit="1" customWidth="1"/>
  </cols>
  <sheetData>
    <row r="1" spans="1:10" x14ac:dyDescent="0.25">
      <c r="A1" s="4" t="s">
        <v>27</v>
      </c>
      <c r="B1" s="4" t="s">
        <v>0</v>
      </c>
      <c r="C1" s="4" t="s">
        <v>36</v>
      </c>
      <c r="D1" s="4" t="s">
        <v>26</v>
      </c>
      <c r="E1" s="4" t="s">
        <v>28</v>
      </c>
    </row>
    <row r="2" spans="1:10" x14ac:dyDescent="0.25">
      <c r="A2">
        <v>2015</v>
      </c>
      <c r="B2" t="s">
        <v>14</v>
      </c>
      <c r="C2" t="s">
        <v>37</v>
      </c>
      <c r="D2" t="s">
        <v>13</v>
      </c>
      <c r="E2" s="5">
        <v>6490904.4599999962</v>
      </c>
      <c r="I2" s="41" t="s">
        <v>13</v>
      </c>
      <c r="J2" t="s">
        <v>55</v>
      </c>
    </row>
    <row r="3" spans="1:10" x14ac:dyDescent="0.25">
      <c r="A3">
        <v>2015</v>
      </c>
      <c r="B3" t="s">
        <v>15</v>
      </c>
      <c r="C3" t="s">
        <v>37</v>
      </c>
      <c r="D3" t="s">
        <v>13</v>
      </c>
      <c r="E3" s="5">
        <v>5022510.3199999984</v>
      </c>
    </row>
    <row r="4" spans="1:10" x14ac:dyDescent="0.25">
      <c r="A4">
        <v>2015</v>
      </c>
      <c r="B4" t="s">
        <v>16</v>
      </c>
      <c r="C4" t="s">
        <v>37</v>
      </c>
      <c r="D4" t="s">
        <v>13</v>
      </c>
      <c r="E4" s="5">
        <v>2712285.1270000003</v>
      </c>
    </row>
    <row r="5" spans="1:10" x14ac:dyDescent="0.25">
      <c r="A5">
        <v>2015</v>
      </c>
      <c r="B5" t="s">
        <v>17</v>
      </c>
      <c r="C5" t="s">
        <v>37</v>
      </c>
      <c r="D5" t="s">
        <v>13</v>
      </c>
      <c r="E5" s="5">
        <v>1511615.3630000001</v>
      </c>
    </row>
    <row r="6" spans="1:10" x14ac:dyDescent="0.25">
      <c r="A6">
        <v>2015</v>
      </c>
      <c r="B6" t="s">
        <v>18</v>
      </c>
      <c r="C6" t="s">
        <v>37</v>
      </c>
      <c r="D6" t="s">
        <v>13</v>
      </c>
      <c r="E6" s="5">
        <v>2783722.4799999995</v>
      </c>
    </row>
    <row r="7" spans="1:10" x14ac:dyDescent="0.25">
      <c r="A7">
        <v>2015</v>
      </c>
      <c r="B7" t="s">
        <v>19</v>
      </c>
      <c r="C7" t="s">
        <v>37</v>
      </c>
      <c r="D7" t="s">
        <v>13</v>
      </c>
      <c r="E7" s="5">
        <v>5321510.6999999993</v>
      </c>
    </row>
    <row r="8" spans="1:10" x14ac:dyDescent="0.25">
      <c r="A8">
        <v>2015</v>
      </c>
      <c r="B8" t="s">
        <v>20</v>
      </c>
      <c r="C8" t="s">
        <v>37</v>
      </c>
      <c r="D8" t="s">
        <v>13</v>
      </c>
      <c r="E8" s="5">
        <v>13499433.160000004</v>
      </c>
    </row>
    <row r="9" spans="1:10" x14ac:dyDescent="0.25">
      <c r="A9">
        <v>2015</v>
      </c>
      <c r="B9" t="s">
        <v>21</v>
      </c>
      <c r="C9" t="s">
        <v>37</v>
      </c>
      <c r="D9" t="s">
        <v>13</v>
      </c>
      <c r="E9" s="5">
        <v>31097233.599999998</v>
      </c>
    </row>
    <row r="10" spans="1:10" x14ac:dyDescent="0.25">
      <c r="A10">
        <v>2015</v>
      </c>
      <c r="B10" t="s">
        <v>22</v>
      </c>
      <c r="C10" t="s">
        <v>37</v>
      </c>
      <c r="D10" t="s">
        <v>13</v>
      </c>
      <c r="E10" s="5">
        <v>24118842.93</v>
      </c>
    </row>
    <row r="11" spans="1:10" x14ac:dyDescent="0.25">
      <c r="A11">
        <v>2015</v>
      </c>
      <c r="B11" t="s">
        <v>23</v>
      </c>
      <c r="C11" t="s">
        <v>37</v>
      </c>
      <c r="D11" t="s">
        <v>13</v>
      </c>
      <c r="E11" s="5">
        <v>40250478.990000002</v>
      </c>
    </row>
    <row r="12" spans="1:10" x14ac:dyDescent="0.25">
      <c r="A12">
        <v>2015</v>
      </c>
      <c r="B12" t="s">
        <v>24</v>
      </c>
      <c r="C12" t="s">
        <v>37</v>
      </c>
      <c r="D12" t="s">
        <v>13</v>
      </c>
      <c r="E12" s="5">
        <v>31861979.520000003</v>
      </c>
    </row>
    <row r="13" spans="1:10" x14ac:dyDescent="0.25">
      <c r="A13">
        <v>2015</v>
      </c>
      <c r="B13" t="s">
        <v>25</v>
      </c>
      <c r="C13" t="s">
        <v>37</v>
      </c>
      <c r="D13" t="s">
        <v>13</v>
      </c>
      <c r="E13" s="5">
        <v>22915335.499999996</v>
      </c>
    </row>
    <row r="14" spans="1:10" x14ac:dyDescent="0.25">
      <c r="A14" s="7" t="s">
        <v>30</v>
      </c>
      <c r="E14" s="6">
        <v>187585852.15000001</v>
      </c>
    </row>
    <row r="15" spans="1:10" x14ac:dyDescent="0.25">
      <c r="A15">
        <v>2016</v>
      </c>
      <c r="B15" t="s">
        <v>14</v>
      </c>
      <c r="C15" t="s">
        <v>37</v>
      </c>
      <c r="D15" t="s">
        <v>13</v>
      </c>
      <c r="E15" s="5">
        <v>6000449.1399999997</v>
      </c>
    </row>
    <row r="16" spans="1:10" x14ac:dyDescent="0.25">
      <c r="A16">
        <v>2016</v>
      </c>
      <c r="B16" t="s">
        <v>15</v>
      </c>
      <c r="C16" t="s">
        <v>37</v>
      </c>
      <c r="D16" t="s">
        <v>13</v>
      </c>
      <c r="E16" s="5">
        <v>14423947.34</v>
      </c>
    </row>
    <row r="17" spans="1:5" x14ac:dyDescent="0.25">
      <c r="A17">
        <v>2016</v>
      </c>
      <c r="B17" t="s">
        <v>16</v>
      </c>
      <c r="C17" t="s">
        <v>37</v>
      </c>
      <c r="D17" t="s">
        <v>13</v>
      </c>
      <c r="E17" s="5">
        <v>11098705.399999997</v>
      </c>
    </row>
    <row r="18" spans="1:5" x14ac:dyDescent="0.25">
      <c r="A18">
        <v>2016</v>
      </c>
      <c r="B18" t="s">
        <v>17</v>
      </c>
      <c r="C18" t="s">
        <v>37</v>
      </c>
      <c r="D18" t="s">
        <v>13</v>
      </c>
      <c r="E18" s="5">
        <v>3621485.7000000011</v>
      </c>
    </row>
    <row r="19" spans="1:5" x14ac:dyDescent="0.25">
      <c r="A19">
        <v>2016</v>
      </c>
      <c r="B19" t="s">
        <v>18</v>
      </c>
      <c r="C19" t="s">
        <v>37</v>
      </c>
      <c r="D19" t="s">
        <v>13</v>
      </c>
      <c r="E19" s="5">
        <v>3585843.21</v>
      </c>
    </row>
    <row r="20" spans="1:5" x14ac:dyDescent="0.25">
      <c r="A20">
        <v>2016</v>
      </c>
      <c r="B20" t="s">
        <v>19</v>
      </c>
      <c r="C20" t="s">
        <v>37</v>
      </c>
      <c r="D20" t="s">
        <v>13</v>
      </c>
      <c r="E20" s="5">
        <v>3901937.34</v>
      </c>
    </row>
    <row r="21" spans="1:5" x14ac:dyDescent="0.25">
      <c r="A21">
        <v>2016</v>
      </c>
      <c r="B21" t="s">
        <v>20</v>
      </c>
      <c r="C21" t="s">
        <v>37</v>
      </c>
      <c r="D21" t="s">
        <v>13</v>
      </c>
      <c r="E21" s="5">
        <v>9662319.3699999992</v>
      </c>
    </row>
    <row r="22" spans="1:5" x14ac:dyDescent="0.25">
      <c r="A22">
        <v>2016</v>
      </c>
      <c r="B22" t="s">
        <v>21</v>
      </c>
      <c r="C22" t="s">
        <v>37</v>
      </c>
      <c r="D22" t="s">
        <v>13</v>
      </c>
      <c r="E22" s="5">
        <v>41669120.880000003</v>
      </c>
    </row>
    <row r="23" spans="1:5" x14ac:dyDescent="0.25">
      <c r="A23">
        <v>2016</v>
      </c>
      <c r="B23" t="s">
        <v>22</v>
      </c>
      <c r="C23" t="s">
        <v>37</v>
      </c>
      <c r="D23" t="s">
        <v>13</v>
      </c>
      <c r="E23" s="5">
        <v>30177789.84</v>
      </c>
    </row>
    <row r="24" spans="1:5" x14ac:dyDescent="0.25">
      <c r="A24">
        <v>2016</v>
      </c>
      <c r="B24" t="s">
        <v>23</v>
      </c>
      <c r="C24" t="s">
        <v>37</v>
      </c>
      <c r="D24" t="s">
        <v>13</v>
      </c>
      <c r="E24" s="5">
        <v>25842760.080000006</v>
      </c>
    </row>
    <row r="25" spans="1:5" x14ac:dyDescent="0.25">
      <c r="A25">
        <v>2016</v>
      </c>
      <c r="B25" t="s">
        <v>24</v>
      </c>
      <c r="C25" t="s">
        <v>37</v>
      </c>
      <c r="D25" t="s">
        <v>13</v>
      </c>
      <c r="E25" s="5">
        <v>35365178.139999978</v>
      </c>
    </row>
    <row r="26" spans="1:5" x14ac:dyDescent="0.25">
      <c r="A26">
        <v>2016</v>
      </c>
      <c r="B26" t="s">
        <v>25</v>
      </c>
      <c r="C26" t="s">
        <v>37</v>
      </c>
      <c r="D26" t="s">
        <v>13</v>
      </c>
      <c r="E26" s="5">
        <v>31334246.180000011</v>
      </c>
    </row>
    <row r="27" spans="1:5" x14ac:dyDescent="0.25">
      <c r="A27" s="7" t="s">
        <v>31</v>
      </c>
      <c r="C27" s="7"/>
      <c r="E27" s="6">
        <v>216683782.62</v>
      </c>
    </row>
    <row r="28" spans="1:5" x14ac:dyDescent="0.25">
      <c r="A28">
        <v>2017</v>
      </c>
      <c r="B28" t="s">
        <v>14</v>
      </c>
      <c r="C28" t="s">
        <v>37</v>
      </c>
      <c r="D28" t="s">
        <v>13</v>
      </c>
      <c r="E28" s="5">
        <v>11090089.890000001</v>
      </c>
    </row>
    <row r="29" spans="1:5" x14ac:dyDescent="0.25">
      <c r="A29">
        <v>2017</v>
      </c>
      <c r="B29" t="s">
        <v>15</v>
      </c>
      <c r="C29" t="s">
        <v>37</v>
      </c>
      <c r="D29" t="s">
        <v>13</v>
      </c>
      <c r="E29" s="5">
        <v>12923325.27</v>
      </c>
    </row>
    <row r="30" spans="1:5" x14ac:dyDescent="0.25">
      <c r="A30">
        <v>2017</v>
      </c>
      <c r="B30" t="s">
        <v>16</v>
      </c>
      <c r="C30" t="s">
        <v>37</v>
      </c>
      <c r="D30" t="s">
        <v>13</v>
      </c>
      <c r="E30" s="5">
        <v>6721689.3499999987</v>
      </c>
    </row>
    <row r="31" spans="1:5" x14ac:dyDescent="0.25">
      <c r="A31">
        <v>2017</v>
      </c>
      <c r="B31" t="s">
        <v>17</v>
      </c>
      <c r="C31" t="s">
        <v>37</v>
      </c>
      <c r="D31" t="s">
        <v>13</v>
      </c>
      <c r="E31" s="5">
        <v>6766527.379999998</v>
      </c>
    </row>
    <row r="32" spans="1:5" x14ac:dyDescent="0.25">
      <c r="A32">
        <v>2017</v>
      </c>
      <c r="B32" t="s">
        <v>18</v>
      </c>
      <c r="C32" t="s">
        <v>37</v>
      </c>
      <c r="D32" t="s">
        <v>13</v>
      </c>
      <c r="E32" s="5">
        <v>4592980.6499999985</v>
      </c>
    </row>
    <row r="33" spans="1:5" x14ac:dyDescent="0.25">
      <c r="A33">
        <v>2017</v>
      </c>
      <c r="B33" t="s">
        <v>19</v>
      </c>
      <c r="C33" t="s">
        <v>37</v>
      </c>
      <c r="D33" t="s">
        <v>13</v>
      </c>
      <c r="E33" s="5">
        <v>5264205.8999999994</v>
      </c>
    </row>
    <row r="34" spans="1:5" x14ac:dyDescent="0.25">
      <c r="A34">
        <v>2017</v>
      </c>
      <c r="B34" t="s">
        <v>20</v>
      </c>
      <c r="C34" t="s">
        <v>37</v>
      </c>
      <c r="D34" t="s">
        <v>13</v>
      </c>
      <c r="E34" s="5">
        <v>8089323.8099999977</v>
      </c>
    </row>
    <row r="35" spans="1:5" x14ac:dyDescent="0.25">
      <c r="A35">
        <v>2017</v>
      </c>
      <c r="B35" t="s">
        <v>21</v>
      </c>
      <c r="C35" t="s">
        <v>37</v>
      </c>
      <c r="D35" t="s">
        <v>13</v>
      </c>
      <c r="E35" s="5">
        <v>44605152.730000004</v>
      </c>
    </row>
    <row r="36" spans="1:5" x14ac:dyDescent="0.25">
      <c r="A36">
        <v>2017</v>
      </c>
      <c r="B36" t="s">
        <v>22</v>
      </c>
      <c r="C36" t="s">
        <v>37</v>
      </c>
      <c r="D36" t="s">
        <v>13</v>
      </c>
      <c r="E36" s="5">
        <v>39632779.920000009</v>
      </c>
    </row>
    <row r="37" spans="1:5" x14ac:dyDescent="0.25">
      <c r="A37">
        <v>2017</v>
      </c>
      <c r="B37" t="s">
        <v>23</v>
      </c>
      <c r="C37" t="s">
        <v>37</v>
      </c>
      <c r="D37" t="s">
        <v>13</v>
      </c>
      <c r="E37" s="5">
        <v>35917201.329999991</v>
      </c>
    </row>
    <row r="38" spans="1:5" x14ac:dyDescent="0.25">
      <c r="A38">
        <v>2017</v>
      </c>
      <c r="B38" t="s">
        <v>24</v>
      </c>
      <c r="C38" t="s">
        <v>37</v>
      </c>
      <c r="D38" t="s">
        <v>13</v>
      </c>
      <c r="E38" s="5">
        <v>38785946.100000016</v>
      </c>
    </row>
    <row r="39" spans="1:5" x14ac:dyDescent="0.25">
      <c r="A39">
        <v>2017</v>
      </c>
      <c r="B39" t="s">
        <v>25</v>
      </c>
      <c r="C39" t="s">
        <v>37</v>
      </c>
      <c r="D39" t="s">
        <v>13</v>
      </c>
      <c r="E39" s="5">
        <v>27047553.990000002</v>
      </c>
    </row>
    <row r="40" spans="1:5" x14ac:dyDescent="0.25">
      <c r="A40" s="7" t="s">
        <v>32</v>
      </c>
      <c r="C40" s="7"/>
      <c r="E40" s="6">
        <v>241436776.32000002</v>
      </c>
    </row>
    <row r="41" spans="1:5" x14ac:dyDescent="0.25">
      <c r="A41">
        <v>2018</v>
      </c>
      <c r="B41" t="s">
        <v>14</v>
      </c>
      <c r="C41" t="s">
        <v>37</v>
      </c>
      <c r="D41" t="s">
        <v>13</v>
      </c>
      <c r="E41" s="5">
        <v>19759053.899999995</v>
      </c>
    </row>
    <row r="42" spans="1:5" x14ac:dyDescent="0.25">
      <c r="A42">
        <v>2018</v>
      </c>
      <c r="B42" t="s">
        <v>15</v>
      </c>
      <c r="C42" t="s">
        <v>37</v>
      </c>
      <c r="D42" t="s">
        <v>13</v>
      </c>
      <c r="E42" s="5">
        <v>21824416.559999999</v>
      </c>
    </row>
    <row r="43" spans="1:5" x14ac:dyDescent="0.25">
      <c r="A43">
        <v>2018</v>
      </c>
      <c r="B43" t="s">
        <v>16</v>
      </c>
      <c r="C43" t="s">
        <v>37</v>
      </c>
      <c r="D43" t="s">
        <v>13</v>
      </c>
      <c r="E43" s="5">
        <v>7265232.7600000016</v>
      </c>
    </row>
    <row r="44" spans="1:5" x14ac:dyDescent="0.25">
      <c r="A44">
        <v>2018</v>
      </c>
      <c r="B44" t="s">
        <v>17</v>
      </c>
      <c r="C44" t="s">
        <v>37</v>
      </c>
      <c r="D44" t="s">
        <v>13</v>
      </c>
      <c r="E44" s="5">
        <v>2814922.8199999994</v>
      </c>
    </row>
    <row r="45" spans="1:5" x14ac:dyDescent="0.25">
      <c r="A45">
        <v>2018</v>
      </c>
      <c r="B45" t="s">
        <v>18</v>
      </c>
      <c r="C45" t="s">
        <v>37</v>
      </c>
      <c r="D45" t="s">
        <v>13</v>
      </c>
      <c r="E45" s="5">
        <v>4418883.0600000015</v>
      </c>
    </row>
    <row r="46" spans="1:5" x14ac:dyDescent="0.25">
      <c r="A46">
        <v>2018</v>
      </c>
      <c r="B46" t="s">
        <v>19</v>
      </c>
      <c r="C46" t="s">
        <v>37</v>
      </c>
      <c r="D46" t="s">
        <v>13</v>
      </c>
      <c r="E46" s="5">
        <v>10227492.700000001</v>
      </c>
    </row>
    <row r="47" spans="1:5" x14ac:dyDescent="0.25">
      <c r="A47">
        <v>2018</v>
      </c>
      <c r="B47" t="s">
        <v>20</v>
      </c>
      <c r="C47" t="s">
        <v>37</v>
      </c>
      <c r="D47" t="s">
        <v>13</v>
      </c>
      <c r="E47" s="5">
        <v>6216236.9800000032</v>
      </c>
    </row>
    <row r="48" spans="1:5" x14ac:dyDescent="0.25">
      <c r="A48">
        <v>2018</v>
      </c>
      <c r="B48" t="s">
        <v>21</v>
      </c>
      <c r="C48" t="s">
        <v>37</v>
      </c>
      <c r="D48" t="s">
        <v>13</v>
      </c>
      <c r="E48" s="5">
        <v>54880928.049999997</v>
      </c>
    </row>
    <row r="49" spans="1:5" x14ac:dyDescent="0.25">
      <c r="A49">
        <v>2018</v>
      </c>
      <c r="B49" t="s">
        <v>22</v>
      </c>
      <c r="C49" t="s">
        <v>37</v>
      </c>
      <c r="D49" t="s">
        <v>13</v>
      </c>
      <c r="E49" s="5">
        <v>45830091.370000012</v>
      </c>
    </row>
    <row r="50" spans="1:5" x14ac:dyDescent="0.25">
      <c r="A50">
        <v>2018</v>
      </c>
      <c r="B50" t="s">
        <v>23</v>
      </c>
      <c r="C50" t="s">
        <v>37</v>
      </c>
      <c r="D50" t="s">
        <v>13</v>
      </c>
      <c r="E50" s="5">
        <v>44064526.629999995</v>
      </c>
    </row>
    <row r="51" spans="1:5" x14ac:dyDescent="0.25">
      <c r="A51">
        <v>2018</v>
      </c>
      <c r="B51" t="s">
        <v>24</v>
      </c>
      <c r="C51" t="s">
        <v>37</v>
      </c>
      <c r="D51" t="s">
        <v>13</v>
      </c>
      <c r="E51" s="5">
        <v>43002210.580000013</v>
      </c>
    </row>
    <row r="52" spans="1:5" x14ac:dyDescent="0.25">
      <c r="A52">
        <v>2018</v>
      </c>
      <c r="B52" t="s">
        <v>25</v>
      </c>
      <c r="C52" t="s">
        <v>37</v>
      </c>
      <c r="D52" t="s">
        <v>13</v>
      </c>
      <c r="E52" s="5">
        <v>20530951.440000009</v>
      </c>
    </row>
    <row r="53" spans="1:5" x14ac:dyDescent="0.25">
      <c r="A53" s="7" t="s">
        <v>29</v>
      </c>
      <c r="C53" s="7"/>
      <c r="E53" s="6">
        <v>280834946.85000002</v>
      </c>
    </row>
    <row r="54" spans="1:5" x14ac:dyDescent="0.25">
      <c r="A54">
        <v>2019</v>
      </c>
      <c r="B54" t="s">
        <v>14</v>
      </c>
      <c r="C54" t="s">
        <v>37</v>
      </c>
      <c r="D54" t="s">
        <v>13</v>
      </c>
      <c r="E54" s="5">
        <v>20624498.600000001</v>
      </c>
    </row>
    <row r="55" spans="1:5" x14ac:dyDescent="0.25">
      <c r="A55">
        <v>2019</v>
      </c>
      <c r="B55" t="s">
        <v>15</v>
      </c>
      <c r="C55" t="s">
        <v>37</v>
      </c>
      <c r="D55" t="s">
        <v>13</v>
      </c>
      <c r="E55" s="5">
        <v>24631923.210000005</v>
      </c>
    </row>
    <row r="56" spans="1:5" x14ac:dyDescent="0.25">
      <c r="A56">
        <v>2019</v>
      </c>
      <c r="B56" t="s">
        <v>16</v>
      </c>
      <c r="C56" t="s">
        <v>37</v>
      </c>
      <c r="D56" t="s">
        <v>13</v>
      </c>
      <c r="E56" s="5">
        <v>4592405.3600000003</v>
      </c>
    </row>
    <row r="57" spans="1:5" x14ac:dyDescent="0.25">
      <c r="A57">
        <v>2019</v>
      </c>
      <c r="B57" t="s">
        <v>17</v>
      </c>
      <c r="C57" t="s">
        <v>37</v>
      </c>
      <c r="D57" t="s">
        <v>13</v>
      </c>
      <c r="E57" s="5">
        <v>6951635.3600000003</v>
      </c>
    </row>
    <row r="58" spans="1:5" x14ac:dyDescent="0.25">
      <c r="A58">
        <v>2019</v>
      </c>
      <c r="B58" t="s">
        <v>18</v>
      </c>
      <c r="C58" t="s">
        <v>37</v>
      </c>
      <c r="D58" t="s">
        <v>13</v>
      </c>
      <c r="E58" s="5">
        <v>9434433.8699999992</v>
      </c>
    </row>
    <row r="59" spans="1:5" x14ac:dyDescent="0.25">
      <c r="A59">
        <v>2019</v>
      </c>
      <c r="B59" t="s">
        <v>19</v>
      </c>
      <c r="C59" t="s">
        <v>37</v>
      </c>
      <c r="D59" t="s">
        <v>13</v>
      </c>
      <c r="E59" s="5">
        <v>9249776.1799999997</v>
      </c>
    </row>
    <row r="60" spans="1:5" x14ac:dyDescent="0.25">
      <c r="A60">
        <v>2019</v>
      </c>
      <c r="B60" t="s">
        <v>20</v>
      </c>
      <c r="C60" t="s">
        <v>37</v>
      </c>
      <c r="D60" t="s">
        <v>13</v>
      </c>
      <c r="E60" s="5">
        <v>10321083.350000001</v>
      </c>
    </row>
    <row r="61" spans="1:5" x14ac:dyDescent="0.25">
      <c r="A61">
        <v>2019</v>
      </c>
      <c r="B61" t="s">
        <v>21</v>
      </c>
      <c r="C61" t="s">
        <v>37</v>
      </c>
      <c r="D61" t="s">
        <v>13</v>
      </c>
      <c r="E61" s="5">
        <v>63009905.839999996</v>
      </c>
    </row>
    <row r="62" spans="1:5" x14ac:dyDescent="0.25">
      <c r="A62">
        <v>2019</v>
      </c>
      <c r="B62" t="s">
        <v>22</v>
      </c>
      <c r="C62" t="s">
        <v>37</v>
      </c>
      <c r="D62" t="s">
        <v>13</v>
      </c>
      <c r="E62" s="5">
        <v>53044638.559999995</v>
      </c>
    </row>
    <row r="63" spans="1:5" x14ac:dyDescent="0.25">
      <c r="A63">
        <v>2019</v>
      </c>
      <c r="B63" t="s">
        <v>23</v>
      </c>
      <c r="C63" t="s">
        <v>37</v>
      </c>
      <c r="D63" t="s">
        <v>13</v>
      </c>
      <c r="E63" s="5">
        <v>41779889.209999993</v>
      </c>
    </row>
    <row r="64" spans="1:5" x14ac:dyDescent="0.25">
      <c r="A64">
        <v>2019</v>
      </c>
      <c r="B64" t="s">
        <v>24</v>
      </c>
      <c r="C64" t="s">
        <v>37</v>
      </c>
      <c r="D64" t="s">
        <v>13</v>
      </c>
      <c r="E64" s="5">
        <v>45175290.159999974</v>
      </c>
    </row>
    <row r="65" spans="1:7" x14ac:dyDescent="0.25">
      <c r="A65">
        <v>2019</v>
      </c>
      <c r="B65" t="s">
        <v>25</v>
      </c>
      <c r="C65" t="s">
        <v>37</v>
      </c>
      <c r="D65" t="s">
        <v>13</v>
      </c>
      <c r="E65" s="5">
        <v>25716615.290000003</v>
      </c>
    </row>
    <row r="66" spans="1:7" x14ac:dyDescent="0.25">
      <c r="A66" s="7" t="s">
        <v>33</v>
      </c>
      <c r="C66" s="7"/>
      <c r="E66" s="5">
        <v>314532094.99000001</v>
      </c>
    </row>
    <row r="67" spans="1:7" x14ac:dyDescent="0.25">
      <c r="A67">
        <v>2020</v>
      </c>
      <c r="B67" t="s">
        <v>14</v>
      </c>
      <c r="C67" t="s">
        <v>37</v>
      </c>
      <c r="D67" t="s">
        <v>13</v>
      </c>
      <c r="E67" s="5">
        <v>17577445.98</v>
      </c>
    </row>
    <row r="68" spans="1:7" x14ac:dyDescent="0.25">
      <c r="A68">
        <v>2020</v>
      </c>
      <c r="B68" t="s">
        <v>15</v>
      </c>
      <c r="C68" t="s">
        <v>37</v>
      </c>
      <c r="D68" t="s">
        <v>13</v>
      </c>
      <c r="E68" s="5">
        <v>11595950.82</v>
      </c>
    </row>
    <row r="69" spans="1:7" x14ac:dyDescent="0.25">
      <c r="A69">
        <v>2020</v>
      </c>
      <c r="B69" t="s">
        <v>16</v>
      </c>
      <c r="C69" t="s">
        <v>37</v>
      </c>
      <c r="D69" t="s">
        <v>13</v>
      </c>
      <c r="E69" s="5">
        <v>46252310.610000007</v>
      </c>
    </row>
    <row r="70" spans="1:7" x14ac:dyDescent="0.25">
      <c r="A70">
        <v>2020</v>
      </c>
      <c r="B70" t="s">
        <v>17</v>
      </c>
      <c r="C70" t="s">
        <v>37</v>
      </c>
      <c r="D70" t="s">
        <v>13</v>
      </c>
      <c r="E70" s="5">
        <v>36881243.93</v>
      </c>
    </row>
    <row r="71" spans="1:7" x14ac:dyDescent="0.25">
      <c r="A71">
        <v>2020</v>
      </c>
      <c r="B71" t="s">
        <v>18</v>
      </c>
      <c r="C71" t="s">
        <v>37</v>
      </c>
      <c r="D71" t="s">
        <v>13</v>
      </c>
      <c r="E71" s="5">
        <v>24558043.54999999</v>
      </c>
    </row>
    <row r="72" spans="1:7" x14ac:dyDescent="0.25">
      <c r="A72">
        <v>2020</v>
      </c>
      <c r="B72" t="s">
        <v>19</v>
      </c>
      <c r="C72" t="s">
        <v>37</v>
      </c>
      <c r="D72" t="s">
        <v>13</v>
      </c>
      <c r="E72" s="5">
        <v>32523599.809999999</v>
      </c>
    </row>
    <row r="73" spans="1:7" x14ac:dyDescent="0.25">
      <c r="A73">
        <v>2020</v>
      </c>
      <c r="B73" t="s">
        <v>20</v>
      </c>
      <c r="C73" t="s">
        <v>37</v>
      </c>
      <c r="D73" t="s">
        <v>13</v>
      </c>
      <c r="E73" s="5">
        <v>40574185.689999998</v>
      </c>
    </row>
    <row r="74" spans="1:7" x14ac:dyDescent="0.25">
      <c r="A74">
        <v>2020</v>
      </c>
      <c r="B74" t="s">
        <v>21</v>
      </c>
      <c r="C74" t="s">
        <v>37</v>
      </c>
      <c r="D74" t="s">
        <v>13</v>
      </c>
      <c r="E74" s="5">
        <v>89580948.23999995</v>
      </c>
    </row>
    <row r="75" spans="1:7" x14ac:dyDescent="0.25">
      <c r="A75">
        <v>2020</v>
      </c>
      <c r="B75" t="s">
        <v>22</v>
      </c>
      <c r="C75" t="s">
        <v>37</v>
      </c>
      <c r="D75" t="s">
        <v>13</v>
      </c>
      <c r="E75" s="5">
        <v>53835396.449999981</v>
      </c>
    </row>
    <row r="76" spans="1:7" x14ac:dyDescent="0.25">
      <c r="A76">
        <v>2020</v>
      </c>
      <c r="B76" t="s">
        <v>23</v>
      </c>
      <c r="C76" t="s">
        <v>37</v>
      </c>
      <c r="D76" t="s">
        <v>13</v>
      </c>
      <c r="E76" s="5">
        <v>57268059.050000004</v>
      </c>
    </row>
    <row r="77" spans="1:7" x14ac:dyDescent="0.25">
      <c r="A77">
        <v>2020</v>
      </c>
      <c r="B77" t="s">
        <v>24</v>
      </c>
      <c r="C77" t="s">
        <v>37</v>
      </c>
      <c r="D77" t="s">
        <v>13</v>
      </c>
      <c r="E77" s="5">
        <v>60720119.539999992</v>
      </c>
    </row>
    <row r="78" spans="1:7" x14ac:dyDescent="0.25">
      <c r="A78">
        <v>2020</v>
      </c>
      <c r="B78" t="s">
        <v>25</v>
      </c>
      <c r="C78" t="s">
        <v>37</v>
      </c>
      <c r="D78" t="s">
        <v>13</v>
      </c>
      <c r="E78" s="5">
        <v>39088087.289999984</v>
      </c>
    </row>
    <row r="79" spans="1:7" x14ac:dyDescent="0.25">
      <c r="A79" s="7" t="s">
        <v>34</v>
      </c>
      <c r="C79" s="7"/>
      <c r="E79" s="5">
        <v>510455390.95999992</v>
      </c>
    </row>
    <row r="80" spans="1:7" x14ac:dyDescent="0.25">
      <c r="A80" s="7" t="s">
        <v>35</v>
      </c>
      <c r="C80" s="7"/>
      <c r="E80" s="2">
        <v>1761528843.8899999</v>
      </c>
      <c r="G80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D1FC-FEF9-4DE4-B337-CF401FAA6EF3}">
  <dimension ref="A1:G73"/>
  <sheetViews>
    <sheetView topLeftCell="A58" zoomScale="190" zoomScaleNormal="190" workbookViewId="0">
      <selection activeCell="A58" sqref="A58"/>
    </sheetView>
  </sheetViews>
  <sheetFormatPr defaultRowHeight="15" x14ac:dyDescent="0.25"/>
  <cols>
    <col min="2" max="2" width="11.140625" bestFit="1" customWidth="1"/>
    <col min="4" max="4" width="11.28515625" customWidth="1"/>
    <col min="5" max="6" width="16.28515625" customWidth="1"/>
    <col min="7" max="7" width="18" bestFit="1" customWidth="1"/>
    <col min="9" max="9" width="18" bestFit="1" customWidth="1"/>
  </cols>
  <sheetData>
    <row r="1" spans="1:7" x14ac:dyDescent="0.25">
      <c r="A1" s="4" t="s">
        <v>38</v>
      </c>
      <c r="B1" s="4" t="s">
        <v>27</v>
      </c>
      <c r="C1" s="4" t="s">
        <v>0</v>
      </c>
      <c r="D1" s="4" t="s">
        <v>36</v>
      </c>
      <c r="E1" s="4" t="s">
        <v>26</v>
      </c>
      <c r="F1" s="4" t="s">
        <v>39</v>
      </c>
      <c r="G1" s="4" t="s">
        <v>28</v>
      </c>
    </row>
    <row r="2" spans="1:7" x14ac:dyDescent="0.25">
      <c r="A2">
        <v>2</v>
      </c>
      <c r="B2">
        <v>2015</v>
      </c>
      <c r="C2" t="s">
        <v>14</v>
      </c>
      <c r="D2" t="s">
        <v>37</v>
      </c>
      <c r="E2" t="s">
        <v>13</v>
      </c>
      <c r="F2" s="9">
        <v>42005</v>
      </c>
      <c r="G2" s="5">
        <v>6490904.4599999962</v>
      </c>
    </row>
    <row r="3" spans="1:7" x14ac:dyDescent="0.25">
      <c r="A3">
        <v>3</v>
      </c>
      <c r="B3">
        <v>2015</v>
      </c>
      <c r="C3" t="s">
        <v>15</v>
      </c>
      <c r="D3" t="s">
        <v>37</v>
      </c>
      <c r="E3" t="s">
        <v>13</v>
      </c>
      <c r="F3" s="9">
        <v>42036</v>
      </c>
      <c r="G3" s="5">
        <v>5022510.3199999984</v>
      </c>
    </row>
    <row r="4" spans="1:7" x14ac:dyDescent="0.25">
      <c r="A4">
        <v>4</v>
      </c>
      <c r="B4">
        <v>2015</v>
      </c>
      <c r="C4" t="s">
        <v>16</v>
      </c>
      <c r="D4" t="s">
        <v>37</v>
      </c>
      <c r="E4" t="s">
        <v>13</v>
      </c>
      <c r="F4" s="9">
        <v>42064</v>
      </c>
      <c r="G4" s="5">
        <v>2712285.1270000003</v>
      </c>
    </row>
    <row r="5" spans="1:7" x14ac:dyDescent="0.25">
      <c r="A5">
        <v>5</v>
      </c>
      <c r="B5">
        <v>2015</v>
      </c>
      <c r="C5" t="s">
        <v>17</v>
      </c>
      <c r="D5" t="s">
        <v>37</v>
      </c>
      <c r="E5" t="s">
        <v>13</v>
      </c>
      <c r="F5" s="9">
        <v>42095</v>
      </c>
      <c r="G5" s="5">
        <v>1511615.3630000001</v>
      </c>
    </row>
    <row r="6" spans="1:7" x14ac:dyDescent="0.25">
      <c r="A6">
        <v>6</v>
      </c>
      <c r="B6">
        <v>2015</v>
      </c>
      <c r="C6" t="s">
        <v>18</v>
      </c>
      <c r="D6" t="s">
        <v>37</v>
      </c>
      <c r="E6" t="s">
        <v>13</v>
      </c>
      <c r="F6" s="9">
        <v>42125</v>
      </c>
      <c r="G6" s="5">
        <v>2783722.4799999995</v>
      </c>
    </row>
    <row r="7" spans="1:7" x14ac:dyDescent="0.25">
      <c r="A7">
        <v>7</v>
      </c>
      <c r="B7">
        <v>2015</v>
      </c>
      <c r="C7" t="s">
        <v>19</v>
      </c>
      <c r="D7" t="s">
        <v>37</v>
      </c>
      <c r="E7" t="s">
        <v>13</v>
      </c>
      <c r="F7" s="9">
        <v>42156</v>
      </c>
      <c r="G7" s="5">
        <v>5321510.6999999993</v>
      </c>
    </row>
    <row r="8" spans="1:7" x14ac:dyDescent="0.25">
      <c r="A8">
        <v>8</v>
      </c>
      <c r="B8">
        <v>2015</v>
      </c>
      <c r="C8" t="s">
        <v>20</v>
      </c>
      <c r="D8" t="s">
        <v>37</v>
      </c>
      <c r="E8" t="s">
        <v>13</v>
      </c>
      <c r="F8" s="9">
        <v>42186</v>
      </c>
      <c r="G8" s="5">
        <v>13499433.160000004</v>
      </c>
    </row>
    <row r="9" spans="1:7" x14ac:dyDescent="0.25">
      <c r="A9">
        <v>9</v>
      </c>
      <c r="B9">
        <v>2015</v>
      </c>
      <c r="C9" t="s">
        <v>21</v>
      </c>
      <c r="D9" t="s">
        <v>37</v>
      </c>
      <c r="E9" t="s">
        <v>13</v>
      </c>
      <c r="F9" s="9">
        <v>42217</v>
      </c>
      <c r="G9" s="5">
        <v>31097233.599999998</v>
      </c>
    </row>
    <row r="10" spans="1:7" x14ac:dyDescent="0.25">
      <c r="A10">
        <v>10</v>
      </c>
      <c r="B10">
        <v>2015</v>
      </c>
      <c r="C10" t="s">
        <v>22</v>
      </c>
      <c r="D10" t="s">
        <v>37</v>
      </c>
      <c r="E10" t="s">
        <v>13</v>
      </c>
      <c r="F10" s="9">
        <v>42248</v>
      </c>
      <c r="G10" s="5">
        <v>24118842.93</v>
      </c>
    </row>
    <row r="11" spans="1:7" x14ac:dyDescent="0.25">
      <c r="A11">
        <v>11</v>
      </c>
      <c r="B11">
        <v>2015</v>
      </c>
      <c r="C11" t="s">
        <v>23</v>
      </c>
      <c r="D11" t="s">
        <v>37</v>
      </c>
      <c r="E11" t="s">
        <v>13</v>
      </c>
      <c r="F11" s="9">
        <v>42278</v>
      </c>
      <c r="G11" s="5">
        <v>40250478.990000002</v>
      </c>
    </row>
    <row r="12" spans="1:7" x14ac:dyDescent="0.25">
      <c r="A12">
        <v>12</v>
      </c>
      <c r="B12">
        <v>2015</v>
      </c>
      <c r="C12" t="s">
        <v>24</v>
      </c>
      <c r="D12" t="s">
        <v>37</v>
      </c>
      <c r="E12" t="s">
        <v>13</v>
      </c>
      <c r="F12" s="9">
        <v>42309</v>
      </c>
      <c r="G12" s="5">
        <v>31861979.520000003</v>
      </c>
    </row>
    <row r="13" spans="1:7" x14ac:dyDescent="0.25">
      <c r="A13">
        <v>13</v>
      </c>
      <c r="B13">
        <v>2015</v>
      </c>
      <c r="C13" t="s">
        <v>25</v>
      </c>
      <c r="D13" t="s">
        <v>37</v>
      </c>
      <c r="E13" t="s">
        <v>13</v>
      </c>
      <c r="F13" s="9">
        <v>42339</v>
      </c>
      <c r="G13" s="5">
        <v>22915335.499999996</v>
      </c>
    </row>
    <row r="14" spans="1:7" x14ac:dyDescent="0.25">
      <c r="A14">
        <v>15</v>
      </c>
      <c r="B14">
        <v>2016</v>
      </c>
      <c r="C14" t="s">
        <v>14</v>
      </c>
      <c r="D14" t="s">
        <v>37</v>
      </c>
      <c r="E14" t="s">
        <v>13</v>
      </c>
      <c r="F14" s="9">
        <v>42370</v>
      </c>
      <c r="G14" s="5">
        <v>6000449.1399999997</v>
      </c>
    </row>
    <row r="15" spans="1:7" x14ac:dyDescent="0.25">
      <c r="A15">
        <v>16</v>
      </c>
      <c r="B15">
        <v>2016</v>
      </c>
      <c r="C15" t="s">
        <v>15</v>
      </c>
      <c r="D15" t="s">
        <v>37</v>
      </c>
      <c r="E15" t="s">
        <v>13</v>
      </c>
      <c r="F15" s="9">
        <v>42401</v>
      </c>
      <c r="G15" s="5">
        <v>14423947.34</v>
      </c>
    </row>
    <row r="16" spans="1:7" x14ac:dyDescent="0.25">
      <c r="A16">
        <v>17</v>
      </c>
      <c r="B16">
        <v>2016</v>
      </c>
      <c r="C16" t="s">
        <v>16</v>
      </c>
      <c r="D16" t="s">
        <v>37</v>
      </c>
      <c r="E16" t="s">
        <v>13</v>
      </c>
      <c r="F16" s="9">
        <v>42430</v>
      </c>
      <c r="G16" s="5">
        <v>11098705.399999997</v>
      </c>
    </row>
    <row r="17" spans="1:7" x14ac:dyDescent="0.25">
      <c r="A17">
        <v>18</v>
      </c>
      <c r="B17">
        <v>2016</v>
      </c>
      <c r="C17" t="s">
        <v>17</v>
      </c>
      <c r="D17" t="s">
        <v>37</v>
      </c>
      <c r="E17" t="s">
        <v>13</v>
      </c>
      <c r="F17" s="9">
        <v>42461</v>
      </c>
      <c r="G17" s="5">
        <v>3621485.7000000011</v>
      </c>
    </row>
    <row r="18" spans="1:7" x14ac:dyDescent="0.25">
      <c r="A18">
        <v>19</v>
      </c>
      <c r="B18">
        <v>2016</v>
      </c>
      <c r="C18" t="s">
        <v>18</v>
      </c>
      <c r="D18" t="s">
        <v>37</v>
      </c>
      <c r="E18" t="s">
        <v>13</v>
      </c>
      <c r="F18" s="9">
        <v>42491</v>
      </c>
      <c r="G18" s="5">
        <v>3585843.21</v>
      </c>
    </row>
    <row r="19" spans="1:7" x14ac:dyDescent="0.25">
      <c r="A19">
        <v>20</v>
      </c>
      <c r="B19">
        <v>2016</v>
      </c>
      <c r="C19" t="s">
        <v>19</v>
      </c>
      <c r="D19" t="s">
        <v>37</v>
      </c>
      <c r="E19" t="s">
        <v>13</v>
      </c>
      <c r="F19" s="9">
        <v>42522</v>
      </c>
      <c r="G19" s="5">
        <v>3901937.34</v>
      </c>
    </row>
    <row r="20" spans="1:7" x14ac:dyDescent="0.25">
      <c r="A20">
        <v>21</v>
      </c>
      <c r="B20">
        <v>2016</v>
      </c>
      <c r="C20" t="s">
        <v>20</v>
      </c>
      <c r="D20" t="s">
        <v>37</v>
      </c>
      <c r="E20" t="s">
        <v>13</v>
      </c>
      <c r="F20" s="9">
        <v>42552</v>
      </c>
      <c r="G20" s="5">
        <v>9662319.3699999992</v>
      </c>
    </row>
    <row r="21" spans="1:7" x14ac:dyDescent="0.25">
      <c r="A21">
        <v>22</v>
      </c>
      <c r="B21">
        <v>2016</v>
      </c>
      <c r="C21" t="s">
        <v>21</v>
      </c>
      <c r="D21" t="s">
        <v>37</v>
      </c>
      <c r="E21" t="s">
        <v>13</v>
      </c>
      <c r="F21" s="9">
        <v>42583</v>
      </c>
      <c r="G21" s="5">
        <v>41669120.880000003</v>
      </c>
    </row>
    <row r="22" spans="1:7" x14ac:dyDescent="0.25">
      <c r="A22">
        <v>23</v>
      </c>
      <c r="B22">
        <v>2016</v>
      </c>
      <c r="C22" t="s">
        <v>22</v>
      </c>
      <c r="D22" t="s">
        <v>37</v>
      </c>
      <c r="E22" t="s">
        <v>13</v>
      </c>
      <c r="F22" s="9">
        <v>42614</v>
      </c>
      <c r="G22" s="5">
        <v>30177789.84</v>
      </c>
    </row>
    <row r="23" spans="1:7" x14ac:dyDescent="0.25">
      <c r="A23">
        <v>24</v>
      </c>
      <c r="B23">
        <v>2016</v>
      </c>
      <c r="C23" t="s">
        <v>23</v>
      </c>
      <c r="D23" t="s">
        <v>37</v>
      </c>
      <c r="E23" t="s">
        <v>13</v>
      </c>
      <c r="F23" s="9">
        <v>42644</v>
      </c>
      <c r="G23" s="5">
        <v>25842760.080000006</v>
      </c>
    </row>
    <row r="24" spans="1:7" x14ac:dyDescent="0.25">
      <c r="A24">
        <v>25</v>
      </c>
      <c r="B24">
        <v>2016</v>
      </c>
      <c r="C24" t="s">
        <v>24</v>
      </c>
      <c r="D24" t="s">
        <v>37</v>
      </c>
      <c r="E24" t="s">
        <v>13</v>
      </c>
      <c r="F24" s="9">
        <v>42675</v>
      </c>
      <c r="G24" s="5">
        <v>35365178.139999978</v>
      </c>
    </row>
    <row r="25" spans="1:7" x14ac:dyDescent="0.25">
      <c r="A25">
        <v>26</v>
      </c>
      <c r="B25">
        <v>2016</v>
      </c>
      <c r="C25" t="s">
        <v>25</v>
      </c>
      <c r="D25" t="s">
        <v>37</v>
      </c>
      <c r="E25" t="s">
        <v>13</v>
      </c>
      <c r="F25" s="9">
        <v>42705</v>
      </c>
      <c r="G25" s="5">
        <v>31334246.180000011</v>
      </c>
    </row>
    <row r="26" spans="1:7" x14ac:dyDescent="0.25">
      <c r="A26">
        <v>28</v>
      </c>
      <c r="B26">
        <v>2017</v>
      </c>
      <c r="C26" t="s">
        <v>14</v>
      </c>
      <c r="D26" t="s">
        <v>37</v>
      </c>
      <c r="E26" t="s">
        <v>13</v>
      </c>
      <c r="F26" s="9">
        <v>42736</v>
      </c>
      <c r="G26" s="5">
        <v>11090089.890000001</v>
      </c>
    </row>
    <row r="27" spans="1:7" x14ac:dyDescent="0.25">
      <c r="A27">
        <v>29</v>
      </c>
      <c r="B27">
        <v>2017</v>
      </c>
      <c r="C27" t="s">
        <v>15</v>
      </c>
      <c r="D27" t="s">
        <v>37</v>
      </c>
      <c r="E27" t="s">
        <v>13</v>
      </c>
      <c r="F27" s="9">
        <v>42767</v>
      </c>
      <c r="G27" s="5">
        <v>12923325.27</v>
      </c>
    </row>
    <row r="28" spans="1:7" x14ac:dyDescent="0.25">
      <c r="A28">
        <v>30</v>
      </c>
      <c r="B28">
        <v>2017</v>
      </c>
      <c r="C28" t="s">
        <v>16</v>
      </c>
      <c r="D28" t="s">
        <v>37</v>
      </c>
      <c r="E28" t="s">
        <v>13</v>
      </c>
      <c r="F28" s="9">
        <v>42795</v>
      </c>
      <c r="G28" s="5">
        <v>6721689.3499999987</v>
      </c>
    </row>
    <row r="29" spans="1:7" x14ac:dyDescent="0.25">
      <c r="A29">
        <v>31</v>
      </c>
      <c r="B29">
        <v>2017</v>
      </c>
      <c r="C29" t="s">
        <v>17</v>
      </c>
      <c r="D29" t="s">
        <v>37</v>
      </c>
      <c r="E29" t="s">
        <v>13</v>
      </c>
      <c r="F29" s="9">
        <v>42826</v>
      </c>
      <c r="G29" s="5">
        <v>6766527.379999998</v>
      </c>
    </row>
    <row r="30" spans="1:7" x14ac:dyDescent="0.25">
      <c r="A30">
        <v>32</v>
      </c>
      <c r="B30">
        <v>2017</v>
      </c>
      <c r="C30" t="s">
        <v>18</v>
      </c>
      <c r="D30" t="s">
        <v>37</v>
      </c>
      <c r="E30" t="s">
        <v>13</v>
      </c>
      <c r="F30" s="9">
        <v>42856</v>
      </c>
      <c r="G30" s="5">
        <v>4592980.6499999985</v>
      </c>
    </row>
    <row r="31" spans="1:7" x14ac:dyDescent="0.25">
      <c r="A31">
        <v>33</v>
      </c>
      <c r="B31">
        <v>2017</v>
      </c>
      <c r="C31" t="s">
        <v>19</v>
      </c>
      <c r="D31" t="s">
        <v>37</v>
      </c>
      <c r="E31" t="s">
        <v>13</v>
      </c>
      <c r="F31" s="9">
        <v>42887</v>
      </c>
      <c r="G31" s="5">
        <v>5264205.8999999994</v>
      </c>
    </row>
    <row r="32" spans="1:7" x14ac:dyDescent="0.25">
      <c r="A32">
        <v>34</v>
      </c>
      <c r="B32">
        <v>2017</v>
      </c>
      <c r="C32" t="s">
        <v>20</v>
      </c>
      <c r="D32" t="s">
        <v>37</v>
      </c>
      <c r="E32" t="s">
        <v>13</v>
      </c>
      <c r="F32" s="9">
        <v>42917</v>
      </c>
      <c r="G32" s="5">
        <v>8089323.8099999977</v>
      </c>
    </row>
    <row r="33" spans="1:7" x14ac:dyDescent="0.25">
      <c r="A33">
        <v>35</v>
      </c>
      <c r="B33">
        <v>2017</v>
      </c>
      <c r="C33" t="s">
        <v>21</v>
      </c>
      <c r="D33" t="s">
        <v>37</v>
      </c>
      <c r="E33" t="s">
        <v>13</v>
      </c>
      <c r="F33" s="9">
        <v>42948</v>
      </c>
      <c r="G33" s="5">
        <v>44605152.730000004</v>
      </c>
    </row>
    <row r="34" spans="1:7" x14ac:dyDescent="0.25">
      <c r="A34">
        <v>36</v>
      </c>
      <c r="B34">
        <v>2017</v>
      </c>
      <c r="C34" t="s">
        <v>22</v>
      </c>
      <c r="D34" t="s">
        <v>37</v>
      </c>
      <c r="E34" t="s">
        <v>13</v>
      </c>
      <c r="F34" s="9">
        <v>42979</v>
      </c>
      <c r="G34" s="5">
        <v>39632779.920000009</v>
      </c>
    </row>
    <row r="35" spans="1:7" x14ac:dyDescent="0.25">
      <c r="A35">
        <v>37</v>
      </c>
      <c r="B35">
        <v>2017</v>
      </c>
      <c r="C35" t="s">
        <v>23</v>
      </c>
      <c r="D35" t="s">
        <v>37</v>
      </c>
      <c r="E35" t="s">
        <v>13</v>
      </c>
      <c r="F35" s="9">
        <v>43009</v>
      </c>
      <c r="G35" s="5">
        <v>35917201.329999991</v>
      </c>
    </row>
    <row r="36" spans="1:7" x14ac:dyDescent="0.25">
      <c r="A36">
        <v>38</v>
      </c>
      <c r="B36">
        <v>2017</v>
      </c>
      <c r="C36" t="s">
        <v>24</v>
      </c>
      <c r="D36" t="s">
        <v>37</v>
      </c>
      <c r="E36" t="s">
        <v>13</v>
      </c>
      <c r="F36" s="9">
        <v>43040</v>
      </c>
      <c r="G36" s="5">
        <v>38785946.100000016</v>
      </c>
    </row>
    <row r="37" spans="1:7" x14ac:dyDescent="0.25">
      <c r="A37">
        <v>39</v>
      </c>
      <c r="B37">
        <v>2017</v>
      </c>
      <c r="C37" t="s">
        <v>25</v>
      </c>
      <c r="D37" t="s">
        <v>37</v>
      </c>
      <c r="E37" t="s">
        <v>13</v>
      </c>
      <c r="F37" s="9">
        <v>43070</v>
      </c>
      <c r="G37" s="5">
        <v>27047553.990000002</v>
      </c>
    </row>
    <row r="38" spans="1:7" x14ac:dyDescent="0.25">
      <c r="A38">
        <v>41</v>
      </c>
      <c r="B38">
        <v>2018</v>
      </c>
      <c r="C38" t="s">
        <v>14</v>
      </c>
      <c r="D38" t="s">
        <v>37</v>
      </c>
      <c r="E38" t="s">
        <v>13</v>
      </c>
      <c r="F38" s="9">
        <v>43101</v>
      </c>
      <c r="G38" s="5">
        <v>19759053.899999995</v>
      </c>
    </row>
    <row r="39" spans="1:7" x14ac:dyDescent="0.25">
      <c r="A39">
        <v>42</v>
      </c>
      <c r="B39">
        <v>2018</v>
      </c>
      <c r="C39" t="s">
        <v>15</v>
      </c>
      <c r="D39" t="s">
        <v>37</v>
      </c>
      <c r="E39" t="s">
        <v>13</v>
      </c>
      <c r="F39" s="9">
        <v>43132</v>
      </c>
      <c r="G39" s="5">
        <v>21824416.559999999</v>
      </c>
    </row>
    <row r="40" spans="1:7" x14ac:dyDescent="0.25">
      <c r="A40">
        <v>43</v>
      </c>
      <c r="B40">
        <v>2018</v>
      </c>
      <c r="C40" t="s">
        <v>16</v>
      </c>
      <c r="D40" t="s">
        <v>37</v>
      </c>
      <c r="E40" t="s">
        <v>13</v>
      </c>
      <c r="F40" s="9">
        <v>43160</v>
      </c>
      <c r="G40" s="5">
        <v>7265232.7600000016</v>
      </c>
    </row>
    <row r="41" spans="1:7" x14ac:dyDescent="0.25">
      <c r="A41">
        <v>44</v>
      </c>
      <c r="B41">
        <v>2018</v>
      </c>
      <c r="C41" t="s">
        <v>17</v>
      </c>
      <c r="D41" t="s">
        <v>37</v>
      </c>
      <c r="E41" t="s">
        <v>13</v>
      </c>
      <c r="F41" s="9">
        <v>43191</v>
      </c>
      <c r="G41" s="5">
        <v>2814922.8199999994</v>
      </c>
    </row>
    <row r="42" spans="1:7" x14ac:dyDescent="0.25">
      <c r="A42">
        <v>45</v>
      </c>
      <c r="B42">
        <v>2018</v>
      </c>
      <c r="C42" t="s">
        <v>18</v>
      </c>
      <c r="D42" t="s">
        <v>37</v>
      </c>
      <c r="E42" t="s">
        <v>13</v>
      </c>
      <c r="F42" s="9">
        <v>43221</v>
      </c>
      <c r="G42" s="5">
        <v>4418883.0600000015</v>
      </c>
    </row>
    <row r="43" spans="1:7" x14ac:dyDescent="0.25">
      <c r="A43">
        <v>46</v>
      </c>
      <c r="B43">
        <v>2018</v>
      </c>
      <c r="C43" t="s">
        <v>19</v>
      </c>
      <c r="D43" t="s">
        <v>37</v>
      </c>
      <c r="E43" t="s">
        <v>13</v>
      </c>
      <c r="F43" s="9">
        <v>43252</v>
      </c>
      <c r="G43" s="5">
        <v>10227492.700000001</v>
      </c>
    </row>
    <row r="44" spans="1:7" x14ac:dyDescent="0.25">
      <c r="A44">
        <v>47</v>
      </c>
      <c r="B44">
        <v>2018</v>
      </c>
      <c r="C44" t="s">
        <v>20</v>
      </c>
      <c r="D44" t="s">
        <v>37</v>
      </c>
      <c r="E44" t="s">
        <v>13</v>
      </c>
      <c r="F44" s="9">
        <v>43282</v>
      </c>
      <c r="G44" s="5">
        <v>6216236.9800000032</v>
      </c>
    </row>
    <row r="45" spans="1:7" x14ac:dyDescent="0.25">
      <c r="A45">
        <v>48</v>
      </c>
      <c r="B45">
        <v>2018</v>
      </c>
      <c r="C45" t="s">
        <v>21</v>
      </c>
      <c r="D45" t="s">
        <v>37</v>
      </c>
      <c r="E45" t="s">
        <v>13</v>
      </c>
      <c r="F45" s="9">
        <v>43313</v>
      </c>
      <c r="G45" s="5">
        <v>54880928.049999997</v>
      </c>
    </row>
    <row r="46" spans="1:7" x14ac:dyDescent="0.25">
      <c r="A46">
        <v>49</v>
      </c>
      <c r="B46">
        <v>2018</v>
      </c>
      <c r="C46" t="s">
        <v>22</v>
      </c>
      <c r="D46" t="s">
        <v>37</v>
      </c>
      <c r="E46" t="s">
        <v>13</v>
      </c>
      <c r="F46" s="9">
        <v>43344</v>
      </c>
      <c r="G46" s="5">
        <v>45830091.370000012</v>
      </c>
    </row>
    <row r="47" spans="1:7" x14ac:dyDescent="0.25">
      <c r="A47">
        <v>50</v>
      </c>
      <c r="B47">
        <v>2018</v>
      </c>
      <c r="C47" t="s">
        <v>23</v>
      </c>
      <c r="D47" t="s">
        <v>37</v>
      </c>
      <c r="E47" t="s">
        <v>13</v>
      </c>
      <c r="F47" s="9">
        <v>43374</v>
      </c>
      <c r="G47" s="5">
        <v>44064526.629999995</v>
      </c>
    </row>
    <row r="48" spans="1:7" x14ac:dyDescent="0.25">
      <c r="A48">
        <v>51</v>
      </c>
      <c r="B48">
        <v>2018</v>
      </c>
      <c r="C48" t="s">
        <v>24</v>
      </c>
      <c r="D48" t="s">
        <v>37</v>
      </c>
      <c r="E48" t="s">
        <v>13</v>
      </c>
      <c r="F48" s="9">
        <v>43405</v>
      </c>
      <c r="G48" s="5">
        <v>43002210.580000013</v>
      </c>
    </row>
    <row r="49" spans="1:7" x14ac:dyDescent="0.25">
      <c r="A49">
        <v>52</v>
      </c>
      <c r="B49">
        <v>2018</v>
      </c>
      <c r="C49" t="s">
        <v>25</v>
      </c>
      <c r="D49" t="s">
        <v>37</v>
      </c>
      <c r="E49" t="s">
        <v>13</v>
      </c>
      <c r="F49" s="9">
        <v>43435</v>
      </c>
      <c r="G49" s="5">
        <v>20530951.440000009</v>
      </c>
    </row>
    <row r="50" spans="1:7" x14ac:dyDescent="0.25">
      <c r="A50">
        <v>54</v>
      </c>
      <c r="B50">
        <v>2019</v>
      </c>
      <c r="C50" t="s">
        <v>14</v>
      </c>
      <c r="D50" t="s">
        <v>37</v>
      </c>
      <c r="E50" t="s">
        <v>13</v>
      </c>
      <c r="F50" s="9">
        <v>43466</v>
      </c>
      <c r="G50" s="5">
        <v>20624498.600000001</v>
      </c>
    </row>
    <row r="51" spans="1:7" x14ac:dyDescent="0.25">
      <c r="A51">
        <v>55</v>
      </c>
      <c r="B51">
        <v>2019</v>
      </c>
      <c r="C51" t="s">
        <v>15</v>
      </c>
      <c r="D51" t="s">
        <v>37</v>
      </c>
      <c r="E51" t="s">
        <v>13</v>
      </c>
      <c r="F51" s="9">
        <v>43497</v>
      </c>
      <c r="G51" s="5">
        <v>24631923.210000005</v>
      </c>
    </row>
    <row r="52" spans="1:7" x14ac:dyDescent="0.25">
      <c r="A52">
        <v>56</v>
      </c>
      <c r="B52">
        <v>2019</v>
      </c>
      <c r="C52" t="s">
        <v>16</v>
      </c>
      <c r="D52" t="s">
        <v>37</v>
      </c>
      <c r="E52" t="s">
        <v>13</v>
      </c>
      <c r="F52" s="9">
        <v>43525</v>
      </c>
      <c r="G52" s="5">
        <v>4592405.3600000003</v>
      </c>
    </row>
    <row r="53" spans="1:7" x14ac:dyDescent="0.25">
      <c r="A53">
        <v>57</v>
      </c>
      <c r="B53">
        <v>2019</v>
      </c>
      <c r="C53" t="s">
        <v>17</v>
      </c>
      <c r="D53" t="s">
        <v>37</v>
      </c>
      <c r="E53" t="s">
        <v>13</v>
      </c>
      <c r="F53" s="9">
        <v>43556</v>
      </c>
      <c r="G53" s="5">
        <v>6951635.3600000003</v>
      </c>
    </row>
    <row r="54" spans="1:7" x14ac:dyDescent="0.25">
      <c r="A54">
        <v>58</v>
      </c>
      <c r="B54">
        <v>2019</v>
      </c>
      <c r="C54" t="s">
        <v>18</v>
      </c>
      <c r="D54" t="s">
        <v>37</v>
      </c>
      <c r="E54" t="s">
        <v>13</v>
      </c>
      <c r="F54" s="9">
        <v>43586</v>
      </c>
      <c r="G54" s="5">
        <v>9434433.8699999992</v>
      </c>
    </row>
    <row r="55" spans="1:7" x14ac:dyDescent="0.25">
      <c r="A55">
        <v>59</v>
      </c>
      <c r="B55">
        <v>2019</v>
      </c>
      <c r="C55" t="s">
        <v>19</v>
      </c>
      <c r="D55" t="s">
        <v>37</v>
      </c>
      <c r="E55" t="s">
        <v>13</v>
      </c>
      <c r="F55" s="9">
        <v>43617</v>
      </c>
      <c r="G55" s="5">
        <v>9249776.1799999997</v>
      </c>
    </row>
    <row r="56" spans="1:7" x14ac:dyDescent="0.25">
      <c r="A56">
        <v>60</v>
      </c>
      <c r="B56">
        <v>2019</v>
      </c>
      <c r="C56" t="s">
        <v>20</v>
      </c>
      <c r="D56" t="s">
        <v>37</v>
      </c>
      <c r="E56" t="s">
        <v>13</v>
      </c>
      <c r="F56" s="9">
        <v>43647</v>
      </c>
      <c r="G56" s="5">
        <v>10321083.350000001</v>
      </c>
    </row>
    <row r="57" spans="1:7" x14ac:dyDescent="0.25">
      <c r="A57">
        <v>61</v>
      </c>
      <c r="B57">
        <v>2019</v>
      </c>
      <c r="C57" t="s">
        <v>21</v>
      </c>
      <c r="D57" t="s">
        <v>37</v>
      </c>
      <c r="E57" t="s">
        <v>13</v>
      </c>
      <c r="F57" s="9">
        <v>43678</v>
      </c>
      <c r="G57" s="5">
        <v>63009905.839999996</v>
      </c>
    </row>
    <row r="58" spans="1:7" x14ac:dyDescent="0.25">
      <c r="A58">
        <v>62</v>
      </c>
      <c r="B58">
        <v>2019</v>
      </c>
      <c r="C58" t="s">
        <v>22</v>
      </c>
      <c r="D58" t="s">
        <v>37</v>
      </c>
      <c r="E58" t="s">
        <v>13</v>
      </c>
      <c r="F58" s="9">
        <v>43709</v>
      </c>
      <c r="G58" s="5">
        <v>53044638.559999995</v>
      </c>
    </row>
    <row r="59" spans="1:7" x14ac:dyDescent="0.25">
      <c r="A59">
        <v>63</v>
      </c>
      <c r="B59">
        <v>2019</v>
      </c>
      <c r="C59" t="s">
        <v>23</v>
      </c>
      <c r="D59" t="s">
        <v>37</v>
      </c>
      <c r="E59" t="s">
        <v>13</v>
      </c>
      <c r="F59" s="9">
        <v>43739</v>
      </c>
      <c r="G59" s="5">
        <v>41779889.209999993</v>
      </c>
    </row>
    <row r="60" spans="1:7" x14ac:dyDescent="0.25">
      <c r="A60">
        <v>64</v>
      </c>
      <c r="B60">
        <v>2019</v>
      </c>
      <c r="C60" t="s">
        <v>24</v>
      </c>
      <c r="D60" t="s">
        <v>37</v>
      </c>
      <c r="E60" t="s">
        <v>13</v>
      </c>
      <c r="F60" s="9">
        <v>43770</v>
      </c>
      <c r="G60" s="5">
        <v>45175290.159999974</v>
      </c>
    </row>
    <row r="61" spans="1:7" x14ac:dyDescent="0.25">
      <c r="A61">
        <v>65</v>
      </c>
      <c r="B61">
        <v>2019</v>
      </c>
      <c r="C61" t="s">
        <v>25</v>
      </c>
      <c r="D61" t="s">
        <v>37</v>
      </c>
      <c r="E61" t="s">
        <v>13</v>
      </c>
      <c r="F61" s="9">
        <v>43800</v>
      </c>
      <c r="G61" s="5">
        <v>25716615.290000003</v>
      </c>
    </row>
    <row r="62" spans="1:7" x14ac:dyDescent="0.25">
      <c r="A62">
        <v>67</v>
      </c>
      <c r="B62">
        <v>2020</v>
      </c>
      <c r="C62" t="s">
        <v>14</v>
      </c>
      <c r="D62" t="s">
        <v>37</v>
      </c>
      <c r="E62" t="s">
        <v>13</v>
      </c>
      <c r="F62" s="9">
        <v>43831</v>
      </c>
      <c r="G62" s="5">
        <v>17577445.98</v>
      </c>
    </row>
    <row r="63" spans="1:7" x14ac:dyDescent="0.25">
      <c r="A63">
        <v>68</v>
      </c>
      <c r="B63">
        <v>2020</v>
      </c>
      <c r="C63" t="s">
        <v>15</v>
      </c>
      <c r="D63" t="s">
        <v>37</v>
      </c>
      <c r="E63" t="s">
        <v>13</v>
      </c>
      <c r="F63" s="9">
        <v>43862</v>
      </c>
      <c r="G63" s="5">
        <v>11595950.82</v>
      </c>
    </row>
    <row r="64" spans="1:7" x14ac:dyDescent="0.25">
      <c r="A64">
        <v>69</v>
      </c>
      <c r="B64">
        <v>2020</v>
      </c>
      <c r="C64" t="s">
        <v>16</v>
      </c>
      <c r="D64" t="s">
        <v>37</v>
      </c>
      <c r="E64" t="s">
        <v>13</v>
      </c>
      <c r="F64" s="9">
        <v>43891</v>
      </c>
      <c r="G64" s="5">
        <v>46252310.610000007</v>
      </c>
    </row>
    <row r="65" spans="1:7" x14ac:dyDescent="0.25">
      <c r="A65">
        <v>70</v>
      </c>
      <c r="B65">
        <v>2020</v>
      </c>
      <c r="C65" t="s">
        <v>17</v>
      </c>
      <c r="D65" t="s">
        <v>37</v>
      </c>
      <c r="E65" t="s">
        <v>13</v>
      </c>
      <c r="F65" s="9">
        <v>43922</v>
      </c>
      <c r="G65" s="5">
        <v>36881243.93</v>
      </c>
    </row>
    <row r="66" spans="1:7" x14ac:dyDescent="0.25">
      <c r="A66">
        <v>71</v>
      </c>
      <c r="B66">
        <v>2020</v>
      </c>
      <c r="C66" t="s">
        <v>18</v>
      </c>
      <c r="D66" t="s">
        <v>37</v>
      </c>
      <c r="E66" t="s">
        <v>13</v>
      </c>
      <c r="F66" s="9">
        <v>43952</v>
      </c>
      <c r="G66" s="5">
        <v>24558043.54999999</v>
      </c>
    </row>
    <row r="67" spans="1:7" x14ac:dyDescent="0.25">
      <c r="A67">
        <v>72</v>
      </c>
      <c r="B67">
        <v>2020</v>
      </c>
      <c r="C67" t="s">
        <v>19</v>
      </c>
      <c r="D67" t="s">
        <v>37</v>
      </c>
      <c r="E67" t="s">
        <v>13</v>
      </c>
      <c r="F67" s="9">
        <v>43983</v>
      </c>
      <c r="G67" s="5">
        <v>32523599.809999999</v>
      </c>
    </row>
    <row r="68" spans="1:7" x14ac:dyDescent="0.25">
      <c r="A68">
        <v>73</v>
      </c>
      <c r="B68">
        <v>2020</v>
      </c>
      <c r="C68" t="s">
        <v>20</v>
      </c>
      <c r="D68" t="s">
        <v>37</v>
      </c>
      <c r="E68" t="s">
        <v>13</v>
      </c>
      <c r="F68" s="9">
        <v>44013</v>
      </c>
      <c r="G68" s="5">
        <v>40574185.689999998</v>
      </c>
    </row>
    <row r="69" spans="1:7" x14ac:dyDescent="0.25">
      <c r="A69">
        <v>74</v>
      </c>
      <c r="B69">
        <v>2020</v>
      </c>
      <c r="C69" t="s">
        <v>21</v>
      </c>
      <c r="D69" t="s">
        <v>37</v>
      </c>
      <c r="E69" t="s">
        <v>13</v>
      </c>
      <c r="F69" s="9">
        <v>44044</v>
      </c>
      <c r="G69" s="5">
        <v>89580948.23999995</v>
      </c>
    </row>
    <row r="70" spans="1:7" x14ac:dyDescent="0.25">
      <c r="A70">
        <v>75</v>
      </c>
      <c r="B70">
        <v>2020</v>
      </c>
      <c r="C70" t="s">
        <v>22</v>
      </c>
      <c r="D70" t="s">
        <v>37</v>
      </c>
      <c r="E70" t="s">
        <v>13</v>
      </c>
      <c r="F70" s="9">
        <v>44075</v>
      </c>
      <c r="G70" s="5">
        <v>53835396.449999981</v>
      </c>
    </row>
    <row r="71" spans="1:7" x14ac:dyDescent="0.25">
      <c r="A71">
        <v>76</v>
      </c>
      <c r="B71">
        <v>2020</v>
      </c>
      <c r="C71" t="s">
        <v>23</v>
      </c>
      <c r="D71" t="s">
        <v>37</v>
      </c>
      <c r="E71" t="s">
        <v>13</v>
      </c>
      <c r="F71" s="9">
        <v>44105</v>
      </c>
      <c r="G71" s="5">
        <v>57268059.050000004</v>
      </c>
    </row>
    <row r="72" spans="1:7" x14ac:dyDescent="0.25">
      <c r="A72">
        <v>77</v>
      </c>
      <c r="B72">
        <v>2020</v>
      </c>
      <c r="C72" t="s">
        <v>24</v>
      </c>
      <c r="D72" t="s">
        <v>37</v>
      </c>
      <c r="E72" t="s">
        <v>13</v>
      </c>
      <c r="F72" s="9">
        <v>44136</v>
      </c>
      <c r="G72" s="5">
        <v>60720119.539999992</v>
      </c>
    </row>
    <row r="73" spans="1:7" x14ac:dyDescent="0.25">
      <c r="A73">
        <v>78</v>
      </c>
      <c r="B73">
        <v>2020</v>
      </c>
      <c r="C73" t="s">
        <v>25</v>
      </c>
      <c r="D73" t="s">
        <v>37</v>
      </c>
      <c r="E73" t="s">
        <v>13</v>
      </c>
      <c r="F73" s="9">
        <v>44166</v>
      </c>
      <c r="G73" s="5">
        <v>39088087.289999984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DC9E-437C-4AD5-B967-FBA99F01A294}">
  <dimension ref="A1:K36"/>
  <sheetViews>
    <sheetView zoomScaleNormal="100" workbookViewId="0">
      <selection activeCell="I37" sqref="I37"/>
    </sheetView>
  </sheetViews>
  <sheetFormatPr defaultRowHeight="15" x14ac:dyDescent="0.25"/>
  <cols>
    <col min="1" max="1" width="11.28515625" bestFit="1" customWidth="1"/>
    <col min="2" max="2" width="19.85546875" customWidth="1"/>
    <col min="3" max="7" width="16.28515625" bestFit="1" customWidth="1"/>
    <col min="8" max="8" width="15.28515625" bestFit="1" customWidth="1"/>
    <col min="9" max="9" width="12.28515625" bestFit="1" customWidth="1"/>
    <col min="10" max="11" width="15.28515625" bestFit="1" customWidth="1"/>
  </cols>
  <sheetData>
    <row r="1" spans="1:11" x14ac:dyDescent="0.25">
      <c r="D1" s="1"/>
    </row>
    <row r="2" spans="1:11" x14ac:dyDescent="0.25">
      <c r="A2" s="12" t="s">
        <v>0</v>
      </c>
      <c r="B2" s="4">
        <v>2015</v>
      </c>
      <c r="C2" s="4">
        <v>2016</v>
      </c>
      <c r="D2" s="4">
        <v>2017</v>
      </c>
      <c r="E2" s="4">
        <v>2018</v>
      </c>
      <c r="F2" s="4">
        <v>2019</v>
      </c>
      <c r="G2" s="4">
        <v>2020</v>
      </c>
    </row>
    <row r="3" spans="1:11" x14ac:dyDescent="0.25">
      <c r="A3" s="4" t="s">
        <v>1</v>
      </c>
      <c r="B3" s="5">
        <v>6490904.4599999962</v>
      </c>
      <c r="C3" s="5">
        <v>6000449.1399999997</v>
      </c>
      <c r="D3" s="5">
        <v>11090089.890000001</v>
      </c>
      <c r="E3" s="5">
        <v>19759053.899999995</v>
      </c>
      <c r="F3" s="5">
        <v>20624498.600000001</v>
      </c>
      <c r="G3" s="5">
        <v>17577445.98</v>
      </c>
      <c r="H3" s="5"/>
      <c r="J3" s="8"/>
    </row>
    <row r="4" spans="1:11" x14ac:dyDescent="0.25">
      <c r="A4" s="4" t="s">
        <v>2</v>
      </c>
      <c r="B4" s="5">
        <v>5022510.3199999984</v>
      </c>
      <c r="C4" s="5">
        <v>14423947.34</v>
      </c>
      <c r="D4" s="5">
        <v>12923325.27</v>
      </c>
      <c r="E4" s="5">
        <v>21824416.559999999</v>
      </c>
      <c r="F4" s="5">
        <v>24631923.210000005</v>
      </c>
      <c r="G4" s="5">
        <v>11595950.82</v>
      </c>
      <c r="H4" s="5"/>
      <c r="J4" s="3"/>
      <c r="K4" s="3"/>
    </row>
    <row r="5" spans="1:11" x14ac:dyDescent="0.25">
      <c r="A5" s="4" t="s">
        <v>3</v>
      </c>
      <c r="B5" s="5">
        <v>2712285.1270000003</v>
      </c>
      <c r="C5" s="5">
        <v>11098705.399999997</v>
      </c>
      <c r="D5" s="5">
        <v>6721689.3499999987</v>
      </c>
      <c r="E5" s="5">
        <v>7265232.7600000016</v>
      </c>
      <c r="F5" s="5">
        <v>4592405.3600000003</v>
      </c>
      <c r="G5" s="5">
        <v>46252310.610000007</v>
      </c>
      <c r="H5" s="5"/>
      <c r="J5" s="3"/>
      <c r="K5" s="3"/>
    </row>
    <row r="6" spans="1:11" x14ac:dyDescent="0.25">
      <c r="A6" s="4" t="s">
        <v>4</v>
      </c>
      <c r="B6" s="5">
        <v>1511615.3630000001</v>
      </c>
      <c r="C6" s="5">
        <v>3621485.7000000011</v>
      </c>
      <c r="D6" s="5">
        <v>6766527.379999998</v>
      </c>
      <c r="E6" s="5">
        <v>2814922.8199999994</v>
      </c>
      <c r="F6" s="5">
        <v>6951635.3600000003</v>
      </c>
      <c r="G6" s="5">
        <v>36881243.93</v>
      </c>
      <c r="H6" s="5"/>
    </row>
    <row r="7" spans="1:11" x14ac:dyDescent="0.25">
      <c r="A7" s="4" t="s">
        <v>5</v>
      </c>
      <c r="B7" s="5">
        <v>2783722.4799999995</v>
      </c>
      <c r="C7" s="5">
        <v>3585843.21</v>
      </c>
      <c r="D7" s="5">
        <v>4592980.6499999985</v>
      </c>
      <c r="E7" s="5">
        <v>4418883.0600000015</v>
      </c>
      <c r="F7" s="5">
        <v>9434433.8699999992</v>
      </c>
      <c r="G7" s="5">
        <v>24558043.54999999</v>
      </c>
      <c r="H7" s="5"/>
    </row>
    <row r="8" spans="1:11" x14ac:dyDescent="0.25">
      <c r="A8" s="4" t="s">
        <v>6</v>
      </c>
      <c r="B8" s="5">
        <v>5321510.6999999993</v>
      </c>
      <c r="C8" s="5">
        <v>3901937.34</v>
      </c>
      <c r="D8" s="5">
        <v>5264205.8999999994</v>
      </c>
      <c r="E8" s="5">
        <v>10227492.700000001</v>
      </c>
      <c r="F8" s="5">
        <v>9249776.1799999997</v>
      </c>
      <c r="G8" s="5">
        <v>32523599.809999999</v>
      </c>
      <c r="H8" s="5"/>
    </row>
    <row r="9" spans="1:11" x14ac:dyDescent="0.25">
      <c r="A9" s="4" t="s">
        <v>7</v>
      </c>
      <c r="B9" s="5">
        <v>13499433.160000004</v>
      </c>
      <c r="C9" s="5">
        <v>9662319.3699999992</v>
      </c>
      <c r="D9" s="5">
        <v>8089323.8099999977</v>
      </c>
      <c r="E9" s="5">
        <v>6216236.9800000032</v>
      </c>
      <c r="F9" s="5">
        <v>10321083.350000001</v>
      </c>
      <c r="G9" s="5">
        <v>40574185.689999998</v>
      </c>
      <c r="H9" s="5"/>
    </row>
    <row r="10" spans="1:11" x14ac:dyDescent="0.25">
      <c r="A10" s="4" t="s">
        <v>8</v>
      </c>
      <c r="B10" s="5">
        <v>31097233.599999998</v>
      </c>
      <c r="C10" s="5">
        <v>41669120.880000003</v>
      </c>
      <c r="D10" s="5">
        <v>44605152.730000004</v>
      </c>
      <c r="E10" s="5">
        <v>54880928.049999997</v>
      </c>
      <c r="F10" s="5">
        <v>63009905.839999996</v>
      </c>
      <c r="G10" s="5">
        <v>89580948.23999995</v>
      </c>
      <c r="I10" s="6"/>
      <c r="J10" s="40"/>
    </row>
    <row r="11" spans="1:11" x14ac:dyDescent="0.25">
      <c r="A11" s="4" t="s">
        <v>9</v>
      </c>
      <c r="B11" s="5">
        <v>24118842.93</v>
      </c>
      <c r="C11" s="5">
        <v>30177789.84</v>
      </c>
      <c r="D11" s="5">
        <v>39632779.920000009</v>
      </c>
      <c r="E11" s="5">
        <v>45830091.370000012</v>
      </c>
      <c r="F11" s="5">
        <v>53044638.559999995</v>
      </c>
      <c r="G11" s="5">
        <v>53835396.449999981</v>
      </c>
    </row>
    <row r="12" spans="1:11" x14ac:dyDescent="0.25">
      <c r="A12" s="4" t="s">
        <v>10</v>
      </c>
      <c r="B12" s="5">
        <v>40250478.990000002</v>
      </c>
      <c r="C12" s="5">
        <v>25842760.080000006</v>
      </c>
      <c r="D12" s="5">
        <v>35917201.329999991</v>
      </c>
      <c r="E12" s="5">
        <v>44064526.629999995</v>
      </c>
      <c r="F12" s="5">
        <v>41779889.209999993</v>
      </c>
      <c r="G12" s="5">
        <v>57268059.050000004</v>
      </c>
    </row>
    <row r="13" spans="1:11" x14ac:dyDescent="0.25">
      <c r="A13" s="4" t="s">
        <v>11</v>
      </c>
      <c r="B13" s="5">
        <v>31861979.520000003</v>
      </c>
      <c r="C13" s="5">
        <v>35365178.139999978</v>
      </c>
      <c r="D13" s="5">
        <v>38785946.100000016</v>
      </c>
      <c r="E13" s="5">
        <v>43002210.580000013</v>
      </c>
      <c r="F13" s="5">
        <v>45175290.159999974</v>
      </c>
      <c r="G13" s="5">
        <v>60720119.539999992</v>
      </c>
    </row>
    <row r="14" spans="1:11" x14ac:dyDescent="0.25">
      <c r="A14" s="4" t="s">
        <v>12</v>
      </c>
      <c r="B14" s="5">
        <v>22915335.499999996</v>
      </c>
      <c r="C14" s="5">
        <v>31334246.180000011</v>
      </c>
      <c r="D14" s="5">
        <v>27047553.990000002</v>
      </c>
      <c r="E14" s="5">
        <v>20530951.440000009</v>
      </c>
      <c r="F14" s="5">
        <v>25716615.290000003</v>
      </c>
      <c r="G14" s="5">
        <v>39088087.289999984</v>
      </c>
    </row>
    <row r="15" spans="1:11" x14ac:dyDescent="0.25">
      <c r="A15" s="11"/>
      <c r="B15" s="13"/>
      <c r="C15" s="13"/>
      <c r="D15" s="13"/>
      <c r="E15" s="13"/>
      <c r="F15" s="13"/>
      <c r="G15" s="13"/>
      <c r="H15" s="14"/>
    </row>
    <row r="16" spans="1:11" x14ac:dyDescent="0.25">
      <c r="A16" s="16"/>
      <c r="B16" s="17"/>
      <c r="C16" s="17"/>
      <c r="D16" s="17"/>
      <c r="E16" s="17"/>
      <c r="F16" s="17"/>
      <c r="G16" s="17"/>
    </row>
    <row r="18" spans="2:9" x14ac:dyDescent="0.25">
      <c r="B18" s="6"/>
      <c r="C18" s="6"/>
      <c r="D18" s="6"/>
      <c r="E18" s="6"/>
      <c r="F18" s="6"/>
    </row>
    <row r="19" spans="2:9" x14ac:dyDescent="0.25">
      <c r="C19" s="8"/>
      <c r="D19" s="8"/>
      <c r="E19" s="8"/>
      <c r="F19" s="8"/>
    </row>
    <row r="23" spans="2:9" x14ac:dyDescent="0.25">
      <c r="D23" s="5"/>
      <c r="E23" s="15"/>
    </row>
    <row r="24" spans="2:9" x14ac:dyDescent="0.25">
      <c r="D24" s="5"/>
      <c r="E24" s="15"/>
    </row>
    <row r="25" spans="2:9" x14ac:dyDescent="0.25">
      <c r="D25" s="5"/>
      <c r="E25" s="15"/>
    </row>
    <row r="26" spans="2:9" x14ac:dyDescent="0.25">
      <c r="D26" s="5"/>
      <c r="E26" s="15"/>
    </row>
    <row r="27" spans="2:9" x14ac:dyDescent="0.25">
      <c r="D27" s="5"/>
      <c r="E27" s="15"/>
    </row>
    <row r="28" spans="2:9" x14ac:dyDescent="0.25">
      <c r="D28" s="5"/>
      <c r="E28" s="15"/>
      <c r="I28" t="s">
        <v>48</v>
      </c>
    </row>
    <row r="29" spans="2:9" x14ac:dyDescent="0.25">
      <c r="D29" s="5"/>
      <c r="E29" s="15"/>
      <c r="I29" t="s">
        <v>49</v>
      </c>
    </row>
    <row r="30" spans="2:9" x14ac:dyDescent="0.25">
      <c r="D30" s="5"/>
      <c r="E30" s="15"/>
      <c r="I30" t="s">
        <v>50</v>
      </c>
    </row>
    <row r="31" spans="2:9" x14ac:dyDescent="0.25">
      <c r="D31" s="5"/>
      <c r="E31" s="15"/>
    </row>
    <row r="32" spans="2:9" x14ac:dyDescent="0.25">
      <c r="D32" s="5"/>
      <c r="E32" s="15"/>
      <c r="I32" t="s">
        <v>51</v>
      </c>
    </row>
    <row r="33" spans="4:9" x14ac:dyDescent="0.25">
      <c r="D33" s="5"/>
      <c r="E33" s="15"/>
      <c r="I33" t="s">
        <v>52</v>
      </c>
    </row>
    <row r="34" spans="4:9" x14ac:dyDescent="0.25">
      <c r="D34" s="5"/>
      <c r="E34" s="15"/>
    </row>
    <row r="35" spans="4:9" x14ac:dyDescent="0.25">
      <c r="I35" t="s">
        <v>53</v>
      </c>
    </row>
    <row r="36" spans="4:9" x14ac:dyDescent="0.25">
      <c r="I36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5035-83A8-4D6B-8AA6-C1F26892341D}">
  <dimension ref="A1:H162"/>
  <sheetViews>
    <sheetView zoomScale="115" zoomScaleNormal="115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3" max="3" width="15.28515625" bestFit="1" customWidth="1"/>
    <col min="4" max="4" width="16.28515625" bestFit="1" customWidth="1"/>
    <col min="6" max="6" width="12.85546875" customWidth="1"/>
    <col min="8" max="8" width="16.28515625" bestFit="1" customWidth="1"/>
  </cols>
  <sheetData>
    <row r="1" spans="1:8" ht="30" x14ac:dyDescent="0.25">
      <c r="A1" s="18" t="s">
        <v>39</v>
      </c>
      <c r="B1" s="18" t="s">
        <v>40</v>
      </c>
      <c r="C1" s="18" t="s">
        <v>28</v>
      </c>
      <c r="D1" s="19" t="s">
        <v>45</v>
      </c>
      <c r="E1" s="19" t="s">
        <v>41</v>
      </c>
      <c r="F1" s="19" t="s">
        <v>42</v>
      </c>
    </row>
    <row r="2" spans="1:8" x14ac:dyDescent="0.25">
      <c r="A2" s="9">
        <v>42370</v>
      </c>
      <c r="B2" s="10">
        <v>1</v>
      </c>
      <c r="C2" s="5">
        <v>6000449.1399999997</v>
      </c>
      <c r="F2" s="20">
        <f>AVERAGE(E14,E26,E38,E50)</f>
        <v>0.77596383336486507</v>
      </c>
      <c r="H2" s="5"/>
    </row>
    <row r="3" spans="1:8" x14ac:dyDescent="0.25">
      <c r="A3" s="9">
        <v>42401</v>
      </c>
      <c r="B3" s="10">
        <v>2</v>
      </c>
      <c r="C3" s="5">
        <v>14423947.34</v>
      </c>
      <c r="F3" s="20">
        <f t="shared" ref="F3:F11" si="0">AVERAGE(E15,E27,E39,E51)</f>
        <v>0.8050886941058204</v>
      </c>
      <c r="H3" s="5"/>
    </row>
    <row r="4" spans="1:8" x14ac:dyDescent="0.25">
      <c r="A4" s="9">
        <v>42430</v>
      </c>
      <c r="B4" s="10">
        <v>3</v>
      </c>
      <c r="C4" s="5">
        <v>11098705.399999997</v>
      </c>
      <c r="F4" s="20">
        <f t="shared" si="0"/>
        <v>0.63423851541456555</v>
      </c>
      <c r="H4" s="5"/>
    </row>
    <row r="5" spans="1:8" x14ac:dyDescent="0.25">
      <c r="A5" s="9">
        <v>42461</v>
      </c>
      <c r="B5" s="10">
        <v>4</v>
      </c>
      <c r="C5" s="5">
        <v>3621485.7000000011</v>
      </c>
      <c r="F5" s="20">
        <f t="shared" si="0"/>
        <v>0.49764641757410705</v>
      </c>
      <c r="H5" s="5"/>
    </row>
    <row r="6" spans="1:8" x14ac:dyDescent="0.25">
      <c r="A6" s="9">
        <v>42491</v>
      </c>
      <c r="B6" s="10">
        <v>5</v>
      </c>
      <c r="C6" s="5">
        <v>3585843.21</v>
      </c>
      <c r="F6" s="20">
        <f t="shared" si="0"/>
        <v>0.40306556136374511</v>
      </c>
      <c r="H6" s="5"/>
    </row>
    <row r="7" spans="1:8" x14ac:dyDescent="0.25">
      <c r="A7" s="9">
        <v>42522</v>
      </c>
      <c r="B7" s="10">
        <v>6</v>
      </c>
      <c r="C7" s="5">
        <v>3901937.34</v>
      </c>
      <c r="F7" s="20">
        <f t="shared" si="0"/>
        <v>0.37979370445237998</v>
      </c>
      <c r="H7" s="5"/>
    </row>
    <row r="8" spans="1:8" x14ac:dyDescent="0.25">
      <c r="A8" s="9">
        <v>42552</v>
      </c>
      <c r="B8" s="10">
        <v>7</v>
      </c>
      <c r="C8" s="5">
        <v>9662319.3699999992</v>
      </c>
      <c r="F8" s="20">
        <f t="shared" si="0"/>
        <v>0.38373958086322674</v>
      </c>
      <c r="H8" s="5"/>
    </row>
    <row r="9" spans="1:8" x14ac:dyDescent="0.25">
      <c r="A9" s="9">
        <v>42583</v>
      </c>
      <c r="B9" s="10">
        <v>8</v>
      </c>
      <c r="C9" s="5">
        <v>41669120.880000003</v>
      </c>
      <c r="F9" s="20">
        <f t="shared" si="0"/>
        <v>2.4515117093650391</v>
      </c>
      <c r="H9" s="5"/>
    </row>
    <row r="10" spans="1:8" x14ac:dyDescent="0.25">
      <c r="A10" s="9">
        <v>42614</v>
      </c>
      <c r="B10" s="10">
        <v>9</v>
      </c>
      <c r="C10" s="5">
        <v>30177789.84</v>
      </c>
      <c r="F10" s="20">
        <f t="shared" si="0"/>
        <v>2.0349465930236246</v>
      </c>
      <c r="H10" s="5"/>
    </row>
    <row r="11" spans="1:8" x14ac:dyDescent="0.25">
      <c r="A11" s="9">
        <v>42644</v>
      </c>
      <c r="B11" s="10">
        <v>10</v>
      </c>
      <c r="C11" s="5">
        <v>25842760.080000006</v>
      </c>
      <c r="F11" s="20">
        <f t="shared" si="0"/>
        <v>1.7595098374921945</v>
      </c>
      <c r="H11" s="5"/>
    </row>
    <row r="12" spans="1:8" x14ac:dyDescent="0.25">
      <c r="A12" s="9">
        <v>42675</v>
      </c>
      <c r="B12" s="10">
        <v>11</v>
      </c>
      <c r="C12" s="5">
        <v>35365178.139999978</v>
      </c>
      <c r="F12" s="20">
        <f>AVERAGE(E24,E36,E48)</f>
        <v>1.8141147409854483</v>
      </c>
      <c r="H12" s="5"/>
    </row>
    <row r="13" spans="1:8" x14ac:dyDescent="0.25">
      <c r="A13" s="9">
        <v>42705</v>
      </c>
      <c r="B13" s="10">
        <v>12</v>
      </c>
      <c r="C13" s="5">
        <v>31334246.180000011</v>
      </c>
      <c r="D13" s="6">
        <f>AVERAGE(C2:C13)</f>
        <v>18056981.885000002</v>
      </c>
      <c r="E13" s="15">
        <f>C13/D13</f>
        <v>1.7352980902101629</v>
      </c>
      <c r="F13" s="20">
        <f>AVERAGE(E25,E37,E49)</f>
        <v>1.0675832202014017</v>
      </c>
      <c r="H13" s="5"/>
    </row>
    <row r="14" spans="1:8" x14ac:dyDescent="0.25">
      <c r="A14" s="9">
        <v>42736</v>
      </c>
      <c r="B14" s="10">
        <v>13</v>
      </c>
      <c r="C14" s="5">
        <v>11090089.890000001</v>
      </c>
      <c r="D14" s="6">
        <f>AVERAGE(C3:C14)</f>
        <v>18481118.614166666</v>
      </c>
      <c r="E14" s="15">
        <f>C14/D14</f>
        <v>0.60007676599721149</v>
      </c>
      <c r="F14" s="5"/>
    </row>
    <row r="15" spans="1:8" x14ac:dyDescent="0.25">
      <c r="A15" s="9">
        <v>42767</v>
      </c>
      <c r="B15" s="10">
        <v>14</v>
      </c>
      <c r="C15" s="5">
        <v>12923325.27</v>
      </c>
      <c r="D15" s="6">
        <f t="shared" ref="D15:D54" si="1">AVERAGE(C4:C15)</f>
        <v>18356066.775000002</v>
      </c>
      <c r="E15" s="15">
        <f t="shared" ref="E15:E54" si="2">C15/D15</f>
        <v>0.70403564273370856</v>
      </c>
    </row>
    <row r="16" spans="1:8" x14ac:dyDescent="0.25">
      <c r="A16" s="9">
        <v>42795</v>
      </c>
      <c r="B16" s="10">
        <v>15</v>
      </c>
      <c r="C16" s="5">
        <v>6721689.3499999987</v>
      </c>
      <c r="D16" s="6">
        <f t="shared" si="1"/>
        <v>17991315.4375</v>
      </c>
      <c r="E16" s="15">
        <f t="shared" si="2"/>
        <v>0.37360744262143941</v>
      </c>
    </row>
    <row r="17" spans="1:5" x14ac:dyDescent="0.25">
      <c r="A17" s="9">
        <v>42826</v>
      </c>
      <c r="B17" s="10">
        <v>16</v>
      </c>
      <c r="C17" s="5">
        <v>6766527.379999998</v>
      </c>
      <c r="D17" s="6">
        <f t="shared" si="1"/>
        <v>18253402.244166669</v>
      </c>
      <c r="E17" s="15">
        <f t="shared" si="2"/>
        <v>0.3706995161497858</v>
      </c>
    </row>
    <row r="18" spans="1:5" x14ac:dyDescent="0.25">
      <c r="A18" s="9">
        <v>42856</v>
      </c>
      <c r="B18" s="10">
        <v>17</v>
      </c>
      <c r="C18" s="5">
        <v>4592980.6499999985</v>
      </c>
      <c r="D18" s="6">
        <f t="shared" si="1"/>
        <v>18337330.36416667</v>
      </c>
      <c r="E18" s="15">
        <f t="shared" si="2"/>
        <v>0.25047160948658209</v>
      </c>
    </row>
    <row r="19" spans="1:5" x14ac:dyDescent="0.25">
      <c r="A19" s="9">
        <v>42887</v>
      </c>
      <c r="B19" s="10">
        <v>18</v>
      </c>
      <c r="C19" s="5">
        <v>5264205.8999999994</v>
      </c>
      <c r="D19" s="6">
        <f t="shared" si="1"/>
        <v>18450852.744166669</v>
      </c>
      <c r="E19" s="15">
        <f t="shared" si="2"/>
        <v>0.28530962622658756</v>
      </c>
    </row>
    <row r="20" spans="1:5" x14ac:dyDescent="0.25">
      <c r="A20" s="9">
        <v>42917</v>
      </c>
      <c r="B20" s="10">
        <v>19</v>
      </c>
      <c r="C20" s="5">
        <v>8089323.8099999977</v>
      </c>
      <c r="D20" s="6">
        <f t="shared" si="1"/>
        <v>18319769.780833334</v>
      </c>
      <c r="E20" s="15">
        <f t="shared" si="2"/>
        <v>0.44156252544523128</v>
      </c>
    </row>
    <row r="21" spans="1:5" x14ac:dyDescent="0.25">
      <c r="A21" s="9">
        <v>42948</v>
      </c>
      <c r="B21" s="10">
        <v>20</v>
      </c>
      <c r="C21" s="5">
        <v>44605152.730000004</v>
      </c>
      <c r="D21" s="6">
        <f t="shared" si="1"/>
        <v>18564439.101666663</v>
      </c>
      <c r="E21" s="15">
        <f t="shared" si="2"/>
        <v>2.4027201945463292</v>
      </c>
    </row>
    <row r="22" spans="1:5" x14ac:dyDescent="0.25">
      <c r="A22" s="9">
        <v>42979</v>
      </c>
      <c r="B22" s="10">
        <v>21</v>
      </c>
      <c r="C22" s="5">
        <v>39632779.920000009</v>
      </c>
      <c r="D22" s="6">
        <f t="shared" si="1"/>
        <v>19352354.941666666</v>
      </c>
      <c r="E22" s="15">
        <f t="shared" si="2"/>
        <v>2.0479564393823972</v>
      </c>
    </row>
    <row r="23" spans="1:5" x14ac:dyDescent="0.25">
      <c r="A23" s="9">
        <v>43009</v>
      </c>
      <c r="B23" s="10">
        <v>22</v>
      </c>
      <c r="C23" s="5">
        <v>35917201.329999991</v>
      </c>
      <c r="D23" s="6">
        <f t="shared" si="1"/>
        <v>20191891.712500002</v>
      </c>
      <c r="E23" s="15">
        <f t="shared" si="2"/>
        <v>1.778793282046232</v>
      </c>
    </row>
    <row r="24" spans="1:5" x14ac:dyDescent="0.25">
      <c r="A24" s="9">
        <v>43040</v>
      </c>
      <c r="B24" s="10">
        <v>23</v>
      </c>
      <c r="C24" s="5">
        <v>38785946.100000016</v>
      </c>
      <c r="D24" s="6">
        <f t="shared" si="1"/>
        <v>20476955.709166668</v>
      </c>
      <c r="E24" s="15">
        <f t="shared" si="2"/>
        <v>1.8941265806731802</v>
      </c>
    </row>
    <row r="25" spans="1:5" x14ac:dyDescent="0.25">
      <c r="A25" s="9">
        <v>43070</v>
      </c>
      <c r="B25" s="10">
        <v>24</v>
      </c>
      <c r="C25" s="5">
        <v>27047553.990000002</v>
      </c>
      <c r="D25" s="6">
        <f t="shared" si="1"/>
        <v>20119731.360000003</v>
      </c>
      <c r="E25" s="15">
        <f t="shared" si="2"/>
        <v>1.344329777870354</v>
      </c>
    </row>
    <row r="26" spans="1:5" x14ac:dyDescent="0.25">
      <c r="A26" s="9">
        <v>43101</v>
      </c>
      <c r="B26" s="10">
        <v>25</v>
      </c>
      <c r="C26" s="5">
        <v>19759053.899999995</v>
      </c>
      <c r="D26" s="6">
        <f t="shared" si="1"/>
        <v>20842145.027500004</v>
      </c>
      <c r="E26" s="15">
        <f t="shared" si="2"/>
        <v>0.94803360565474748</v>
      </c>
    </row>
    <row r="27" spans="1:5" x14ac:dyDescent="0.25">
      <c r="A27" s="9">
        <v>43132</v>
      </c>
      <c r="B27" s="10">
        <v>26</v>
      </c>
      <c r="C27" s="5">
        <v>21824416.559999999</v>
      </c>
      <c r="D27" s="6">
        <f t="shared" si="1"/>
        <v>21583902.635000002</v>
      </c>
      <c r="E27" s="15">
        <f t="shared" si="2"/>
        <v>1.0111432083931839</v>
      </c>
    </row>
    <row r="28" spans="1:5" x14ac:dyDescent="0.25">
      <c r="A28" s="9">
        <v>43160</v>
      </c>
      <c r="B28" s="10">
        <v>27</v>
      </c>
      <c r="C28" s="5">
        <v>7265232.7600000016</v>
      </c>
      <c r="D28" s="6">
        <f t="shared" si="1"/>
        <v>21629197.919166669</v>
      </c>
      <c r="E28" s="15">
        <f t="shared" si="2"/>
        <v>0.33589931476663454</v>
      </c>
    </row>
    <row r="29" spans="1:5" x14ac:dyDescent="0.25">
      <c r="A29" s="9">
        <v>43191</v>
      </c>
      <c r="B29" s="10">
        <v>28</v>
      </c>
      <c r="C29" s="5">
        <v>2814922.8199999994</v>
      </c>
      <c r="D29" s="6">
        <f t="shared" si="1"/>
        <v>21299897.53916667</v>
      </c>
      <c r="E29" s="15">
        <f t="shared" si="2"/>
        <v>0.13215663666099162</v>
      </c>
    </row>
    <row r="30" spans="1:5" x14ac:dyDescent="0.25">
      <c r="A30" s="9">
        <v>43221</v>
      </c>
      <c r="B30" s="10">
        <v>29</v>
      </c>
      <c r="C30" s="5">
        <v>4418883.0600000015</v>
      </c>
      <c r="D30" s="6">
        <f t="shared" si="1"/>
        <v>21285389.40666667</v>
      </c>
      <c r="E30" s="15">
        <f t="shared" si="2"/>
        <v>0.20760170159799798</v>
      </c>
    </row>
    <row r="31" spans="1:5" x14ac:dyDescent="0.25">
      <c r="A31" s="9">
        <v>43252</v>
      </c>
      <c r="B31" s="10">
        <v>30</v>
      </c>
      <c r="C31" s="5">
        <v>10227492.700000001</v>
      </c>
      <c r="D31" s="6">
        <f t="shared" si="1"/>
        <v>21698996.640000001</v>
      </c>
      <c r="E31" s="15">
        <f t="shared" si="2"/>
        <v>0.47133482112931468</v>
      </c>
    </row>
    <row r="32" spans="1:5" x14ac:dyDescent="0.25">
      <c r="A32" s="9">
        <v>43282</v>
      </c>
      <c r="B32" s="10">
        <v>31</v>
      </c>
      <c r="C32" s="5">
        <v>6216236.9800000032</v>
      </c>
      <c r="D32" s="6">
        <f t="shared" si="1"/>
        <v>21542906.070833333</v>
      </c>
      <c r="E32" s="15">
        <f t="shared" si="2"/>
        <v>0.28855145910031549</v>
      </c>
    </row>
    <row r="33" spans="1:6" x14ac:dyDescent="0.25">
      <c r="A33" s="9">
        <v>43313</v>
      </c>
      <c r="B33" s="10">
        <v>32</v>
      </c>
      <c r="C33" s="5">
        <v>54880928.049999997</v>
      </c>
      <c r="D33" s="6">
        <f t="shared" si="1"/>
        <v>22399220.680833336</v>
      </c>
      <c r="E33" s="15">
        <f t="shared" si="2"/>
        <v>2.4501266732445184</v>
      </c>
    </row>
    <row r="34" spans="1:6" x14ac:dyDescent="0.25">
      <c r="A34" s="9">
        <v>43344</v>
      </c>
      <c r="B34" s="10">
        <v>33</v>
      </c>
      <c r="C34" s="5">
        <v>45830091.370000012</v>
      </c>
      <c r="D34" s="6">
        <f t="shared" si="1"/>
        <v>22915663.301666662</v>
      </c>
      <c r="E34" s="15">
        <f t="shared" si="2"/>
        <v>1.9999460965490263</v>
      </c>
    </row>
    <row r="35" spans="1:6" x14ac:dyDescent="0.25">
      <c r="A35" s="9">
        <v>43374</v>
      </c>
      <c r="B35" s="10">
        <v>34</v>
      </c>
      <c r="C35" s="5">
        <v>44064526.629999995</v>
      </c>
      <c r="D35" s="6">
        <f t="shared" si="1"/>
        <v>23594607.076666668</v>
      </c>
      <c r="E35" s="15">
        <f t="shared" si="2"/>
        <v>1.8675677237099053</v>
      </c>
    </row>
    <row r="36" spans="1:6" x14ac:dyDescent="0.25">
      <c r="A36" s="9">
        <v>43405</v>
      </c>
      <c r="B36" s="10">
        <v>35</v>
      </c>
      <c r="C36" s="5">
        <v>43002210.580000013</v>
      </c>
      <c r="D36" s="6">
        <f t="shared" si="1"/>
        <v>23945962.449999999</v>
      </c>
      <c r="E36" s="15">
        <f t="shared" si="2"/>
        <v>1.7958021386607501</v>
      </c>
    </row>
    <row r="37" spans="1:6" x14ac:dyDescent="0.25">
      <c r="A37" s="9">
        <v>43435</v>
      </c>
      <c r="B37" s="10">
        <v>36</v>
      </c>
      <c r="C37" s="5">
        <v>20530951.440000009</v>
      </c>
      <c r="D37" s="6">
        <f t="shared" si="1"/>
        <v>23402912.237500001</v>
      </c>
      <c r="E37" s="15">
        <f t="shared" si="2"/>
        <v>0.8772819054161104</v>
      </c>
    </row>
    <row r="38" spans="1:6" x14ac:dyDescent="0.25">
      <c r="A38" s="9">
        <v>43466</v>
      </c>
      <c r="B38" s="10">
        <v>37</v>
      </c>
      <c r="C38" s="5">
        <v>20624498.600000001</v>
      </c>
      <c r="D38" s="6">
        <f t="shared" si="1"/>
        <v>23475032.629166666</v>
      </c>
      <c r="E38" s="15">
        <f t="shared" si="2"/>
        <v>0.87857166913476381</v>
      </c>
    </row>
    <row r="39" spans="1:6" x14ac:dyDescent="0.25">
      <c r="A39" s="9">
        <v>43497</v>
      </c>
      <c r="B39" s="10">
        <v>38</v>
      </c>
      <c r="C39" s="5">
        <v>24631923.210000005</v>
      </c>
      <c r="D39" s="6">
        <f t="shared" si="1"/>
        <v>23708991.516666666</v>
      </c>
      <c r="E39" s="15">
        <f t="shared" si="2"/>
        <v>1.0389274968817019</v>
      </c>
    </row>
    <row r="40" spans="1:6" x14ac:dyDescent="0.25">
      <c r="A40" s="9">
        <v>43525</v>
      </c>
      <c r="B40" s="10">
        <v>39</v>
      </c>
      <c r="C40" s="5">
        <v>4592405.3600000003</v>
      </c>
      <c r="D40" s="6">
        <f t="shared" si="1"/>
        <v>23486255.900000002</v>
      </c>
      <c r="E40" s="15">
        <f t="shared" si="2"/>
        <v>0.19553586487150554</v>
      </c>
    </row>
    <row r="41" spans="1:6" x14ac:dyDescent="0.25">
      <c r="A41" s="9">
        <v>43556</v>
      </c>
      <c r="B41" s="10">
        <v>40</v>
      </c>
      <c r="C41" s="5">
        <v>6951635.3600000003</v>
      </c>
      <c r="D41" s="6">
        <f t="shared" si="1"/>
        <v>23830981.945000004</v>
      </c>
      <c r="E41" s="15">
        <f t="shared" si="2"/>
        <v>0.29170578770290784</v>
      </c>
    </row>
    <row r="42" spans="1:6" x14ac:dyDescent="0.25">
      <c r="A42" s="9">
        <v>43586</v>
      </c>
      <c r="B42" s="10">
        <v>41</v>
      </c>
      <c r="C42" s="5">
        <v>9434433.8699999992</v>
      </c>
      <c r="D42" s="6">
        <f t="shared" si="1"/>
        <v>24248944.512500003</v>
      </c>
      <c r="E42" s="15">
        <f t="shared" si="2"/>
        <v>0.38906575356864198</v>
      </c>
    </row>
    <row r="43" spans="1:6" x14ac:dyDescent="0.25">
      <c r="A43" s="9">
        <v>43617</v>
      </c>
      <c r="B43" s="10">
        <v>42</v>
      </c>
      <c r="C43" s="5">
        <v>9249776.1799999997</v>
      </c>
      <c r="D43" s="6">
        <f t="shared" si="1"/>
        <v>24167468.135833338</v>
      </c>
      <c r="E43" s="15">
        <f t="shared" si="2"/>
        <v>0.38273666600123774</v>
      </c>
    </row>
    <row r="44" spans="1:6" x14ac:dyDescent="0.25">
      <c r="A44" s="9">
        <v>43647</v>
      </c>
      <c r="B44" s="10">
        <v>43</v>
      </c>
      <c r="C44" s="5">
        <v>10321083.350000001</v>
      </c>
      <c r="D44" s="6">
        <f t="shared" si="1"/>
        <v>24509538.666666672</v>
      </c>
      <c r="E44" s="15">
        <f t="shared" si="2"/>
        <v>0.42110475804413344</v>
      </c>
    </row>
    <row r="45" spans="1:6" x14ac:dyDescent="0.25">
      <c r="A45" s="9">
        <v>43678</v>
      </c>
      <c r="B45" s="10">
        <v>44</v>
      </c>
      <c r="C45" s="5">
        <v>63009905.839999996</v>
      </c>
      <c r="D45" s="6">
        <f t="shared" si="1"/>
        <v>25186953.482500002</v>
      </c>
      <c r="E45" s="15">
        <f t="shared" si="2"/>
        <v>2.5016882603042698</v>
      </c>
      <c r="F45" s="5"/>
    </row>
    <row r="46" spans="1:6" x14ac:dyDescent="0.25">
      <c r="A46" s="9">
        <v>43709</v>
      </c>
      <c r="B46" s="10">
        <v>45</v>
      </c>
      <c r="C46" s="5">
        <v>53044638.559999995</v>
      </c>
      <c r="D46" s="6">
        <f t="shared" si="1"/>
        <v>25788165.748333339</v>
      </c>
      <c r="E46" s="15">
        <f t="shared" si="2"/>
        <v>2.0569372431394508</v>
      </c>
    </row>
    <row r="47" spans="1:6" x14ac:dyDescent="0.25">
      <c r="A47" s="9">
        <v>43739</v>
      </c>
      <c r="B47" s="10">
        <v>46</v>
      </c>
      <c r="C47" s="5">
        <v>41779889.209999993</v>
      </c>
      <c r="D47" s="6">
        <f t="shared" si="1"/>
        <v>25597779.296666671</v>
      </c>
      <c r="E47" s="15">
        <f t="shared" si="2"/>
        <v>1.6321685067204461</v>
      </c>
    </row>
    <row r="48" spans="1:6" x14ac:dyDescent="0.25">
      <c r="A48" s="9">
        <v>43770</v>
      </c>
      <c r="B48" s="10">
        <v>47</v>
      </c>
      <c r="C48" s="5">
        <v>45175290.159999974</v>
      </c>
      <c r="D48" s="6">
        <f t="shared" si="1"/>
        <v>25778869.261666667</v>
      </c>
      <c r="E48" s="15">
        <f t="shared" si="2"/>
        <v>1.7524155036224145</v>
      </c>
    </row>
    <row r="49" spans="1:7" x14ac:dyDescent="0.25">
      <c r="A49" s="9">
        <v>43800</v>
      </c>
      <c r="B49" s="10">
        <v>48</v>
      </c>
      <c r="C49" s="5">
        <v>25716615.290000003</v>
      </c>
      <c r="D49" s="6">
        <f t="shared" si="1"/>
        <v>26211007.915833335</v>
      </c>
      <c r="E49" s="15">
        <f t="shared" si="2"/>
        <v>0.98113797731774044</v>
      </c>
    </row>
    <row r="50" spans="1:7" x14ac:dyDescent="0.25">
      <c r="A50" s="9">
        <v>43831</v>
      </c>
      <c r="B50" s="10">
        <v>49</v>
      </c>
      <c r="C50" s="5">
        <v>17577445.98</v>
      </c>
      <c r="D50" s="6">
        <f t="shared" si="1"/>
        <v>25957086.864166666</v>
      </c>
      <c r="E50" s="15">
        <f t="shared" si="2"/>
        <v>0.6771732926727374</v>
      </c>
    </row>
    <row r="51" spans="1:7" x14ac:dyDescent="0.25">
      <c r="A51" s="9">
        <v>43862</v>
      </c>
      <c r="B51" s="10">
        <v>50</v>
      </c>
      <c r="C51" s="5">
        <v>11595950.82</v>
      </c>
      <c r="D51" s="6">
        <f t="shared" si="1"/>
        <v>24870755.831666667</v>
      </c>
      <c r="E51" s="15">
        <f t="shared" si="2"/>
        <v>0.46624842841468722</v>
      </c>
    </row>
    <row r="52" spans="1:7" x14ac:dyDescent="0.25">
      <c r="A52" s="9">
        <v>43891</v>
      </c>
      <c r="B52" s="10">
        <v>51</v>
      </c>
      <c r="C52" s="5">
        <v>46252310.610000007</v>
      </c>
      <c r="D52" s="6">
        <f t="shared" si="1"/>
        <v>28342414.602499995</v>
      </c>
      <c r="E52" s="15">
        <f t="shared" si="2"/>
        <v>1.6319114393986827</v>
      </c>
    </row>
    <row r="53" spans="1:7" x14ac:dyDescent="0.25">
      <c r="A53" s="9">
        <v>43922</v>
      </c>
      <c r="B53" s="10">
        <v>52</v>
      </c>
      <c r="C53" s="5">
        <v>36881243.93</v>
      </c>
      <c r="D53" s="6">
        <f t="shared" si="1"/>
        <v>30836548.649999995</v>
      </c>
      <c r="E53" s="15">
        <f t="shared" si="2"/>
        <v>1.196023729782743</v>
      </c>
    </row>
    <row r="54" spans="1:7" x14ac:dyDescent="0.25">
      <c r="A54" s="9">
        <v>43952</v>
      </c>
      <c r="B54" s="10">
        <v>53</v>
      </c>
      <c r="C54" s="5">
        <v>24558043.54999999</v>
      </c>
      <c r="D54" s="6">
        <f t="shared" si="1"/>
        <v>32096849.456666663</v>
      </c>
      <c r="E54" s="15">
        <f t="shared" si="2"/>
        <v>0.76512318080175845</v>
      </c>
    </row>
    <row r="55" spans="1:7" x14ac:dyDescent="0.25">
      <c r="A55" s="9">
        <v>43983</v>
      </c>
      <c r="B55" s="10">
        <v>54</v>
      </c>
      <c r="D55" s="6">
        <f>AVERAGE(C44:C54,D54)</f>
        <v>34000772.229722217</v>
      </c>
      <c r="E55" s="15"/>
      <c r="G55" t="s">
        <v>56</v>
      </c>
    </row>
    <row r="56" spans="1:7" x14ac:dyDescent="0.25">
      <c r="A56" s="9">
        <v>44013</v>
      </c>
      <c r="B56" s="10">
        <v>55</v>
      </c>
      <c r="D56" s="6">
        <f>AVERAGE(C45:C54,D54:D55)</f>
        <v>35974079.636365734</v>
      </c>
      <c r="G56" t="s">
        <v>57</v>
      </c>
    </row>
    <row r="57" spans="1:7" x14ac:dyDescent="0.25">
      <c r="A57" s="9">
        <v>44044</v>
      </c>
      <c r="B57" s="10">
        <v>56</v>
      </c>
      <c r="D57" s="6">
        <f>AVERAGE(C46:C54,D54:D56)</f>
        <v>33721094.11939621</v>
      </c>
      <c r="G57" t="s">
        <v>58</v>
      </c>
    </row>
    <row r="58" spans="1:7" x14ac:dyDescent="0.25">
      <c r="A58" s="9">
        <v>44075</v>
      </c>
      <c r="B58" s="10">
        <v>57</v>
      </c>
      <c r="D58" s="6">
        <f>AVERAGE(C47:C54,D54:D57)</f>
        <v>32110798.749345899</v>
      </c>
      <c r="G58" t="s">
        <v>60</v>
      </c>
    </row>
    <row r="59" spans="1:7" x14ac:dyDescent="0.25">
      <c r="A59" s="9">
        <v>44105</v>
      </c>
      <c r="B59" s="10">
        <v>58</v>
      </c>
      <c r="D59" s="6">
        <f>AVERAGE(C48:C54,D54:D58)</f>
        <v>31305041.210958052</v>
      </c>
      <c r="G59" t="s">
        <v>59</v>
      </c>
    </row>
    <row r="60" spans="1:7" x14ac:dyDescent="0.25">
      <c r="A60" s="9">
        <v>44136</v>
      </c>
      <c r="B60" s="10">
        <v>59</v>
      </c>
      <c r="D60" s="6">
        <f>AVERAGE(C49:C54,D54:D59)</f>
        <v>30149187.131871227</v>
      </c>
      <c r="G60" t="s">
        <v>61</v>
      </c>
    </row>
    <row r="61" spans="1:7" x14ac:dyDescent="0.25">
      <c r="A61" s="9">
        <v>44166</v>
      </c>
      <c r="B61" s="10">
        <v>60</v>
      </c>
      <c r="D61" s="6">
        <f>AVERAGE(C50:C54,D54:D60)</f>
        <v>30518568.118693832</v>
      </c>
    </row>
    <row r="62" spans="1:7" x14ac:dyDescent="0.25">
      <c r="A62" s="9">
        <v>44197</v>
      </c>
      <c r="B62" s="10">
        <v>61</v>
      </c>
      <c r="D62" s="6">
        <f>AVERAGE(C51:C54,D54:D61)</f>
        <v>31596994.963584986</v>
      </c>
    </row>
    <row r="63" spans="1:7" x14ac:dyDescent="0.25">
      <c r="A63" s="9">
        <v>44228</v>
      </c>
      <c r="B63" s="10">
        <v>62</v>
      </c>
      <c r="D63" s="6">
        <f>AVERAGE(C52:C54,D54:D62)</f>
        <v>33263748.64221707</v>
      </c>
    </row>
    <row r="64" spans="1:7" x14ac:dyDescent="0.25">
      <c r="A64" s="9">
        <v>44256</v>
      </c>
      <c r="B64" s="10">
        <v>63</v>
      </c>
      <c r="D64" s="6">
        <f>AVERAGE(C53:C54,D54:D63)</f>
        <v>32181368.478235155</v>
      </c>
    </row>
    <row r="65" spans="1:4" x14ac:dyDescent="0.25">
      <c r="A65" s="9">
        <v>44287</v>
      </c>
      <c r="B65" s="10">
        <v>64</v>
      </c>
      <c r="D65" s="6">
        <f>AVERAGE(C54,D54:D64)</f>
        <v>31789712.190588087</v>
      </c>
    </row>
    <row r="66" spans="1:4" x14ac:dyDescent="0.25">
      <c r="A66" s="9">
        <v>44317</v>
      </c>
      <c r="B66" s="10"/>
      <c r="D66" s="6">
        <f>AVERAGE(D54:D65)</f>
        <v>32392351.243970424</v>
      </c>
    </row>
    <row r="67" spans="1:4" x14ac:dyDescent="0.25">
      <c r="D67" s="6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D77" s="6"/>
    </row>
    <row r="78" spans="1:4" x14ac:dyDescent="0.25">
      <c r="D78" s="6"/>
    </row>
    <row r="79" spans="1:4" x14ac:dyDescent="0.25">
      <c r="D79" s="6"/>
    </row>
    <row r="80" spans="1:4" x14ac:dyDescent="0.25">
      <c r="D80" s="6"/>
    </row>
    <row r="81" spans="4:4" x14ac:dyDescent="0.25">
      <c r="D81" s="6"/>
    </row>
    <row r="82" spans="4:4" x14ac:dyDescent="0.25">
      <c r="D82" s="6"/>
    </row>
    <row r="83" spans="4:4" x14ac:dyDescent="0.25">
      <c r="D83" s="6"/>
    </row>
    <row r="84" spans="4:4" x14ac:dyDescent="0.25">
      <c r="D84" s="6"/>
    </row>
    <row r="85" spans="4:4" x14ac:dyDescent="0.25">
      <c r="D85" s="6"/>
    </row>
    <row r="86" spans="4:4" x14ac:dyDescent="0.25">
      <c r="D86" s="6"/>
    </row>
    <row r="87" spans="4:4" x14ac:dyDescent="0.25">
      <c r="D87" s="6"/>
    </row>
    <row r="88" spans="4:4" x14ac:dyDescent="0.25">
      <c r="D88" s="6"/>
    </row>
    <row r="89" spans="4:4" x14ac:dyDescent="0.25">
      <c r="D89" s="6"/>
    </row>
    <row r="90" spans="4:4" x14ac:dyDescent="0.25">
      <c r="D90" s="6"/>
    </row>
    <row r="91" spans="4:4" x14ac:dyDescent="0.25">
      <c r="D91" s="6"/>
    </row>
    <row r="92" spans="4:4" x14ac:dyDescent="0.25">
      <c r="D92" s="6"/>
    </row>
    <row r="93" spans="4:4" x14ac:dyDescent="0.25">
      <c r="D93" s="6"/>
    </row>
    <row r="94" spans="4:4" x14ac:dyDescent="0.25">
      <c r="D94" s="6"/>
    </row>
    <row r="95" spans="4:4" x14ac:dyDescent="0.25">
      <c r="D95" s="6"/>
    </row>
    <row r="96" spans="4:4" x14ac:dyDescent="0.25">
      <c r="D96" s="6"/>
    </row>
    <row r="97" spans="4:4" x14ac:dyDescent="0.25">
      <c r="D97" s="6"/>
    </row>
    <row r="98" spans="4:4" x14ac:dyDescent="0.25">
      <c r="D98" s="6"/>
    </row>
    <row r="99" spans="4:4" x14ac:dyDescent="0.25">
      <c r="D99" s="6"/>
    </row>
    <row r="100" spans="4:4" x14ac:dyDescent="0.25">
      <c r="D100" s="6"/>
    </row>
    <row r="101" spans="4:4" x14ac:dyDescent="0.25">
      <c r="D101" s="6"/>
    </row>
    <row r="102" spans="4:4" x14ac:dyDescent="0.25">
      <c r="D102" s="6"/>
    </row>
    <row r="103" spans="4:4" x14ac:dyDescent="0.25">
      <c r="D103" s="6"/>
    </row>
    <row r="104" spans="4:4" x14ac:dyDescent="0.25">
      <c r="D104" s="6"/>
    </row>
    <row r="105" spans="4:4" x14ac:dyDescent="0.25">
      <c r="D105" s="6"/>
    </row>
    <row r="106" spans="4:4" x14ac:dyDescent="0.25">
      <c r="D106" s="6"/>
    </row>
    <row r="107" spans="4:4" x14ac:dyDescent="0.25">
      <c r="D107" s="6"/>
    </row>
    <row r="108" spans="4:4" x14ac:dyDescent="0.25">
      <c r="D108" s="6"/>
    </row>
    <row r="109" spans="4:4" x14ac:dyDescent="0.25">
      <c r="D109" s="6"/>
    </row>
    <row r="110" spans="4:4" x14ac:dyDescent="0.25">
      <c r="D110" s="6"/>
    </row>
    <row r="111" spans="4:4" x14ac:dyDescent="0.25">
      <c r="D111" s="6"/>
    </row>
    <row r="112" spans="4:4" x14ac:dyDescent="0.25">
      <c r="D112" s="6"/>
    </row>
    <row r="113" spans="4:4" x14ac:dyDescent="0.25">
      <c r="D113" s="6"/>
    </row>
    <row r="114" spans="4:4" x14ac:dyDescent="0.25">
      <c r="D114" s="6"/>
    </row>
    <row r="115" spans="4:4" x14ac:dyDescent="0.25">
      <c r="D115" s="6"/>
    </row>
    <row r="116" spans="4:4" x14ac:dyDescent="0.25">
      <c r="D116" s="6"/>
    </row>
    <row r="117" spans="4:4" x14ac:dyDescent="0.25">
      <c r="D117" s="6"/>
    </row>
    <row r="118" spans="4:4" x14ac:dyDescent="0.25">
      <c r="D118" s="6"/>
    </row>
    <row r="119" spans="4:4" x14ac:dyDescent="0.25">
      <c r="D119" s="6"/>
    </row>
    <row r="120" spans="4:4" x14ac:dyDescent="0.25">
      <c r="D120" s="6"/>
    </row>
    <row r="121" spans="4:4" x14ac:dyDescent="0.25">
      <c r="D121" s="6"/>
    </row>
    <row r="122" spans="4:4" x14ac:dyDescent="0.25">
      <c r="D122" s="6"/>
    </row>
    <row r="123" spans="4:4" x14ac:dyDescent="0.25">
      <c r="D123" s="6"/>
    </row>
    <row r="124" spans="4:4" x14ac:dyDescent="0.25">
      <c r="D124" s="6"/>
    </row>
    <row r="125" spans="4:4" x14ac:dyDescent="0.25">
      <c r="D125" s="6"/>
    </row>
    <row r="126" spans="4:4" x14ac:dyDescent="0.25">
      <c r="D126" s="6"/>
    </row>
    <row r="127" spans="4:4" x14ac:dyDescent="0.25">
      <c r="D127" s="6"/>
    </row>
    <row r="128" spans="4:4" x14ac:dyDescent="0.25">
      <c r="D128" s="6"/>
    </row>
    <row r="129" spans="4:4" x14ac:dyDescent="0.25">
      <c r="D129" s="6"/>
    </row>
    <row r="130" spans="4:4" x14ac:dyDescent="0.25">
      <c r="D130" s="6"/>
    </row>
    <row r="131" spans="4:4" x14ac:dyDescent="0.25">
      <c r="D131" s="6"/>
    </row>
    <row r="132" spans="4:4" x14ac:dyDescent="0.25">
      <c r="D132" s="6"/>
    </row>
    <row r="133" spans="4:4" x14ac:dyDescent="0.25">
      <c r="D133" s="6"/>
    </row>
    <row r="134" spans="4:4" x14ac:dyDescent="0.25">
      <c r="D134" s="6"/>
    </row>
    <row r="135" spans="4:4" x14ac:dyDescent="0.25">
      <c r="D135" s="6"/>
    </row>
    <row r="136" spans="4:4" x14ac:dyDescent="0.25">
      <c r="D136" s="6"/>
    </row>
    <row r="137" spans="4:4" x14ac:dyDescent="0.25">
      <c r="D137" s="6"/>
    </row>
    <row r="138" spans="4:4" x14ac:dyDescent="0.25">
      <c r="D138" s="6"/>
    </row>
    <row r="139" spans="4:4" x14ac:dyDescent="0.25">
      <c r="D139" s="6"/>
    </row>
    <row r="140" spans="4:4" x14ac:dyDescent="0.25">
      <c r="D140" s="6"/>
    </row>
    <row r="141" spans="4:4" x14ac:dyDescent="0.25">
      <c r="D141" s="6"/>
    </row>
    <row r="142" spans="4:4" x14ac:dyDescent="0.25">
      <c r="D142" s="6"/>
    </row>
    <row r="143" spans="4:4" x14ac:dyDescent="0.25">
      <c r="D143" s="6"/>
    </row>
    <row r="144" spans="4:4" x14ac:dyDescent="0.25">
      <c r="D144" s="6"/>
    </row>
    <row r="145" spans="4:4" x14ac:dyDescent="0.25">
      <c r="D145" s="6"/>
    </row>
    <row r="146" spans="4:4" x14ac:dyDescent="0.25">
      <c r="D146" s="6"/>
    </row>
    <row r="147" spans="4:4" x14ac:dyDescent="0.25">
      <c r="D147" s="6"/>
    </row>
    <row r="148" spans="4:4" x14ac:dyDescent="0.25">
      <c r="D148" s="6"/>
    </row>
    <row r="149" spans="4:4" x14ac:dyDescent="0.25">
      <c r="D149" s="6"/>
    </row>
    <row r="150" spans="4:4" x14ac:dyDescent="0.25">
      <c r="D150" s="6"/>
    </row>
    <row r="151" spans="4:4" x14ac:dyDescent="0.25">
      <c r="D151" s="6"/>
    </row>
    <row r="152" spans="4:4" x14ac:dyDescent="0.25">
      <c r="D152" s="6"/>
    </row>
    <row r="153" spans="4:4" x14ac:dyDescent="0.25">
      <c r="D153" s="6"/>
    </row>
    <row r="154" spans="4:4" x14ac:dyDescent="0.25">
      <c r="D154" s="6"/>
    </row>
    <row r="155" spans="4:4" x14ac:dyDescent="0.25">
      <c r="D155" s="6"/>
    </row>
    <row r="156" spans="4:4" x14ac:dyDescent="0.25">
      <c r="D156" s="6"/>
    </row>
    <row r="157" spans="4:4" x14ac:dyDescent="0.25">
      <c r="D157" s="6"/>
    </row>
    <row r="158" spans="4:4" x14ac:dyDescent="0.25">
      <c r="D158" s="6"/>
    </row>
    <row r="159" spans="4:4" x14ac:dyDescent="0.25">
      <c r="D159" s="6"/>
    </row>
    <row r="160" spans="4:4" x14ac:dyDescent="0.25">
      <c r="D160" s="6"/>
    </row>
    <row r="161" spans="4:4" x14ac:dyDescent="0.25">
      <c r="D161" s="6"/>
    </row>
    <row r="162" spans="4:4" x14ac:dyDescent="0.25">
      <c r="D162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E996-7576-423B-BA48-2576718510EB}">
  <dimension ref="D1:P26"/>
  <sheetViews>
    <sheetView showGridLines="0" zoomScale="160" zoomScaleNormal="160" workbookViewId="0">
      <selection activeCell="J17" sqref="J17"/>
    </sheetView>
  </sheetViews>
  <sheetFormatPr defaultRowHeight="15" x14ac:dyDescent="0.25"/>
  <cols>
    <col min="9" max="9" width="15.28515625" bestFit="1" customWidth="1"/>
    <col min="10" max="10" width="12" customWidth="1"/>
    <col min="11" max="11" width="15.28515625" bestFit="1" customWidth="1"/>
  </cols>
  <sheetData>
    <row r="1" spans="4:16" ht="15.75" thickBot="1" x14ac:dyDescent="0.3"/>
    <row r="2" spans="4:16" ht="30" x14ac:dyDescent="0.25">
      <c r="D2" s="45" t="s">
        <v>42</v>
      </c>
      <c r="E2" s="46"/>
      <c r="H2" s="31" t="s">
        <v>39</v>
      </c>
      <c r="I2" s="32" t="s">
        <v>43</v>
      </c>
      <c r="J2" s="32" t="s">
        <v>46</v>
      </c>
      <c r="K2" s="33" t="s">
        <v>47</v>
      </c>
    </row>
    <row r="3" spans="4:16" x14ac:dyDescent="0.25">
      <c r="D3" s="25" t="s">
        <v>1</v>
      </c>
      <c r="E3" s="23">
        <f>'Seasonal Factors'!F2</f>
        <v>0.77596383336486507</v>
      </c>
      <c r="H3" s="27">
        <v>44044</v>
      </c>
      <c r="I3" s="28">
        <f>'Seasonal Factors'!D56</f>
        <v>35974079.636365734</v>
      </c>
      <c r="J3" s="34">
        <f>E10</f>
        <v>2.4515117093650391</v>
      </c>
      <c r="K3" s="38">
        <f t="shared" ref="K3:K11" si="0">J3*I3</f>
        <v>88190877.462181002</v>
      </c>
    </row>
    <row r="4" spans="4:16" x14ac:dyDescent="0.25">
      <c r="D4" s="25" t="s">
        <v>2</v>
      </c>
      <c r="E4" s="23">
        <f>'Seasonal Factors'!F3</f>
        <v>0.8050886941058204</v>
      </c>
      <c r="H4" s="27">
        <v>44075</v>
      </c>
      <c r="I4" s="28">
        <f>'Seasonal Factors'!D57</f>
        <v>33721094.11939621</v>
      </c>
      <c r="J4" s="35">
        <f t="shared" ref="J4:J7" si="1">E11</f>
        <v>2.0349465930236246</v>
      </c>
      <c r="K4" s="38">
        <f t="shared" si="0"/>
        <v>68620625.591294304</v>
      </c>
    </row>
    <row r="5" spans="4:16" x14ac:dyDescent="0.25">
      <c r="D5" s="25" t="s">
        <v>3</v>
      </c>
      <c r="E5" s="23">
        <f>'Seasonal Factors'!F4</f>
        <v>0.63423851541456555</v>
      </c>
      <c r="H5" s="27">
        <v>44105</v>
      </c>
      <c r="I5" s="28">
        <f>'Seasonal Factors'!D58</f>
        <v>32110798.749345899</v>
      </c>
      <c r="J5" s="35">
        <f t="shared" si="1"/>
        <v>1.7595098374921945</v>
      </c>
      <c r="K5" s="38">
        <f t="shared" si="0"/>
        <v>56499266.289206162</v>
      </c>
    </row>
    <row r="6" spans="4:16" x14ac:dyDescent="0.25">
      <c r="D6" s="25" t="s">
        <v>4</v>
      </c>
      <c r="E6" s="23">
        <f>'Seasonal Factors'!F5</f>
        <v>0.49764641757410705</v>
      </c>
      <c r="H6" s="27">
        <v>44136</v>
      </c>
      <c r="I6" s="28">
        <f>'Seasonal Factors'!D59</f>
        <v>31305041.210958052</v>
      </c>
      <c r="J6" s="35">
        <f t="shared" si="1"/>
        <v>1.8141147409854483</v>
      </c>
      <c r="K6" s="38">
        <f t="shared" si="0"/>
        <v>56790936.727955952</v>
      </c>
    </row>
    <row r="7" spans="4:16" x14ac:dyDescent="0.25">
      <c r="D7" s="25" t="s">
        <v>5</v>
      </c>
      <c r="E7" s="23">
        <f>'Seasonal Factors'!F6</f>
        <v>0.40306556136374511</v>
      </c>
      <c r="H7" s="27">
        <v>44166</v>
      </c>
      <c r="I7" s="28">
        <f>'Seasonal Factors'!D60</f>
        <v>30149187.131871227</v>
      </c>
      <c r="J7" s="35">
        <f t="shared" si="1"/>
        <v>1.0675832202014017</v>
      </c>
      <c r="K7" s="38">
        <f t="shared" si="0"/>
        <v>32186766.284697749</v>
      </c>
    </row>
    <row r="8" spans="4:16" x14ac:dyDescent="0.25">
      <c r="D8" s="25" t="s">
        <v>6</v>
      </c>
      <c r="E8" s="23">
        <f>'Seasonal Factors'!F7</f>
        <v>0.37979370445237998</v>
      </c>
      <c r="H8" s="27">
        <v>44197</v>
      </c>
      <c r="I8" s="28">
        <f>'Seasonal Factors'!D61</f>
        <v>30518568.118693832</v>
      </c>
      <c r="J8" s="34">
        <f>E3</f>
        <v>0.77596383336486507</v>
      </c>
      <c r="K8" s="38">
        <f t="shared" si="0"/>
        <v>23681305.106188424</v>
      </c>
      <c r="P8" s="37"/>
    </row>
    <row r="9" spans="4:16" x14ac:dyDescent="0.25">
      <c r="D9" s="25" t="s">
        <v>7</v>
      </c>
      <c r="E9" s="23">
        <f>'Seasonal Factors'!F8</f>
        <v>0.38373958086322674</v>
      </c>
      <c r="H9" s="27">
        <v>44228</v>
      </c>
      <c r="I9" s="28">
        <f>'Seasonal Factors'!D62</f>
        <v>31596994.963584986</v>
      </c>
      <c r="J9" s="35">
        <f t="shared" ref="J9:J12" si="2">E4</f>
        <v>0.8050886941058204</v>
      </c>
      <c r="K9" s="38">
        <f t="shared" si="0"/>
        <v>25438383.41290082</v>
      </c>
    </row>
    <row r="10" spans="4:16" x14ac:dyDescent="0.25">
      <c r="D10" s="25" t="s">
        <v>8</v>
      </c>
      <c r="E10" s="23">
        <f>'Seasonal Factors'!F9</f>
        <v>2.4515117093650391</v>
      </c>
      <c r="H10" s="27">
        <v>44256</v>
      </c>
      <c r="I10" s="28">
        <f>'Seasonal Factors'!D63</f>
        <v>33263748.64221707</v>
      </c>
      <c r="J10" s="35">
        <f t="shared" si="2"/>
        <v>0.63423851541456555</v>
      </c>
      <c r="K10" s="38">
        <f t="shared" si="0"/>
        <v>21097150.555963024</v>
      </c>
    </row>
    <row r="11" spans="4:16" x14ac:dyDescent="0.25">
      <c r="D11" s="25" t="s">
        <v>9</v>
      </c>
      <c r="E11" s="23">
        <f>'Seasonal Factors'!F10</f>
        <v>2.0349465930236246</v>
      </c>
      <c r="H11" s="27">
        <v>44287</v>
      </c>
      <c r="I11" s="28">
        <f>'Seasonal Factors'!D64</f>
        <v>32181368.478235155</v>
      </c>
      <c r="J11" s="35">
        <f t="shared" si="2"/>
        <v>0.49764641757410705</v>
      </c>
      <c r="K11" s="38">
        <f t="shared" si="0"/>
        <v>16014942.735826017</v>
      </c>
    </row>
    <row r="12" spans="4:16" ht="15.75" thickBot="1" x14ac:dyDescent="0.3">
      <c r="D12" s="25" t="s">
        <v>10</v>
      </c>
      <c r="E12" s="23">
        <f>'Seasonal Factors'!F11</f>
        <v>1.7595098374921945</v>
      </c>
      <c r="H12" s="29">
        <v>44317</v>
      </c>
      <c r="I12" s="30">
        <f>'Seasonal Factors'!D65</f>
        <v>31789712.190588087</v>
      </c>
      <c r="J12" s="36">
        <f t="shared" si="2"/>
        <v>0.40306556136374511</v>
      </c>
      <c r="K12" s="39">
        <f>J12*I12</f>
        <v>12813338.189691279</v>
      </c>
    </row>
    <row r="13" spans="4:16" x14ac:dyDescent="0.25">
      <c r="D13" s="25" t="s">
        <v>11</v>
      </c>
      <c r="E13" s="23">
        <f>'Seasonal Factors'!F12</f>
        <v>1.8141147409854483</v>
      </c>
      <c r="I13" s="5"/>
    </row>
    <row r="14" spans="4:16" ht="15.75" thickBot="1" x14ac:dyDescent="0.3">
      <c r="D14" s="26" t="s">
        <v>12</v>
      </c>
      <c r="E14" s="24">
        <f>'Seasonal Factors'!F13</f>
        <v>1.0675832202014017</v>
      </c>
      <c r="I14" s="42" t="s">
        <v>65</v>
      </c>
    </row>
    <row r="15" spans="4:16" x14ac:dyDescent="0.25">
      <c r="I15" s="41" t="s">
        <v>62</v>
      </c>
    </row>
    <row r="16" spans="4:16" x14ac:dyDescent="0.25">
      <c r="I16" s="41" t="s">
        <v>63</v>
      </c>
    </row>
    <row r="17" spans="9:9" x14ac:dyDescent="0.25">
      <c r="I17" s="41" t="s">
        <v>64</v>
      </c>
    </row>
    <row r="19" spans="9:9" x14ac:dyDescent="0.25">
      <c r="I19" s="41" t="s">
        <v>66</v>
      </c>
    </row>
    <row r="20" spans="9:9" x14ac:dyDescent="0.25">
      <c r="I20" s="41" t="s">
        <v>67</v>
      </c>
    </row>
    <row r="22" spans="9:9" x14ac:dyDescent="0.25">
      <c r="I22" s="41" t="s">
        <v>68</v>
      </c>
    </row>
    <row r="23" spans="9:9" x14ac:dyDescent="0.25">
      <c r="I23" s="41" t="s">
        <v>69</v>
      </c>
    </row>
    <row r="25" spans="9:9" x14ac:dyDescent="0.25">
      <c r="I25" s="41" t="s">
        <v>70</v>
      </c>
    </row>
    <row r="26" spans="9:9" x14ac:dyDescent="0.25">
      <c r="I26" s="41" t="s">
        <v>71</v>
      </c>
    </row>
  </sheetData>
  <mergeCells count="1">
    <mergeCell ref="D2:E2"/>
  </mergeCells>
  <phoneticPr fontId="5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E93-4F18-40AF-93E3-52FCF6773E1E}">
  <dimension ref="A1:Q34"/>
  <sheetViews>
    <sheetView showGridLines="0" zoomScale="85" zoomScaleNormal="85" workbookViewId="0">
      <selection activeCell="E4" sqref="E4"/>
    </sheetView>
  </sheetViews>
  <sheetFormatPr defaultRowHeight="15" x14ac:dyDescent="0.25"/>
  <cols>
    <col min="1" max="1" width="11.28515625" bestFit="1" customWidth="1"/>
    <col min="2" max="2" width="19.85546875" customWidth="1"/>
    <col min="3" max="6" width="16.28515625" bestFit="1" customWidth="1"/>
    <col min="7" max="7" width="16.28515625" customWidth="1"/>
    <col min="8" max="8" width="16.28515625" bestFit="1" customWidth="1"/>
    <col min="9" max="9" width="15.28515625" bestFit="1" customWidth="1"/>
    <col min="10" max="10" width="12.85546875" bestFit="1" customWidth="1"/>
    <col min="11" max="11" width="2" customWidth="1"/>
    <col min="12" max="12" width="9.140625" bestFit="1" customWidth="1"/>
    <col min="13" max="13" width="4.28515625" customWidth="1"/>
    <col min="14" max="14" width="15.28515625" bestFit="1" customWidth="1"/>
  </cols>
  <sheetData>
    <row r="1" spans="1:14" x14ac:dyDescent="0.25">
      <c r="D1" s="1"/>
    </row>
    <row r="2" spans="1:14" x14ac:dyDescent="0.25">
      <c r="B2" s="4">
        <v>2015</v>
      </c>
      <c r="C2" s="4">
        <v>2016</v>
      </c>
      <c r="D2" s="4">
        <v>2017</v>
      </c>
      <c r="E2" s="4">
        <v>2018</v>
      </c>
      <c r="F2" s="4">
        <v>2019</v>
      </c>
      <c r="G2" s="51" t="s">
        <v>0</v>
      </c>
      <c r="H2" s="47" t="s">
        <v>80</v>
      </c>
      <c r="I2" s="22" t="s">
        <v>44</v>
      </c>
    </row>
    <row r="3" spans="1:14" x14ac:dyDescent="0.25">
      <c r="B3" s="5">
        <v>6490904.4599999962</v>
      </c>
      <c r="C3" s="5">
        <v>6000449.1399999997</v>
      </c>
      <c r="D3" s="5">
        <v>11090089.890000001</v>
      </c>
      <c r="E3" s="5">
        <v>19759053.899999995</v>
      </c>
      <c r="F3" s="5">
        <v>20624498.600000001</v>
      </c>
      <c r="G3" s="11" t="s">
        <v>1</v>
      </c>
      <c r="H3" s="5">
        <v>17577445.98</v>
      </c>
      <c r="I3" s="5"/>
      <c r="L3" s="8"/>
      <c r="M3" s="8"/>
    </row>
    <row r="4" spans="1:14" x14ac:dyDescent="0.25">
      <c r="B4" s="5">
        <v>5022510.3199999984</v>
      </c>
      <c r="C4" s="5">
        <v>14423947.34</v>
      </c>
      <c r="D4" s="5">
        <v>12923325.27</v>
      </c>
      <c r="E4" s="5">
        <v>21824416.559999999</v>
      </c>
      <c r="F4" s="5">
        <v>24631923.210000005</v>
      </c>
      <c r="G4" s="11" t="s">
        <v>2</v>
      </c>
      <c r="H4" s="5">
        <v>11595950.82</v>
      </c>
      <c r="I4" s="5"/>
      <c r="L4" s="3"/>
      <c r="M4" s="3"/>
      <c r="N4" s="3"/>
    </row>
    <row r="5" spans="1:14" x14ac:dyDescent="0.25">
      <c r="B5" s="5">
        <v>2712285.1270000003</v>
      </c>
      <c r="C5" s="5">
        <v>11098705.399999997</v>
      </c>
      <c r="D5" s="5">
        <v>6721689.3499999987</v>
      </c>
      <c r="E5" s="5">
        <v>7265232.7600000016</v>
      </c>
      <c r="F5" s="5">
        <v>4592405.3600000003</v>
      </c>
      <c r="G5" s="11" t="s">
        <v>3</v>
      </c>
      <c r="H5" s="5">
        <v>46252310.610000007</v>
      </c>
      <c r="I5" s="5"/>
      <c r="L5" s="3"/>
      <c r="M5" s="3"/>
      <c r="N5" s="3"/>
    </row>
    <row r="6" spans="1:14" x14ac:dyDescent="0.25">
      <c r="B6" s="5">
        <v>1511615.3630000001</v>
      </c>
      <c r="C6" s="5">
        <v>3621485.7000000011</v>
      </c>
      <c r="D6" s="5">
        <v>6766527.379999998</v>
      </c>
      <c r="E6" s="5">
        <v>2814922.8199999994</v>
      </c>
      <c r="F6" s="5">
        <v>6951635.3600000003</v>
      </c>
      <c r="G6" s="11" t="s">
        <v>4</v>
      </c>
      <c r="H6" s="5">
        <v>36881243.93</v>
      </c>
      <c r="I6" s="5"/>
      <c r="M6" s="48"/>
    </row>
    <row r="7" spans="1:14" x14ac:dyDescent="0.25">
      <c r="B7" s="5">
        <v>2783722.4799999995</v>
      </c>
      <c r="C7" s="5">
        <v>3585843.21</v>
      </c>
      <c r="D7" s="5">
        <v>4592980.6499999985</v>
      </c>
      <c r="E7" s="5">
        <v>4418883.0600000015</v>
      </c>
      <c r="F7" s="5">
        <v>9434433.8699999992</v>
      </c>
      <c r="G7" s="11" t="s">
        <v>5</v>
      </c>
      <c r="H7" s="5">
        <v>24558043.54999999</v>
      </c>
      <c r="I7" s="5"/>
      <c r="M7" s="48"/>
    </row>
    <row r="8" spans="1:14" x14ac:dyDescent="0.25">
      <c r="B8" s="5">
        <v>5321510.6999999993</v>
      </c>
      <c r="C8" s="5">
        <v>3901937.34</v>
      </c>
      <c r="D8" s="5">
        <v>5264205.8999999994</v>
      </c>
      <c r="E8" s="5">
        <v>10227492.700000001</v>
      </c>
      <c r="F8" s="5">
        <v>9249776.1799999997</v>
      </c>
      <c r="G8" s="11" t="s">
        <v>6</v>
      </c>
      <c r="H8" s="5">
        <v>32523599.809999999</v>
      </c>
      <c r="I8" s="5"/>
      <c r="M8" s="48"/>
    </row>
    <row r="9" spans="1:14" x14ac:dyDescent="0.25">
      <c r="B9" s="5">
        <v>13499433.160000004</v>
      </c>
      <c r="C9" s="5">
        <v>9662319.3699999992</v>
      </c>
      <c r="D9" s="5">
        <v>8089323.8099999977</v>
      </c>
      <c r="E9" s="5">
        <v>6216236.9800000032</v>
      </c>
      <c r="F9" s="5">
        <v>10321083.350000001</v>
      </c>
      <c r="G9" s="11" t="s">
        <v>7</v>
      </c>
      <c r="H9" s="5">
        <v>40574185.689999998</v>
      </c>
      <c r="I9" s="5"/>
      <c r="J9" s="47" t="s">
        <v>79</v>
      </c>
      <c r="L9" s="43" t="s">
        <v>74</v>
      </c>
      <c r="M9" s="49"/>
    </row>
    <row r="10" spans="1:14" x14ac:dyDescent="0.25">
      <c r="B10" s="5">
        <v>31097233.599999998</v>
      </c>
      <c r="C10" s="5">
        <v>41669120.880000003</v>
      </c>
      <c r="D10" s="5">
        <v>44605152.730000004</v>
      </c>
      <c r="E10" s="5">
        <v>54880928.049999997</v>
      </c>
      <c r="F10" s="5">
        <v>63009905.839999996</v>
      </c>
      <c r="G10" s="11" t="s">
        <v>8</v>
      </c>
      <c r="H10" s="5">
        <v>89580948.23999995</v>
      </c>
      <c r="I10" s="21">
        <v>88190877.462181002</v>
      </c>
      <c r="J10" s="6">
        <f>I10-H10</f>
        <v>-1390070.777818948</v>
      </c>
      <c r="K10" s="6"/>
      <c r="L10" s="44">
        <f>J10/H10</f>
        <v>-1.5517482289814047E-2</v>
      </c>
      <c r="M10" s="50"/>
      <c r="N10" s="41" t="s">
        <v>72</v>
      </c>
    </row>
    <row r="11" spans="1:14" x14ac:dyDescent="0.25">
      <c r="B11" s="5">
        <v>24118842.93</v>
      </c>
      <c r="C11" s="5">
        <v>30177789.84</v>
      </c>
      <c r="D11" s="5">
        <v>39632779.920000009</v>
      </c>
      <c r="E11" s="5">
        <v>45830091.370000012</v>
      </c>
      <c r="F11" s="5">
        <v>53044638.559999995</v>
      </c>
      <c r="G11" s="11" t="s">
        <v>9</v>
      </c>
      <c r="H11" s="5">
        <v>53835396.449999981</v>
      </c>
      <c r="I11" s="21">
        <v>68620625.591294304</v>
      </c>
      <c r="M11" s="48"/>
      <c r="N11" s="41" t="s">
        <v>73</v>
      </c>
    </row>
    <row r="12" spans="1:14" x14ac:dyDescent="0.25">
      <c r="B12" s="5">
        <v>40250478.990000002</v>
      </c>
      <c r="C12" s="5">
        <v>25842760.080000006</v>
      </c>
      <c r="D12" s="5">
        <v>35917201.329999991</v>
      </c>
      <c r="E12" s="5">
        <v>44064526.629999995</v>
      </c>
      <c r="F12" s="5">
        <v>41779889.209999993</v>
      </c>
      <c r="G12" s="11" t="s">
        <v>10</v>
      </c>
      <c r="H12" s="5">
        <v>57268059.050000004</v>
      </c>
      <c r="I12" s="21">
        <v>56499266.289206162</v>
      </c>
      <c r="M12" s="48"/>
    </row>
    <row r="13" spans="1:14" x14ac:dyDescent="0.25">
      <c r="B13" s="5">
        <v>31861979.520000003</v>
      </c>
      <c r="C13" s="5">
        <v>35365178.139999978</v>
      </c>
      <c r="D13" s="5">
        <v>38785946.100000016</v>
      </c>
      <c r="E13" s="5">
        <v>43002210.580000013</v>
      </c>
      <c r="F13" s="5">
        <v>45175290.159999974</v>
      </c>
      <c r="G13" s="11" t="s">
        <v>11</v>
      </c>
      <c r="H13" s="5">
        <v>60720119.539999992</v>
      </c>
      <c r="I13" s="21">
        <v>56790936.727955952</v>
      </c>
      <c r="M13" s="48"/>
    </row>
    <row r="14" spans="1:14" x14ac:dyDescent="0.25">
      <c r="B14" s="5">
        <v>22915335.499999996</v>
      </c>
      <c r="C14" s="5">
        <v>31334246.180000011</v>
      </c>
      <c r="D14" s="5">
        <v>27047553.990000002</v>
      </c>
      <c r="E14" s="5">
        <v>20530951.440000009</v>
      </c>
      <c r="F14" s="5">
        <v>25716615.290000003</v>
      </c>
      <c r="G14" s="11" t="s">
        <v>12</v>
      </c>
      <c r="H14" s="5">
        <v>39088087.289999984</v>
      </c>
      <c r="I14" s="21">
        <v>32186766.284697749</v>
      </c>
      <c r="M14" s="48"/>
    </row>
    <row r="15" spans="1:14" x14ac:dyDescent="0.25">
      <c r="A15" s="11"/>
      <c r="B15" s="13"/>
      <c r="C15" s="13"/>
      <c r="D15" s="13"/>
      <c r="E15" s="13"/>
      <c r="F15" s="13"/>
      <c r="G15" s="13"/>
      <c r="H15" s="13"/>
      <c r="I15" s="14"/>
    </row>
    <row r="16" spans="1:14" x14ac:dyDescent="0.25">
      <c r="A16" s="16"/>
      <c r="B16" s="17"/>
      <c r="C16" s="17"/>
      <c r="D16" s="17"/>
      <c r="E16" s="17"/>
      <c r="F16" s="17"/>
      <c r="G16" s="17"/>
      <c r="H16" s="17"/>
    </row>
    <row r="18" spans="2:17" x14ac:dyDescent="0.25">
      <c r="B18" s="6"/>
      <c r="C18" s="6"/>
      <c r="D18" s="6"/>
      <c r="E18" s="6"/>
      <c r="F18" s="6"/>
      <c r="G18" s="6"/>
    </row>
    <row r="19" spans="2:17" x14ac:dyDescent="0.25">
      <c r="C19" s="8"/>
      <c r="D19" s="8"/>
      <c r="E19" s="8"/>
      <c r="F19" s="8"/>
      <c r="G19" s="8"/>
    </row>
    <row r="23" spans="2:17" x14ac:dyDescent="0.25">
      <c r="D23" s="5"/>
      <c r="E23" s="15"/>
    </row>
    <row r="24" spans="2:17" x14ac:dyDescent="0.25">
      <c r="D24" s="5"/>
      <c r="E24" s="15"/>
    </row>
    <row r="25" spans="2:17" x14ac:dyDescent="0.25">
      <c r="D25" s="5"/>
      <c r="E25" s="15"/>
    </row>
    <row r="26" spans="2:17" x14ac:dyDescent="0.25">
      <c r="D26" s="5"/>
      <c r="E26" s="15"/>
    </row>
    <row r="27" spans="2:17" x14ac:dyDescent="0.25">
      <c r="D27" s="5"/>
      <c r="E27" s="15"/>
      <c r="Q27" t="s">
        <v>75</v>
      </c>
    </row>
    <row r="28" spans="2:17" x14ac:dyDescent="0.25">
      <c r="D28" s="5"/>
      <c r="E28" s="15"/>
      <c r="Q28" t="s">
        <v>76</v>
      </c>
    </row>
    <row r="29" spans="2:17" x14ac:dyDescent="0.25">
      <c r="D29" s="5"/>
      <c r="E29" s="15"/>
      <c r="Q29" t="s">
        <v>77</v>
      </c>
    </row>
    <row r="30" spans="2:17" x14ac:dyDescent="0.25">
      <c r="D30" s="5"/>
      <c r="E30" s="15"/>
    </row>
    <row r="31" spans="2:17" x14ac:dyDescent="0.25">
      <c r="D31" s="5"/>
      <c r="E31" s="15"/>
      <c r="Q31" t="s">
        <v>78</v>
      </c>
    </row>
    <row r="32" spans="2:17" x14ac:dyDescent="0.25">
      <c r="D32" s="5"/>
      <c r="E32" s="15"/>
      <c r="Q32" t="s">
        <v>81</v>
      </c>
    </row>
    <row r="33" spans="4:17" x14ac:dyDescent="0.25">
      <c r="D33" s="5"/>
      <c r="E33" s="15"/>
      <c r="Q33" t="s">
        <v>82</v>
      </c>
    </row>
    <row r="34" spans="4:17" x14ac:dyDescent="0.25">
      <c r="D34" s="5"/>
      <c r="E34" s="15"/>
      <c r="Q34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Hyperion Data</vt:lpstr>
      <vt:lpstr>Formatted Data</vt:lpstr>
      <vt:lpstr>Monthly Seasonality Chart</vt:lpstr>
      <vt:lpstr>Seasonal Factors</vt:lpstr>
      <vt:lpstr>Apply Factors to Smoothed Sales</vt:lpstr>
      <vt:lpstr>Comparing Fcst vs Actuals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2015-02-20T13:45:13Z</dcterms:created>
  <dcterms:modified xsi:type="dcterms:W3CDTF">2021-02-05T23:44:04Z</dcterms:modified>
</cp:coreProperties>
</file>