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kevinmatz/Downloads/"/>
    </mc:Choice>
  </mc:AlternateContent>
  <xr:revisionPtr revIDLastSave="0" documentId="13_ncr:1_{C7944C17-32A7-144F-802B-41E0CC8FDCB5}" xr6:coauthVersionLast="47" xr6:coauthVersionMax="47" xr10:uidLastSave="{00000000-0000-0000-0000-000000000000}"/>
  <bookViews>
    <workbookView xWindow="-19140" yWindow="-21600" windowWidth="38400" windowHeight="20280" xr2:uid="{FBB36333-3E1F-8D40-924E-895E4D9BD75A}"/>
  </bookViews>
  <sheets>
    <sheet name="Dashboard(Beta)" sheetId="1" r:id="rId1"/>
    <sheet name="Trade Data Recording" sheetId="5" r:id="rId2"/>
    <sheet name="Daily Data Recording" sheetId="6" r:id="rId3"/>
    <sheet name="Trade Analysis" sheetId="4" r:id="rId4"/>
    <sheet name="Daily Analysis" sheetId="7" r:id="rId5"/>
  </sheets>
  <definedNames>
    <definedName name="PLData">OFFSET('Trade Data Recording'!$AF$2,0,0,COUNTA('Trade Data Recording'!$AF:$AF)-1,1)</definedName>
    <definedName name="RunningTotal">OFFSET('Trade Data Recording'!$AG$2,0,0,COUNTA('Trade Data Recording'!$AF:$AF)-1,1)</definedName>
    <definedName name="TradeNumber">OFFSET('Trade Data Recording'!$B$2,0,0,COUNTA('Trade Data Recording'!$B:$B)-1,1)</definedName>
  </definedNames>
  <calcPr calcId="191029"/>
  <pivotCaches>
    <pivotCache cacheId="2" r:id="rId6"/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4" l="1" a="1"/>
  <c r="L2" i="4" s="1"/>
  <c r="Q27" i="1" s="1"/>
  <c r="AM32" i="4"/>
  <c r="AM36" i="4"/>
  <c r="AM35" i="4"/>
  <c r="AM34" i="4"/>
  <c r="AG33" i="5"/>
  <c r="AG34" i="5"/>
  <c r="AG35" i="5"/>
  <c r="AG36" i="5"/>
  <c r="AG37" i="5"/>
  <c r="AG38" i="5"/>
  <c r="AG39" i="5"/>
  <c r="AG40" i="5"/>
  <c r="AG41" i="5"/>
  <c r="AG42" i="5" s="1"/>
  <c r="AG43" i="5" s="1"/>
  <c r="AG44" i="5" s="1"/>
  <c r="AG45" i="5" s="1"/>
  <c r="AG46" i="5" s="1"/>
  <c r="AG47" i="5" s="1"/>
  <c r="AG48" i="5" s="1"/>
  <c r="AG49" i="5" s="1"/>
  <c r="AG50" i="5" s="1"/>
  <c r="AG72" i="5"/>
  <c r="AG73" i="5"/>
  <c r="AG74" i="5"/>
  <c r="AG75" i="5" s="1"/>
  <c r="AG76" i="5" s="1"/>
  <c r="AG77" i="5" s="1"/>
  <c r="AG78" i="5" s="1"/>
  <c r="AG79" i="5" s="1"/>
  <c r="AG80" i="5" s="1"/>
  <c r="AG81" i="5"/>
  <c r="AG82" i="5"/>
  <c r="AG83" i="5"/>
  <c r="AG84" i="5"/>
  <c r="AG85" i="5"/>
  <c r="AG86" i="5"/>
  <c r="AG87" i="5"/>
  <c r="AG88" i="5"/>
  <c r="AG89" i="5"/>
  <c r="AG90" i="5"/>
  <c r="AG91" i="5"/>
  <c r="AG92" i="5"/>
  <c r="AG93" i="5"/>
  <c r="AG94" i="5"/>
  <c r="AG95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1" i="5"/>
  <c r="AG142" i="5"/>
  <c r="AG143" i="5"/>
  <c r="AG144" i="5"/>
  <c r="AG145" i="5"/>
  <c r="AG146" i="5"/>
  <c r="AG147" i="5"/>
  <c r="AG148" i="5"/>
  <c r="AG149" i="5"/>
  <c r="AG150" i="5"/>
  <c r="AG151" i="5"/>
  <c r="AG152" i="5"/>
  <c r="AG153" i="5"/>
  <c r="AG154" i="5"/>
  <c r="AG155" i="5"/>
  <c r="AG156" i="5"/>
  <c r="AG157" i="5"/>
  <c r="AG158" i="5"/>
  <c r="AG159" i="5"/>
  <c r="AG160" i="5"/>
  <c r="AG161" i="5"/>
  <c r="AG162" i="5"/>
  <c r="AG163" i="5"/>
  <c r="AG164" i="5"/>
  <c r="AG165" i="5"/>
  <c r="AG166" i="5"/>
  <c r="AG167" i="5"/>
  <c r="AG168" i="5"/>
  <c r="AG169" i="5"/>
  <c r="AG170" i="5"/>
  <c r="AG171" i="5"/>
  <c r="AG172" i="5"/>
  <c r="AG173" i="5"/>
  <c r="AG174" i="5"/>
  <c r="AG175" i="5"/>
  <c r="AG176" i="5"/>
  <c r="AG177" i="5"/>
  <c r="AG178" i="5"/>
  <c r="AG179" i="5"/>
  <c r="AG180" i="5"/>
  <c r="AG181" i="5"/>
  <c r="AG182" i="5"/>
  <c r="AG183" i="5"/>
  <c r="AG184" i="5"/>
  <c r="AG185" i="5"/>
  <c r="AG186" i="5"/>
  <c r="AG187" i="5"/>
  <c r="AG188" i="5"/>
  <c r="AG189" i="5"/>
  <c r="AG190" i="5"/>
  <c r="AG191" i="5"/>
  <c r="AG192" i="5"/>
  <c r="AG193" i="5"/>
  <c r="AG194" i="5"/>
  <c r="AG195" i="5"/>
  <c r="AG196" i="5"/>
  <c r="AG197" i="5"/>
  <c r="AG198" i="5"/>
  <c r="AG199" i="5"/>
  <c r="AG200" i="5"/>
  <c r="AG201" i="5"/>
  <c r="AG202" i="5"/>
  <c r="AG203" i="5"/>
  <c r="AG204" i="5"/>
  <c r="AG205" i="5"/>
  <c r="AG206" i="5"/>
  <c r="AG207" i="5"/>
  <c r="AG208" i="5"/>
  <c r="AG209" i="5"/>
  <c r="AG210" i="5"/>
  <c r="AG211" i="5"/>
  <c r="AG212" i="5"/>
  <c r="AG213" i="5"/>
  <c r="AG214" i="5"/>
  <c r="AG215" i="5"/>
  <c r="AG216" i="5"/>
  <c r="AG217" i="5"/>
  <c r="AG218" i="5"/>
  <c r="AG219" i="5"/>
  <c r="AG220" i="5"/>
  <c r="AG221" i="5"/>
  <c r="AG222" i="5"/>
  <c r="AG223" i="5"/>
  <c r="AG224" i="5"/>
  <c r="AG225" i="5"/>
  <c r="AG226" i="5"/>
  <c r="AG227" i="5"/>
  <c r="AG228" i="5"/>
  <c r="AG229" i="5"/>
  <c r="AG230" i="5"/>
  <c r="AG231" i="5"/>
  <c r="AG232" i="5"/>
  <c r="AG233" i="5"/>
  <c r="AG234" i="5"/>
  <c r="AG235" i="5"/>
  <c r="AG236" i="5"/>
  <c r="AG237" i="5"/>
  <c r="AG238" i="5"/>
  <c r="AG239" i="5"/>
  <c r="AG240" i="5"/>
  <c r="AG241" i="5"/>
  <c r="AG242" i="5"/>
  <c r="AG243" i="5"/>
  <c r="AG244" i="5"/>
  <c r="AG245" i="5"/>
  <c r="AG246" i="5"/>
  <c r="AG247" i="5"/>
  <c r="AG248" i="5"/>
  <c r="AG249" i="5"/>
  <c r="AG250" i="5"/>
  <c r="AG251" i="5"/>
  <c r="AG252" i="5"/>
  <c r="AG253" i="5"/>
  <c r="AG254" i="5"/>
  <c r="AG255" i="5"/>
  <c r="AG256" i="5"/>
  <c r="AG257" i="5"/>
  <c r="AG258" i="5"/>
  <c r="AG259" i="5"/>
  <c r="AG260" i="5"/>
  <c r="AG261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5" i="5"/>
  <c r="AG276" i="5"/>
  <c r="AG277" i="5"/>
  <c r="AG278" i="5"/>
  <c r="AG279" i="5"/>
  <c r="AG280" i="5"/>
  <c r="AG281" i="5"/>
  <c r="AG282" i="5"/>
  <c r="AG283" i="5"/>
  <c r="AG284" i="5"/>
  <c r="AG285" i="5"/>
  <c r="AG286" i="5"/>
  <c r="AG287" i="5"/>
  <c r="AG288" i="5"/>
  <c r="AG289" i="5"/>
  <c r="AG290" i="5"/>
  <c r="AG291" i="5"/>
  <c r="AG292" i="5"/>
  <c r="AG293" i="5"/>
  <c r="AG294" i="5"/>
  <c r="AG295" i="5"/>
  <c r="AG296" i="5"/>
  <c r="AG297" i="5"/>
  <c r="AG298" i="5"/>
  <c r="AG299" i="5"/>
  <c r="AG300" i="5"/>
  <c r="AG301" i="5"/>
  <c r="AG302" i="5"/>
  <c r="AG303" i="5"/>
  <c r="AG304" i="5"/>
  <c r="AG305" i="5"/>
  <c r="AG306" i="5"/>
  <c r="AG307" i="5"/>
  <c r="AG308" i="5"/>
  <c r="AG309" i="5"/>
  <c r="AG310" i="5"/>
  <c r="AG311" i="5"/>
  <c r="AG312" i="5"/>
  <c r="AG313" i="5"/>
  <c r="AG314" i="5"/>
  <c r="AG315" i="5"/>
  <c r="AG316" i="5"/>
  <c r="AG317" i="5"/>
  <c r="AG318" i="5"/>
  <c r="AG319" i="5"/>
  <c r="AG320" i="5"/>
  <c r="AG321" i="5"/>
  <c r="AG322" i="5"/>
  <c r="AG323" i="5"/>
  <c r="AG324" i="5"/>
  <c r="AG325" i="5"/>
  <c r="AG326" i="5"/>
  <c r="AG327" i="5"/>
  <c r="AG328" i="5"/>
  <c r="AG329" i="5"/>
  <c r="AG330" i="5"/>
  <c r="AG331" i="5"/>
  <c r="AG332" i="5"/>
  <c r="AG333" i="5"/>
  <c r="AG334" i="5"/>
  <c r="AG335" i="5"/>
  <c r="AG336" i="5"/>
  <c r="AG337" i="5"/>
  <c r="AG338" i="5"/>
  <c r="AG339" i="5"/>
  <c r="AG340" i="5"/>
  <c r="AG341" i="5"/>
  <c r="AG342" i="5"/>
  <c r="AG343" i="5"/>
  <c r="AG344" i="5"/>
  <c r="AG345" i="5"/>
  <c r="AG346" i="5"/>
  <c r="AG347" i="5"/>
  <c r="AG348" i="5"/>
  <c r="AG349" i="5"/>
  <c r="AG350" i="5"/>
  <c r="AG351" i="5"/>
  <c r="AG352" i="5"/>
  <c r="AG353" i="5"/>
  <c r="AG354" i="5"/>
  <c r="AG355" i="5"/>
  <c r="AG356" i="5"/>
  <c r="AG357" i="5"/>
  <c r="AG358" i="5"/>
  <c r="AG359" i="5"/>
  <c r="AG360" i="5"/>
  <c r="AG361" i="5"/>
  <c r="AG362" i="5"/>
  <c r="AG363" i="5"/>
  <c r="AG364" i="5"/>
  <c r="AG365" i="5"/>
  <c r="AG366" i="5"/>
  <c r="AG367" i="5"/>
  <c r="AG368" i="5"/>
  <c r="AG369" i="5"/>
  <c r="AG370" i="5"/>
  <c r="AG371" i="5"/>
  <c r="AG372" i="5"/>
  <c r="AG373" i="5"/>
  <c r="AG374" i="5"/>
  <c r="AG375" i="5"/>
  <c r="AG376" i="5"/>
  <c r="AG377" i="5"/>
  <c r="AG378" i="5"/>
  <c r="AG379" i="5"/>
  <c r="AG380" i="5"/>
  <c r="AG381" i="5"/>
  <c r="AG382" i="5"/>
  <c r="AG383" i="5"/>
  <c r="AG384" i="5"/>
  <c r="AG385" i="5"/>
  <c r="AG386" i="5"/>
  <c r="AG387" i="5"/>
  <c r="AG388" i="5"/>
  <c r="AG389" i="5"/>
  <c r="AG390" i="5"/>
  <c r="AG391" i="5"/>
  <c r="AG392" i="5"/>
  <c r="AG393" i="5"/>
  <c r="AG394" i="5"/>
  <c r="AG395" i="5"/>
  <c r="AG396" i="5"/>
  <c r="AG397" i="5"/>
  <c r="AG398" i="5"/>
  <c r="AG399" i="5"/>
  <c r="AG400" i="5"/>
  <c r="AG401" i="5"/>
  <c r="AG402" i="5"/>
  <c r="AG403" i="5"/>
  <c r="AG404" i="5"/>
  <c r="AG405" i="5"/>
  <c r="AG406" i="5"/>
  <c r="AG407" i="5"/>
  <c r="AG408" i="5"/>
  <c r="AG409" i="5"/>
  <c r="AG410" i="5"/>
  <c r="AG411" i="5"/>
  <c r="AG412" i="5"/>
  <c r="AG413" i="5"/>
  <c r="AG414" i="5"/>
  <c r="AG415" i="5"/>
  <c r="AG416" i="5"/>
  <c r="AG417" i="5"/>
  <c r="AG418" i="5"/>
  <c r="AG419" i="5"/>
  <c r="AG420" i="5"/>
  <c r="AG421" i="5"/>
  <c r="AG422" i="5"/>
  <c r="AG423" i="5"/>
  <c r="AG424" i="5"/>
  <c r="AG425" i="5"/>
  <c r="AG426" i="5"/>
  <c r="AG427" i="5"/>
  <c r="AG428" i="5"/>
  <c r="AG429" i="5"/>
  <c r="AG430" i="5"/>
  <c r="AG431" i="5"/>
  <c r="AG432" i="5"/>
  <c r="AG433" i="5"/>
  <c r="AG434" i="5"/>
  <c r="AG435" i="5"/>
  <c r="AG436" i="5"/>
  <c r="AG437" i="5"/>
  <c r="AG438" i="5"/>
  <c r="AG439" i="5"/>
  <c r="AG440" i="5"/>
  <c r="AG441" i="5"/>
  <c r="AG442" i="5"/>
  <c r="AG443" i="5"/>
  <c r="AG444" i="5"/>
  <c r="AG445" i="5"/>
  <c r="AG446" i="5"/>
  <c r="AG447" i="5"/>
  <c r="AG448" i="5"/>
  <c r="AG449" i="5"/>
  <c r="AG450" i="5"/>
  <c r="AG451" i="5"/>
  <c r="AG452" i="5"/>
  <c r="AG453" i="5"/>
  <c r="AG454" i="5"/>
  <c r="AG455" i="5"/>
  <c r="AG456" i="5"/>
  <c r="AG457" i="5"/>
  <c r="AG458" i="5"/>
  <c r="AG459" i="5"/>
  <c r="AG460" i="5"/>
  <c r="AG461" i="5"/>
  <c r="AG462" i="5"/>
  <c r="AG463" i="5"/>
  <c r="AG464" i="5"/>
  <c r="AG465" i="5"/>
  <c r="AG466" i="5"/>
  <c r="AG467" i="5"/>
  <c r="AG468" i="5"/>
  <c r="AG469" i="5"/>
  <c r="AG470" i="5"/>
  <c r="AG471" i="5"/>
  <c r="AG472" i="5"/>
  <c r="AG473" i="5"/>
  <c r="AG474" i="5"/>
  <c r="AG475" i="5"/>
  <c r="AG476" i="5"/>
  <c r="AG477" i="5"/>
  <c r="AG478" i="5"/>
  <c r="AG479" i="5"/>
  <c r="AG480" i="5"/>
  <c r="AG481" i="5"/>
  <c r="AG482" i="5"/>
  <c r="AG483" i="5"/>
  <c r="AG484" i="5"/>
  <c r="AG485" i="5"/>
  <c r="AG486" i="5"/>
  <c r="AG487" i="5"/>
  <c r="AG488" i="5"/>
  <c r="AG489" i="5"/>
  <c r="AG490" i="5"/>
  <c r="AG491" i="5"/>
  <c r="AG492" i="5"/>
  <c r="AG493" i="5"/>
  <c r="AG494" i="5"/>
  <c r="AG495" i="5"/>
  <c r="AG496" i="5"/>
  <c r="AG497" i="5"/>
  <c r="AG498" i="5"/>
  <c r="AG499" i="5"/>
  <c r="AG500" i="5"/>
  <c r="AG2" i="5"/>
  <c r="AG3" i="5" s="1"/>
  <c r="AG4" i="5" s="1"/>
  <c r="AG5" i="5" s="1"/>
  <c r="AG6" i="5" s="1"/>
  <c r="AG7" i="5" s="1"/>
  <c r="AG8" i="5" s="1"/>
  <c r="AG9" i="5" s="1"/>
  <c r="AG10" i="5" s="1"/>
  <c r="AG11" i="5" s="1"/>
  <c r="AG12" i="5" s="1"/>
  <c r="AG13" i="5" s="1"/>
  <c r="AG14" i="5" s="1"/>
  <c r="AG15" i="5" s="1"/>
  <c r="AG16" i="5" s="1"/>
  <c r="AG17" i="5" s="1"/>
  <c r="AG18" i="5" s="1"/>
  <c r="AG19" i="5" s="1"/>
  <c r="AG20" i="5" s="1"/>
  <c r="AG21" i="5" s="1"/>
  <c r="AG22" i="5" s="1"/>
  <c r="AG23" i="5" s="1"/>
  <c r="AG24" i="5" s="1"/>
  <c r="AG25" i="5" s="1"/>
  <c r="AG26" i="5" s="1"/>
  <c r="AG27" i="5" s="1"/>
  <c r="AG28" i="5" s="1"/>
  <c r="AG29" i="5" s="1"/>
  <c r="AG30" i="5" s="1"/>
  <c r="AG31" i="5" s="1"/>
  <c r="AG32" i="5" s="1"/>
  <c r="H30" i="4"/>
  <c r="H29" i="4"/>
  <c r="AM33" i="4"/>
  <c r="AM31" i="4"/>
  <c r="AL33" i="4"/>
  <c r="AL34" i="4"/>
  <c r="AL35" i="4"/>
  <c r="AL36" i="4"/>
  <c r="AL32" i="4"/>
  <c r="AL31" i="4"/>
  <c r="A2" i="4" a="1"/>
  <c r="A2" i="4" s="1"/>
  <c r="AJ2" i="4" s="1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2" i="5"/>
  <c r="B2" i="4" a="1"/>
  <c r="B2" i="4" s="1"/>
  <c r="G27" i="1" s="1"/>
  <c r="C2" i="4" a="1"/>
  <c r="C2" i="4" s="1"/>
  <c r="H27" i="1" s="1"/>
  <c r="D2" i="4" a="1"/>
  <c r="D2" i="4" s="1"/>
  <c r="I27" i="1" s="1"/>
  <c r="E2" i="4" a="1"/>
  <c r="E2" i="4" s="1"/>
  <c r="J27" i="1" s="1"/>
  <c r="F2" i="4" a="1"/>
  <c r="F2" i="4" s="1"/>
  <c r="K27" i="1" s="1"/>
  <c r="G2" i="4" a="1"/>
  <c r="G2" i="4" s="1"/>
  <c r="L27" i="1" s="1"/>
  <c r="H2" i="4" a="1"/>
  <c r="H2" i="4" s="1"/>
  <c r="M27" i="1" s="1"/>
  <c r="I2" i="4" a="1"/>
  <c r="I2" i="4" s="1"/>
  <c r="N27" i="1" s="1"/>
  <c r="J2" i="4" a="1"/>
  <c r="J2" i="4" s="1"/>
  <c r="O27" i="1" s="1"/>
  <c r="M2" i="4" a="1"/>
  <c r="M2" i="4" s="1"/>
  <c r="R27" i="1" s="1"/>
  <c r="N2" i="4" a="1"/>
  <c r="N2" i="4" s="1"/>
  <c r="S27" i="1" s="1"/>
  <c r="O2" i="4" a="1"/>
  <c r="O2" i="4" s="1"/>
  <c r="T27" i="1" s="1"/>
  <c r="P2" i="4" a="1"/>
  <c r="P2" i="4" s="1"/>
  <c r="U27" i="1" s="1"/>
  <c r="Q2" i="4" a="1"/>
  <c r="Q2" i="4" s="1"/>
  <c r="V27" i="1" s="1"/>
  <c r="R2" i="4" a="1"/>
  <c r="R2" i="4" s="1"/>
  <c r="W27" i="1" s="1"/>
  <c r="S2" i="4" a="1"/>
  <c r="S2" i="4" s="1"/>
  <c r="X27" i="1" s="1"/>
  <c r="T2" i="4" a="1"/>
  <c r="T2" i="4" s="1"/>
  <c r="Y27" i="1" s="1"/>
  <c r="U2" i="4" a="1"/>
  <c r="U2" i="4" s="1"/>
  <c r="Z27" i="1" s="1"/>
  <c r="V2" i="4" a="1"/>
  <c r="V2" i="4" s="1"/>
  <c r="AA27" i="1" s="1"/>
  <c r="W2" i="4" a="1"/>
  <c r="W2" i="4" s="1"/>
  <c r="AB27" i="1" s="1"/>
  <c r="X2" i="4" a="1"/>
  <c r="X2" i="4" s="1"/>
  <c r="AC27" i="1" s="1"/>
  <c r="Y2" i="4" a="1"/>
  <c r="Y2" i="4" s="1"/>
  <c r="AD27" i="1" s="1"/>
  <c r="Z2" i="4" a="1"/>
  <c r="Z2" i="4" s="1"/>
  <c r="AE27" i="1" s="1"/>
  <c r="AA2" i="4" a="1"/>
  <c r="AA2" i="4" s="1"/>
  <c r="AF27" i="1" s="1"/>
  <c r="AB2" i="4" a="1"/>
  <c r="AB2" i="4" s="1"/>
  <c r="AG27" i="1" s="1"/>
  <c r="AC2" i="4" a="1"/>
  <c r="AC2" i="4" s="1"/>
  <c r="AH27" i="1" s="1"/>
  <c r="B3" i="4" a="1"/>
  <c r="B3" i="4" s="1"/>
  <c r="G26" i="1" s="1"/>
  <c r="C3" i="4" a="1"/>
  <c r="C3" i="4" s="1"/>
  <c r="H26" i="1" s="1"/>
  <c r="D3" i="4" a="1"/>
  <c r="D3" i="4" s="1"/>
  <c r="I26" i="1" s="1"/>
  <c r="E3" i="4" a="1"/>
  <c r="E3" i="4" s="1"/>
  <c r="J26" i="1" s="1"/>
  <c r="F3" i="4" a="1"/>
  <c r="F3" i="4" s="1"/>
  <c r="K26" i="1" s="1"/>
  <c r="G3" i="4" a="1"/>
  <c r="G3" i="4" s="1"/>
  <c r="L26" i="1" s="1"/>
  <c r="H3" i="4" a="1"/>
  <c r="H3" i="4" s="1"/>
  <c r="M26" i="1" s="1"/>
  <c r="I3" i="4" a="1"/>
  <c r="I3" i="4" s="1"/>
  <c r="N26" i="1" s="1"/>
  <c r="J3" i="4" a="1"/>
  <c r="J3" i="4" s="1"/>
  <c r="O26" i="1" s="1"/>
  <c r="L3" i="4" a="1"/>
  <c r="L3" i="4" s="1"/>
  <c r="Q26" i="1" s="1"/>
  <c r="M3" i="4" a="1"/>
  <c r="M3" i="4" s="1"/>
  <c r="R26" i="1" s="1"/>
  <c r="N3" i="4" a="1"/>
  <c r="N3" i="4" s="1"/>
  <c r="S26" i="1" s="1"/>
  <c r="O3" i="4" a="1"/>
  <c r="O3" i="4" s="1"/>
  <c r="T26" i="1" s="1"/>
  <c r="P3" i="4" a="1"/>
  <c r="P3" i="4" s="1"/>
  <c r="U26" i="1" s="1"/>
  <c r="Q3" i="4" a="1"/>
  <c r="Q3" i="4" s="1"/>
  <c r="V26" i="1" s="1"/>
  <c r="R3" i="4" a="1"/>
  <c r="R3" i="4" s="1"/>
  <c r="W26" i="1" s="1"/>
  <c r="S3" i="4" a="1"/>
  <c r="S3" i="4" s="1"/>
  <c r="X26" i="1" s="1"/>
  <c r="T3" i="4" a="1"/>
  <c r="T3" i="4" s="1"/>
  <c r="Y26" i="1" s="1"/>
  <c r="U3" i="4" a="1"/>
  <c r="U3" i="4" s="1"/>
  <c r="Z26" i="1" s="1"/>
  <c r="V3" i="4" a="1"/>
  <c r="V3" i="4" s="1"/>
  <c r="AA26" i="1" s="1"/>
  <c r="W3" i="4" a="1"/>
  <c r="W3" i="4" s="1"/>
  <c r="AB26" i="1" s="1"/>
  <c r="X3" i="4" a="1"/>
  <c r="X3" i="4" s="1"/>
  <c r="AC26" i="1" s="1"/>
  <c r="Y3" i="4" a="1"/>
  <c r="Y3" i="4" s="1"/>
  <c r="AD26" i="1" s="1"/>
  <c r="Z3" i="4" a="1"/>
  <c r="Z3" i="4" s="1"/>
  <c r="AE26" i="1" s="1"/>
  <c r="AA3" i="4" a="1"/>
  <c r="AA3" i="4" s="1"/>
  <c r="AF26" i="1" s="1"/>
  <c r="AB3" i="4" a="1"/>
  <c r="AB3" i="4" s="1"/>
  <c r="AG26" i="1" s="1"/>
  <c r="AC3" i="4" a="1"/>
  <c r="AC3" i="4" s="1"/>
  <c r="AH26" i="1" s="1"/>
  <c r="B4" i="4" a="1"/>
  <c r="B4" i="4" s="1"/>
  <c r="G25" i="1" s="1"/>
  <c r="C4" i="4" a="1"/>
  <c r="C4" i="4" s="1"/>
  <c r="H25" i="1" s="1"/>
  <c r="D4" i="4" a="1"/>
  <c r="D4" i="4" s="1"/>
  <c r="I25" i="1" s="1"/>
  <c r="E4" i="4" a="1"/>
  <c r="E4" i="4" s="1"/>
  <c r="J25" i="1" s="1"/>
  <c r="F4" i="4" a="1"/>
  <c r="F4" i="4" s="1"/>
  <c r="K25" i="1" s="1"/>
  <c r="G4" i="4" a="1"/>
  <c r="G4" i="4" s="1"/>
  <c r="L25" i="1" s="1"/>
  <c r="H4" i="4" a="1"/>
  <c r="H4" i="4" s="1"/>
  <c r="M25" i="1" s="1"/>
  <c r="I4" i="4" a="1"/>
  <c r="I4" i="4" s="1"/>
  <c r="N25" i="1" s="1"/>
  <c r="J4" i="4" a="1"/>
  <c r="J4" i="4" s="1"/>
  <c r="O25" i="1" s="1"/>
  <c r="L4" i="4" a="1"/>
  <c r="L4" i="4" s="1"/>
  <c r="Q25" i="1" s="1"/>
  <c r="M4" i="4" a="1"/>
  <c r="M4" i="4" s="1"/>
  <c r="R25" i="1" s="1"/>
  <c r="N4" i="4" a="1"/>
  <c r="N4" i="4" s="1"/>
  <c r="S25" i="1" s="1"/>
  <c r="O4" i="4" a="1"/>
  <c r="O4" i="4" s="1"/>
  <c r="T25" i="1" s="1"/>
  <c r="P4" i="4" a="1"/>
  <c r="P4" i="4" s="1"/>
  <c r="U25" i="1" s="1"/>
  <c r="Q4" i="4" a="1"/>
  <c r="Q4" i="4" s="1"/>
  <c r="V25" i="1" s="1"/>
  <c r="R4" i="4" a="1"/>
  <c r="R4" i="4" s="1"/>
  <c r="W25" i="1" s="1"/>
  <c r="S4" i="4" a="1"/>
  <c r="S4" i="4" s="1"/>
  <c r="X25" i="1" s="1"/>
  <c r="T4" i="4" a="1"/>
  <c r="T4" i="4" s="1"/>
  <c r="Y25" i="1" s="1"/>
  <c r="U4" i="4" a="1"/>
  <c r="U4" i="4" s="1"/>
  <c r="Z25" i="1" s="1"/>
  <c r="V4" i="4" a="1"/>
  <c r="V4" i="4" s="1"/>
  <c r="AA25" i="1" s="1"/>
  <c r="W4" i="4" a="1"/>
  <c r="W4" i="4" s="1"/>
  <c r="AB25" i="1" s="1"/>
  <c r="X4" i="4" a="1"/>
  <c r="X4" i="4" s="1"/>
  <c r="AC25" i="1" s="1"/>
  <c r="Y4" i="4" a="1"/>
  <c r="Y4" i="4" s="1"/>
  <c r="AD25" i="1" s="1"/>
  <c r="Z4" i="4" a="1"/>
  <c r="Z4" i="4" s="1"/>
  <c r="AE25" i="1" s="1"/>
  <c r="AA4" i="4" a="1"/>
  <c r="AA4" i="4" s="1"/>
  <c r="AF25" i="1" s="1"/>
  <c r="AB4" i="4" a="1"/>
  <c r="AB4" i="4" s="1"/>
  <c r="AG25" i="1" s="1"/>
  <c r="AC4" i="4" a="1"/>
  <c r="AC4" i="4" s="1"/>
  <c r="AH25" i="1" s="1"/>
  <c r="B5" i="4" a="1"/>
  <c r="B5" i="4" s="1"/>
  <c r="G24" i="1" s="1"/>
  <c r="C5" i="4" a="1"/>
  <c r="C5" i="4" s="1"/>
  <c r="H24" i="1" s="1"/>
  <c r="D5" i="4" a="1"/>
  <c r="D5" i="4" s="1"/>
  <c r="I24" i="1" s="1"/>
  <c r="E5" i="4" a="1"/>
  <c r="E5" i="4" s="1"/>
  <c r="J24" i="1" s="1"/>
  <c r="F5" i="4" a="1"/>
  <c r="F5" i="4" s="1"/>
  <c r="K24" i="1" s="1"/>
  <c r="G5" i="4" a="1"/>
  <c r="G5" i="4" s="1"/>
  <c r="L24" i="1" s="1"/>
  <c r="H5" i="4" a="1"/>
  <c r="H5" i="4" s="1"/>
  <c r="M24" i="1" s="1"/>
  <c r="I5" i="4" a="1"/>
  <c r="I5" i="4" s="1"/>
  <c r="N24" i="1" s="1"/>
  <c r="J5" i="4" a="1"/>
  <c r="J5" i="4" s="1"/>
  <c r="O24" i="1" s="1"/>
  <c r="M5" i="4" a="1"/>
  <c r="M5" i="4" s="1"/>
  <c r="R24" i="1" s="1"/>
  <c r="N5" i="4" a="1"/>
  <c r="N5" i="4" s="1"/>
  <c r="S24" i="1" s="1"/>
  <c r="O5" i="4" a="1"/>
  <c r="O5" i="4" s="1"/>
  <c r="T24" i="1" s="1"/>
  <c r="P5" i="4" a="1"/>
  <c r="P5" i="4" s="1"/>
  <c r="U24" i="1" s="1"/>
  <c r="Q5" i="4" a="1"/>
  <c r="Q5" i="4" s="1"/>
  <c r="V24" i="1" s="1"/>
  <c r="R5" i="4" a="1"/>
  <c r="R5" i="4" s="1"/>
  <c r="W24" i="1" s="1"/>
  <c r="S5" i="4" a="1"/>
  <c r="S5" i="4" s="1"/>
  <c r="X24" i="1" s="1"/>
  <c r="T5" i="4" a="1"/>
  <c r="T5" i="4" s="1"/>
  <c r="Y24" i="1" s="1"/>
  <c r="U5" i="4" a="1"/>
  <c r="U5" i="4" s="1"/>
  <c r="Z24" i="1" s="1"/>
  <c r="V5" i="4" a="1"/>
  <c r="V5" i="4" s="1"/>
  <c r="AA24" i="1" s="1"/>
  <c r="W5" i="4" a="1"/>
  <c r="W5" i="4" s="1"/>
  <c r="AB24" i="1" s="1"/>
  <c r="X5" i="4" a="1"/>
  <c r="X5" i="4" s="1"/>
  <c r="AC24" i="1" s="1"/>
  <c r="Y5" i="4" a="1"/>
  <c r="Y5" i="4" s="1"/>
  <c r="AD24" i="1" s="1"/>
  <c r="Z5" i="4" a="1"/>
  <c r="Z5" i="4" s="1"/>
  <c r="AE24" i="1" s="1"/>
  <c r="AA5" i="4" a="1"/>
  <c r="AA5" i="4" s="1"/>
  <c r="AF24" i="1" s="1"/>
  <c r="AB5" i="4" a="1"/>
  <c r="AB5" i="4" s="1"/>
  <c r="AG24" i="1" s="1"/>
  <c r="AC5" i="4" a="1"/>
  <c r="AC5" i="4" s="1"/>
  <c r="AH24" i="1" s="1"/>
  <c r="B6" i="4" a="1"/>
  <c r="B6" i="4" s="1"/>
  <c r="G23" i="1" s="1"/>
  <c r="C6" i="4" a="1"/>
  <c r="C6" i="4" s="1"/>
  <c r="H23" i="1" s="1"/>
  <c r="D6" i="4" a="1"/>
  <c r="D6" i="4" s="1"/>
  <c r="I23" i="1" s="1"/>
  <c r="E6" i="4" a="1"/>
  <c r="E6" i="4" s="1"/>
  <c r="J23" i="1" s="1"/>
  <c r="F6" i="4" a="1"/>
  <c r="F6" i="4" s="1"/>
  <c r="K23" i="1" s="1"/>
  <c r="G6" i="4" a="1"/>
  <c r="G6" i="4" s="1"/>
  <c r="L23" i="1" s="1"/>
  <c r="H6" i="4" a="1"/>
  <c r="H6" i="4" s="1"/>
  <c r="M23" i="1" s="1"/>
  <c r="I6" i="4" a="1"/>
  <c r="I6" i="4" s="1"/>
  <c r="N23" i="1" s="1"/>
  <c r="J6" i="4" a="1"/>
  <c r="J6" i="4" s="1"/>
  <c r="O23" i="1" s="1"/>
  <c r="L6" i="4" a="1"/>
  <c r="L6" i="4" s="1"/>
  <c r="Q23" i="1" s="1"/>
  <c r="M6" i="4" a="1"/>
  <c r="M6" i="4" s="1"/>
  <c r="R23" i="1" s="1"/>
  <c r="N6" i="4" a="1"/>
  <c r="N6" i="4" s="1"/>
  <c r="S23" i="1" s="1"/>
  <c r="O6" i="4" a="1"/>
  <c r="O6" i="4" s="1"/>
  <c r="T23" i="1" s="1"/>
  <c r="P6" i="4" a="1"/>
  <c r="P6" i="4" s="1"/>
  <c r="U23" i="1" s="1"/>
  <c r="Q6" i="4" a="1"/>
  <c r="Q6" i="4" s="1"/>
  <c r="V23" i="1" s="1"/>
  <c r="R6" i="4" a="1"/>
  <c r="R6" i="4" s="1"/>
  <c r="W23" i="1" s="1"/>
  <c r="S6" i="4" a="1"/>
  <c r="S6" i="4" s="1"/>
  <c r="X23" i="1" s="1"/>
  <c r="T6" i="4" a="1"/>
  <c r="T6" i="4" s="1"/>
  <c r="Y23" i="1" s="1"/>
  <c r="U6" i="4" a="1"/>
  <c r="U6" i="4" s="1"/>
  <c r="Z23" i="1" s="1"/>
  <c r="V6" i="4" a="1"/>
  <c r="V6" i="4" s="1"/>
  <c r="AA23" i="1" s="1"/>
  <c r="W6" i="4" a="1"/>
  <c r="W6" i="4" s="1"/>
  <c r="AB23" i="1" s="1"/>
  <c r="X6" i="4" a="1"/>
  <c r="X6" i="4" s="1"/>
  <c r="AC23" i="1" s="1"/>
  <c r="Y6" i="4" a="1"/>
  <c r="Y6" i="4" s="1"/>
  <c r="AD23" i="1" s="1"/>
  <c r="Z6" i="4" a="1"/>
  <c r="Z6" i="4" s="1"/>
  <c r="AE23" i="1" s="1"/>
  <c r="AA6" i="4" a="1"/>
  <c r="AA6" i="4" s="1"/>
  <c r="AF23" i="1" s="1"/>
  <c r="AB6" i="4" a="1"/>
  <c r="AB6" i="4" s="1"/>
  <c r="AG23" i="1" s="1"/>
  <c r="AC6" i="4" a="1"/>
  <c r="AC6" i="4" s="1"/>
  <c r="AH23" i="1" s="1"/>
  <c r="B7" i="4" a="1"/>
  <c r="B7" i="4" s="1"/>
  <c r="G22" i="1" s="1"/>
  <c r="C7" i="4" a="1"/>
  <c r="C7" i="4" s="1"/>
  <c r="H22" i="1" s="1"/>
  <c r="D7" i="4" a="1"/>
  <c r="D7" i="4" s="1"/>
  <c r="I22" i="1" s="1"/>
  <c r="E7" i="4" a="1"/>
  <c r="E7" i="4" s="1"/>
  <c r="J22" i="1" s="1"/>
  <c r="F7" i="4" a="1"/>
  <c r="F7" i="4" s="1"/>
  <c r="K22" i="1" s="1"/>
  <c r="G7" i="4" a="1"/>
  <c r="G7" i="4" s="1"/>
  <c r="L22" i="1" s="1"/>
  <c r="H7" i="4" a="1"/>
  <c r="H7" i="4" s="1"/>
  <c r="M22" i="1" s="1"/>
  <c r="I7" i="4" a="1"/>
  <c r="I7" i="4" s="1"/>
  <c r="N22" i="1" s="1"/>
  <c r="J7" i="4" a="1"/>
  <c r="J7" i="4" s="1"/>
  <c r="O22" i="1" s="1"/>
  <c r="L7" i="4" a="1"/>
  <c r="L7" i="4" s="1"/>
  <c r="Q22" i="1" s="1"/>
  <c r="M7" i="4" a="1"/>
  <c r="M7" i="4" s="1"/>
  <c r="R22" i="1" s="1"/>
  <c r="N7" i="4" a="1"/>
  <c r="N7" i="4" s="1"/>
  <c r="S22" i="1" s="1"/>
  <c r="O7" i="4" a="1"/>
  <c r="O7" i="4" s="1"/>
  <c r="T22" i="1" s="1"/>
  <c r="P7" i="4" a="1"/>
  <c r="P7" i="4" s="1"/>
  <c r="U22" i="1" s="1"/>
  <c r="Q7" i="4" a="1"/>
  <c r="Q7" i="4" s="1"/>
  <c r="V22" i="1" s="1"/>
  <c r="R7" i="4" a="1"/>
  <c r="R7" i="4" s="1"/>
  <c r="W22" i="1" s="1"/>
  <c r="S7" i="4" a="1"/>
  <c r="S7" i="4" s="1"/>
  <c r="X22" i="1" s="1"/>
  <c r="T7" i="4" a="1"/>
  <c r="T7" i="4" s="1"/>
  <c r="Y22" i="1" s="1"/>
  <c r="U7" i="4" a="1"/>
  <c r="U7" i="4" s="1"/>
  <c r="Z22" i="1" s="1"/>
  <c r="V7" i="4" a="1"/>
  <c r="V7" i="4" s="1"/>
  <c r="AA22" i="1" s="1"/>
  <c r="W7" i="4" a="1"/>
  <c r="W7" i="4" s="1"/>
  <c r="AB22" i="1" s="1"/>
  <c r="X7" i="4" a="1"/>
  <c r="X7" i="4" s="1"/>
  <c r="AC22" i="1" s="1"/>
  <c r="Y7" i="4" a="1"/>
  <c r="Y7" i="4" s="1"/>
  <c r="AD22" i="1" s="1"/>
  <c r="Z7" i="4" a="1"/>
  <c r="Z7" i="4" s="1"/>
  <c r="AE22" i="1" s="1"/>
  <c r="AA7" i="4" a="1"/>
  <c r="AA7" i="4" s="1"/>
  <c r="AF22" i="1" s="1"/>
  <c r="AB7" i="4" a="1"/>
  <c r="AB7" i="4" s="1"/>
  <c r="AG22" i="1" s="1"/>
  <c r="AC7" i="4" a="1"/>
  <c r="AC7" i="4" s="1"/>
  <c r="AH22" i="1" s="1"/>
  <c r="B8" i="4" a="1"/>
  <c r="B8" i="4" s="1"/>
  <c r="G21" i="1" s="1"/>
  <c r="C8" i="4" a="1"/>
  <c r="C8" i="4" s="1"/>
  <c r="H21" i="1" s="1"/>
  <c r="D8" i="4" a="1"/>
  <c r="D8" i="4" s="1"/>
  <c r="I21" i="1" s="1"/>
  <c r="E8" i="4" a="1"/>
  <c r="E8" i="4" s="1"/>
  <c r="J21" i="1" s="1"/>
  <c r="F8" i="4" a="1"/>
  <c r="F8" i="4" s="1"/>
  <c r="K21" i="1" s="1"/>
  <c r="G8" i="4" a="1"/>
  <c r="G8" i="4" s="1"/>
  <c r="L21" i="1" s="1"/>
  <c r="H8" i="4" a="1"/>
  <c r="H8" i="4" s="1"/>
  <c r="M21" i="1" s="1"/>
  <c r="I8" i="4" a="1"/>
  <c r="I8" i="4" s="1"/>
  <c r="N21" i="1" s="1"/>
  <c r="J8" i="4" a="1"/>
  <c r="J8" i="4" s="1"/>
  <c r="O21" i="1" s="1"/>
  <c r="L8" i="4" a="1"/>
  <c r="L8" i="4" s="1"/>
  <c r="Q21" i="1" s="1"/>
  <c r="M8" i="4" a="1"/>
  <c r="M8" i="4" s="1"/>
  <c r="R21" i="1" s="1"/>
  <c r="N8" i="4" a="1"/>
  <c r="N8" i="4" s="1"/>
  <c r="S21" i="1" s="1"/>
  <c r="O8" i="4" a="1"/>
  <c r="O8" i="4" s="1"/>
  <c r="T21" i="1" s="1"/>
  <c r="P8" i="4" a="1"/>
  <c r="P8" i="4" s="1"/>
  <c r="U21" i="1" s="1"/>
  <c r="Q8" i="4" a="1"/>
  <c r="Q8" i="4" s="1"/>
  <c r="V21" i="1" s="1"/>
  <c r="R8" i="4" a="1"/>
  <c r="R8" i="4" s="1"/>
  <c r="W21" i="1" s="1"/>
  <c r="S8" i="4" a="1"/>
  <c r="S8" i="4" s="1"/>
  <c r="X21" i="1" s="1"/>
  <c r="T8" i="4" a="1"/>
  <c r="T8" i="4" s="1"/>
  <c r="Y21" i="1" s="1"/>
  <c r="U8" i="4" a="1"/>
  <c r="U8" i="4" s="1"/>
  <c r="Z21" i="1" s="1"/>
  <c r="V8" i="4" a="1"/>
  <c r="V8" i="4" s="1"/>
  <c r="AA21" i="1" s="1"/>
  <c r="W8" i="4" a="1"/>
  <c r="W8" i="4" s="1"/>
  <c r="AB21" i="1" s="1"/>
  <c r="X8" i="4" a="1"/>
  <c r="X8" i="4" s="1"/>
  <c r="AC21" i="1" s="1"/>
  <c r="Y8" i="4" a="1"/>
  <c r="Y8" i="4" s="1"/>
  <c r="AD21" i="1" s="1"/>
  <c r="Z8" i="4" a="1"/>
  <c r="Z8" i="4" s="1"/>
  <c r="AE21" i="1" s="1"/>
  <c r="AA8" i="4" a="1"/>
  <c r="AA8" i="4" s="1"/>
  <c r="AF21" i="1" s="1"/>
  <c r="AB8" i="4" a="1"/>
  <c r="AB8" i="4" s="1"/>
  <c r="AG21" i="1" s="1"/>
  <c r="AC8" i="4" a="1"/>
  <c r="AC8" i="4" s="1"/>
  <c r="AH21" i="1" s="1"/>
  <c r="B9" i="4" a="1"/>
  <c r="B9" i="4" s="1"/>
  <c r="G20" i="1" s="1"/>
  <c r="C9" i="4" a="1"/>
  <c r="C9" i="4" s="1"/>
  <c r="H20" i="1" s="1"/>
  <c r="D9" i="4" a="1"/>
  <c r="D9" i="4" s="1"/>
  <c r="I20" i="1" s="1"/>
  <c r="E9" i="4" a="1"/>
  <c r="E9" i="4" s="1"/>
  <c r="J20" i="1" s="1"/>
  <c r="F9" i="4" a="1"/>
  <c r="F9" i="4" s="1"/>
  <c r="K20" i="1" s="1"/>
  <c r="G9" i="4" a="1"/>
  <c r="G9" i="4" s="1"/>
  <c r="L20" i="1" s="1"/>
  <c r="H9" i="4" a="1"/>
  <c r="H9" i="4" s="1"/>
  <c r="M20" i="1" s="1"/>
  <c r="I9" i="4" a="1"/>
  <c r="I9" i="4" s="1"/>
  <c r="N20" i="1" s="1"/>
  <c r="J9" i="4" a="1"/>
  <c r="J9" i="4" s="1"/>
  <c r="O20" i="1" s="1"/>
  <c r="L9" i="4" a="1"/>
  <c r="L9" i="4" s="1"/>
  <c r="Q20" i="1" s="1"/>
  <c r="M9" i="4" a="1"/>
  <c r="M9" i="4" s="1"/>
  <c r="R20" i="1" s="1"/>
  <c r="N9" i="4" a="1"/>
  <c r="N9" i="4" s="1"/>
  <c r="S20" i="1" s="1"/>
  <c r="O9" i="4" a="1"/>
  <c r="O9" i="4" s="1"/>
  <c r="T20" i="1" s="1"/>
  <c r="P9" i="4" a="1"/>
  <c r="P9" i="4" s="1"/>
  <c r="U20" i="1" s="1"/>
  <c r="Q9" i="4" a="1"/>
  <c r="Q9" i="4" s="1"/>
  <c r="V20" i="1" s="1"/>
  <c r="R9" i="4" a="1"/>
  <c r="R9" i="4" s="1"/>
  <c r="W20" i="1" s="1"/>
  <c r="S9" i="4" a="1"/>
  <c r="S9" i="4" s="1"/>
  <c r="X20" i="1" s="1"/>
  <c r="T9" i="4" a="1"/>
  <c r="T9" i="4" s="1"/>
  <c r="Y20" i="1" s="1"/>
  <c r="U9" i="4" a="1"/>
  <c r="U9" i="4" s="1"/>
  <c r="Z20" i="1" s="1"/>
  <c r="V9" i="4" a="1"/>
  <c r="V9" i="4" s="1"/>
  <c r="AA20" i="1" s="1"/>
  <c r="W9" i="4" a="1"/>
  <c r="W9" i="4" s="1"/>
  <c r="AB20" i="1" s="1"/>
  <c r="X9" i="4" a="1"/>
  <c r="X9" i="4" s="1"/>
  <c r="AC20" i="1" s="1"/>
  <c r="Y9" i="4" a="1"/>
  <c r="Y9" i="4" s="1"/>
  <c r="AD20" i="1" s="1"/>
  <c r="Z9" i="4" a="1"/>
  <c r="Z9" i="4" s="1"/>
  <c r="AE20" i="1" s="1"/>
  <c r="AA9" i="4" a="1"/>
  <c r="AA9" i="4" s="1"/>
  <c r="AF20" i="1" s="1"/>
  <c r="AB9" i="4" a="1"/>
  <c r="AB9" i="4" s="1"/>
  <c r="AG20" i="1" s="1"/>
  <c r="AC9" i="4" a="1"/>
  <c r="AC9" i="4" s="1"/>
  <c r="AH20" i="1" s="1"/>
  <c r="B10" i="4" a="1"/>
  <c r="B10" i="4" s="1"/>
  <c r="G19" i="1" s="1"/>
  <c r="C10" i="4" a="1"/>
  <c r="C10" i="4" s="1"/>
  <c r="H19" i="1" s="1"/>
  <c r="D10" i="4" a="1"/>
  <c r="D10" i="4" s="1"/>
  <c r="I19" i="1" s="1"/>
  <c r="E10" i="4" a="1"/>
  <c r="E10" i="4" s="1"/>
  <c r="J19" i="1" s="1"/>
  <c r="F10" i="4" a="1"/>
  <c r="F10" i="4" s="1"/>
  <c r="K19" i="1" s="1"/>
  <c r="G10" i="4" a="1"/>
  <c r="G10" i="4" s="1"/>
  <c r="L19" i="1" s="1"/>
  <c r="H10" i="4" a="1"/>
  <c r="H10" i="4" s="1"/>
  <c r="M19" i="1" s="1"/>
  <c r="I10" i="4" a="1"/>
  <c r="I10" i="4" s="1"/>
  <c r="N19" i="1" s="1"/>
  <c r="J10" i="4" a="1"/>
  <c r="J10" i="4" s="1"/>
  <c r="O19" i="1" s="1"/>
  <c r="L10" i="4" a="1"/>
  <c r="L10" i="4" s="1"/>
  <c r="Q19" i="1" s="1"/>
  <c r="M10" i="4" a="1"/>
  <c r="M10" i="4" s="1"/>
  <c r="R19" i="1" s="1"/>
  <c r="N10" i="4" a="1"/>
  <c r="N10" i="4" s="1"/>
  <c r="S19" i="1" s="1"/>
  <c r="O10" i="4" a="1"/>
  <c r="O10" i="4" s="1"/>
  <c r="T19" i="1" s="1"/>
  <c r="P10" i="4" a="1"/>
  <c r="P10" i="4" s="1"/>
  <c r="U19" i="1" s="1"/>
  <c r="Q10" i="4" a="1"/>
  <c r="Q10" i="4" s="1"/>
  <c r="V19" i="1" s="1"/>
  <c r="R10" i="4" a="1"/>
  <c r="R10" i="4" s="1"/>
  <c r="W19" i="1" s="1"/>
  <c r="S10" i="4" a="1"/>
  <c r="S10" i="4" s="1"/>
  <c r="X19" i="1" s="1"/>
  <c r="T10" i="4" a="1"/>
  <c r="T10" i="4" s="1"/>
  <c r="Y19" i="1" s="1"/>
  <c r="U10" i="4" a="1"/>
  <c r="U10" i="4" s="1"/>
  <c r="Z19" i="1" s="1"/>
  <c r="V10" i="4" a="1"/>
  <c r="V10" i="4" s="1"/>
  <c r="AA19" i="1" s="1"/>
  <c r="W10" i="4" a="1"/>
  <c r="W10" i="4" s="1"/>
  <c r="AB19" i="1" s="1"/>
  <c r="X10" i="4" a="1"/>
  <c r="X10" i="4" s="1"/>
  <c r="AC19" i="1" s="1"/>
  <c r="Y10" i="4" a="1"/>
  <c r="Y10" i="4" s="1"/>
  <c r="AD19" i="1" s="1"/>
  <c r="Z10" i="4" a="1"/>
  <c r="Z10" i="4" s="1"/>
  <c r="AE19" i="1" s="1"/>
  <c r="AA10" i="4" a="1"/>
  <c r="AA10" i="4" s="1"/>
  <c r="AF19" i="1" s="1"/>
  <c r="AB10" i="4" a="1"/>
  <c r="AB10" i="4" s="1"/>
  <c r="AG19" i="1" s="1"/>
  <c r="AC10" i="4" a="1"/>
  <c r="AC10" i="4" s="1"/>
  <c r="AH19" i="1" s="1"/>
  <c r="B11" i="4" a="1"/>
  <c r="B11" i="4" s="1"/>
  <c r="G18" i="1" s="1"/>
  <c r="C11" i="4" a="1"/>
  <c r="C11" i="4" s="1"/>
  <c r="H18" i="1" s="1"/>
  <c r="D11" i="4" a="1"/>
  <c r="D11" i="4" s="1"/>
  <c r="I18" i="1" s="1"/>
  <c r="E11" i="4" a="1"/>
  <c r="E11" i="4" s="1"/>
  <c r="J18" i="1" s="1"/>
  <c r="F11" i="4" a="1"/>
  <c r="F11" i="4" s="1"/>
  <c r="K18" i="1" s="1"/>
  <c r="G11" i="4" a="1"/>
  <c r="G11" i="4" s="1"/>
  <c r="L18" i="1" s="1"/>
  <c r="H11" i="4" a="1"/>
  <c r="H11" i="4" s="1"/>
  <c r="M18" i="1" s="1"/>
  <c r="I11" i="4" a="1"/>
  <c r="I11" i="4" s="1"/>
  <c r="N18" i="1" s="1"/>
  <c r="J11" i="4" a="1"/>
  <c r="J11" i="4" s="1"/>
  <c r="O18" i="1" s="1"/>
  <c r="L11" i="4" a="1"/>
  <c r="L11" i="4" s="1"/>
  <c r="Q18" i="1" s="1"/>
  <c r="M11" i="4" a="1"/>
  <c r="M11" i="4" s="1"/>
  <c r="R18" i="1" s="1"/>
  <c r="N11" i="4" a="1"/>
  <c r="N11" i="4" s="1"/>
  <c r="S18" i="1" s="1"/>
  <c r="O11" i="4" a="1"/>
  <c r="O11" i="4" s="1"/>
  <c r="T18" i="1" s="1"/>
  <c r="P11" i="4" a="1"/>
  <c r="P11" i="4" s="1"/>
  <c r="U18" i="1" s="1"/>
  <c r="Q11" i="4" a="1"/>
  <c r="Q11" i="4" s="1"/>
  <c r="V18" i="1" s="1"/>
  <c r="R11" i="4" a="1"/>
  <c r="R11" i="4" s="1"/>
  <c r="W18" i="1" s="1"/>
  <c r="S11" i="4" a="1"/>
  <c r="S11" i="4" s="1"/>
  <c r="X18" i="1" s="1"/>
  <c r="T11" i="4" a="1"/>
  <c r="T11" i="4" s="1"/>
  <c r="Y18" i="1" s="1"/>
  <c r="U11" i="4" a="1"/>
  <c r="U11" i="4" s="1"/>
  <c r="Z18" i="1" s="1"/>
  <c r="V11" i="4" a="1"/>
  <c r="V11" i="4" s="1"/>
  <c r="AA18" i="1" s="1"/>
  <c r="W11" i="4" a="1"/>
  <c r="W11" i="4" s="1"/>
  <c r="AB18" i="1" s="1"/>
  <c r="X11" i="4" a="1"/>
  <c r="X11" i="4" s="1"/>
  <c r="AC18" i="1" s="1"/>
  <c r="Y11" i="4" a="1"/>
  <c r="Y11" i="4" s="1"/>
  <c r="AD18" i="1" s="1"/>
  <c r="Z11" i="4" a="1"/>
  <c r="Z11" i="4" s="1"/>
  <c r="AE18" i="1" s="1"/>
  <c r="AA11" i="4" a="1"/>
  <c r="AA11" i="4" s="1"/>
  <c r="AF18" i="1" s="1"/>
  <c r="AB11" i="4" a="1"/>
  <c r="AB11" i="4" s="1"/>
  <c r="AG18" i="1" s="1"/>
  <c r="AC11" i="4" a="1"/>
  <c r="AC11" i="4" s="1"/>
  <c r="AH18" i="1" s="1"/>
  <c r="B12" i="4" a="1"/>
  <c r="B12" i="4" s="1"/>
  <c r="G17" i="1" s="1"/>
  <c r="C12" i="4" a="1"/>
  <c r="C12" i="4" s="1"/>
  <c r="H17" i="1" s="1"/>
  <c r="D12" i="4" a="1"/>
  <c r="D12" i="4" s="1"/>
  <c r="I17" i="1" s="1"/>
  <c r="E12" i="4" a="1"/>
  <c r="E12" i="4" s="1"/>
  <c r="J17" i="1" s="1"/>
  <c r="F12" i="4" a="1"/>
  <c r="F12" i="4" s="1"/>
  <c r="K17" i="1" s="1"/>
  <c r="G12" i="4" a="1"/>
  <c r="G12" i="4" s="1"/>
  <c r="L17" i="1" s="1"/>
  <c r="H12" i="4" a="1"/>
  <c r="H12" i="4" s="1"/>
  <c r="M17" i="1" s="1"/>
  <c r="I12" i="4" a="1"/>
  <c r="I12" i="4" s="1"/>
  <c r="N17" i="1" s="1"/>
  <c r="J12" i="4" a="1"/>
  <c r="J12" i="4" s="1"/>
  <c r="O17" i="1" s="1"/>
  <c r="L12" i="4" a="1"/>
  <c r="L12" i="4" s="1"/>
  <c r="Q17" i="1" s="1"/>
  <c r="M12" i="4" a="1"/>
  <c r="M12" i="4" s="1"/>
  <c r="R17" i="1" s="1"/>
  <c r="N12" i="4" a="1"/>
  <c r="N12" i="4" s="1"/>
  <c r="S17" i="1" s="1"/>
  <c r="O12" i="4" a="1"/>
  <c r="O12" i="4" s="1"/>
  <c r="T17" i="1" s="1"/>
  <c r="P12" i="4" a="1"/>
  <c r="P12" i="4" s="1"/>
  <c r="U17" i="1" s="1"/>
  <c r="Q12" i="4" a="1"/>
  <c r="Q12" i="4" s="1"/>
  <c r="V17" i="1" s="1"/>
  <c r="R12" i="4" a="1"/>
  <c r="R12" i="4" s="1"/>
  <c r="W17" i="1" s="1"/>
  <c r="S12" i="4" a="1"/>
  <c r="S12" i="4" s="1"/>
  <c r="X17" i="1" s="1"/>
  <c r="T12" i="4" a="1"/>
  <c r="T12" i="4" s="1"/>
  <c r="Y17" i="1" s="1"/>
  <c r="U12" i="4" a="1"/>
  <c r="U12" i="4" s="1"/>
  <c r="Z17" i="1" s="1"/>
  <c r="V12" i="4" a="1"/>
  <c r="V12" i="4" s="1"/>
  <c r="AA17" i="1" s="1"/>
  <c r="W12" i="4" a="1"/>
  <c r="W12" i="4" s="1"/>
  <c r="AB17" i="1" s="1"/>
  <c r="X12" i="4" a="1"/>
  <c r="X12" i="4" s="1"/>
  <c r="AC17" i="1" s="1"/>
  <c r="Y12" i="4" a="1"/>
  <c r="Y12" i="4" s="1"/>
  <c r="AD17" i="1" s="1"/>
  <c r="Z12" i="4" a="1"/>
  <c r="Z12" i="4" s="1"/>
  <c r="AE17" i="1" s="1"/>
  <c r="AA12" i="4" a="1"/>
  <c r="AA12" i="4" s="1"/>
  <c r="AF17" i="1" s="1"/>
  <c r="AB12" i="4" a="1"/>
  <c r="AB12" i="4" s="1"/>
  <c r="AG17" i="1" s="1"/>
  <c r="AC12" i="4" a="1"/>
  <c r="AC12" i="4" s="1"/>
  <c r="AH17" i="1" s="1"/>
  <c r="B13" i="4" a="1"/>
  <c r="B13" i="4" s="1"/>
  <c r="G16" i="1" s="1"/>
  <c r="C13" i="4" a="1"/>
  <c r="C13" i="4" s="1"/>
  <c r="H16" i="1" s="1"/>
  <c r="D13" i="4" a="1"/>
  <c r="D13" i="4" s="1"/>
  <c r="I16" i="1" s="1"/>
  <c r="E13" i="4" a="1"/>
  <c r="E13" i="4" s="1"/>
  <c r="J16" i="1" s="1"/>
  <c r="F13" i="4" a="1"/>
  <c r="F13" i="4" s="1"/>
  <c r="K16" i="1" s="1"/>
  <c r="G13" i="4" a="1"/>
  <c r="G13" i="4" s="1"/>
  <c r="L16" i="1" s="1"/>
  <c r="H13" i="4" a="1"/>
  <c r="H13" i="4" s="1"/>
  <c r="M16" i="1" s="1"/>
  <c r="I13" i="4" a="1"/>
  <c r="I13" i="4" s="1"/>
  <c r="N16" i="1" s="1"/>
  <c r="J13" i="4" a="1"/>
  <c r="J13" i="4" s="1"/>
  <c r="O16" i="1" s="1"/>
  <c r="L13" i="4" a="1"/>
  <c r="L13" i="4" s="1"/>
  <c r="Q16" i="1" s="1"/>
  <c r="M13" i="4" a="1"/>
  <c r="M13" i="4" s="1"/>
  <c r="R16" i="1" s="1"/>
  <c r="N13" i="4" a="1"/>
  <c r="N13" i="4" s="1"/>
  <c r="S16" i="1" s="1"/>
  <c r="O13" i="4" a="1"/>
  <c r="O13" i="4" s="1"/>
  <c r="T16" i="1" s="1"/>
  <c r="P13" i="4" a="1"/>
  <c r="P13" i="4" s="1"/>
  <c r="U16" i="1" s="1"/>
  <c r="Q13" i="4" a="1"/>
  <c r="Q13" i="4" s="1"/>
  <c r="V16" i="1" s="1"/>
  <c r="R13" i="4" a="1"/>
  <c r="R13" i="4" s="1"/>
  <c r="W16" i="1" s="1"/>
  <c r="S13" i="4" a="1"/>
  <c r="S13" i="4" s="1"/>
  <c r="X16" i="1" s="1"/>
  <c r="T13" i="4" a="1"/>
  <c r="T13" i="4" s="1"/>
  <c r="Y16" i="1" s="1"/>
  <c r="U13" i="4" a="1"/>
  <c r="U13" i="4" s="1"/>
  <c r="Z16" i="1" s="1"/>
  <c r="V13" i="4" a="1"/>
  <c r="V13" i="4" s="1"/>
  <c r="AA16" i="1" s="1"/>
  <c r="W13" i="4" a="1"/>
  <c r="W13" i="4" s="1"/>
  <c r="AB16" i="1" s="1"/>
  <c r="X13" i="4" a="1"/>
  <c r="X13" i="4" s="1"/>
  <c r="AC16" i="1" s="1"/>
  <c r="Y13" i="4" a="1"/>
  <c r="Y13" i="4" s="1"/>
  <c r="AD16" i="1" s="1"/>
  <c r="Z13" i="4" a="1"/>
  <c r="Z13" i="4" s="1"/>
  <c r="AE16" i="1" s="1"/>
  <c r="AA13" i="4" a="1"/>
  <c r="AA13" i="4" s="1"/>
  <c r="AF16" i="1" s="1"/>
  <c r="AB13" i="4" a="1"/>
  <c r="AB13" i="4" s="1"/>
  <c r="AG16" i="1" s="1"/>
  <c r="AC13" i="4" a="1"/>
  <c r="AC13" i="4" s="1"/>
  <c r="AH16" i="1" s="1"/>
  <c r="B14" i="4" a="1"/>
  <c r="B14" i="4" s="1"/>
  <c r="G15" i="1" s="1"/>
  <c r="C14" i="4" a="1"/>
  <c r="C14" i="4" s="1"/>
  <c r="H15" i="1" s="1"/>
  <c r="D14" i="4" a="1"/>
  <c r="D14" i="4" s="1"/>
  <c r="I15" i="1" s="1"/>
  <c r="E14" i="4" a="1"/>
  <c r="E14" i="4" s="1"/>
  <c r="J15" i="1" s="1"/>
  <c r="F14" i="4" a="1"/>
  <c r="F14" i="4" s="1"/>
  <c r="K15" i="1" s="1"/>
  <c r="G14" i="4" a="1"/>
  <c r="G14" i="4" s="1"/>
  <c r="L15" i="1" s="1"/>
  <c r="H14" i="4" a="1"/>
  <c r="H14" i="4" s="1"/>
  <c r="M15" i="1" s="1"/>
  <c r="I14" i="4" a="1"/>
  <c r="I14" i="4" s="1"/>
  <c r="N15" i="1" s="1"/>
  <c r="J14" i="4" a="1"/>
  <c r="J14" i="4" s="1"/>
  <c r="O15" i="1" s="1"/>
  <c r="L14" i="4" a="1"/>
  <c r="L14" i="4" s="1"/>
  <c r="Q15" i="1" s="1"/>
  <c r="M14" i="4" a="1"/>
  <c r="M14" i="4" s="1"/>
  <c r="R15" i="1" s="1"/>
  <c r="N14" i="4" a="1"/>
  <c r="N14" i="4" s="1"/>
  <c r="S15" i="1" s="1"/>
  <c r="O14" i="4" a="1"/>
  <c r="O14" i="4" s="1"/>
  <c r="T15" i="1" s="1"/>
  <c r="P14" i="4" a="1"/>
  <c r="P14" i="4" s="1"/>
  <c r="U15" i="1" s="1"/>
  <c r="Q14" i="4" a="1"/>
  <c r="Q14" i="4" s="1"/>
  <c r="V15" i="1" s="1"/>
  <c r="R14" i="4" a="1"/>
  <c r="R14" i="4" s="1"/>
  <c r="W15" i="1" s="1"/>
  <c r="S14" i="4" a="1"/>
  <c r="S14" i="4" s="1"/>
  <c r="X15" i="1" s="1"/>
  <c r="T14" i="4" a="1"/>
  <c r="T14" i="4" s="1"/>
  <c r="Y15" i="1" s="1"/>
  <c r="U14" i="4" a="1"/>
  <c r="U14" i="4" s="1"/>
  <c r="Z15" i="1" s="1"/>
  <c r="V14" i="4" a="1"/>
  <c r="V14" i="4" s="1"/>
  <c r="AA15" i="1" s="1"/>
  <c r="W14" i="4" a="1"/>
  <c r="W14" i="4" s="1"/>
  <c r="AB15" i="1" s="1"/>
  <c r="X14" i="4" a="1"/>
  <c r="X14" i="4" s="1"/>
  <c r="AC15" i="1" s="1"/>
  <c r="Y14" i="4" a="1"/>
  <c r="Y14" i="4" s="1"/>
  <c r="AD15" i="1" s="1"/>
  <c r="Z14" i="4" a="1"/>
  <c r="Z14" i="4" s="1"/>
  <c r="AE15" i="1" s="1"/>
  <c r="AA14" i="4" a="1"/>
  <c r="AA14" i="4" s="1"/>
  <c r="AF15" i="1" s="1"/>
  <c r="AB14" i="4" a="1"/>
  <c r="AB14" i="4" s="1"/>
  <c r="AG15" i="1" s="1"/>
  <c r="AC14" i="4" a="1"/>
  <c r="AC14" i="4" s="1"/>
  <c r="AH15" i="1" s="1"/>
  <c r="B15" i="4" a="1"/>
  <c r="B15" i="4" s="1"/>
  <c r="G14" i="1" s="1"/>
  <c r="C15" i="4" a="1"/>
  <c r="C15" i="4" s="1"/>
  <c r="H14" i="1" s="1"/>
  <c r="D15" i="4" a="1"/>
  <c r="D15" i="4" s="1"/>
  <c r="I14" i="1" s="1"/>
  <c r="E15" i="4" a="1"/>
  <c r="E15" i="4" s="1"/>
  <c r="J14" i="1" s="1"/>
  <c r="F15" i="4" a="1"/>
  <c r="F15" i="4" s="1"/>
  <c r="K14" i="1" s="1"/>
  <c r="G15" i="4" a="1"/>
  <c r="G15" i="4" s="1"/>
  <c r="L14" i="1" s="1"/>
  <c r="H15" i="4" a="1"/>
  <c r="H15" i="4" s="1"/>
  <c r="M14" i="1" s="1"/>
  <c r="I15" i="4" a="1"/>
  <c r="I15" i="4" s="1"/>
  <c r="N14" i="1" s="1"/>
  <c r="J15" i="4" a="1"/>
  <c r="J15" i="4" s="1"/>
  <c r="O14" i="1" s="1"/>
  <c r="L15" i="4" a="1"/>
  <c r="L15" i="4" s="1"/>
  <c r="Q14" i="1" s="1"/>
  <c r="M15" i="4" a="1"/>
  <c r="M15" i="4" s="1"/>
  <c r="R14" i="1" s="1"/>
  <c r="N15" i="4" a="1"/>
  <c r="N15" i="4" s="1"/>
  <c r="S14" i="1" s="1"/>
  <c r="O15" i="4" a="1"/>
  <c r="O15" i="4" s="1"/>
  <c r="T14" i="1" s="1"/>
  <c r="P15" i="4" a="1"/>
  <c r="P15" i="4" s="1"/>
  <c r="U14" i="1" s="1"/>
  <c r="Q15" i="4" a="1"/>
  <c r="Q15" i="4" s="1"/>
  <c r="V14" i="1" s="1"/>
  <c r="R15" i="4" a="1"/>
  <c r="R15" i="4" s="1"/>
  <c r="W14" i="1" s="1"/>
  <c r="S15" i="4" a="1"/>
  <c r="S15" i="4" s="1"/>
  <c r="X14" i="1" s="1"/>
  <c r="T15" i="4" a="1"/>
  <c r="T15" i="4" s="1"/>
  <c r="Y14" i="1" s="1"/>
  <c r="U15" i="4" a="1"/>
  <c r="U15" i="4" s="1"/>
  <c r="Z14" i="1" s="1"/>
  <c r="V15" i="4" a="1"/>
  <c r="V15" i="4" s="1"/>
  <c r="AA14" i="1" s="1"/>
  <c r="W15" i="4" a="1"/>
  <c r="W15" i="4" s="1"/>
  <c r="AB14" i="1" s="1"/>
  <c r="X15" i="4" a="1"/>
  <c r="X15" i="4" s="1"/>
  <c r="AC14" i="1" s="1"/>
  <c r="Y15" i="4" a="1"/>
  <c r="Y15" i="4" s="1"/>
  <c r="AD14" i="1" s="1"/>
  <c r="Z15" i="4" a="1"/>
  <c r="Z15" i="4" s="1"/>
  <c r="AE14" i="1" s="1"/>
  <c r="AA15" i="4" a="1"/>
  <c r="AA15" i="4" s="1"/>
  <c r="AF14" i="1" s="1"/>
  <c r="AB15" i="4" a="1"/>
  <c r="AB15" i="4" s="1"/>
  <c r="AG14" i="1" s="1"/>
  <c r="AC15" i="4" a="1"/>
  <c r="AC15" i="4" s="1"/>
  <c r="AH14" i="1" s="1"/>
  <c r="B16" i="4" a="1"/>
  <c r="B16" i="4" s="1"/>
  <c r="G13" i="1" s="1"/>
  <c r="C16" i="4" a="1"/>
  <c r="C16" i="4" s="1"/>
  <c r="H13" i="1" s="1"/>
  <c r="D16" i="4" a="1"/>
  <c r="D16" i="4" s="1"/>
  <c r="I13" i="1" s="1"/>
  <c r="E16" i="4" a="1"/>
  <c r="E16" i="4" s="1"/>
  <c r="J13" i="1" s="1"/>
  <c r="F16" i="4" a="1"/>
  <c r="F16" i="4" s="1"/>
  <c r="K13" i="1" s="1"/>
  <c r="G16" i="4" a="1"/>
  <c r="G16" i="4" s="1"/>
  <c r="L13" i="1" s="1"/>
  <c r="H16" i="4" a="1"/>
  <c r="H16" i="4" s="1"/>
  <c r="M13" i="1" s="1"/>
  <c r="I16" i="4" a="1"/>
  <c r="I16" i="4" s="1"/>
  <c r="N13" i="1" s="1"/>
  <c r="J16" i="4" a="1"/>
  <c r="J16" i="4" s="1"/>
  <c r="O13" i="1" s="1"/>
  <c r="L16" i="4" a="1"/>
  <c r="L16" i="4" s="1"/>
  <c r="Q13" i="1" s="1"/>
  <c r="M16" i="4" a="1"/>
  <c r="M16" i="4" s="1"/>
  <c r="R13" i="1" s="1"/>
  <c r="N16" i="4" a="1"/>
  <c r="N16" i="4" s="1"/>
  <c r="S13" i="1" s="1"/>
  <c r="O16" i="4" a="1"/>
  <c r="O16" i="4" s="1"/>
  <c r="T13" i="1" s="1"/>
  <c r="P16" i="4" a="1"/>
  <c r="P16" i="4" s="1"/>
  <c r="U13" i="1" s="1"/>
  <c r="Q16" i="4" a="1"/>
  <c r="Q16" i="4" s="1"/>
  <c r="V13" i="1" s="1"/>
  <c r="R16" i="4" a="1"/>
  <c r="R16" i="4" s="1"/>
  <c r="W13" i="1" s="1"/>
  <c r="S16" i="4" a="1"/>
  <c r="S16" i="4" s="1"/>
  <c r="X13" i="1" s="1"/>
  <c r="T16" i="4" a="1"/>
  <c r="T16" i="4" s="1"/>
  <c r="Y13" i="1" s="1"/>
  <c r="U16" i="4" a="1"/>
  <c r="U16" i="4" s="1"/>
  <c r="Z13" i="1" s="1"/>
  <c r="V16" i="4" a="1"/>
  <c r="V16" i="4" s="1"/>
  <c r="AA13" i="1" s="1"/>
  <c r="W16" i="4" a="1"/>
  <c r="W16" i="4" s="1"/>
  <c r="AB13" i="1" s="1"/>
  <c r="X16" i="4" a="1"/>
  <c r="X16" i="4" s="1"/>
  <c r="AC13" i="1" s="1"/>
  <c r="Y16" i="4" a="1"/>
  <c r="Y16" i="4" s="1"/>
  <c r="AD13" i="1" s="1"/>
  <c r="Z16" i="4" a="1"/>
  <c r="Z16" i="4" s="1"/>
  <c r="AE13" i="1" s="1"/>
  <c r="AA16" i="4" a="1"/>
  <c r="AA16" i="4" s="1"/>
  <c r="AF13" i="1" s="1"/>
  <c r="AB16" i="4" a="1"/>
  <c r="AB16" i="4" s="1"/>
  <c r="AG13" i="1" s="1"/>
  <c r="AC16" i="4" a="1"/>
  <c r="AC16" i="4" s="1"/>
  <c r="AH13" i="1" s="1"/>
  <c r="B17" i="4" a="1"/>
  <c r="B17" i="4" s="1"/>
  <c r="G12" i="1" s="1"/>
  <c r="C17" i="4" a="1"/>
  <c r="C17" i="4" s="1"/>
  <c r="H12" i="1" s="1"/>
  <c r="D17" i="4" a="1"/>
  <c r="D17" i="4" s="1"/>
  <c r="I12" i="1" s="1"/>
  <c r="E17" i="4" a="1"/>
  <c r="E17" i="4" s="1"/>
  <c r="J12" i="1" s="1"/>
  <c r="F17" i="4" a="1"/>
  <c r="F17" i="4" s="1"/>
  <c r="K12" i="1" s="1"/>
  <c r="G17" i="4" a="1"/>
  <c r="G17" i="4" s="1"/>
  <c r="L12" i="1" s="1"/>
  <c r="H17" i="4" a="1"/>
  <c r="H17" i="4" s="1"/>
  <c r="M12" i="1" s="1"/>
  <c r="I17" i="4" a="1"/>
  <c r="I17" i="4" s="1"/>
  <c r="N12" i="1" s="1"/>
  <c r="J17" i="4" a="1"/>
  <c r="J17" i="4" s="1"/>
  <c r="O12" i="1" s="1"/>
  <c r="L17" i="4" a="1"/>
  <c r="L17" i="4" s="1"/>
  <c r="Q12" i="1" s="1"/>
  <c r="M17" i="4" a="1"/>
  <c r="M17" i="4" s="1"/>
  <c r="R12" i="1" s="1"/>
  <c r="N17" i="4" a="1"/>
  <c r="N17" i="4" s="1"/>
  <c r="S12" i="1" s="1"/>
  <c r="O17" i="4" a="1"/>
  <c r="O17" i="4" s="1"/>
  <c r="T12" i="1" s="1"/>
  <c r="P17" i="4" a="1"/>
  <c r="P17" i="4" s="1"/>
  <c r="U12" i="1" s="1"/>
  <c r="Q17" i="4" a="1"/>
  <c r="Q17" i="4" s="1"/>
  <c r="V12" i="1" s="1"/>
  <c r="R17" i="4" a="1"/>
  <c r="R17" i="4" s="1"/>
  <c r="W12" i="1" s="1"/>
  <c r="S17" i="4" a="1"/>
  <c r="S17" i="4" s="1"/>
  <c r="X12" i="1" s="1"/>
  <c r="T17" i="4" a="1"/>
  <c r="T17" i="4" s="1"/>
  <c r="Y12" i="1" s="1"/>
  <c r="U17" i="4" a="1"/>
  <c r="U17" i="4" s="1"/>
  <c r="Z12" i="1" s="1"/>
  <c r="V17" i="4" a="1"/>
  <c r="V17" i="4" s="1"/>
  <c r="AA12" i="1" s="1"/>
  <c r="W17" i="4" a="1"/>
  <c r="W17" i="4" s="1"/>
  <c r="AB12" i="1" s="1"/>
  <c r="X17" i="4" a="1"/>
  <c r="X17" i="4" s="1"/>
  <c r="AC12" i="1" s="1"/>
  <c r="Y17" i="4" a="1"/>
  <c r="Y17" i="4" s="1"/>
  <c r="AD12" i="1" s="1"/>
  <c r="Z17" i="4" a="1"/>
  <c r="Z17" i="4" s="1"/>
  <c r="AE12" i="1" s="1"/>
  <c r="AA17" i="4" a="1"/>
  <c r="AA17" i="4" s="1"/>
  <c r="AF12" i="1" s="1"/>
  <c r="AB17" i="4" a="1"/>
  <c r="AB17" i="4" s="1"/>
  <c r="AG12" i="1" s="1"/>
  <c r="AC17" i="4" a="1"/>
  <c r="AC17" i="4" s="1"/>
  <c r="AH12" i="1" s="1"/>
  <c r="B18" i="4" a="1"/>
  <c r="B18" i="4" s="1"/>
  <c r="G11" i="1" s="1"/>
  <c r="C18" i="4" a="1"/>
  <c r="C18" i="4" s="1"/>
  <c r="H11" i="1" s="1"/>
  <c r="D18" i="4" a="1"/>
  <c r="D18" i="4" s="1"/>
  <c r="I11" i="1" s="1"/>
  <c r="E18" i="4" a="1"/>
  <c r="E18" i="4" s="1"/>
  <c r="J11" i="1" s="1"/>
  <c r="F18" i="4" a="1"/>
  <c r="F18" i="4" s="1"/>
  <c r="K11" i="1" s="1"/>
  <c r="G18" i="4" a="1"/>
  <c r="G18" i="4" s="1"/>
  <c r="L11" i="1" s="1"/>
  <c r="H18" i="4" a="1"/>
  <c r="H18" i="4" s="1"/>
  <c r="M11" i="1" s="1"/>
  <c r="I18" i="4" a="1"/>
  <c r="I18" i="4" s="1"/>
  <c r="N11" i="1" s="1"/>
  <c r="J18" i="4" a="1"/>
  <c r="J18" i="4" s="1"/>
  <c r="O11" i="1" s="1"/>
  <c r="L18" i="4" a="1"/>
  <c r="L18" i="4" s="1"/>
  <c r="Q11" i="1" s="1"/>
  <c r="M18" i="4" a="1"/>
  <c r="M18" i="4" s="1"/>
  <c r="R11" i="1" s="1"/>
  <c r="N18" i="4" a="1"/>
  <c r="N18" i="4" s="1"/>
  <c r="S11" i="1" s="1"/>
  <c r="O18" i="4" a="1"/>
  <c r="O18" i="4" s="1"/>
  <c r="T11" i="1" s="1"/>
  <c r="P18" i="4" a="1"/>
  <c r="P18" i="4" s="1"/>
  <c r="U11" i="1" s="1"/>
  <c r="Q18" i="4" a="1"/>
  <c r="Q18" i="4" s="1"/>
  <c r="V11" i="1" s="1"/>
  <c r="R18" i="4" a="1"/>
  <c r="R18" i="4" s="1"/>
  <c r="W11" i="1" s="1"/>
  <c r="S18" i="4" a="1"/>
  <c r="S18" i="4" s="1"/>
  <c r="X11" i="1" s="1"/>
  <c r="T18" i="4" a="1"/>
  <c r="T18" i="4" s="1"/>
  <c r="Y11" i="1" s="1"/>
  <c r="U18" i="4" a="1"/>
  <c r="U18" i="4" s="1"/>
  <c r="Z11" i="1" s="1"/>
  <c r="V18" i="4" a="1"/>
  <c r="V18" i="4" s="1"/>
  <c r="AA11" i="1" s="1"/>
  <c r="W18" i="4" a="1"/>
  <c r="W18" i="4" s="1"/>
  <c r="AB11" i="1" s="1"/>
  <c r="X18" i="4" a="1"/>
  <c r="X18" i="4" s="1"/>
  <c r="AC11" i="1" s="1"/>
  <c r="Y18" i="4" a="1"/>
  <c r="Y18" i="4" s="1"/>
  <c r="AD11" i="1" s="1"/>
  <c r="Z18" i="4" a="1"/>
  <c r="Z18" i="4" s="1"/>
  <c r="AE11" i="1" s="1"/>
  <c r="AA18" i="4" a="1"/>
  <c r="AA18" i="4" s="1"/>
  <c r="AF11" i="1" s="1"/>
  <c r="AB18" i="4" a="1"/>
  <c r="AB18" i="4" s="1"/>
  <c r="AG11" i="1" s="1"/>
  <c r="AC18" i="4" a="1"/>
  <c r="AC18" i="4" s="1"/>
  <c r="AH11" i="1" s="1"/>
  <c r="B19" i="4" a="1"/>
  <c r="B19" i="4" s="1"/>
  <c r="G10" i="1" s="1"/>
  <c r="C19" i="4" a="1"/>
  <c r="C19" i="4" s="1"/>
  <c r="H10" i="1" s="1"/>
  <c r="D19" i="4" a="1"/>
  <c r="D19" i="4" s="1"/>
  <c r="I10" i="1" s="1"/>
  <c r="E19" i="4" a="1"/>
  <c r="E19" i="4" s="1"/>
  <c r="J10" i="1" s="1"/>
  <c r="F19" i="4" a="1"/>
  <c r="F19" i="4" s="1"/>
  <c r="K10" i="1" s="1"/>
  <c r="G19" i="4" a="1"/>
  <c r="G19" i="4" s="1"/>
  <c r="L10" i="1" s="1"/>
  <c r="H19" i="4" a="1"/>
  <c r="H19" i="4" s="1"/>
  <c r="M10" i="1" s="1"/>
  <c r="I19" i="4" a="1"/>
  <c r="I19" i="4" s="1"/>
  <c r="N10" i="1" s="1"/>
  <c r="J19" i="4" a="1"/>
  <c r="J19" i="4" s="1"/>
  <c r="O10" i="1" s="1"/>
  <c r="L19" i="4" a="1"/>
  <c r="L19" i="4" s="1"/>
  <c r="Q10" i="1" s="1"/>
  <c r="M19" i="4" a="1"/>
  <c r="M19" i="4" s="1"/>
  <c r="R10" i="1" s="1"/>
  <c r="N19" i="4" a="1"/>
  <c r="N19" i="4" s="1"/>
  <c r="S10" i="1" s="1"/>
  <c r="O19" i="4" a="1"/>
  <c r="O19" i="4" s="1"/>
  <c r="T10" i="1" s="1"/>
  <c r="P19" i="4" a="1"/>
  <c r="P19" i="4" s="1"/>
  <c r="U10" i="1" s="1"/>
  <c r="Q19" i="4" a="1"/>
  <c r="Q19" i="4" s="1"/>
  <c r="V10" i="1" s="1"/>
  <c r="R19" i="4" a="1"/>
  <c r="R19" i="4" s="1"/>
  <c r="W10" i="1" s="1"/>
  <c r="S19" i="4" a="1"/>
  <c r="S19" i="4" s="1"/>
  <c r="X10" i="1" s="1"/>
  <c r="T19" i="4" a="1"/>
  <c r="T19" i="4" s="1"/>
  <c r="Y10" i="1" s="1"/>
  <c r="U19" i="4" a="1"/>
  <c r="U19" i="4" s="1"/>
  <c r="Z10" i="1" s="1"/>
  <c r="V19" i="4" a="1"/>
  <c r="V19" i="4" s="1"/>
  <c r="AA10" i="1" s="1"/>
  <c r="W19" i="4" a="1"/>
  <c r="W19" i="4" s="1"/>
  <c r="AB10" i="1" s="1"/>
  <c r="X19" i="4" a="1"/>
  <c r="X19" i="4" s="1"/>
  <c r="AC10" i="1" s="1"/>
  <c r="Y19" i="4" a="1"/>
  <c r="Y19" i="4" s="1"/>
  <c r="AD10" i="1" s="1"/>
  <c r="Z19" i="4" a="1"/>
  <c r="Z19" i="4" s="1"/>
  <c r="AE10" i="1" s="1"/>
  <c r="AA19" i="4" a="1"/>
  <c r="AA19" i="4" s="1"/>
  <c r="AF10" i="1" s="1"/>
  <c r="AB19" i="4" a="1"/>
  <c r="AB19" i="4" s="1"/>
  <c r="AG10" i="1" s="1"/>
  <c r="AC19" i="4" a="1"/>
  <c r="AC19" i="4" s="1"/>
  <c r="AH10" i="1" s="1"/>
  <c r="B20" i="4" a="1"/>
  <c r="B20" i="4" s="1"/>
  <c r="G9" i="1" s="1"/>
  <c r="C20" i="4" a="1"/>
  <c r="C20" i="4" s="1"/>
  <c r="H9" i="1" s="1"/>
  <c r="D20" i="4" a="1"/>
  <c r="D20" i="4" s="1"/>
  <c r="I9" i="1" s="1"/>
  <c r="E20" i="4" a="1"/>
  <c r="E20" i="4" s="1"/>
  <c r="J9" i="1" s="1"/>
  <c r="F20" i="4" a="1"/>
  <c r="F20" i="4" s="1"/>
  <c r="K9" i="1" s="1"/>
  <c r="G20" i="4" a="1"/>
  <c r="G20" i="4" s="1"/>
  <c r="L9" i="1" s="1"/>
  <c r="H20" i="4" a="1"/>
  <c r="H20" i="4" s="1"/>
  <c r="M9" i="1" s="1"/>
  <c r="I20" i="4" a="1"/>
  <c r="I20" i="4" s="1"/>
  <c r="N9" i="1" s="1"/>
  <c r="J20" i="4" a="1"/>
  <c r="J20" i="4" s="1"/>
  <c r="O9" i="1" s="1"/>
  <c r="L20" i="4" a="1"/>
  <c r="L20" i="4" s="1"/>
  <c r="Q9" i="1" s="1"/>
  <c r="M20" i="4" a="1"/>
  <c r="M20" i="4" s="1"/>
  <c r="R9" i="1" s="1"/>
  <c r="N20" i="4" a="1"/>
  <c r="N20" i="4" s="1"/>
  <c r="S9" i="1" s="1"/>
  <c r="O20" i="4" a="1"/>
  <c r="O20" i="4" s="1"/>
  <c r="T9" i="1" s="1"/>
  <c r="P20" i="4" a="1"/>
  <c r="P20" i="4" s="1"/>
  <c r="U9" i="1" s="1"/>
  <c r="Q20" i="4" a="1"/>
  <c r="Q20" i="4" s="1"/>
  <c r="V9" i="1" s="1"/>
  <c r="R20" i="4" a="1"/>
  <c r="R20" i="4" s="1"/>
  <c r="W9" i="1" s="1"/>
  <c r="S20" i="4" a="1"/>
  <c r="S20" i="4" s="1"/>
  <c r="X9" i="1" s="1"/>
  <c r="T20" i="4" a="1"/>
  <c r="T20" i="4" s="1"/>
  <c r="Y9" i="1" s="1"/>
  <c r="U20" i="4" a="1"/>
  <c r="U20" i="4" s="1"/>
  <c r="Z9" i="1" s="1"/>
  <c r="V20" i="4" a="1"/>
  <c r="V20" i="4" s="1"/>
  <c r="AA9" i="1" s="1"/>
  <c r="W20" i="4" a="1"/>
  <c r="W20" i="4" s="1"/>
  <c r="AB9" i="1" s="1"/>
  <c r="X20" i="4" a="1"/>
  <c r="X20" i="4" s="1"/>
  <c r="AC9" i="1" s="1"/>
  <c r="Y20" i="4" a="1"/>
  <c r="Y20" i="4" s="1"/>
  <c r="AD9" i="1" s="1"/>
  <c r="Z20" i="4" a="1"/>
  <c r="Z20" i="4" s="1"/>
  <c r="AE9" i="1" s="1"/>
  <c r="AA20" i="4" a="1"/>
  <c r="AA20" i="4" s="1"/>
  <c r="AF9" i="1" s="1"/>
  <c r="AB20" i="4" a="1"/>
  <c r="AB20" i="4" s="1"/>
  <c r="AG9" i="1" s="1"/>
  <c r="AC20" i="4" a="1"/>
  <c r="AC20" i="4" s="1"/>
  <c r="AH9" i="1" s="1"/>
  <c r="B21" i="4" a="1"/>
  <c r="B21" i="4" s="1"/>
  <c r="G8" i="1" s="1"/>
  <c r="C21" i="4" a="1"/>
  <c r="C21" i="4" s="1"/>
  <c r="H8" i="1" s="1"/>
  <c r="D21" i="4" a="1"/>
  <c r="D21" i="4" s="1"/>
  <c r="I8" i="1" s="1"/>
  <c r="E21" i="4" a="1"/>
  <c r="E21" i="4" s="1"/>
  <c r="J8" i="1" s="1"/>
  <c r="F21" i="4" a="1"/>
  <c r="F21" i="4" s="1"/>
  <c r="K8" i="1" s="1"/>
  <c r="G21" i="4" a="1"/>
  <c r="G21" i="4" s="1"/>
  <c r="L8" i="1" s="1"/>
  <c r="H21" i="4" a="1"/>
  <c r="H21" i="4" s="1"/>
  <c r="M8" i="1" s="1"/>
  <c r="I21" i="4" a="1"/>
  <c r="I21" i="4" s="1"/>
  <c r="N8" i="1" s="1"/>
  <c r="J21" i="4" a="1"/>
  <c r="J21" i="4" s="1"/>
  <c r="O8" i="1" s="1"/>
  <c r="L21" i="4" a="1"/>
  <c r="L21" i="4" s="1"/>
  <c r="Q8" i="1" s="1"/>
  <c r="M21" i="4" a="1"/>
  <c r="M21" i="4" s="1"/>
  <c r="R8" i="1" s="1"/>
  <c r="N21" i="4" a="1"/>
  <c r="N21" i="4" s="1"/>
  <c r="S8" i="1" s="1"/>
  <c r="O21" i="4" a="1"/>
  <c r="O21" i="4" s="1"/>
  <c r="T8" i="1" s="1"/>
  <c r="P21" i="4" a="1"/>
  <c r="P21" i="4" s="1"/>
  <c r="U8" i="1" s="1"/>
  <c r="Q21" i="4" a="1"/>
  <c r="Q21" i="4" s="1"/>
  <c r="V8" i="1" s="1"/>
  <c r="R21" i="4" a="1"/>
  <c r="R21" i="4" s="1"/>
  <c r="W8" i="1" s="1"/>
  <c r="S21" i="4" a="1"/>
  <c r="S21" i="4" s="1"/>
  <c r="X8" i="1" s="1"/>
  <c r="T21" i="4" a="1"/>
  <c r="T21" i="4" s="1"/>
  <c r="Y8" i="1" s="1"/>
  <c r="U21" i="4" a="1"/>
  <c r="U21" i="4" s="1"/>
  <c r="Z8" i="1" s="1"/>
  <c r="V21" i="4" a="1"/>
  <c r="V21" i="4" s="1"/>
  <c r="AA8" i="1" s="1"/>
  <c r="W21" i="4" a="1"/>
  <c r="W21" i="4" s="1"/>
  <c r="AB8" i="1" s="1"/>
  <c r="X21" i="4" a="1"/>
  <c r="X21" i="4" s="1"/>
  <c r="AC8" i="1" s="1"/>
  <c r="Y21" i="4" a="1"/>
  <c r="Y21" i="4" s="1"/>
  <c r="AD8" i="1" s="1"/>
  <c r="Z21" i="4" a="1"/>
  <c r="Z21" i="4" s="1"/>
  <c r="AE8" i="1" s="1"/>
  <c r="AA21" i="4" a="1"/>
  <c r="AA21" i="4" s="1"/>
  <c r="AF8" i="1" s="1"/>
  <c r="AB21" i="4" a="1"/>
  <c r="AB21" i="4" s="1"/>
  <c r="AG8" i="1" s="1"/>
  <c r="AC21" i="4" a="1"/>
  <c r="AC21" i="4" s="1"/>
  <c r="AH8" i="1" s="1"/>
  <c r="A3" i="4" a="1"/>
  <c r="A3" i="4" s="1"/>
  <c r="F26" i="1" s="1"/>
  <c r="A4" i="4" a="1"/>
  <c r="A4" i="4" s="1"/>
  <c r="F25" i="1" s="1"/>
  <c r="A5" i="4" a="1"/>
  <c r="A5" i="4" s="1"/>
  <c r="F24" i="1" s="1"/>
  <c r="A6" i="4" a="1"/>
  <c r="A6" i="4" s="1"/>
  <c r="F23" i="1" s="1"/>
  <c r="A7" i="4" a="1"/>
  <c r="A7" i="4" s="1"/>
  <c r="F22" i="1" s="1"/>
  <c r="A8" i="4" a="1"/>
  <c r="A8" i="4" s="1"/>
  <c r="F21" i="1" s="1"/>
  <c r="A9" i="4" a="1"/>
  <c r="A9" i="4" s="1"/>
  <c r="F20" i="1" s="1"/>
  <c r="A10" i="4" a="1"/>
  <c r="A10" i="4" s="1"/>
  <c r="F19" i="1" s="1"/>
  <c r="A11" i="4" a="1"/>
  <c r="A11" i="4" s="1"/>
  <c r="F18" i="1" s="1"/>
  <c r="A12" i="4" a="1"/>
  <c r="A12" i="4" s="1"/>
  <c r="F17" i="1" s="1"/>
  <c r="A13" i="4" a="1"/>
  <c r="A13" i="4" s="1"/>
  <c r="F16" i="1" s="1"/>
  <c r="A14" i="4" a="1"/>
  <c r="A14" i="4" s="1"/>
  <c r="F15" i="1" s="1"/>
  <c r="A15" i="4" a="1"/>
  <c r="A15" i="4" s="1"/>
  <c r="F14" i="1" s="1"/>
  <c r="A16" i="4" a="1"/>
  <c r="A16" i="4" s="1"/>
  <c r="F13" i="1" s="1"/>
  <c r="A17" i="4" a="1"/>
  <c r="A17" i="4" s="1"/>
  <c r="F12" i="1" s="1"/>
  <c r="A18" i="4" a="1"/>
  <c r="A18" i="4" s="1"/>
  <c r="F11" i="1" s="1"/>
  <c r="A19" i="4" a="1"/>
  <c r="A19" i="4" s="1"/>
  <c r="F10" i="1" s="1"/>
  <c r="A20" i="4" a="1"/>
  <c r="A20" i="4" s="1"/>
  <c r="F9" i="1" s="1"/>
  <c r="A21" i="4" a="1"/>
  <c r="A21" i="4" s="1"/>
  <c r="AJ21" i="4" s="1"/>
  <c r="B1" i="7" a="1"/>
  <c r="B1" i="7" s="1"/>
  <c r="P1" i="7" s="1"/>
  <c r="C1" i="7" a="1"/>
  <c r="C1" i="7" s="1"/>
  <c r="D1" i="7" a="1"/>
  <c r="D1" i="7" s="1"/>
  <c r="E1" i="7" a="1"/>
  <c r="E1" i="7" s="1"/>
  <c r="F1" i="7" a="1"/>
  <c r="F1" i="7" s="1"/>
  <c r="G1" i="7" a="1"/>
  <c r="G1" i="7" s="1"/>
  <c r="H1" i="7" a="1"/>
  <c r="H1" i="7" s="1"/>
  <c r="I1" i="7" a="1"/>
  <c r="I1" i="7" s="1"/>
  <c r="J1" i="7" a="1"/>
  <c r="J1" i="7" s="1"/>
  <c r="K1" i="7" a="1"/>
  <c r="K1" i="7" s="1"/>
  <c r="L1" i="7" a="1"/>
  <c r="L1" i="7" s="1"/>
  <c r="M1" i="7" a="1"/>
  <c r="M1" i="7" s="1"/>
  <c r="R1" i="7" s="1"/>
  <c r="B2" i="7" a="1"/>
  <c r="B2" i="7" s="1"/>
  <c r="P2" i="7" s="1"/>
  <c r="C2" i="7" a="1"/>
  <c r="C2" i="7" s="1"/>
  <c r="D2" i="7" a="1"/>
  <c r="D2" i="7" s="1"/>
  <c r="E2" i="7" a="1"/>
  <c r="E2" i="7" s="1"/>
  <c r="F2" i="7" a="1"/>
  <c r="F2" i="7" s="1"/>
  <c r="G2" i="7" a="1"/>
  <c r="G2" i="7" s="1"/>
  <c r="H2" i="7" a="1"/>
  <c r="H2" i="7" s="1"/>
  <c r="I2" i="7" a="1"/>
  <c r="I2" i="7" s="1"/>
  <c r="J2" i="7" a="1"/>
  <c r="J2" i="7" s="1"/>
  <c r="K2" i="7" a="1"/>
  <c r="K2" i="7" s="1"/>
  <c r="L2" i="7" a="1"/>
  <c r="L2" i="7" s="1"/>
  <c r="M2" i="7" a="1"/>
  <c r="M2" i="7" s="1"/>
  <c r="B3" i="7" a="1"/>
  <c r="B3" i="7" s="1"/>
  <c r="P3" i="7" s="1"/>
  <c r="C3" i="7" a="1"/>
  <c r="C3" i="7" s="1"/>
  <c r="D3" i="7" a="1"/>
  <c r="D3" i="7" s="1"/>
  <c r="E3" i="7" a="1"/>
  <c r="E3" i="7" s="1"/>
  <c r="F3" i="7" a="1"/>
  <c r="F3" i="7" s="1"/>
  <c r="G3" i="7" a="1"/>
  <c r="G3" i="7" s="1"/>
  <c r="H3" i="7" a="1"/>
  <c r="H3" i="7" s="1"/>
  <c r="I3" i="7" a="1"/>
  <c r="I3" i="7" s="1"/>
  <c r="J3" i="7" a="1"/>
  <c r="J3" i="7" s="1"/>
  <c r="K3" i="7" a="1"/>
  <c r="K3" i="7" s="1"/>
  <c r="L3" i="7" a="1"/>
  <c r="L3" i="7" s="1"/>
  <c r="M3" i="7" a="1"/>
  <c r="M3" i="7" s="1"/>
  <c r="B4" i="7" a="1"/>
  <c r="B4" i="7" s="1"/>
  <c r="P4" i="7" s="1"/>
  <c r="C4" i="7" a="1"/>
  <c r="C4" i="7" s="1"/>
  <c r="D4" i="7" a="1"/>
  <c r="D4" i="7" s="1"/>
  <c r="E4" i="7" a="1"/>
  <c r="E4" i="7" s="1"/>
  <c r="F4" i="7" a="1"/>
  <c r="F4" i="7" s="1"/>
  <c r="G4" i="7" a="1"/>
  <c r="G4" i="7" s="1"/>
  <c r="H4" i="7" a="1"/>
  <c r="H4" i="7" s="1"/>
  <c r="I4" i="7" a="1"/>
  <c r="I4" i="7" s="1"/>
  <c r="J4" i="7" a="1"/>
  <c r="J4" i="7" s="1"/>
  <c r="K4" i="7" a="1"/>
  <c r="K4" i="7" s="1"/>
  <c r="L4" i="7" a="1"/>
  <c r="L4" i="7" s="1"/>
  <c r="M4" i="7" a="1"/>
  <c r="M4" i="7" s="1"/>
  <c r="B5" i="7" a="1"/>
  <c r="B5" i="7" s="1"/>
  <c r="P5" i="7" s="1"/>
  <c r="C5" i="7" a="1"/>
  <c r="C5" i="7" s="1"/>
  <c r="D5" i="7" a="1"/>
  <c r="D5" i="7" s="1"/>
  <c r="E5" i="7" a="1"/>
  <c r="E5" i="7" s="1"/>
  <c r="F5" i="7" a="1"/>
  <c r="F5" i="7" s="1"/>
  <c r="G5" i="7" a="1"/>
  <c r="G5" i="7" s="1"/>
  <c r="H5" i="7" a="1"/>
  <c r="H5" i="7" s="1"/>
  <c r="I5" i="7" a="1"/>
  <c r="I5" i="7" s="1"/>
  <c r="J5" i="7" a="1"/>
  <c r="J5" i="7" s="1"/>
  <c r="K5" i="7" a="1"/>
  <c r="K5" i="7" s="1"/>
  <c r="L5" i="7" a="1"/>
  <c r="L5" i="7" s="1"/>
  <c r="M5" i="7" a="1"/>
  <c r="M5" i="7" s="1"/>
  <c r="Q5" i="7" s="1"/>
  <c r="B6" i="7" a="1"/>
  <c r="B6" i="7" s="1"/>
  <c r="P6" i="7" s="1"/>
  <c r="C6" i="7" a="1"/>
  <c r="C6" i="7" s="1"/>
  <c r="D6" i="7" a="1"/>
  <c r="D6" i="7" s="1"/>
  <c r="E6" i="7" a="1"/>
  <c r="E6" i="7" s="1"/>
  <c r="F6" i="7" a="1"/>
  <c r="F6" i="7" s="1"/>
  <c r="G6" i="7" a="1"/>
  <c r="G6" i="7" s="1"/>
  <c r="H6" i="7" a="1"/>
  <c r="H6" i="7" s="1"/>
  <c r="I6" i="7" a="1"/>
  <c r="I6" i="7" s="1"/>
  <c r="J6" i="7" a="1"/>
  <c r="J6" i="7" s="1"/>
  <c r="K6" i="7" a="1"/>
  <c r="K6" i="7" s="1"/>
  <c r="L6" i="7" a="1"/>
  <c r="L6" i="7" s="1"/>
  <c r="M6" i="7" a="1"/>
  <c r="M6" i="7" s="1"/>
  <c r="Q6" i="7" s="1"/>
  <c r="B7" i="7" a="1"/>
  <c r="B7" i="7" s="1"/>
  <c r="P7" i="7" s="1"/>
  <c r="C7" i="7" a="1"/>
  <c r="C7" i="7" s="1"/>
  <c r="D7" i="7" a="1"/>
  <c r="D7" i="7" s="1"/>
  <c r="E7" i="7" a="1"/>
  <c r="E7" i="7" s="1"/>
  <c r="F7" i="7" a="1"/>
  <c r="F7" i="7" s="1"/>
  <c r="G7" i="7" a="1"/>
  <c r="G7" i="7" s="1"/>
  <c r="H7" i="7" a="1"/>
  <c r="H7" i="7" s="1"/>
  <c r="I7" i="7" a="1"/>
  <c r="I7" i="7" s="1"/>
  <c r="J7" i="7" a="1"/>
  <c r="J7" i="7" s="1"/>
  <c r="K7" i="7" a="1"/>
  <c r="K7" i="7" s="1"/>
  <c r="L7" i="7" a="1"/>
  <c r="L7" i="7" s="1"/>
  <c r="M7" i="7" a="1"/>
  <c r="M7" i="7" s="1"/>
  <c r="Q7" i="7" s="1"/>
  <c r="B8" i="7" a="1"/>
  <c r="B8" i="7" s="1"/>
  <c r="P8" i="7" s="1"/>
  <c r="C8" i="7" a="1"/>
  <c r="C8" i="7" s="1"/>
  <c r="D8" i="7" a="1"/>
  <c r="D8" i="7" s="1"/>
  <c r="E8" i="7" a="1"/>
  <c r="E8" i="7" s="1"/>
  <c r="F8" i="7" a="1"/>
  <c r="F8" i="7" s="1"/>
  <c r="G8" i="7" a="1"/>
  <c r="G8" i="7" s="1"/>
  <c r="H8" i="7" a="1"/>
  <c r="H8" i="7" s="1"/>
  <c r="I8" i="7" a="1"/>
  <c r="I8" i="7" s="1"/>
  <c r="J8" i="7" a="1"/>
  <c r="J8" i="7" s="1"/>
  <c r="K8" i="7" a="1"/>
  <c r="K8" i="7" s="1"/>
  <c r="L8" i="7" a="1"/>
  <c r="L8" i="7" s="1"/>
  <c r="M8" i="7" a="1"/>
  <c r="M8" i="7" s="1"/>
  <c r="Q8" i="7" s="1"/>
  <c r="B9" i="7" a="1"/>
  <c r="B9" i="7" s="1"/>
  <c r="P9" i="7" s="1"/>
  <c r="C9" i="7" a="1"/>
  <c r="C9" i="7" s="1"/>
  <c r="D9" i="7" a="1"/>
  <c r="D9" i="7" s="1"/>
  <c r="E9" i="7" a="1"/>
  <c r="E9" i="7" s="1"/>
  <c r="F9" i="7" a="1"/>
  <c r="F9" i="7" s="1"/>
  <c r="G9" i="7" a="1"/>
  <c r="G9" i="7" s="1"/>
  <c r="H9" i="7" a="1"/>
  <c r="H9" i="7" s="1"/>
  <c r="I9" i="7" a="1"/>
  <c r="I9" i="7" s="1"/>
  <c r="J9" i="7" a="1"/>
  <c r="J9" i="7" s="1"/>
  <c r="K9" i="7" a="1"/>
  <c r="K9" i="7" s="1"/>
  <c r="L9" i="7" a="1"/>
  <c r="L9" i="7" s="1"/>
  <c r="M9" i="7" a="1"/>
  <c r="M9" i="7" s="1"/>
  <c r="Q9" i="7" s="1"/>
  <c r="B10" i="7" a="1"/>
  <c r="B10" i="7" s="1"/>
  <c r="P10" i="7" s="1"/>
  <c r="C10" i="7" a="1"/>
  <c r="C10" i="7" s="1"/>
  <c r="D10" i="7" a="1"/>
  <c r="D10" i="7" s="1"/>
  <c r="E10" i="7" a="1"/>
  <c r="E10" i="7" s="1"/>
  <c r="F10" i="7" a="1"/>
  <c r="F10" i="7" s="1"/>
  <c r="G10" i="7" a="1"/>
  <c r="G10" i="7" s="1"/>
  <c r="H10" i="7" a="1"/>
  <c r="H10" i="7" s="1"/>
  <c r="I10" i="7" a="1"/>
  <c r="I10" i="7" s="1"/>
  <c r="J10" i="7" a="1"/>
  <c r="J10" i="7" s="1"/>
  <c r="K10" i="7" a="1"/>
  <c r="K10" i="7" s="1"/>
  <c r="L10" i="7" a="1"/>
  <c r="L10" i="7" s="1"/>
  <c r="M10" i="7" a="1"/>
  <c r="M10" i="7" s="1"/>
  <c r="Q10" i="7" s="1"/>
  <c r="B11" i="7" a="1"/>
  <c r="B11" i="7" s="1"/>
  <c r="P11" i="7" s="1"/>
  <c r="C11" i="7" a="1"/>
  <c r="C11" i="7" s="1"/>
  <c r="D11" i="7" a="1"/>
  <c r="D11" i="7" s="1"/>
  <c r="E11" i="7" a="1"/>
  <c r="E11" i="7" s="1"/>
  <c r="F11" i="7" a="1"/>
  <c r="F11" i="7" s="1"/>
  <c r="G11" i="7" a="1"/>
  <c r="G11" i="7" s="1"/>
  <c r="H11" i="7" a="1"/>
  <c r="H11" i="7" s="1"/>
  <c r="I11" i="7" a="1"/>
  <c r="I11" i="7" s="1"/>
  <c r="J11" i="7" a="1"/>
  <c r="J11" i="7" s="1"/>
  <c r="K11" i="7" a="1"/>
  <c r="K11" i="7" s="1"/>
  <c r="L11" i="7" a="1"/>
  <c r="L11" i="7" s="1"/>
  <c r="M11" i="7" a="1"/>
  <c r="M11" i="7" s="1"/>
  <c r="Q11" i="7" s="1"/>
  <c r="B12" i="7" a="1"/>
  <c r="B12" i="7" s="1"/>
  <c r="P12" i="7" s="1"/>
  <c r="C12" i="7" a="1"/>
  <c r="C12" i="7" s="1"/>
  <c r="D12" i="7" a="1"/>
  <c r="D12" i="7" s="1"/>
  <c r="E12" i="7" a="1"/>
  <c r="E12" i="7" s="1"/>
  <c r="F12" i="7" a="1"/>
  <c r="F12" i="7" s="1"/>
  <c r="G12" i="7" a="1"/>
  <c r="G12" i="7" s="1"/>
  <c r="H12" i="7" a="1"/>
  <c r="H12" i="7" s="1"/>
  <c r="I12" i="7" a="1"/>
  <c r="I12" i="7" s="1"/>
  <c r="J12" i="7" a="1"/>
  <c r="J12" i="7" s="1"/>
  <c r="K12" i="7" a="1"/>
  <c r="K12" i="7" s="1"/>
  <c r="L12" i="7" a="1"/>
  <c r="L12" i="7" s="1"/>
  <c r="M12" i="7" a="1"/>
  <c r="M12" i="7" s="1"/>
  <c r="Q12" i="7" s="1"/>
  <c r="B13" i="7" a="1"/>
  <c r="B13" i="7" s="1"/>
  <c r="P13" i="7" s="1"/>
  <c r="C13" i="7" a="1"/>
  <c r="C13" i="7" s="1"/>
  <c r="D13" i="7" a="1"/>
  <c r="D13" i="7" s="1"/>
  <c r="E13" i="7" a="1"/>
  <c r="E13" i="7" s="1"/>
  <c r="F13" i="7" a="1"/>
  <c r="F13" i="7" s="1"/>
  <c r="G13" i="7" a="1"/>
  <c r="G13" i="7" s="1"/>
  <c r="H13" i="7" a="1"/>
  <c r="H13" i="7" s="1"/>
  <c r="I13" i="7" a="1"/>
  <c r="I13" i="7" s="1"/>
  <c r="J13" i="7" a="1"/>
  <c r="J13" i="7" s="1"/>
  <c r="K13" i="7" a="1"/>
  <c r="K13" i="7" s="1"/>
  <c r="L13" i="7" a="1"/>
  <c r="L13" i="7" s="1"/>
  <c r="M13" i="7" a="1"/>
  <c r="M13" i="7" s="1"/>
  <c r="Q13" i="7" s="1"/>
  <c r="B14" i="7" a="1"/>
  <c r="B14" i="7" s="1"/>
  <c r="P14" i="7" s="1"/>
  <c r="C14" i="7" a="1"/>
  <c r="C14" i="7" s="1"/>
  <c r="D14" i="7" a="1"/>
  <c r="D14" i="7" s="1"/>
  <c r="E14" i="7" a="1"/>
  <c r="E14" i="7" s="1"/>
  <c r="F14" i="7" a="1"/>
  <c r="F14" i="7" s="1"/>
  <c r="G14" i="7" a="1"/>
  <c r="G14" i="7" s="1"/>
  <c r="H14" i="7" a="1"/>
  <c r="H14" i="7" s="1"/>
  <c r="I14" i="7" a="1"/>
  <c r="I14" i="7" s="1"/>
  <c r="J14" i="7" a="1"/>
  <c r="J14" i="7" s="1"/>
  <c r="K14" i="7" a="1"/>
  <c r="K14" i="7" s="1"/>
  <c r="L14" i="7" a="1"/>
  <c r="L14" i="7" s="1"/>
  <c r="M14" i="7" a="1"/>
  <c r="M14" i="7" s="1"/>
  <c r="Q14" i="7" s="1"/>
  <c r="B15" i="7" a="1"/>
  <c r="B15" i="7" s="1"/>
  <c r="P15" i="7" s="1"/>
  <c r="C15" i="7" a="1"/>
  <c r="C15" i="7" s="1"/>
  <c r="D15" i="7" a="1"/>
  <c r="D15" i="7" s="1"/>
  <c r="E15" i="7" a="1"/>
  <c r="E15" i="7" s="1"/>
  <c r="F15" i="7" a="1"/>
  <c r="F15" i="7" s="1"/>
  <c r="G15" i="7" a="1"/>
  <c r="G15" i="7" s="1"/>
  <c r="H15" i="7" a="1"/>
  <c r="H15" i="7" s="1"/>
  <c r="I15" i="7" a="1"/>
  <c r="I15" i="7" s="1"/>
  <c r="J15" i="7" a="1"/>
  <c r="J15" i="7" s="1"/>
  <c r="K15" i="7" a="1"/>
  <c r="K15" i="7" s="1"/>
  <c r="L15" i="7" a="1"/>
  <c r="L15" i="7" s="1"/>
  <c r="M15" i="7" a="1"/>
  <c r="M15" i="7" s="1"/>
  <c r="Q15" i="7" s="1"/>
  <c r="B16" i="7" a="1"/>
  <c r="B16" i="7" s="1"/>
  <c r="P16" i="7" s="1"/>
  <c r="C16" i="7" a="1"/>
  <c r="C16" i="7" s="1"/>
  <c r="D16" i="7" a="1"/>
  <c r="D16" i="7" s="1"/>
  <c r="E16" i="7" a="1"/>
  <c r="E16" i="7" s="1"/>
  <c r="F16" i="7" a="1"/>
  <c r="F16" i="7" s="1"/>
  <c r="G16" i="7" a="1"/>
  <c r="G16" i="7" s="1"/>
  <c r="H16" i="7" a="1"/>
  <c r="H16" i="7" s="1"/>
  <c r="I16" i="7" a="1"/>
  <c r="I16" i="7" s="1"/>
  <c r="J16" i="7" a="1"/>
  <c r="J16" i="7" s="1"/>
  <c r="K16" i="7" a="1"/>
  <c r="K16" i="7" s="1"/>
  <c r="L16" i="7" a="1"/>
  <c r="L16" i="7" s="1"/>
  <c r="M16" i="7" a="1"/>
  <c r="M16" i="7" s="1"/>
  <c r="Q16" i="7" s="1"/>
  <c r="B17" i="7" a="1"/>
  <c r="B17" i="7" s="1"/>
  <c r="P17" i="7" s="1"/>
  <c r="C17" i="7" a="1"/>
  <c r="C17" i="7" s="1"/>
  <c r="D17" i="7" a="1"/>
  <c r="D17" i="7" s="1"/>
  <c r="E17" i="7" a="1"/>
  <c r="E17" i="7" s="1"/>
  <c r="F17" i="7" a="1"/>
  <c r="F17" i="7" s="1"/>
  <c r="G17" i="7" a="1"/>
  <c r="G17" i="7" s="1"/>
  <c r="H17" i="7" a="1"/>
  <c r="H17" i="7" s="1"/>
  <c r="I17" i="7" a="1"/>
  <c r="I17" i="7" s="1"/>
  <c r="J17" i="7" a="1"/>
  <c r="J17" i="7" s="1"/>
  <c r="K17" i="7" a="1"/>
  <c r="K17" i="7" s="1"/>
  <c r="L17" i="7" a="1"/>
  <c r="L17" i="7" s="1"/>
  <c r="M17" i="7" a="1"/>
  <c r="M17" i="7" s="1"/>
  <c r="Q17" i="7" s="1"/>
  <c r="B18" i="7" a="1"/>
  <c r="B18" i="7" s="1"/>
  <c r="P18" i="7" s="1"/>
  <c r="C18" i="7" a="1"/>
  <c r="C18" i="7" s="1"/>
  <c r="D18" i="7" a="1"/>
  <c r="D18" i="7" s="1"/>
  <c r="E18" i="7" a="1"/>
  <c r="E18" i="7" s="1"/>
  <c r="F18" i="7" a="1"/>
  <c r="F18" i="7" s="1"/>
  <c r="G18" i="7" a="1"/>
  <c r="G18" i="7" s="1"/>
  <c r="H18" i="7" a="1"/>
  <c r="H18" i="7" s="1"/>
  <c r="I18" i="7" a="1"/>
  <c r="I18" i="7" s="1"/>
  <c r="J18" i="7" a="1"/>
  <c r="J18" i="7" s="1"/>
  <c r="K18" i="7" a="1"/>
  <c r="K18" i="7" s="1"/>
  <c r="L18" i="7" a="1"/>
  <c r="L18" i="7" s="1"/>
  <c r="M18" i="7" a="1"/>
  <c r="M18" i="7" s="1"/>
  <c r="Q18" i="7" s="1"/>
  <c r="B19" i="7" a="1"/>
  <c r="B19" i="7" s="1"/>
  <c r="P19" i="7" s="1"/>
  <c r="C19" i="7" a="1"/>
  <c r="C19" i="7" s="1"/>
  <c r="D19" i="7" a="1"/>
  <c r="D19" i="7" s="1"/>
  <c r="E19" i="7" a="1"/>
  <c r="E19" i="7" s="1"/>
  <c r="F19" i="7" a="1"/>
  <c r="F19" i="7" s="1"/>
  <c r="G19" i="7" a="1"/>
  <c r="G19" i="7" s="1"/>
  <c r="H19" i="7" a="1"/>
  <c r="H19" i="7" s="1"/>
  <c r="I19" i="7" a="1"/>
  <c r="I19" i="7" s="1"/>
  <c r="J19" i="7" a="1"/>
  <c r="J19" i="7" s="1"/>
  <c r="K19" i="7" a="1"/>
  <c r="K19" i="7" s="1"/>
  <c r="L19" i="7" a="1"/>
  <c r="L19" i="7" s="1"/>
  <c r="M19" i="7" a="1"/>
  <c r="M19" i="7" s="1"/>
  <c r="Q19" i="7" s="1"/>
  <c r="B20" i="7" a="1"/>
  <c r="B20" i="7" s="1"/>
  <c r="P20" i="7" s="1"/>
  <c r="C20" i="7" a="1"/>
  <c r="C20" i="7" s="1"/>
  <c r="D20" i="7" a="1"/>
  <c r="D20" i="7" s="1"/>
  <c r="E20" i="7" a="1"/>
  <c r="E20" i="7" s="1"/>
  <c r="F20" i="7" a="1"/>
  <c r="F20" i="7" s="1"/>
  <c r="G20" i="7" a="1"/>
  <c r="G20" i="7" s="1"/>
  <c r="H20" i="7" a="1"/>
  <c r="H20" i="7" s="1"/>
  <c r="I20" i="7" a="1"/>
  <c r="I20" i="7" s="1"/>
  <c r="J60" i="1" s="1"/>
  <c r="J20" i="7" a="1"/>
  <c r="J20" i="7" s="1"/>
  <c r="K20" i="7" a="1"/>
  <c r="K20" i="7" s="1"/>
  <c r="L20" i="7" a="1"/>
  <c r="L20" i="7" s="1"/>
  <c r="M20" i="7" a="1"/>
  <c r="M20" i="7" s="1"/>
  <c r="Q20" i="7" s="1"/>
  <c r="A2" i="7" a="1"/>
  <c r="A2" i="7" s="1"/>
  <c r="A3" i="7" a="1"/>
  <c r="A3" i="7" s="1"/>
  <c r="A4" i="7" a="1"/>
  <c r="A4" i="7" s="1"/>
  <c r="A5" i="7" a="1"/>
  <c r="A5" i="7" s="1"/>
  <c r="A6" i="7" a="1"/>
  <c r="A6" i="7" s="1"/>
  <c r="A7" i="7" a="1"/>
  <c r="A7" i="7" s="1"/>
  <c r="A8" i="7" a="1"/>
  <c r="A8" i="7" s="1"/>
  <c r="A9" i="7" a="1"/>
  <c r="A9" i="7" s="1"/>
  <c r="A10" i="7" a="1"/>
  <c r="A10" i="7" s="1"/>
  <c r="A11" i="7" a="1"/>
  <c r="A11" i="7" s="1"/>
  <c r="A12" i="7" a="1"/>
  <c r="A12" i="7" s="1"/>
  <c r="A13" i="7" a="1"/>
  <c r="A13" i="7" s="1"/>
  <c r="A14" i="7" a="1"/>
  <c r="A14" i="7" s="1"/>
  <c r="A15" i="7" a="1"/>
  <c r="A15" i="7" s="1"/>
  <c r="A16" i="7" a="1"/>
  <c r="A16" i="7" s="1"/>
  <c r="A17" i="7" a="1"/>
  <c r="A17" i="7" s="1"/>
  <c r="A18" i="7" a="1"/>
  <c r="A18" i="7" s="1"/>
  <c r="A19" i="7" a="1"/>
  <c r="A19" i="7" s="1"/>
  <c r="A20" i="7" a="1"/>
  <c r="A20" i="7" s="1"/>
  <c r="D32" i="4"/>
  <c r="D31" i="4"/>
  <c r="D30" i="4"/>
  <c r="D29" i="4"/>
  <c r="D28" i="4"/>
  <c r="D27" i="4"/>
  <c r="D41" i="4"/>
  <c r="D40" i="4"/>
  <c r="D39" i="4"/>
  <c r="D38" i="4"/>
  <c r="D36" i="4"/>
  <c r="D37" i="4"/>
  <c r="L5" i="4" l="1" a="1"/>
  <c r="L5" i="4" s="1"/>
  <c r="Q24" i="1" s="1"/>
  <c r="K8" i="4" a="1"/>
  <c r="K8" i="4" s="1"/>
  <c r="P21" i="1" s="1"/>
  <c r="K21" i="4" a="1"/>
  <c r="K21" i="4" s="1"/>
  <c r="P8" i="1" s="1"/>
  <c r="K20" i="4" a="1"/>
  <c r="K20" i="4" s="1"/>
  <c r="P9" i="1" s="1"/>
  <c r="K19" i="4" a="1"/>
  <c r="K19" i="4" s="1"/>
  <c r="P10" i="1" s="1"/>
  <c r="K18" i="4" a="1"/>
  <c r="K18" i="4" s="1"/>
  <c r="P11" i="1" s="1"/>
  <c r="K17" i="4" a="1"/>
  <c r="K17" i="4" s="1"/>
  <c r="P12" i="1" s="1"/>
  <c r="K16" i="4" a="1"/>
  <c r="K16" i="4" s="1"/>
  <c r="P13" i="1" s="1"/>
  <c r="K15" i="4" a="1"/>
  <c r="K15" i="4" s="1"/>
  <c r="P14" i="1" s="1"/>
  <c r="K14" i="4" a="1"/>
  <c r="K14" i="4" s="1"/>
  <c r="P15" i="1" s="1"/>
  <c r="K13" i="4" a="1"/>
  <c r="K13" i="4" s="1"/>
  <c r="P16" i="1" s="1"/>
  <c r="K12" i="4" a="1"/>
  <c r="K12" i="4" s="1"/>
  <c r="P17" i="1" s="1"/>
  <c r="K11" i="4" a="1"/>
  <c r="K11" i="4" s="1"/>
  <c r="P18" i="1" s="1"/>
  <c r="K10" i="4" a="1"/>
  <c r="K10" i="4" s="1"/>
  <c r="P19" i="1" s="1"/>
  <c r="K9" i="4" a="1"/>
  <c r="K9" i="4" s="1"/>
  <c r="P20" i="1" s="1"/>
  <c r="K2" i="4" a="1"/>
  <c r="K2" i="4" s="1"/>
  <c r="P27" i="1" s="1"/>
  <c r="K7" i="4" a="1"/>
  <c r="K7" i="4" s="1"/>
  <c r="P22" i="1" s="1"/>
  <c r="K6" i="4" a="1"/>
  <c r="K6" i="4" s="1"/>
  <c r="P23" i="1" s="1"/>
  <c r="K5" i="4" a="1"/>
  <c r="K5" i="4" s="1"/>
  <c r="P24" i="1" s="1"/>
  <c r="K4" i="4" a="1"/>
  <c r="K4" i="4" s="1"/>
  <c r="P25" i="1" s="1"/>
  <c r="K3" i="4" a="1"/>
  <c r="K3" i="4" s="1"/>
  <c r="P26" i="1" s="1"/>
  <c r="R2" i="7"/>
  <c r="R3" i="7" s="1"/>
  <c r="R4" i="7" s="1"/>
  <c r="R5" i="7" s="1"/>
  <c r="R6" i="7" s="1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Q2" i="7"/>
  <c r="Q1" i="7"/>
  <c r="Q4" i="7"/>
  <c r="U6" i="7"/>
  <c r="Q3" i="7"/>
  <c r="U7" i="7"/>
  <c r="AD3" i="4" a="1"/>
  <c r="AD3" i="4" s="1"/>
  <c r="AI26" i="1" s="1"/>
  <c r="AD7" i="4" a="1"/>
  <c r="AD7" i="4" s="1"/>
  <c r="AI22" i="1" s="1"/>
  <c r="AD11" i="4" a="1"/>
  <c r="AD11" i="4" s="1"/>
  <c r="AI18" i="1" s="1"/>
  <c r="AD15" i="4" a="1"/>
  <c r="AD15" i="4" s="1"/>
  <c r="AI14" i="1" s="1"/>
  <c r="AD19" i="4" a="1"/>
  <c r="AD19" i="4" s="1"/>
  <c r="AI10" i="1" s="1"/>
  <c r="AD2" i="4" a="1"/>
  <c r="AD2" i="4" s="1"/>
  <c r="AI27" i="1" s="1"/>
  <c r="AD18" i="4" a="1"/>
  <c r="AD18" i="4" s="1"/>
  <c r="AI11" i="1" s="1"/>
  <c r="AD4" i="4" a="1"/>
  <c r="AD4" i="4" s="1"/>
  <c r="AI25" i="1" s="1"/>
  <c r="AD8" i="4" a="1"/>
  <c r="AD8" i="4" s="1"/>
  <c r="AI21" i="1" s="1"/>
  <c r="AD12" i="4" a="1"/>
  <c r="AD12" i="4" s="1"/>
  <c r="AI17" i="1" s="1"/>
  <c r="AD16" i="4" a="1"/>
  <c r="AD16" i="4" s="1"/>
  <c r="AI13" i="1" s="1"/>
  <c r="AD20" i="4" a="1"/>
  <c r="AD20" i="4" s="1"/>
  <c r="AI9" i="1" s="1"/>
  <c r="AD6" i="4" a="1"/>
  <c r="AD6" i="4" s="1"/>
  <c r="AI23" i="1" s="1"/>
  <c r="AD14" i="4" a="1"/>
  <c r="AD14" i="4" s="1"/>
  <c r="AI15" i="1" s="1"/>
  <c r="AD5" i="4" a="1"/>
  <c r="AD5" i="4" s="1"/>
  <c r="AI24" i="1" s="1"/>
  <c r="AD9" i="4" a="1"/>
  <c r="AD9" i="4" s="1"/>
  <c r="AI20" i="1" s="1"/>
  <c r="AD13" i="4" a="1"/>
  <c r="AD13" i="4" s="1"/>
  <c r="AI16" i="1" s="1"/>
  <c r="AD17" i="4" a="1"/>
  <c r="AD17" i="4" s="1"/>
  <c r="AI12" i="1" s="1"/>
  <c r="AD21" i="4" a="1"/>
  <c r="AD21" i="4" s="1"/>
  <c r="AI8" i="1" s="1"/>
  <c r="AD10" i="4" a="1"/>
  <c r="AD10" i="4" s="1"/>
  <c r="AI19" i="1" s="1"/>
  <c r="AL26" i="4"/>
  <c r="AL28" i="4" s="1"/>
  <c r="AL27" i="4"/>
  <c r="AG51" i="5"/>
  <c r="AG52" i="5" s="1"/>
  <c r="AG53" i="5" s="1"/>
  <c r="AG54" i="5" s="1"/>
  <c r="AG55" i="5" s="1"/>
  <c r="AG56" i="5" s="1"/>
  <c r="AG57" i="5" s="1"/>
  <c r="AG58" i="5" s="1"/>
  <c r="AG59" i="5" s="1"/>
  <c r="AG60" i="5" s="1"/>
  <c r="AG61" i="5" s="1"/>
  <c r="AG62" i="5" s="1"/>
  <c r="AG63" i="5" s="1"/>
  <c r="AG64" i="5" s="1"/>
  <c r="AG65" i="5" s="1"/>
  <c r="AG66" i="5" s="1"/>
  <c r="AG67" i="5" s="1"/>
  <c r="AG68" i="5" s="1"/>
  <c r="AG69" i="5" s="1"/>
  <c r="AG70" i="5" s="1"/>
  <c r="AG71" i="5" s="1"/>
  <c r="AJ20" i="4"/>
  <c r="AJ16" i="4"/>
  <c r="AJ12" i="4"/>
  <c r="AJ8" i="4"/>
  <c r="AJ4" i="4"/>
  <c r="AJ19" i="4"/>
  <c r="AJ15" i="4"/>
  <c r="AJ11" i="4"/>
  <c r="AJ7" i="4"/>
  <c r="AJ3" i="4"/>
  <c r="AJ18" i="4"/>
  <c r="AJ14" i="4"/>
  <c r="AJ10" i="4"/>
  <c r="AJ6" i="4"/>
  <c r="AJ17" i="4"/>
  <c r="AJ13" i="4"/>
  <c r="AJ9" i="4"/>
  <c r="AJ5" i="4"/>
  <c r="AE2" i="4" a="1"/>
  <c r="AE2" i="4" s="1"/>
  <c r="AE3" i="4" a="1"/>
  <c r="AE3" i="4" s="1"/>
  <c r="AE4" i="4" a="1"/>
  <c r="AE4" i="4" s="1"/>
  <c r="AE5" i="4" a="1"/>
  <c r="AE5" i="4" s="1"/>
  <c r="AE6" i="4" a="1"/>
  <c r="AE6" i="4" s="1"/>
  <c r="AE7" i="4" a="1"/>
  <c r="AE7" i="4" s="1"/>
  <c r="AE8" i="4" a="1"/>
  <c r="AE8" i="4" s="1"/>
  <c r="AE9" i="4" a="1"/>
  <c r="AE9" i="4" s="1"/>
  <c r="AE10" i="4" a="1"/>
  <c r="AE10" i="4" s="1"/>
  <c r="AE11" i="4" a="1"/>
  <c r="AE11" i="4" s="1"/>
  <c r="AE12" i="4" a="1"/>
  <c r="AE12" i="4" s="1"/>
  <c r="AE13" i="4" a="1"/>
  <c r="AE13" i="4" s="1"/>
  <c r="AE14" i="4" a="1"/>
  <c r="AE14" i="4" s="1"/>
  <c r="AE15" i="4" a="1"/>
  <c r="AE15" i="4" s="1"/>
  <c r="AE16" i="4" a="1"/>
  <c r="AE16" i="4" s="1"/>
  <c r="AE17" i="4" a="1"/>
  <c r="AE17" i="4" s="1"/>
  <c r="AE18" i="4" a="1"/>
  <c r="AE18" i="4" s="1"/>
  <c r="AE19" i="4" a="1"/>
  <c r="AE19" i="4" s="1"/>
  <c r="AE20" i="4" a="1"/>
  <c r="AE20" i="4" s="1"/>
  <c r="AE21" i="4" a="1"/>
  <c r="AE21" i="4" s="1"/>
  <c r="F8" i="1"/>
  <c r="B2" i="1" s="1"/>
  <c r="B44" i="4" s="1" a="1"/>
  <c r="B44" i="4" s="1"/>
  <c r="B48" i="4" s="1"/>
  <c r="B49" i="4" s="1"/>
  <c r="F27" i="1"/>
  <c r="A1" i="7" a="1"/>
  <c r="A1" i="7" s="1"/>
  <c r="B79" i="1" s="1"/>
  <c r="D76" i="1"/>
  <c r="C79" i="1"/>
  <c r="D79" i="1"/>
  <c r="E79" i="1"/>
  <c r="F79" i="1"/>
  <c r="G79" i="1"/>
  <c r="H79" i="1"/>
  <c r="I79" i="1"/>
  <c r="J79" i="1"/>
  <c r="K79" i="1"/>
  <c r="L79" i="1"/>
  <c r="M79" i="1"/>
  <c r="N79" i="1"/>
  <c r="C78" i="1"/>
  <c r="E78" i="1"/>
  <c r="F78" i="1"/>
  <c r="G78" i="1"/>
  <c r="H78" i="1"/>
  <c r="I78" i="1"/>
  <c r="J78" i="1"/>
  <c r="K78" i="1"/>
  <c r="L78" i="1"/>
  <c r="M78" i="1"/>
  <c r="N78" i="1"/>
  <c r="C77" i="1"/>
  <c r="E77" i="1"/>
  <c r="F77" i="1"/>
  <c r="G77" i="1"/>
  <c r="H77" i="1"/>
  <c r="I77" i="1"/>
  <c r="J77" i="1"/>
  <c r="K77" i="1"/>
  <c r="L77" i="1"/>
  <c r="M77" i="1"/>
  <c r="N77" i="1"/>
  <c r="C76" i="1"/>
  <c r="E76" i="1"/>
  <c r="F76" i="1"/>
  <c r="G76" i="1"/>
  <c r="H76" i="1"/>
  <c r="I76" i="1"/>
  <c r="J76" i="1"/>
  <c r="K76" i="1"/>
  <c r="L76" i="1"/>
  <c r="M76" i="1"/>
  <c r="N76" i="1"/>
  <c r="C75" i="1"/>
  <c r="D75" i="1"/>
  <c r="E75" i="1"/>
  <c r="F75" i="1"/>
  <c r="G75" i="1"/>
  <c r="H75" i="1"/>
  <c r="I75" i="1"/>
  <c r="J75" i="1"/>
  <c r="K75" i="1"/>
  <c r="L75" i="1"/>
  <c r="M75" i="1"/>
  <c r="N75" i="1"/>
  <c r="C74" i="1"/>
  <c r="E74" i="1"/>
  <c r="F74" i="1"/>
  <c r="G74" i="1"/>
  <c r="H74" i="1"/>
  <c r="I74" i="1"/>
  <c r="J74" i="1"/>
  <c r="K74" i="1"/>
  <c r="L74" i="1"/>
  <c r="M74" i="1"/>
  <c r="N74" i="1"/>
  <c r="C73" i="1"/>
  <c r="E73" i="1"/>
  <c r="F73" i="1"/>
  <c r="G73" i="1"/>
  <c r="H73" i="1"/>
  <c r="I73" i="1"/>
  <c r="J73" i="1"/>
  <c r="K73" i="1"/>
  <c r="L73" i="1"/>
  <c r="M73" i="1"/>
  <c r="N73" i="1"/>
  <c r="C72" i="1"/>
  <c r="E72" i="1"/>
  <c r="F72" i="1"/>
  <c r="G72" i="1"/>
  <c r="H72" i="1"/>
  <c r="I72" i="1"/>
  <c r="J72" i="1"/>
  <c r="K72" i="1"/>
  <c r="L72" i="1"/>
  <c r="M72" i="1"/>
  <c r="N72" i="1"/>
  <c r="C71" i="1"/>
  <c r="D71" i="1"/>
  <c r="E71" i="1"/>
  <c r="F71" i="1"/>
  <c r="G71" i="1"/>
  <c r="H71" i="1"/>
  <c r="I71" i="1"/>
  <c r="J71" i="1"/>
  <c r="K71" i="1"/>
  <c r="L71" i="1"/>
  <c r="M71" i="1"/>
  <c r="N71" i="1"/>
  <c r="C70" i="1"/>
  <c r="E70" i="1"/>
  <c r="F70" i="1"/>
  <c r="G70" i="1"/>
  <c r="H70" i="1"/>
  <c r="I70" i="1"/>
  <c r="J70" i="1"/>
  <c r="K70" i="1"/>
  <c r="L70" i="1"/>
  <c r="M70" i="1"/>
  <c r="N70" i="1"/>
  <c r="C69" i="1"/>
  <c r="E69" i="1"/>
  <c r="F69" i="1"/>
  <c r="G69" i="1"/>
  <c r="H69" i="1"/>
  <c r="I69" i="1"/>
  <c r="J69" i="1"/>
  <c r="K69" i="1"/>
  <c r="L69" i="1"/>
  <c r="M69" i="1"/>
  <c r="N69" i="1"/>
  <c r="C68" i="1"/>
  <c r="E68" i="1"/>
  <c r="F68" i="1"/>
  <c r="G68" i="1"/>
  <c r="H68" i="1"/>
  <c r="I68" i="1"/>
  <c r="J68" i="1"/>
  <c r="K68" i="1"/>
  <c r="L68" i="1"/>
  <c r="M68" i="1"/>
  <c r="N68" i="1"/>
  <c r="C67" i="1"/>
  <c r="D67" i="1"/>
  <c r="E67" i="1"/>
  <c r="F67" i="1"/>
  <c r="G67" i="1"/>
  <c r="H67" i="1"/>
  <c r="I67" i="1"/>
  <c r="J67" i="1"/>
  <c r="K67" i="1"/>
  <c r="L67" i="1"/>
  <c r="M67" i="1"/>
  <c r="N67" i="1"/>
  <c r="C66" i="1"/>
  <c r="E66" i="1"/>
  <c r="F66" i="1"/>
  <c r="G66" i="1"/>
  <c r="H66" i="1"/>
  <c r="I66" i="1"/>
  <c r="J66" i="1"/>
  <c r="K66" i="1"/>
  <c r="L66" i="1"/>
  <c r="M66" i="1"/>
  <c r="N66" i="1"/>
  <c r="C65" i="1"/>
  <c r="E65" i="1"/>
  <c r="F65" i="1"/>
  <c r="G65" i="1"/>
  <c r="H65" i="1"/>
  <c r="I65" i="1"/>
  <c r="J65" i="1"/>
  <c r="K65" i="1"/>
  <c r="L65" i="1"/>
  <c r="M65" i="1"/>
  <c r="N65" i="1"/>
  <c r="C64" i="1"/>
  <c r="E64" i="1"/>
  <c r="F64" i="1"/>
  <c r="G64" i="1"/>
  <c r="H64" i="1"/>
  <c r="I64" i="1"/>
  <c r="J64" i="1"/>
  <c r="K64" i="1"/>
  <c r="L64" i="1"/>
  <c r="M64" i="1"/>
  <c r="N64" i="1"/>
  <c r="C63" i="1"/>
  <c r="E63" i="1"/>
  <c r="F63" i="1"/>
  <c r="G63" i="1"/>
  <c r="H63" i="1"/>
  <c r="I63" i="1"/>
  <c r="J63" i="1"/>
  <c r="K63" i="1"/>
  <c r="L63" i="1"/>
  <c r="M63" i="1"/>
  <c r="N63" i="1"/>
  <c r="C62" i="1"/>
  <c r="E62" i="1"/>
  <c r="F62" i="1"/>
  <c r="G62" i="1"/>
  <c r="H62" i="1"/>
  <c r="I62" i="1"/>
  <c r="J62" i="1"/>
  <c r="K62" i="1"/>
  <c r="L62" i="1"/>
  <c r="M62" i="1"/>
  <c r="N62" i="1"/>
  <c r="C61" i="1"/>
  <c r="D61" i="1"/>
  <c r="E61" i="1"/>
  <c r="F61" i="1"/>
  <c r="G61" i="1"/>
  <c r="H61" i="1"/>
  <c r="I61" i="1"/>
  <c r="J61" i="1"/>
  <c r="K61" i="1"/>
  <c r="L61" i="1"/>
  <c r="M61" i="1"/>
  <c r="N61" i="1"/>
  <c r="C60" i="1"/>
  <c r="D60" i="1"/>
  <c r="E60" i="1"/>
  <c r="F60" i="1"/>
  <c r="G60" i="1"/>
  <c r="H60" i="1"/>
  <c r="I60" i="1"/>
  <c r="K60" i="1"/>
  <c r="L60" i="1"/>
  <c r="M60" i="1"/>
  <c r="N60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U8" i="7" l="1"/>
  <c r="U3" i="7"/>
  <c r="T3" i="7"/>
  <c r="U11" i="7"/>
  <c r="U13" i="7"/>
  <c r="AJ19" i="1"/>
  <c r="AK10" i="4"/>
  <c r="AJ8" i="1"/>
  <c r="AK21" i="4"/>
  <c r="AJ15" i="1"/>
  <c r="AK14" i="4"/>
  <c r="AJ27" i="1"/>
  <c r="W34" i="4"/>
  <c r="V26" i="4"/>
  <c r="AK2" i="4"/>
  <c r="AL2" i="4" s="1"/>
  <c r="W26" i="4"/>
  <c r="W30" i="4"/>
  <c r="W36" i="4"/>
  <c r="W29" i="4"/>
  <c r="AJ12" i="1"/>
  <c r="AK17" i="4"/>
  <c r="AJ20" i="1"/>
  <c r="AK9" i="4"/>
  <c r="AJ9" i="1"/>
  <c r="AK20" i="4"/>
  <c r="AJ13" i="1"/>
  <c r="AK16" i="4"/>
  <c r="AJ17" i="1"/>
  <c r="AK12" i="4"/>
  <c r="AJ21" i="1"/>
  <c r="AK8" i="4"/>
  <c r="AJ25" i="1"/>
  <c r="AK4" i="4"/>
  <c r="AJ11" i="1"/>
  <c r="AK18" i="4"/>
  <c r="AJ23" i="1"/>
  <c r="AK6" i="4"/>
  <c r="AJ16" i="1"/>
  <c r="AK13" i="4"/>
  <c r="AJ24" i="1"/>
  <c r="AK5" i="4"/>
  <c r="AJ10" i="1"/>
  <c r="AK19" i="4"/>
  <c r="AJ14" i="1"/>
  <c r="AK15" i="4"/>
  <c r="AJ18" i="1"/>
  <c r="AK11" i="4"/>
  <c r="AJ22" i="1"/>
  <c r="AK7" i="4"/>
  <c r="AJ26" i="1"/>
  <c r="AK3" i="4"/>
  <c r="B53" i="4" a="1"/>
  <c r="B53" i="4" s="1"/>
  <c r="G32" i="1" s="1"/>
  <c r="D53" i="4" a="1"/>
  <c r="D53" i="4" s="1"/>
  <c r="I32" i="1" s="1"/>
  <c r="F53" i="4" a="1"/>
  <c r="F53" i="4" s="1"/>
  <c r="K32" i="1" s="1"/>
  <c r="H53" i="4" a="1"/>
  <c r="H53" i="4" s="1"/>
  <c r="M32" i="1" s="1"/>
  <c r="J53" i="4" a="1"/>
  <c r="J53" i="4" s="1"/>
  <c r="O32" i="1" s="1"/>
  <c r="L53" i="4" a="1"/>
  <c r="L53" i="4" s="1"/>
  <c r="Q32" i="1" s="1"/>
  <c r="N53" i="4" a="1"/>
  <c r="N53" i="4" s="1"/>
  <c r="S32" i="1" s="1"/>
  <c r="P53" i="4" a="1"/>
  <c r="P53" i="4" s="1"/>
  <c r="U32" i="1" s="1"/>
  <c r="W53" i="4" a="1"/>
  <c r="W53" i="4" s="1"/>
  <c r="AB32" i="1" s="1"/>
  <c r="Z53" i="4" a="1"/>
  <c r="Z53" i="4" s="1"/>
  <c r="AE32" i="1" s="1"/>
  <c r="AC53" i="4" a="1"/>
  <c r="AC53" i="4" s="1"/>
  <c r="AH32" i="1" s="1"/>
  <c r="B54" i="4" a="1"/>
  <c r="B54" i="4" s="1"/>
  <c r="G33" i="1" s="1"/>
  <c r="I54" i="4" a="1"/>
  <c r="I54" i="4" s="1"/>
  <c r="N33" i="1" s="1"/>
  <c r="L54" i="4" a="1"/>
  <c r="L54" i="4" s="1"/>
  <c r="Q33" i="1" s="1"/>
  <c r="O54" i="4" a="1"/>
  <c r="O54" i="4" s="1"/>
  <c r="T33" i="1" s="1"/>
  <c r="R54" i="4" a="1"/>
  <c r="R54" i="4" s="1"/>
  <c r="W33" i="1" s="1"/>
  <c r="Q53" i="4" a="1"/>
  <c r="Q53" i="4" s="1"/>
  <c r="V32" i="1" s="1"/>
  <c r="C53" i="4" a="1"/>
  <c r="C53" i="4" s="1"/>
  <c r="H32" i="1" s="1"/>
  <c r="E53" i="4" a="1"/>
  <c r="E53" i="4" s="1"/>
  <c r="J32" i="1" s="1"/>
  <c r="M53" i="4" a="1"/>
  <c r="M53" i="4" s="1"/>
  <c r="R32" i="1" s="1"/>
  <c r="S53" i="4" a="1"/>
  <c r="S53" i="4" s="1"/>
  <c r="X32" i="1" s="1"/>
  <c r="F54" i="4" a="1"/>
  <c r="F54" i="4" s="1"/>
  <c r="K33" i="1" s="1"/>
  <c r="J54" i="4" a="1"/>
  <c r="J54" i="4" s="1"/>
  <c r="O33" i="1" s="1"/>
  <c r="N54" i="4" a="1"/>
  <c r="N54" i="4" s="1"/>
  <c r="S33" i="1" s="1"/>
  <c r="S54" i="4" a="1"/>
  <c r="S54" i="4" s="1"/>
  <c r="X33" i="1" s="1"/>
  <c r="V54" i="4" a="1"/>
  <c r="V54" i="4" s="1"/>
  <c r="AA33" i="1" s="1"/>
  <c r="AC54" i="4" a="1"/>
  <c r="AC54" i="4" s="1"/>
  <c r="AH33" i="1" s="1"/>
  <c r="B55" i="4" a="1"/>
  <c r="B55" i="4" s="1"/>
  <c r="G34" i="1" s="1"/>
  <c r="E55" i="4" a="1"/>
  <c r="E55" i="4" s="1"/>
  <c r="J34" i="1" s="1"/>
  <c r="K55" i="4" a="1"/>
  <c r="K55" i="4" s="1"/>
  <c r="P34" i="1" s="1"/>
  <c r="P55" i="4" a="1"/>
  <c r="P55" i="4" s="1"/>
  <c r="U34" i="1" s="1"/>
  <c r="W55" i="4" a="1"/>
  <c r="W55" i="4" s="1"/>
  <c r="AB34" i="1" s="1"/>
  <c r="Z55" i="4" a="1"/>
  <c r="Z55" i="4" s="1"/>
  <c r="AE34" i="1" s="1"/>
  <c r="B56" i="4" a="1"/>
  <c r="B56" i="4" s="1"/>
  <c r="G35" i="1" s="1"/>
  <c r="H56" i="4" a="1"/>
  <c r="H56" i="4" s="1"/>
  <c r="M35" i="1" s="1"/>
  <c r="K56" i="4" a="1"/>
  <c r="K56" i="4" s="1"/>
  <c r="P35" i="1" s="1"/>
  <c r="N56" i="4" a="1"/>
  <c r="N56" i="4" s="1"/>
  <c r="S35" i="1" s="1"/>
  <c r="Q56" i="4" a="1"/>
  <c r="Q56" i="4" s="1"/>
  <c r="V35" i="1" s="1"/>
  <c r="T56" i="4" a="1"/>
  <c r="T56" i="4" s="1"/>
  <c r="Y35" i="1" s="1"/>
  <c r="W56" i="4" a="1"/>
  <c r="W56" i="4" s="1"/>
  <c r="AB35" i="1" s="1"/>
  <c r="Z56" i="4" a="1"/>
  <c r="Z56" i="4" s="1"/>
  <c r="AE35" i="1" s="1"/>
  <c r="AD56" i="4" a="1"/>
  <c r="AD56" i="4" s="1"/>
  <c r="AI35" i="1" s="1"/>
  <c r="C57" i="4" a="1"/>
  <c r="C57" i="4" s="1"/>
  <c r="H36" i="1" s="1"/>
  <c r="F57" i="4" a="1"/>
  <c r="F57" i="4" s="1"/>
  <c r="K36" i="1" s="1"/>
  <c r="I57" i="4" a="1"/>
  <c r="I57" i="4" s="1"/>
  <c r="N36" i="1" s="1"/>
  <c r="O57" i="4" a="1"/>
  <c r="O57" i="4" s="1"/>
  <c r="T36" i="1" s="1"/>
  <c r="T57" i="4" a="1"/>
  <c r="T57" i="4" s="1"/>
  <c r="Y36" i="1" s="1"/>
  <c r="AA57" i="4" a="1"/>
  <c r="AA57" i="4" s="1"/>
  <c r="AF36" i="1" s="1"/>
  <c r="AD57" i="4" a="1"/>
  <c r="AD57" i="4" s="1"/>
  <c r="AI36" i="1" s="1"/>
  <c r="F58" i="4" a="1"/>
  <c r="F58" i="4" s="1"/>
  <c r="K37" i="1" s="1"/>
  <c r="L58" i="4" a="1"/>
  <c r="L58" i="4" s="1"/>
  <c r="Q37" i="1" s="1"/>
  <c r="O58" i="4" a="1"/>
  <c r="O58" i="4" s="1"/>
  <c r="T37" i="1" s="1"/>
  <c r="R58" i="4" a="1"/>
  <c r="R58" i="4" s="1"/>
  <c r="W37" i="1" s="1"/>
  <c r="U58" i="4" a="1"/>
  <c r="U58" i="4" s="1"/>
  <c r="Z37" i="1" s="1"/>
  <c r="X58" i="4" a="1"/>
  <c r="X58" i="4" s="1"/>
  <c r="AC37" i="1" s="1"/>
  <c r="AA58" i="4" a="1"/>
  <c r="AA58" i="4" s="1"/>
  <c r="AF37" i="1" s="1"/>
  <c r="AD58" i="4" a="1"/>
  <c r="AD58" i="4" s="1"/>
  <c r="AI37" i="1" s="1"/>
  <c r="D59" i="4" a="1"/>
  <c r="D59" i="4" s="1"/>
  <c r="I38" i="1" s="1"/>
  <c r="G59" i="4" a="1"/>
  <c r="G59" i="4" s="1"/>
  <c r="L38" i="1" s="1"/>
  <c r="M59" i="4" a="1"/>
  <c r="M59" i="4" s="1"/>
  <c r="R38" i="1" s="1"/>
  <c r="R59" i="4" a="1"/>
  <c r="R59" i="4" s="1"/>
  <c r="W38" i="1" s="1"/>
  <c r="X59" i="4" a="1"/>
  <c r="X59" i="4" s="1"/>
  <c r="AC38" i="1" s="1"/>
  <c r="AA59" i="4" a="1"/>
  <c r="AA59" i="4" s="1"/>
  <c r="AF38" i="1" s="1"/>
  <c r="AD59" i="4" a="1"/>
  <c r="AD59" i="4" s="1"/>
  <c r="AI38" i="1" s="1"/>
  <c r="C60" i="4" a="1"/>
  <c r="C60" i="4" s="1"/>
  <c r="H39" i="1" s="1"/>
  <c r="F60" i="4" a="1"/>
  <c r="F60" i="4" s="1"/>
  <c r="K39" i="1" s="1"/>
  <c r="I60" i="4" a="1"/>
  <c r="I60" i="4" s="1"/>
  <c r="N39" i="1" s="1"/>
  <c r="O60" i="4" a="1"/>
  <c r="O60" i="4" s="1"/>
  <c r="T39" i="1" s="1"/>
  <c r="T60" i="4" a="1"/>
  <c r="T60" i="4" s="1"/>
  <c r="Y39" i="1" s="1"/>
  <c r="Z60" i="4" a="1"/>
  <c r="Z60" i="4" s="1"/>
  <c r="AE39" i="1" s="1"/>
  <c r="AC60" i="4" a="1"/>
  <c r="AC60" i="4" s="1"/>
  <c r="AH39" i="1" s="1"/>
  <c r="B61" i="4" a="1"/>
  <c r="B61" i="4" s="1"/>
  <c r="G40" i="1" s="1"/>
  <c r="E61" i="4" a="1"/>
  <c r="E61" i="4" s="1"/>
  <c r="J40" i="1" s="1"/>
  <c r="H61" i="4" a="1"/>
  <c r="H61" i="4" s="1"/>
  <c r="M40" i="1" s="1"/>
  <c r="K61" i="4" a="1"/>
  <c r="K61" i="4" s="1"/>
  <c r="P40" i="1" s="1"/>
  <c r="Q61" i="4" a="1"/>
  <c r="Q61" i="4" s="1"/>
  <c r="V40" i="1" s="1"/>
  <c r="V61" i="4" a="1"/>
  <c r="V61" i="4" s="1"/>
  <c r="AA40" i="1" s="1"/>
  <c r="AB61" i="4" a="1"/>
  <c r="AB61" i="4" s="1"/>
  <c r="AG40" i="1" s="1"/>
  <c r="AE61" i="4" a="1"/>
  <c r="AE61" i="4" s="1"/>
  <c r="AJ40" i="1" s="1"/>
  <c r="D62" i="4" a="1"/>
  <c r="D62" i="4" s="1"/>
  <c r="I41" i="1" s="1"/>
  <c r="G62" i="4" a="1"/>
  <c r="G62" i="4" s="1"/>
  <c r="L41" i="1" s="1"/>
  <c r="J62" i="4" a="1"/>
  <c r="J62" i="4" s="1"/>
  <c r="O41" i="1" s="1"/>
  <c r="M62" i="4" a="1"/>
  <c r="M62" i="4" s="1"/>
  <c r="R41" i="1" s="1"/>
  <c r="S62" i="4" a="1"/>
  <c r="S62" i="4" s="1"/>
  <c r="X41" i="1" s="1"/>
  <c r="X62" i="4" a="1"/>
  <c r="X62" i="4" s="1"/>
  <c r="AC41" i="1" s="1"/>
  <c r="AD62" i="4" a="1"/>
  <c r="AD62" i="4" s="1"/>
  <c r="AI41" i="1" s="1"/>
  <c r="C63" i="4" a="1"/>
  <c r="C63" i="4" s="1"/>
  <c r="H42" i="1" s="1"/>
  <c r="F63" i="4" a="1"/>
  <c r="F63" i="4" s="1"/>
  <c r="K42" i="1" s="1"/>
  <c r="I63" i="4" a="1"/>
  <c r="I63" i="4" s="1"/>
  <c r="N42" i="1" s="1"/>
  <c r="L63" i="4" a="1"/>
  <c r="L63" i="4" s="1"/>
  <c r="Q42" i="1" s="1"/>
  <c r="G53" i="4" a="1"/>
  <c r="G53" i="4" s="1"/>
  <c r="I53" i="4" a="1"/>
  <c r="I53" i="4" s="1"/>
  <c r="N32" i="1" s="1"/>
  <c r="K53" i="4" a="1"/>
  <c r="K53" i="4" s="1"/>
  <c r="P32" i="1" s="1"/>
  <c r="T53" i="4" a="1"/>
  <c r="T53" i="4" s="1"/>
  <c r="Y32" i="1" s="1"/>
  <c r="Y53" i="4" a="1"/>
  <c r="Y53" i="4" s="1"/>
  <c r="AD32" i="1" s="1"/>
  <c r="AE53" i="4" a="1"/>
  <c r="AE53" i="4" s="1"/>
  <c r="G54" i="4" a="1"/>
  <c r="G54" i="4" s="1"/>
  <c r="L33" i="1" s="1"/>
  <c r="M54" i="4" a="1"/>
  <c r="M54" i="4" s="1"/>
  <c r="R33" i="1" s="1"/>
  <c r="W54" i="4" a="1"/>
  <c r="W54" i="4" s="1"/>
  <c r="AB33" i="1" s="1"/>
  <c r="AA54" i="4" a="1"/>
  <c r="AA54" i="4" s="1"/>
  <c r="AF33" i="1" s="1"/>
  <c r="AE54" i="4" a="1"/>
  <c r="AE54" i="4" s="1"/>
  <c r="AJ33" i="1" s="1"/>
  <c r="I55" i="4" a="1"/>
  <c r="I55" i="4" s="1"/>
  <c r="N34" i="1" s="1"/>
  <c r="M55" i="4" a="1"/>
  <c r="M55" i="4" s="1"/>
  <c r="R34" i="1" s="1"/>
  <c r="Q55" i="4" a="1"/>
  <c r="Q55" i="4" s="1"/>
  <c r="V34" i="1" s="1"/>
  <c r="U55" i="4" a="1"/>
  <c r="U55" i="4" s="1"/>
  <c r="Z34" i="1" s="1"/>
  <c r="Y55" i="4" a="1"/>
  <c r="Y55" i="4" s="1"/>
  <c r="AD34" i="1" s="1"/>
  <c r="AD55" i="4" a="1"/>
  <c r="AD55" i="4" s="1"/>
  <c r="AI34" i="1" s="1"/>
  <c r="D56" i="4" a="1"/>
  <c r="D56" i="4" s="1"/>
  <c r="I35" i="1" s="1"/>
  <c r="L56" i="4" a="1"/>
  <c r="L56" i="4" s="1"/>
  <c r="Q35" i="1" s="1"/>
  <c r="S56" i="4" a="1"/>
  <c r="S56" i="4" s="1"/>
  <c r="X35" i="1" s="1"/>
  <c r="X56" i="4" a="1"/>
  <c r="X56" i="4" s="1"/>
  <c r="AC35" i="1" s="1"/>
  <c r="AB56" i="4" a="1"/>
  <c r="AB56" i="4" s="1"/>
  <c r="AG35" i="1" s="1"/>
  <c r="B57" i="4" a="1"/>
  <c r="B57" i="4" s="1"/>
  <c r="G36" i="1" s="1"/>
  <c r="G57" i="4" a="1"/>
  <c r="G57" i="4" s="1"/>
  <c r="L36" i="1" s="1"/>
  <c r="J57" i="4" a="1"/>
  <c r="J57" i="4" s="1"/>
  <c r="O36" i="1" s="1"/>
  <c r="N57" i="4" a="1"/>
  <c r="N57" i="4" s="1"/>
  <c r="S36" i="1" s="1"/>
  <c r="R57" i="4" a="1"/>
  <c r="R57" i="4" s="1"/>
  <c r="W36" i="1" s="1"/>
  <c r="V57" i="4" a="1"/>
  <c r="V57" i="4" s="1"/>
  <c r="AA36" i="1" s="1"/>
  <c r="Z57" i="4" a="1"/>
  <c r="Z57" i="4" s="1"/>
  <c r="AE36" i="1" s="1"/>
  <c r="AE57" i="4" a="1"/>
  <c r="AE57" i="4" s="1"/>
  <c r="AJ36" i="1" s="1"/>
  <c r="E58" i="4" a="1"/>
  <c r="E58" i="4" s="1"/>
  <c r="J37" i="1" s="1"/>
  <c r="I58" i="4" a="1"/>
  <c r="I58" i="4" s="1"/>
  <c r="N37" i="1" s="1"/>
  <c r="M58" i="4" a="1"/>
  <c r="M58" i="4" s="1"/>
  <c r="R37" i="1" s="1"/>
  <c r="Q58" i="4" a="1"/>
  <c r="Q58" i="4" s="1"/>
  <c r="V37" i="1" s="1"/>
  <c r="T58" i="4" a="1"/>
  <c r="T58" i="4" s="1"/>
  <c r="Y37" i="1" s="1"/>
  <c r="Y58" i="4" a="1"/>
  <c r="Y58" i="4" s="1"/>
  <c r="AD37" i="1" s="1"/>
  <c r="AC58" i="4" a="1"/>
  <c r="AC58" i="4" s="1"/>
  <c r="AH37" i="1" s="1"/>
  <c r="C59" i="4" a="1"/>
  <c r="C59" i="4" s="1"/>
  <c r="H38" i="1" s="1"/>
  <c r="K59" i="4" a="1"/>
  <c r="K59" i="4" s="1"/>
  <c r="P38" i="1" s="1"/>
  <c r="O59" i="4" a="1"/>
  <c r="O59" i="4" s="1"/>
  <c r="T38" i="1" s="1"/>
  <c r="S59" i="4" a="1"/>
  <c r="S59" i="4" s="1"/>
  <c r="X38" i="1" s="1"/>
  <c r="W59" i="4" a="1"/>
  <c r="W59" i="4" s="1"/>
  <c r="AB38" i="1" s="1"/>
  <c r="Z59" i="4" a="1"/>
  <c r="Z59" i="4" s="1"/>
  <c r="AE38" i="1" s="1"/>
  <c r="AE59" i="4" a="1"/>
  <c r="AE59" i="4" s="1"/>
  <c r="AJ38" i="1" s="1"/>
  <c r="D60" i="4" a="1"/>
  <c r="D60" i="4" s="1"/>
  <c r="I39" i="1" s="1"/>
  <c r="H60" i="4" a="1"/>
  <c r="H60" i="4" s="1"/>
  <c r="M39" i="1" s="1"/>
  <c r="L60" i="4" a="1"/>
  <c r="L60" i="4" s="1"/>
  <c r="Q39" i="1" s="1"/>
  <c r="P60" i="4" a="1"/>
  <c r="P60" i="4" s="1"/>
  <c r="U39" i="1" s="1"/>
  <c r="X60" i="4" a="1"/>
  <c r="X60" i="4" s="1"/>
  <c r="AC39" i="1" s="1"/>
  <c r="M61" i="4" a="1"/>
  <c r="M61" i="4" s="1"/>
  <c r="R40" i="1" s="1"/>
  <c r="U61" i="4" a="1"/>
  <c r="U61" i="4" s="1"/>
  <c r="Z40" i="1" s="1"/>
  <c r="Y61" i="4" a="1"/>
  <c r="Y61" i="4" s="1"/>
  <c r="AD40" i="1" s="1"/>
  <c r="AC61" i="4" a="1"/>
  <c r="AC61" i="4" s="1"/>
  <c r="AH40" i="1" s="1"/>
  <c r="C62" i="4" a="1"/>
  <c r="C62" i="4" s="1"/>
  <c r="H41" i="1" s="1"/>
  <c r="F62" i="4" a="1"/>
  <c r="F62" i="4" s="1"/>
  <c r="K41" i="1" s="1"/>
  <c r="K62" i="4" a="1"/>
  <c r="K62" i="4" s="1"/>
  <c r="P41" i="1" s="1"/>
  <c r="N62" i="4" a="1"/>
  <c r="N62" i="4" s="1"/>
  <c r="S41" i="1" s="1"/>
  <c r="R62" i="4" a="1"/>
  <c r="R62" i="4" s="1"/>
  <c r="W41" i="1" s="1"/>
  <c r="V62" i="4" a="1"/>
  <c r="V62" i="4" s="1"/>
  <c r="AA41" i="1" s="1"/>
  <c r="Z62" i="4" a="1"/>
  <c r="Z62" i="4" s="1"/>
  <c r="AE41" i="1" s="1"/>
  <c r="D63" i="4" a="1"/>
  <c r="D63" i="4" s="1"/>
  <c r="I42" i="1" s="1"/>
  <c r="K63" i="4" a="1"/>
  <c r="K63" i="4" s="1"/>
  <c r="P42" i="1" s="1"/>
  <c r="O63" i="4" a="1"/>
  <c r="O63" i="4" s="1"/>
  <c r="T42" i="1" s="1"/>
  <c r="T63" i="4" a="1"/>
  <c r="T63" i="4" s="1"/>
  <c r="Y42" i="1" s="1"/>
  <c r="W63" i="4" a="1"/>
  <c r="W63" i="4" s="1"/>
  <c r="AB42" i="1" s="1"/>
  <c r="AB63" i="4" a="1"/>
  <c r="AB63" i="4" s="1"/>
  <c r="AG42" i="1" s="1"/>
  <c r="AE63" i="4" a="1"/>
  <c r="AE63" i="4" s="1"/>
  <c r="AJ42" i="1" s="1"/>
  <c r="F64" i="4" a="1"/>
  <c r="F64" i="4" s="1"/>
  <c r="K43" i="1" s="1"/>
  <c r="I64" i="4" a="1"/>
  <c r="I64" i="4" s="1"/>
  <c r="N43" i="1" s="1"/>
  <c r="N64" i="4" a="1"/>
  <c r="N64" i="4" s="1"/>
  <c r="S43" i="1" s="1"/>
  <c r="Q64" i="4" a="1"/>
  <c r="Q64" i="4" s="1"/>
  <c r="V43" i="1" s="1"/>
  <c r="V64" i="4" a="1"/>
  <c r="V64" i="4" s="1"/>
  <c r="AA43" i="1" s="1"/>
  <c r="Y64" i="4" a="1"/>
  <c r="Y64" i="4" s="1"/>
  <c r="AD43" i="1" s="1"/>
  <c r="AD64" i="4" a="1"/>
  <c r="AD64" i="4" s="1"/>
  <c r="AI43" i="1" s="1"/>
  <c r="C65" i="4" a="1"/>
  <c r="C65" i="4" s="1"/>
  <c r="H44" i="1" s="1"/>
  <c r="H65" i="4" a="1"/>
  <c r="H65" i="4" s="1"/>
  <c r="M44" i="1" s="1"/>
  <c r="K65" i="4" a="1"/>
  <c r="K65" i="4" s="1"/>
  <c r="P44" i="1" s="1"/>
  <c r="P65" i="4" a="1"/>
  <c r="P65" i="4" s="1"/>
  <c r="U44" i="1" s="1"/>
  <c r="S65" i="4" a="1"/>
  <c r="S65" i="4" s="1"/>
  <c r="X44" i="1" s="1"/>
  <c r="X65" i="4" a="1"/>
  <c r="X65" i="4" s="1"/>
  <c r="AC44" i="1" s="1"/>
  <c r="AA65" i="4" a="1"/>
  <c r="AA65" i="4" s="1"/>
  <c r="AF44" i="1" s="1"/>
  <c r="B66" i="4" a="1"/>
  <c r="B66" i="4" s="1"/>
  <c r="G45" i="1" s="1"/>
  <c r="E66" i="4" a="1"/>
  <c r="E66" i="4" s="1"/>
  <c r="J45" i="1" s="1"/>
  <c r="J66" i="4" a="1"/>
  <c r="J66" i="4" s="1"/>
  <c r="O45" i="1" s="1"/>
  <c r="M66" i="4" a="1"/>
  <c r="M66" i="4" s="1"/>
  <c r="R45" i="1" s="1"/>
  <c r="R66" i="4" a="1"/>
  <c r="R66" i="4" s="1"/>
  <c r="W45" i="1" s="1"/>
  <c r="U66" i="4" a="1"/>
  <c r="U66" i="4" s="1"/>
  <c r="Z45" i="1" s="1"/>
  <c r="Z66" i="4" a="1"/>
  <c r="Z66" i="4" s="1"/>
  <c r="AE45" i="1" s="1"/>
  <c r="AC66" i="4" a="1"/>
  <c r="AC66" i="4" s="1"/>
  <c r="AH45" i="1" s="1"/>
  <c r="D67" i="4" a="1"/>
  <c r="D67" i="4" s="1"/>
  <c r="I46" i="1" s="1"/>
  <c r="G67" i="4" a="1"/>
  <c r="G67" i="4" s="1"/>
  <c r="L46" i="1" s="1"/>
  <c r="L67" i="4" a="1"/>
  <c r="L67" i="4" s="1"/>
  <c r="Q46" i="1" s="1"/>
  <c r="O67" i="4" a="1"/>
  <c r="O67" i="4" s="1"/>
  <c r="T46" i="1" s="1"/>
  <c r="T67" i="4" a="1"/>
  <c r="T67" i="4" s="1"/>
  <c r="Y46" i="1" s="1"/>
  <c r="W67" i="4" a="1"/>
  <c r="W67" i="4" s="1"/>
  <c r="AB46" i="1" s="1"/>
  <c r="AB67" i="4" a="1"/>
  <c r="AB67" i="4" s="1"/>
  <c r="AG46" i="1" s="1"/>
  <c r="AE67" i="4" a="1"/>
  <c r="AE67" i="4" s="1"/>
  <c r="AJ46" i="1" s="1"/>
  <c r="F68" i="4" a="1"/>
  <c r="F68" i="4" s="1"/>
  <c r="K47" i="1" s="1"/>
  <c r="I68" i="4" a="1"/>
  <c r="I68" i="4" s="1"/>
  <c r="N47" i="1" s="1"/>
  <c r="N68" i="4" a="1"/>
  <c r="N68" i="4" s="1"/>
  <c r="S47" i="1" s="1"/>
  <c r="Q68" i="4" a="1"/>
  <c r="Q68" i="4" s="1"/>
  <c r="V47" i="1" s="1"/>
  <c r="V68" i="4" a="1"/>
  <c r="V68" i="4" s="1"/>
  <c r="AA47" i="1" s="1"/>
  <c r="Y68" i="4" a="1"/>
  <c r="Y68" i="4" s="1"/>
  <c r="AD47" i="1" s="1"/>
  <c r="AD68" i="4" a="1"/>
  <c r="AD68" i="4" s="1"/>
  <c r="AI47" i="1" s="1"/>
  <c r="C69" i="4" a="1"/>
  <c r="C69" i="4" s="1"/>
  <c r="H48" i="1" s="1"/>
  <c r="H69" i="4" a="1"/>
  <c r="H69" i="4" s="1"/>
  <c r="M48" i="1" s="1"/>
  <c r="O53" i="4" a="1"/>
  <c r="O53" i="4" s="1"/>
  <c r="T32" i="1" s="1"/>
  <c r="U53" i="4" a="1"/>
  <c r="U53" i="4" s="1"/>
  <c r="Z32" i="1" s="1"/>
  <c r="AA53" i="4" a="1"/>
  <c r="AA53" i="4" s="1"/>
  <c r="AF32" i="1" s="1"/>
  <c r="C54" i="4" a="1"/>
  <c r="C54" i="4" s="1"/>
  <c r="H33" i="1" s="1"/>
  <c r="H54" i="4" a="1"/>
  <c r="H54" i="4" s="1"/>
  <c r="M33" i="1" s="1"/>
  <c r="T54" i="4" a="1"/>
  <c r="T54" i="4" s="1"/>
  <c r="Y33" i="1" s="1"/>
  <c r="X54" i="4" a="1"/>
  <c r="X54" i="4" s="1"/>
  <c r="AC33" i="1" s="1"/>
  <c r="AB54" i="4" a="1"/>
  <c r="AB54" i="4" s="1"/>
  <c r="AG33" i="1" s="1"/>
  <c r="C55" i="4" a="1"/>
  <c r="C55" i="4" s="1"/>
  <c r="H34" i="1" s="1"/>
  <c r="F55" i="4" a="1"/>
  <c r="F55" i="4" s="1"/>
  <c r="K34" i="1" s="1"/>
  <c r="J55" i="4" a="1"/>
  <c r="J55" i="4" s="1"/>
  <c r="O34" i="1" s="1"/>
  <c r="N55" i="4" a="1"/>
  <c r="N55" i="4" s="1"/>
  <c r="S34" i="1" s="1"/>
  <c r="R55" i="4" a="1"/>
  <c r="R55" i="4" s="1"/>
  <c r="W34" i="1" s="1"/>
  <c r="V55" i="4" a="1"/>
  <c r="V55" i="4" s="1"/>
  <c r="AA34" i="1" s="1"/>
  <c r="AA55" i="4" a="1"/>
  <c r="AA55" i="4" s="1"/>
  <c r="AF34" i="1" s="1"/>
  <c r="AE55" i="4" a="1"/>
  <c r="AE55" i="4" s="1"/>
  <c r="AJ34" i="1" s="1"/>
  <c r="E56" i="4" a="1"/>
  <c r="E56" i="4" s="1"/>
  <c r="J35" i="1" s="1"/>
  <c r="I56" i="4" a="1"/>
  <c r="I56" i="4" s="1"/>
  <c r="N35" i="1" s="1"/>
  <c r="M56" i="4" a="1"/>
  <c r="M56" i="4" s="1"/>
  <c r="R35" i="1" s="1"/>
  <c r="P56" i="4" a="1"/>
  <c r="P56" i="4" s="1"/>
  <c r="U35" i="1" s="1"/>
  <c r="U56" i="4" a="1"/>
  <c r="U56" i="4" s="1"/>
  <c r="Z35" i="1" s="1"/>
  <c r="Y56" i="4" a="1"/>
  <c r="Y56" i="4" s="1"/>
  <c r="AD35" i="1" s="1"/>
  <c r="AC56" i="4" a="1"/>
  <c r="AC56" i="4" s="1"/>
  <c r="AH35" i="1" s="1"/>
  <c r="K57" i="4" a="1"/>
  <c r="K57" i="4" s="1"/>
  <c r="P36" i="1" s="1"/>
  <c r="S57" i="4" a="1"/>
  <c r="S57" i="4" s="1"/>
  <c r="X36" i="1" s="1"/>
  <c r="W57" i="4" a="1"/>
  <c r="W57" i="4" s="1"/>
  <c r="AB36" i="1" s="1"/>
  <c r="B58" i="4" a="1"/>
  <c r="B58" i="4" s="1"/>
  <c r="G37" i="1" s="1"/>
  <c r="J58" i="4" a="1"/>
  <c r="J58" i="4" s="1"/>
  <c r="O37" i="1" s="1"/>
  <c r="E59" i="4" a="1"/>
  <c r="E59" i="4" s="1"/>
  <c r="J38" i="1" s="1"/>
  <c r="H59" i="4" a="1"/>
  <c r="H59" i="4" s="1"/>
  <c r="M38" i="1" s="1"/>
  <c r="L59" i="4" a="1"/>
  <c r="L59" i="4" s="1"/>
  <c r="Q38" i="1" s="1"/>
  <c r="P59" i="4" a="1"/>
  <c r="P59" i="4" s="1"/>
  <c r="U38" i="1" s="1"/>
  <c r="T59" i="4" a="1"/>
  <c r="T59" i="4" s="1"/>
  <c r="Y38" i="1" s="1"/>
  <c r="AB59" i="4" a="1"/>
  <c r="AB59" i="4" s="1"/>
  <c r="AG38" i="1" s="1"/>
  <c r="E60" i="4" a="1"/>
  <c r="E60" i="4" s="1"/>
  <c r="J39" i="1" s="1"/>
  <c r="M60" i="4" a="1"/>
  <c r="M60" i="4" s="1"/>
  <c r="R39" i="1" s="1"/>
  <c r="Q60" i="4" a="1"/>
  <c r="Q60" i="4" s="1"/>
  <c r="V39" i="1" s="1"/>
  <c r="U60" i="4" a="1"/>
  <c r="U60" i="4" s="1"/>
  <c r="Z39" i="1" s="1"/>
  <c r="Y60" i="4" a="1"/>
  <c r="Y60" i="4" s="1"/>
  <c r="AD39" i="1" s="1"/>
  <c r="AB60" i="4" a="1"/>
  <c r="AB60" i="4" s="1"/>
  <c r="AG39" i="1" s="1"/>
  <c r="C61" i="4" a="1"/>
  <c r="C61" i="4" s="1"/>
  <c r="H40" i="1" s="1"/>
  <c r="F61" i="4" a="1"/>
  <c r="F61" i="4" s="1"/>
  <c r="K40" i="1" s="1"/>
  <c r="J61" i="4" a="1"/>
  <c r="J61" i="4" s="1"/>
  <c r="O40" i="1" s="1"/>
  <c r="N61" i="4" a="1"/>
  <c r="N61" i="4" s="1"/>
  <c r="S40" i="1" s="1"/>
  <c r="R61" i="4" a="1"/>
  <c r="R61" i="4" s="1"/>
  <c r="W40" i="1" s="1"/>
  <c r="Z61" i="4" a="1"/>
  <c r="Z61" i="4" s="1"/>
  <c r="AE40" i="1" s="1"/>
  <c r="O62" i="4" a="1"/>
  <c r="O62" i="4" s="1"/>
  <c r="T41" i="1" s="1"/>
  <c r="W62" i="4" a="1"/>
  <c r="W62" i="4" s="1"/>
  <c r="AB41" i="1" s="1"/>
  <c r="AA62" i="4" a="1"/>
  <c r="AA62" i="4" s="1"/>
  <c r="AF41" i="1" s="1"/>
  <c r="AE62" i="4" a="1"/>
  <c r="AE62" i="4" s="1"/>
  <c r="AJ41" i="1" s="1"/>
  <c r="E63" i="4" a="1"/>
  <c r="E63" i="4" s="1"/>
  <c r="J42" i="1" s="1"/>
  <c r="H63" i="4" a="1"/>
  <c r="H63" i="4" s="1"/>
  <c r="M42" i="1" s="1"/>
  <c r="M63" i="4" a="1"/>
  <c r="M63" i="4" s="1"/>
  <c r="R42" i="1" s="1"/>
  <c r="R63" i="4" a="1"/>
  <c r="R63" i="4" s="1"/>
  <c r="W42" i="1" s="1"/>
  <c r="U63" i="4" a="1"/>
  <c r="U63" i="4" s="1"/>
  <c r="Z42" i="1" s="1"/>
  <c r="Z63" i="4" a="1"/>
  <c r="Z63" i="4" s="1"/>
  <c r="AE42" i="1" s="1"/>
  <c r="AC63" i="4" a="1"/>
  <c r="AC63" i="4" s="1"/>
  <c r="AH42" i="1" s="1"/>
  <c r="D64" i="4" a="1"/>
  <c r="D64" i="4" s="1"/>
  <c r="I43" i="1" s="1"/>
  <c r="G64" i="4" a="1"/>
  <c r="G64" i="4" s="1"/>
  <c r="L43" i="1" s="1"/>
  <c r="L64" i="4" a="1"/>
  <c r="L64" i="4" s="1"/>
  <c r="Q43" i="1" s="1"/>
  <c r="O64" i="4" a="1"/>
  <c r="O64" i="4" s="1"/>
  <c r="T43" i="1" s="1"/>
  <c r="T64" i="4" a="1"/>
  <c r="T64" i="4" s="1"/>
  <c r="Y43" i="1" s="1"/>
  <c r="W64" i="4" a="1"/>
  <c r="W64" i="4" s="1"/>
  <c r="AB43" i="1" s="1"/>
  <c r="AB64" i="4" a="1"/>
  <c r="AB64" i="4" s="1"/>
  <c r="AG43" i="1" s="1"/>
  <c r="AE64" i="4" a="1"/>
  <c r="AE64" i="4" s="1"/>
  <c r="AJ43" i="1" s="1"/>
  <c r="F65" i="4" a="1"/>
  <c r="F65" i="4" s="1"/>
  <c r="K44" i="1" s="1"/>
  <c r="I65" i="4" a="1"/>
  <c r="I65" i="4" s="1"/>
  <c r="N44" i="1" s="1"/>
  <c r="N65" i="4" a="1"/>
  <c r="N65" i="4" s="1"/>
  <c r="S44" i="1" s="1"/>
  <c r="Q65" i="4" a="1"/>
  <c r="Q65" i="4" s="1"/>
  <c r="V44" i="1" s="1"/>
  <c r="V65" i="4" a="1"/>
  <c r="V65" i="4" s="1"/>
  <c r="AA44" i="1" s="1"/>
  <c r="Y65" i="4" a="1"/>
  <c r="Y65" i="4" s="1"/>
  <c r="AD44" i="1" s="1"/>
  <c r="AD65" i="4" a="1"/>
  <c r="AD65" i="4" s="1"/>
  <c r="AI44" i="1" s="1"/>
  <c r="C66" i="4" a="1"/>
  <c r="C66" i="4" s="1"/>
  <c r="H45" i="1" s="1"/>
  <c r="H66" i="4" a="1"/>
  <c r="H66" i="4" s="1"/>
  <c r="M45" i="1" s="1"/>
  <c r="K66" i="4" a="1"/>
  <c r="K66" i="4" s="1"/>
  <c r="P45" i="1" s="1"/>
  <c r="P66" i="4" a="1"/>
  <c r="P66" i="4" s="1"/>
  <c r="U45" i="1" s="1"/>
  <c r="S66" i="4" a="1"/>
  <c r="S66" i="4" s="1"/>
  <c r="X45" i="1" s="1"/>
  <c r="X66" i="4" a="1"/>
  <c r="X66" i="4" s="1"/>
  <c r="AC45" i="1" s="1"/>
  <c r="AA66" i="4" a="1"/>
  <c r="AA66" i="4" s="1"/>
  <c r="AF45" i="1" s="1"/>
  <c r="B67" i="4" a="1"/>
  <c r="B67" i="4" s="1"/>
  <c r="G46" i="1" s="1"/>
  <c r="E67" i="4" a="1"/>
  <c r="E67" i="4" s="1"/>
  <c r="J46" i="1" s="1"/>
  <c r="J67" i="4" a="1"/>
  <c r="J67" i="4" s="1"/>
  <c r="O46" i="1" s="1"/>
  <c r="M67" i="4" a="1"/>
  <c r="M67" i="4" s="1"/>
  <c r="R46" i="1" s="1"/>
  <c r="R67" i="4" a="1"/>
  <c r="R67" i="4" s="1"/>
  <c r="W46" i="1" s="1"/>
  <c r="U67" i="4" a="1"/>
  <c r="U67" i="4" s="1"/>
  <c r="Z46" i="1" s="1"/>
  <c r="Z67" i="4" a="1"/>
  <c r="Z67" i="4" s="1"/>
  <c r="AE46" i="1" s="1"/>
  <c r="AC67" i="4" a="1"/>
  <c r="AC67" i="4" s="1"/>
  <c r="AH46" i="1" s="1"/>
  <c r="D68" i="4" a="1"/>
  <c r="D68" i="4" s="1"/>
  <c r="I47" i="1" s="1"/>
  <c r="G68" i="4" a="1"/>
  <c r="G68" i="4" s="1"/>
  <c r="L47" i="1" s="1"/>
  <c r="L68" i="4" a="1"/>
  <c r="L68" i="4" s="1"/>
  <c r="Q47" i="1" s="1"/>
  <c r="O68" i="4" a="1"/>
  <c r="O68" i="4" s="1"/>
  <c r="T47" i="1" s="1"/>
  <c r="T68" i="4" a="1"/>
  <c r="T68" i="4" s="1"/>
  <c r="Y47" i="1" s="1"/>
  <c r="W68" i="4" a="1"/>
  <c r="W68" i="4" s="1"/>
  <c r="AB47" i="1" s="1"/>
  <c r="AB68" i="4" a="1"/>
  <c r="AB68" i="4" s="1"/>
  <c r="AG47" i="1" s="1"/>
  <c r="AE68" i="4" a="1"/>
  <c r="AE68" i="4" s="1"/>
  <c r="AJ47" i="1" s="1"/>
  <c r="F69" i="4" a="1"/>
  <c r="F69" i="4" s="1"/>
  <c r="K48" i="1" s="1"/>
  <c r="I69" i="4" a="1"/>
  <c r="I69" i="4" s="1"/>
  <c r="N48" i="1" s="1"/>
  <c r="N69" i="4" a="1"/>
  <c r="N69" i="4" s="1"/>
  <c r="S48" i="1" s="1"/>
  <c r="Q69" i="4" a="1"/>
  <c r="Q69" i="4" s="1"/>
  <c r="V48" i="1" s="1"/>
  <c r="V69" i="4" a="1"/>
  <c r="V69" i="4" s="1"/>
  <c r="AA48" i="1" s="1"/>
  <c r="Y69" i="4" a="1"/>
  <c r="Y69" i="4" s="1"/>
  <c r="AD48" i="1" s="1"/>
  <c r="AD69" i="4" a="1"/>
  <c r="AD69" i="4" s="1"/>
  <c r="AI48" i="1" s="1"/>
  <c r="C70" i="4" a="1"/>
  <c r="C70" i="4" s="1"/>
  <c r="H49" i="1" s="1"/>
  <c r="H70" i="4" a="1"/>
  <c r="H70" i="4" s="1"/>
  <c r="M49" i="1" s="1"/>
  <c r="K70" i="4" a="1"/>
  <c r="K70" i="4" s="1"/>
  <c r="P49" i="1" s="1"/>
  <c r="P70" i="4" a="1"/>
  <c r="P70" i="4" s="1"/>
  <c r="U49" i="1" s="1"/>
  <c r="S70" i="4" a="1"/>
  <c r="S70" i="4" s="1"/>
  <c r="X49" i="1" s="1"/>
  <c r="X70" i="4" a="1"/>
  <c r="X70" i="4" s="1"/>
  <c r="AC49" i="1" s="1"/>
  <c r="AA70" i="4" a="1"/>
  <c r="AA70" i="4" s="1"/>
  <c r="AF49" i="1" s="1"/>
  <c r="B71" i="4" a="1"/>
  <c r="B71" i="4" s="1"/>
  <c r="G50" i="1" s="1"/>
  <c r="E71" i="4" a="1"/>
  <c r="E71" i="4" s="1"/>
  <c r="J50" i="1" s="1"/>
  <c r="J71" i="4" a="1"/>
  <c r="J71" i="4" s="1"/>
  <c r="O50" i="1" s="1"/>
  <c r="M71" i="4" a="1"/>
  <c r="M71" i="4" s="1"/>
  <c r="R50" i="1" s="1"/>
  <c r="R71" i="4" a="1"/>
  <c r="R71" i="4" s="1"/>
  <c r="W50" i="1" s="1"/>
  <c r="U71" i="4" a="1"/>
  <c r="U71" i="4" s="1"/>
  <c r="Z50" i="1" s="1"/>
  <c r="Z71" i="4" a="1"/>
  <c r="Z71" i="4" s="1"/>
  <c r="AE50" i="1" s="1"/>
  <c r="AC71" i="4" a="1"/>
  <c r="AC71" i="4" s="1"/>
  <c r="AH50" i="1" s="1"/>
  <c r="AB53" i="4" a="1"/>
  <c r="AB53" i="4" s="1"/>
  <c r="AG32" i="1" s="1"/>
  <c r="U54" i="4" a="1"/>
  <c r="U54" i="4" s="1"/>
  <c r="Z33" i="1" s="1"/>
  <c r="G55" i="4" a="1"/>
  <c r="G55" i="4" s="1"/>
  <c r="L34" i="1" s="1"/>
  <c r="O55" i="4" a="1"/>
  <c r="O55" i="4" s="1"/>
  <c r="T34" i="1" s="1"/>
  <c r="D57" i="4" a="1"/>
  <c r="D57" i="4" s="1"/>
  <c r="I36" i="1" s="1"/>
  <c r="L57" i="4" a="1"/>
  <c r="L57" i="4" s="1"/>
  <c r="Q36" i="1" s="1"/>
  <c r="AB57" i="4" a="1"/>
  <c r="AB57" i="4" s="1"/>
  <c r="AG36" i="1" s="1"/>
  <c r="G58" i="4" a="1"/>
  <c r="G58" i="4" s="1"/>
  <c r="L37" i="1" s="1"/>
  <c r="N58" i="4" a="1"/>
  <c r="N58" i="4" s="1"/>
  <c r="S37" i="1" s="1"/>
  <c r="V58" i="4" a="1"/>
  <c r="V58" i="4" s="1"/>
  <c r="AA37" i="1" s="1"/>
  <c r="AE58" i="4" a="1"/>
  <c r="AE58" i="4" s="1"/>
  <c r="AJ37" i="1" s="1"/>
  <c r="I59" i="4" a="1"/>
  <c r="I59" i="4" s="1"/>
  <c r="N38" i="1" s="1"/>
  <c r="Q59" i="4" a="1"/>
  <c r="Q59" i="4" s="1"/>
  <c r="V38" i="1" s="1"/>
  <c r="Y59" i="4" a="1"/>
  <c r="Y59" i="4" s="1"/>
  <c r="AD38" i="1" s="1"/>
  <c r="B60" i="4" a="1"/>
  <c r="B60" i="4" s="1"/>
  <c r="G39" i="1" s="1"/>
  <c r="J60" i="4" a="1"/>
  <c r="J60" i="4" s="1"/>
  <c r="O39" i="1" s="1"/>
  <c r="R60" i="4" a="1"/>
  <c r="R60" i="4" s="1"/>
  <c r="W39" i="1" s="1"/>
  <c r="S61" i="4" a="1"/>
  <c r="S61" i="4" s="1"/>
  <c r="X40" i="1" s="1"/>
  <c r="AA61" i="4" a="1"/>
  <c r="AA61" i="4" s="1"/>
  <c r="AF40" i="1" s="1"/>
  <c r="E62" i="4" a="1"/>
  <c r="E62" i="4" s="1"/>
  <c r="J41" i="1" s="1"/>
  <c r="L62" i="4" a="1"/>
  <c r="L62" i="4" s="1"/>
  <c r="Q41" i="1" s="1"/>
  <c r="T62" i="4" a="1"/>
  <c r="T62" i="4" s="1"/>
  <c r="Y41" i="1" s="1"/>
  <c r="AB62" i="4" a="1"/>
  <c r="AB62" i="4" s="1"/>
  <c r="AG41" i="1" s="1"/>
  <c r="S63" i="4" a="1"/>
  <c r="S63" i="4" s="1"/>
  <c r="X42" i="1" s="1"/>
  <c r="X63" i="4" a="1"/>
  <c r="X63" i="4" s="1"/>
  <c r="AC42" i="1" s="1"/>
  <c r="E64" i="4" a="1"/>
  <c r="E64" i="4" s="1"/>
  <c r="J43" i="1" s="1"/>
  <c r="J64" i="4" a="1"/>
  <c r="J64" i="4" s="1"/>
  <c r="O43" i="1" s="1"/>
  <c r="U64" i="4" a="1"/>
  <c r="U64" i="4" s="1"/>
  <c r="Z43" i="1" s="1"/>
  <c r="Z64" i="4" a="1"/>
  <c r="Z64" i="4" s="1"/>
  <c r="AE43" i="1" s="1"/>
  <c r="G65" i="4" a="1"/>
  <c r="G65" i="4" s="1"/>
  <c r="L44" i="1" s="1"/>
  <c r="L65" i="4" a="1"/>
  <c r="L65" i="4" s="1"/>
  <c r="Q44" i="1" s="1"/>
  <c r="W65" i="4" a="1"/>
  <c r="W65" i="4" s="1"/>
  <c r="AB44" i="1" s="1"/>
  <c r="AB65" i="4" a="1"/>
  <c r="AB65" i="4" s="1"/>
  <c r="AG44" i="1" s="1"/>
  <c r="I66" i="4" a="1"/>
  <c r="I66" i="4" s="1"/>
  <c r="N45" i="1" s="1"/>
  <c r="N66" i="4" a="1"/>
  <c r="N66" i="4" s="1"/>
  <c r="S45" i="1" s="1"/>
  <c r="Y66" i="4" a="1"/>
  <c r="Y66" i="4" s="1"/>
  <c r="AD45" i="1" s="1"/>
  <c r="AD66" i="4" a="1"/>
  <c r="AD66" i="4" s="1"/>
  <c r="AI45" i="1" s="1"/>
  <c r="K67" i="4" a="1"/>
  <c r="K67" i="4" s="1"/>
  <c r="P46" i="1" s="1"/>
  <c r="P67" i="4" a="1"/>
  <c r="P67" i="4" s="1"/>
  <c r="U46" i="1" s="1"/>
  <c r="AA67" i="4" a="1"/>
  <c r="AA67" i="4" s="1"/>
  <c r="AF46" i="1" s="1"/>
  <c r="B68" i="4" a="1"/>
  <c r="B68" i="4" s="1"/>
  <c r="G47" i="1" s="1"/>
  <c r="M68" i="4" a="1"/>
  <c r="M68" i="4" s="1"/>
  <c r="R47" i="1" s="1"/>
  <c r="R68" i="4" a="1"/>
  <c r="R68" i="4" s="1"/>
  <c r="W47" i="1" s="1"/>
  <c r="AC68" i="4" a="1"/>
  <c r="AC68" i="4" s="1"/>
  <c r="AH47" i="1" s="1"/>
  <c r="D69" i="4" a="1"/>
  <c r="D69" i="4" s="1"/>
  <c r="I48" i="1" s="1"/>
  <c r="M69" i="4" a="1"/>
  <c r="M69" i="4" s="1"/>
  <c r="R48" i="1" s="1"/>
  <c r="P69" i="4" a="1"/>
  <c r="P69" i="4" s="1"/>
  <c r="U48" i="1" s="1"/>
  <c r="T69" i="4" a="1"/>
  <c r="T69" i="4" s="1"/>
  <c r="Y48" i="1" s="1"/>
  <c r="AA69" i="4" a="1"/>
  <c r="AA69" i="4" s="1"/>
  <c r="AF48" i="1" s="1"/>
  <c r="AE69" i="4" a="1"/>
  <c r="AE69" i="4" s="1"/>
  <c r="AJ48" i="1" s="1"/>
  <c r="D70" i="4" a="1"/>
  <c r="D70" i="4" s="1"/>
  <c r="I49" i="1" s="1"/>
  <c r="O70" i="4" a="1"/>
  <c r="O70" i="4" s="1"/>
  <c r="T49" i="1" s="1"/>
  <c r="R70" i="4" a="1"/>
  <c r="R70" i="4" s="1"/>
  <c r="W49" i="1" s="1"/>
  <c r="V70" i="4" a="1"/>
  <c r="V70" i="4" s="1"/>
  <c r="AA49" i="1" s="1"/>
  <c r="AC70" i="4" a="1"/>
  <c r="AC70" i="4" s="1"/>
  <c r="AH49" i="1" s="1"/>
  <c r="C71" i="4" a="1"/>
  <c r="C71" i="4" s="1"/>
  <c r="H50" i="1" s="1"/>
  <c r="F71" i="4" a="1"/>
  <c r="F71" i="4" s="1"/>
  <c r="K50" i="1" s="1"/>
  <c r="Q71" i="4" a="1"/>
  <c r="Q71" i="4" s="1"/>
  <c r="V50" i="1" s="1"/>
  <c r="T71" i="4" a="1"/>
  <c r="T71" i="4" s="1"/>
  <c r="Y50" i="1" s="1"/>
  <c r="X71" i="4" a="1"/>
  <c r="X71" i="4" s="1"/>
  <c r="AC50" i="1" s="1"/>
  <c r="AE71" i="4" a="1"/>
  <c r="AE71" i="4" s="1"/>
  <c r="AJ50" i="1" s="1"/>
  <c r="D72" i="4" a="1"/>
  <c r="D72" i="4" s="1"/>
  <c r="I51" i="1" s="1"/>
  <c r="G72" i="4" a="1"/>
  <c r="G72" i="4" s="1"/>
  <c r="L51" i="1" s="1"/>
  <c r="L72" i="4" a="1"/>
  <c r="L72" i="4" s="1"/>
  <c r="Q51" i="1" s="1"/>
  <c r="O72" i="4" a="1"/>
  <c r="O72" i="4" s="1"/>
  <c r="T51" i="1" s="1"/>
  <c r="T72" i="4" a="1"/>
  <c r="T72" i="4" s="1"/>
  <c r="Y51" i="1" s="1"/>
  <c r="W72" i="4" a="1"/>
  <c r="W72" i="4" s="1"/>
  <c r="AB51" i="1" s="1"/>
  <c r="AB72" i="4" a="1"/>
  <c r="AB72" i="4" s="1"/>
  <c r="AG51" i="1" s="1"/>
  <c r="AE72" i="4" a="1"/>
  <c r="AE72" i="4" s="1"/>
  <c r="AJ51" i="1" s="1"/>
  <c r="A71" i="4" a="1"/>
  <c r="A71" i="4" s="1"/>
  <c r="F50" i="1" s="1"/>
  <c r="A55" i="4" a="1"/>
  <c r="A55" i="4" s="1"/>
  <c r="F34" i="1" s="1"/>
  <c r="A60" i="4" a="1"/>
  <c r="A60" i="4" s="1"/>
  <c r="F39" i="1" s="1"/>
  <c r="A63" i="4" a="1"/>
  <c r="A63" i="4" s="1"/>
  <c r="F42" i="1" s="1"/>
  <c r="R53" i="4" a="1"/>
  <c r="R53" i="4" s="1"/>
  <c r="W32" i="1" s="1"/>
  <c r="AD53" i="4" a="1"/>
  <c r="AD53" i="4" s="1"/>
  <c r="AI32" i="1" s="1"/>
  <c r="K54" i="4" a="1"/>
  <c r="K54" i="4" s="1"/>
  <c r="P33" i="1" s="1"/>
  <c r="AD54" i="4" a="1"/>
  <c r="AD54" i="4" s="1"/>
  <c r="AI33" i="1" s="1"/>
  <c r="H55" i="4" a="1"/>
  <c r="H55" i="4" s="1"/>
  <c r="M34" i="1" s="1"/>
  <c r="X55" i="4" a="1"/>
  <c r="X55" i="4" s="1"/>
  <c r="AC34" i="1" s="1"/>
  <c r="C56" i="4" a="1"/>
  <c r="C56" i="4" s="1"/>
  <c r="H35" i="1" s="1"/>
  <c r="J56" i="4" a="1"/>
  <c r="J56" i="4" s="1"/>
  <c r="O35" i="1" s="1"/>
  <c r="R56" i="4" a="1"/>
  <c r="R56" i="4" s="1"/>
  <c r="W35" i="1" s="1"/>
  <c r="AA56" i="4" a="1"/>
  <c r="AA56" i="4" s="1"/>
  <c r="AF35" i="1" s="1"/>
  <c r="E57" i="4" a="1"/>
  <c r="E57" i="4" s="1"/>
  <c r="J36" i="1" s="1"/>
  <c r="M57" i="4" a="1"/>
  <c r="M57" i="4" s="1"/>
  <c r="R36" i="1" s="1"/>
  <c r="U57" i="4" a="1"/>
  <c r="U57" i="4" s="1"/>
  <c r="Z36" i="1" s="1"/>
  <c r="AC57" i="4" a="1"/>
  <c r="AC57" i="4" s="1"/>
  <c r="AH36" i="1" s="1"/>
  <c r="H58" i="4" a="1"/>
  <c r="H58" i="4" s="1"/>
  <c r="M37" i="1" s="1"/>
  <c r="P58" i="4" a="1"/>
  <c r="P58" i="4" s="1"/>
  <c r="U37" i="1" s="1"/>
  <c r="W58" i="4" a="1"/>
  <c r="W58" i="4" s="1"/>
  <c r="AB37" i="1" s="1"/>
  <c r="B59" i="4" a="1"/>
  <c r="B59" i="4" s="1"/>
  <c r="G38" i="1" s="1"/>
  <c r="J59" i="4" a="1"/>
  <c r="J59" i="4" s="1"/>
  <c r="O38" i="1" s="1"/>
  <c r="K60" i="4" a="1"/>
  <c r="K60" i="4" s="1"/>
  <c r="P39" i="1" s="1"/>
  <c r="S60" i="4" a="1"/>
  <c r="S60" i="4" s="1"/>
  <c r="X39" i="1" s="1"/>
  <c r="AA60" i="4" a="1"/>
  <c r="AA60" i="4" s="1"/>
  <c r="AF39" i="1" s="1"/>
  <c r="D61" i="4" a="1"/>
  <c r="D61" i="4" s="1"/>
  <c r="I40" i="1" s="1"/>
  <c r="L61" i="4" a="1"/>
  <c r="L61" i="4" s="1"/>
  <c r="Q40" i="1" s="1"/>
  <c r="T61" i="4" a="1"/>
  <c r="T61" i="4" s="1"/>
  <c r="Y40" i="1" s="1"/>
  <c r="U62" i="4" a="1"/>
  <c r="U62" i="4" s="1"/>
  <c r="Z41" i="1" s="1"/>
  <c r="AC62" i="4" a="1"/>
  <c r="AC62" i="4" s="1"/>
  <c r="AH41" i="1" s="1"/>
  <c r="G63" i="4" a="1"/>
  <c r="G63" i="4" s="1"/>
  <c r="L42" i="1" s="1"/>
  <c r="N63" i="4" a="1"/>
  <c r="N63" i="4" s="1"/>
  <c r="S42" i="1" s="1"/>
  <c r="Y63" i="4" a="1"/>
  <c r="Y63" i="4" s="1"/>
  <c r="AD42" i="1" s="1"/>
  <c r="AD63" i="4" a="1"/>
  <c r="AD63" i="4" s="1"/>
  <c r="AI42" i="1" s="1"/>
  <c r="K64" i="4" a="1"/>
  <c r="K64" i="4" s="1"/>
  <c r="P43" i="1" s="1"/>
  <c r="P64" i="4" a="1"/>
  <c r="P64" i="4" s="1"/>
  <c r="U43" i="1" s="1"/>
  <c r="AA64" i="4" a="1"/>
  <c r="AA64" i="4" s="1"/>
  <c r="AF43" i="1" s="1"/>
  <c r="B65" i="4" a="1"/>
  <c r="B65" i="4" s="1"/>
  <c r="G44" i="1" s="1"/>
  <c r="M65" i="4" a="1"/>
  <c r="M65" i="4" s="1"/>
  <c r="R44" i="1" s="1"/>
  <c r="R65" i="4" a="1"/>
  <c r="R65" i="4" s="1"/>
  <c r="W44" i="1" s="1"/>
  <c r="AC65" i="4" a="1"/>
  <c r="AC65" i="4" s="1"/>
  <c r="AH44" i="1" s="1"/>
  <c r="D66" i="4" a="1"/>
  <c r="D66" i="4" s="1"/>
  <c r="I45" i="1" s="1"/>
  <c r="O66" i="4" a="1"/>
  <c r="O66" i="4" s="1"/>
  <c r="T45" i="1" s="1"/>
  <c r="T66" i="4" a="1"/>
  <c r="T66" i="4" s="1"/>
  <c r="Y45" i="1" s="1"/>
  <c r="AE66" i="4" a="1"/>
  <c r="AE66" i="4" s="1"/>
  <c r="AJ45" i="1" s="1"/>
  <c r="F67" i="4" a="1"/>
  <c r="F67" i="4" s="1"/>
  <c r="K46" i="1" s="1"/>
  <c r="Q67" i="4" a="1"/>
  <c r="Q67" i="4" s="1"/>
  <c r="V46" i="1" s="1"/>
  <c r="V67" i="4" a="1"/>
  <c r="V67" i="4" s="1"/>
  <c r="AA46" i="1" s="1"/>
  <c r="C68" i="4" a="1"/>
  <c r="C68" i="4" s="1"/>
  <c r="H47" i="1" s="1"/>
  <c r="H68" i="4" a="1"/>
  <c r="H68" i="4" s="1"/>
  <c r="M47" i="1" s="1"/>
  <c r="S68" i="4" a="1"/>
  <c r="S68" i="4" s="1"/>
  <c r="X47" i="1" s="1"/>
  <c r="X68" i="4" a="1"/>
  <c r="X68" i="4" s="1"/>
  <c r="AC47" i="1" s="1"/>
  <c r="E69" i="4" a="1"/>
  <c r="E69" i="4" s="1"/>
  <c r="J48" i="1" s="1"/>
  <c r="J69" i="4" a="1"/>
  <c r="J69" i="4" s="1"/>
  <c r="O48" i="1" s="1"/>
  <c r="U69" i="4" a="1"/>
  <c r="U69" i="4" s="1"/>
  <c r="Z48" i="1" s="1"/>
  <c r="X69" i="4" a="1"/>
  <c r="X69" i="4" s="1"/>
  <c r="AC48" i="1" s="1"/>
  <c r="AB69" i="4" a="1"/>
  <c r="AB69" i="4" s="1"/>
  <c r="AG48" i="1" s="1"/>
  <c r="E70" i="4" a="1"/>
  <c r="E70" i="4" s="1"/>
  <c r="J49" i="1" s="1"/>
  <c r="I70" i="4" a="1"/>
  <c r="I70" i="4" s="1"/>
  <c r="N49" i="1" s="1"/>
  <c r="L70" i="4" a="1"/>
  <c r="L70" i="4" s="1"/>
  <c r="Q49" i="1" s="1"/>
  <c r="W70" i="4" a="1"/>
  <c r="W70" i="4" s="1"/>
  <c r="AB49" i="1" s="1"/>
  <c r="Z70" i="4" a="1"/>
  <c r="Z70" i="4" s="1"/>
  <c r="AE49" i="1" s="1"/>
  <c r="AD70" i="4" a="1"/>
  <c r="AD70" i="4" s="1"/>
  <c r="AI49" i="1" s="1"/>
  <c r="G71" i="4" a="1"/>
  <c r="G71" i="4" s="1"/>
  <c r="L50" i="1" s="1"/>
  <c r="K71" i="4" a="1"/>
  <c r="K71" i="4" s="1"/>
  <c r="P50" i="1" s="1"/>
  <c r="V53" i="4" a="1"/>
  <c r="V53" i="4" s="1"/>
  <c r="AA32" i="1" s="1"/>
  <c r="D54" i="4" a="1"/>
  <c r="D54" i="4" s="1"/>
  <c r="I33" i="1" s="1"/>
  <c r="P54" i="4" a="1"/>
  <c r="P54" i="4" s="1"/>
  <c r="U33" i="1" s="1"/>
  <c r="Y54" i="4" a="1"/>
  <c r="Y54" i="4" s="1"/>
  <c r="AD33" i="1" s="1"/>
  <c r="S55" i="4" a="1"/>
  <c r="S55" i="4" s="1"/>
  <c r="X34" i="1" s="1"/>
  <c r="AB55" i="4" a="1"/>
  <c r="AB55" i="4" s="1"/>
  <c r="AG34" i="1" s="1"/>
  <c r="F56" i="4" a="1"/>
  <c r="F56" i="4" s="1"/>
  <c r="K35" i="1" s="1"/>
  <c r="AE56" i="4" a="1"/>
  <c r="AE56" i="4" s="1"/>
  <c r="AJ35" i="1" s="1"/>
  <c r="H57" i="4" a="1"/>
  <c r="H57" i="4" s="1"/>
  <c r="M36" i="1" s="1"/>
  <c r="P57" i="4" a="1"/>
  <c r="P57" i="4" s="1"/>
  <c r="U36" i="1" s="1"/>
  <c r="X57" i="4" a="1"/>
  <c r="X57" i="4" s="1"/>
  <c r="AC36" i="1" s="1"/>
  <c r="C58" i="4" a="1"/>
  <c r="C58" i="4" s="1"/>
  <c r="H37" i="1" s="1"/>
  <c r="K58" i="4" a="1"/>
  <c r="K58" i="4" s="1"/>
  <c r="P37" i="1" s="1"/>
  <c r="S58" i="4" a="1"/>
  <c r="S58" i="4" s="1"/>
  <c r="X37" i="1" s="1"/>
  <c r="Z58" i="4" a="1"/>
  <c r="Z58" i="4" s="1"/>
  <c r="AE37" i="1" s="1"/>
  <c r="U59" i="4" a="1"/>
  <c r="U59" i="4" s="1"/>
  <c r="Z38" i="1" s="1"/>
  <c r="AC59" i="4" a="1"/>
  <c r="AC59" i="4" s="1"/>
  <c r="AH38" i="1" s="1"/>
  <c r="G60" i="4" a="1"/>
  <c r="G60" i="4" s="1"/>
  <c r="L39" i="1" s="1"/>
  <c r="N60" i="4" a="1"/>
  <c r="N60" i="4" s="1"/>
  <c r="S39" i="1" s="1"/>
  <c r="V60" i="4" a="1"/>
  <c r="V60" i="4" s="1"/>
  <c r="AA39" i="1" s="1"/>
  <c r="AD60" i="4" a="1"/>
  <c r="AD60" i="4" s="1"/>
  <c r="AI39" i="1" s="1"/>
  <c r="G61" i="4" a="1"/>
  <c r="G61" i="4" s="1"/>
  <c r="L40" i="1" s="1"/>
  <c r="O61" i="4" a="1"/>
  <c r="O61" i="4" s="1"/>
  <c r="T40" i="1" s="1"/>
  <c r="W61" i="4" a="1"/>
  <c r="W61" i="4" s="1"/>
  <c r="AB40" i="1" s="1"/>
  <c r="AD61" i="4" a="1"/>
  <c r="AD61" i="4" s="1"/>
  <c r="AI40" i="1" s="1"/>
  <c r="H62" i="4" a="1"/>
  <c r="H62" i="4" s="1"/>
  <c r="M41" i="1" s="1"/>
  <c r="P62" i="4" a="1"/>
  <c r="P62" i="4" s="1"/>
  <c r="U41" i="1" s="1"/>
  <c r="P63" i="4" a="1"/>
  <c r="P63" i="4" s="1"/>
  <c r="U42" i="1" s="1"/>
  <c r="AA63" i="4" a="1"/>
  <c r="AA63" i="4" s="1"/>
  <c r="AF42" i="1" s="1"/>
  <c r="B64" i="4" a="1"/>
  <c r="B64" i="4" s="1"/>
  <c r="G43" i="1" s="1"/>
  <c r="M64" i="4" a="1"/>
  <c r="M64" i="4" s="1"/>
  <c r="R43" i="1" s="1"/>
  <c r="R64" i="4" a="1"/>
  <c r="R64" i="4" s="1"/>
  <c r="W43" i="1" s="1"/>
  <c r="AC64" i="4" a="1"/>
  <c r="AC64" i="4" s="1"/>
  <c r="AH43" i="1" s="1"/>
  <c r="D65" i="4" a="1"/>
  <c r="D65" i="4" s="1"/>
  <c r="I44" i="1" s="1"/>
  <c r="O65" i="4" a="1"/>
  <c r="O65" i="4" s="1"/>
  <c r="T44" i="1" s="1"/>
  <c r="T65" i="4" a="1"/>
  <c r="T65" i="4" s="1"/>
  <c r="Y44" i="1" s="1"/>
  <c r="AE65" i="4" a="1"/>
  <c r="AE65" i="4" s="1"/>
  <c r="AJ44" i="1" s="1"/>
  <c r="F66" i="4" a="1"/>
  <c r="F66" i="4" s="1"/>
  <c r="K45" i="1" s="1"/>
  <c r="Q66" i="4" a="1"/>
  <c r="Q66" i="4" s="1"/>
  <c r="V45" i="1" s="1"/>
  <c r="V66" i="4" a="1"/>
  <c r="V66" i="4" s="1"/>
  <c r="AA45" i="1" s="1"/>
  <c r="C67" i="4" a="1"/>
  <c r="C67" i="4" s="1"/>
  <c r="H46" i="1" s="1"/>
  <c r="H67" i="4" a="1"/>
  <c r="H67" i="4" s="1"/>
  <c r="M46" i="1" s="1"/>
  <c r="S67" i="4" a="1"/>
  <c r="S67" i="4" s="1"/>
  <c r="X46" i="1" s="1"/>
  <c r="X67" i="4" a="1"/>
  <c r="X67" i="4" s="1"/>
  <c r="AC46" i="1" s="1"/>
  <c r="E68" i="4" a="1"/>
  <c r="E68" i="4" s="1"/>
  <c r="J47" i="1" s="1"/>
  <c r="J68" i="4" a="1"/>
  <c r="J68" i="4" s="1"/>
  <c r="O47" i="1" s="1"/>
  <c r="U68" i="4" a="1"/>
  <c r="U68" i="4" s="1"/>
  <c r="Z47" i="1" s="1"/>
  <c r="Z68" i="4" a="1"/>
  <c r="Z68" i="4" s="1"/>
  <c r="AE47" i="1" s="1"/>
  <c r="G69" i="4" a="1"/>
  <c r="G69" i="4" s="1"/>
  <c r="L48" i="1" s="1"/>
  <c r="K69" i="4" a="1"/>
  <c r="K69" i="4" s="1"/>
  <c r="P48" i="1" s="1"/>
  <c r="O69" i="4" a="1"/>
  <c r="O69" i="4" s="1"/>
  <c r="T48" i="1" s="1"/>
  <c r="R69" i="4" a="1"/>
  <c r="R69" i="4" s="1"/>
  <c r="W48" i="1" s="1"/>
  <c r="AC69" i="4" a="1"/>
  <c r="AC69" i="4" s="1"/>
  <c r="AH48" i="1" s="1"/>
  <c r="B70" i="4" a="1"/>
  <c r="B70" i="4" s="1"/>
  <c r="G49" i="1" s="1"/>
  <c r="F70" i="4" a="1"/>
  <c r="F70" i="4" s="1"/>
  <c r="K49" i="1" s="1"/>
  <c r="M70" i="4" a="1"/>
  <c r="M70" i="4" s="1"/>
  <c r="R49" i="1" s="1"/>
  <c r="Q70" i="4" a="1"/>
  <c r="Q70" i="4" s="1"/>
  <c r="V49" i="1" s="1"/>
  <c r="T70" i="4" a="1"/>
  <c r="T70" i="4" s="1"/>
  <c r="Y49" i="1" s="1"/>
  <c r="AE70" i="4" a="1"/>
  <c r="AE70" i="4" s="1"/>
  <c r="AJ49" i="1" s="1"/>
  <c r="D71" i="4" a="1"/>
  <c r="D71" i="4" s="1"/>
  <c r="I50" i="1" s="1"/>
  <c r="X53" i="4" a="1"/>
  <c r="X53" i="4" s="1"/>
  <c r="AC32" i="1" s="1"/>
  <c r="D55" i="4" a="1"/>
  <c r="D55" i="4" s="1"/>
  <c r="I34" i="1" s="1"/>
  <c r="G56" i="4" a="1"/>
  <c r="G56" i="4" s="1"/>
  <c r="L35" i="1" s="1"/>
  <c r="N59" i="4" a="1"/>
  <c r="N59" i="4" s="1"/>
  <c r="S38" i="1" s="1"/>
  <c r="P61" i="4" a="1"/>
  <c r="P61" i="4" s="1"/>
  <c r="U40" i="1" s="1"/>
  <c r="Q62" i="4" a="1"/>
  <c r="Q62" i="4" s="1"/>
  <c r="V41" i="1" s="1"/>
  <c r="Q63" i="4" a="1"/>
  <c r="Q63" i="4" s="1"/>
  <c r="V42" i="1" s="1"/>
  <c r="H64" i="4" a="1"/>
  <c r="H64" i="4" s="1"/>
  <c r="M43" i="1" s="1"/>
  <c r="U65" i="4" a="1"/>
  <c r="U65" i="4" s="1"/>
  <c r="Z44" i="1" s="1"/>
  <c r="L66" i="4" a="1"/>
  <c r="L66" i="4" s="1"/>
  <c r="Q45" i="1" s="1"/>
  <c r="Y67" i="4" a="1"/>
  <c r="Y67" i="4" s="1"/>
  <c r="AD46" i="1" s="1"/>
  <c r="P68" i="4" a="1"/>
  <c r="P68" i="4" s="1"/>
  <c r="U47" i="1" s="1"/>
  <c r="W69" i="4" a="1"/>
  <c r="W69" i="4" s="1"/>
  <c r="AB48" i="1" s="1"/>
  <c r="G70" i="4" a="1"/>
  <c r="G70" i="4" s="1"/>
  <c r="L49" i="1" s="1"/>
  <c r="U70" i="4" a="1"/>
  <c r="U70" i="4" s="1"/>
  <c r="Z49" i="1" s="1"/>
  <c r="L71" i="4" a="1"/>
  <c r="L71" i="4" s="1"/>
  <c r="Q50" i="1" s="1"/>
  <c r="V71" i="4" a="1"/>
  <c r="V71" i="4" s="1"/>
  <c r="AA50" i="1" s="1"/>
  <c r="AA71" i="4" a="1"/>
  <c r="AA71" i="4" s="1"/>
  <c r="AF50" i="1" s="1"/>
  <c r="B72" i="4" a="1"/>
  <c r="B72" i="4" s="1"/>
  <c r="G51" i="1" s="1"/>
  <c r="I72" i="4" a="1"/>
  <c r="I72" i="4" s="1"/>
  <c r="N51" i="1" s="1"/>
  <c r="M72" i="4" a="1"/>
  <c r="M72" i="4" s="1"/>
  <c r="R51" i="1" s="1"/>
  <c r="P72" i="4" a="1"/>
  <c r="P72" i="4" s="1"/>
  <c r="U51" i="1" s="1"/>
  <c r="AA72" i="4" a="1"/>
  <c r="AA72" i="4" s="1"/>
  <c r="AF51" i="1" s="1"/>
  <c r="AD72" i="4" a="1"/>
  <c r="AD72" i="4" s="1"/>
  <c r="AI51" i="1" s="1"/>
  <c r="A69" i="4" a="1"/>
  <c r="A69" i="4" s="1"/>
  <c r="F48" i="1" s="1"/>
  <c r="A57" i="4" a="1"/>
  <c r="A57" i="4" s="1"/>
  <c r="F36" i="1" s="1"/>
  <c r="A61" i="4" a="1"/>
  <c r="A61" i="4" s="1"/>
  <c r="F40" i="1" s="1"/>
  <c r="A64" i="4" a="1"/>
  <c r="A64" i="4" s="1"/>
  <c r="F43" i="1" s="1"/>
  <c r="E54" i="4" a="1"/>
  <c r="E54" i="4" s="1"/>
  <c r="J33" i="1" s="1"/>
  <c r="L55" i="4" a="1"/>
  <c r="L55" i="4" s="1"/>
  <c r="Q34" i="1" s="1"/>
  <c r="O56" i="4" a="1"/>
  <c r="O56" i="4" s="1"/>
  <c r="T35" i="1" s="1"/>
  <c r="Q57" i="4" a="1"/>
  <c r="Q57" i="4" s="1"/>
  <c r="V36" i="1" s="1"/>
  <c r="V59" i="4" a="1"/>
  <c r="V59" i="4" s="1"/>
  <c r="AA38" i="1" s="1"/>
  <c r="W60" i="4" a="1"/>
  <c r="W60" i="4" s="1"/>
  <c r="AB39" i="1" s="1"/>
  <c r="X61" i="4" a="1"/>
  <c r="X61" i="4" s="1"/>
  <c r="AC40" i="1" s="1"/>
  <c r="Y62" i="4" a="1"/>
  <c r="Y62" i="4" s="1"/>
  <c r="AD41" i="1" s="1"/>
  <c r="E65" i="4" a="1"/>
  <c r="E65" i="4" s="1"/>
  <c r="J44" i="1" s="1"/>
  <c r="Z65" i="4" a="1"/>
  <c r="Z65" i="4" s="1"/>
  <c r="AE44" i="1" s="1"/>
  <c r="I67" i="4" a="1"/>
  <c r="I67" i="4" s="1"/>
  <c r="N46" i="1" s="1"/>
  <c r="AD67" i="4" a="1"/>
  <c r="AD67" i="4" s="1"/>
  <c r="AI46" i="1" s="1"/>
  <c r="L69" i="4" a="1"/>
  <c r="L69" i="4" s="1"/>
  <c r="Q48" i="1" s="1"/>
  <c r="Z69" i="4" a="1"/>
  <c r="Z69" i="4" s="1"/>
  <c r="AE48" i="1" s="1"/>
  <c r="J70" i="4" a="1"/>
  <c r="J70" i="4" s="1"/>
  <c r="O49" i="1" s="1"/>
  <c r="Y70" i="4" a="1"/>
  <c r="Y70" i="4" s="1"/>
  <c r="AD49" i="1" s="1"/>
  <c r="H71" i="4" a="1"/>
  <c r="H71" i="4" s="1"/>
  <c r="M50" i="1" s="1"/>
  <c r="N71" i="4" a="1"/>
  <c r="N71" i="4" s="1"/>
  <c r="S50" i="1" s="1"/>
  <c r="S71" i="4" a="1"/>
  <c r="S71" i="4" s="1"/>
  <c r="X50" i="1" s="1"/>
  <c r="W71" i="4" a="1"/>
  <c r="W71" i="4" s="1"/>
  <c r="AB50" i="1" s="1"/>
  <c r="AB71" i="4" a="1"/>
  <c r="AB71" i="4" s="1"/>
  <c r="AG50" i="1" s="1"/>
  <c r="C72" i="4" a="1"/>
  <c r="C72" i="4" s="1"/>
  <c r="H51" i="1" s="1"/>
  <c r="F72" i="4" a="1"/>
  <c r="F72" i="4" s="1"/>
  <c r="K51" i="1" s="1"/>
  <c r="Q72" i="4" a="1"/>
  <c r="Q72" i="4" s="1"/>
  <c r="V51" i="1" s="1"/>
  <c r="U72" i="4" a="1"/>
  <c r="U72" i="4" s="1"/>
  <c r="Z51" i="1" s="1"/>
  <c r="X72" i="4" a="1"/>
  <c r="X72" i="4" s="1"/>
  <c r="AC51" i="1" s="1"/>
  <c r="A70" i="4" a="1"/>
  <c r="A70" i="4" s="1"/>
  <c r="F49" i="1" s="1"/>
  <c r="A54" i="4" a="1"/>
  <c r="A54" i="4" s="1"/>
  <c r="F33" i="1" s="1"/>
  <c r="A58" i="4" a="1"/>
  <c r="A58" i="4" s="1"/>
  <c r="F37" i="1" s="1"/>
  <c r="A67" i="4" a="1"/>
  <c r="A67" i="4" s="1"/>
  <c r="F46" i="1" s="1"/>
  <c r="Z54" i="4" a="1"/>
  <c r="Z54" i="4" s="1"/>
  <c r="AE33" i="1" s="1"/>
  <c r="I62" i="4" a="1"/>
  <c r="I62" i="4" s="1"/>
  <c r="N41" i="1" s="1"/>
  <c r="X64" i="4" a="1"/>
  <c r="X64" i="4" s="1"/>
  <c r="AC43" i="1" s="1"/>
  <c r="AB66" i="4" a="1"/>
  <c r="AB66" i="4" s="1"/>
  <c r="AG45" i="1" s="1"/>
  <c r="B69" i="4" a="1"/>
  <c r="B69" i="4" s="1"/>
  <c r="G48" i="1" s="1"/>
  <c r="AD71" i="4" a="1"/>
  <c r="AD71" i="4" s="1"/>
  <c r="AI50" i="1" s="1"/>
  <c r="S72" i="4" a="1"/>
  <c r="S72" i="4" s="1"/>
  <c r="X51" i="1" s="1"/>
  <c r="A68" i="4" a="1"/>
  <c r="A68" i="4" s="1"/>
  <c r="F47" i="1" s="1"/>
  <c r="A53" i="4" a="1"/>
  <c r="A53" i="4" s="1"/>
  <c r="F32" i="1" s="1"/>
  <c r="V63" i="4" a="1"/>
  <c r="V63" i="4" s="1"/>
  <c r="AA42" i="1" s="1"/>
  <c r="J72" i="4" a="1"/>
  <c r="J72" i="4" s="1"/>
  <c r="O51" i="1" s="1"/>
  <c r="A65" i="4" a="1"/>
  <c r="A65" i="4" s="1"/>
  <c r="F44" i="1" s="1"/>
  <c r="AC55" i="4" a="1"/>
  <c r="AC55" i="4" s="1"/>
  <c r="AH34" i="1" s="1"/>
  <c r="I61" i="4" a="1"/>
  <c r="I61" i="4" s="1"/>
  <c r="N40" i="1" s="1"/>
  <c r="C64" i="4" a="1"/>
  <c r="C64" i="4" s="1"/>
  <c r="H43" i="1" s="1"/>
  <c r="K68" i="4" a="1"/>
  <c r="K68" i="4" s="1"/>
  <c r="P47" i="1" s="1"/>
  <c r="E72" i="4" a="1"/>
  <c r="E72" i="4" s="1"/>
  <c r="J51" i="1" s="1"/>
  <c r="V72" i="4" a="1"/>
  <c r="V72" i="4" s="1"/>
  <c r="AA51" i="1" s="1"/>
  <c r="A72" i="4" a="1"/>
  <c r="A72" i="4" s="1"/>
  <c r="F51" i="1" s="1"/>
  <c r="Q54" i="4" a="1"/>
  <c r="Q54" i="4" s="1"/>
  <c r="V33" i="1" s="1"/>
  <c r="T55" i="4" a="1"/>
  <c r="T55" i="4" s="1"/>
  <c r="Y34" i="1" s="1"/>
  <c r="V56" i="4" a="1"/>
  <c r="V56" i="4" s="1"/>
  <c r="AA35" i="1" s="1"/>
  <c r="Y57" i="4" a="1"/>
  <c r="Y57" i="4" s="1"/>
  <c r="AD36" i="1" s="1"/>
  <c r="AB58" i="4" a="1"/>
  <c r="AB58" i="4" s="1"/>
  <c r="AG37" i="1" s="1"/>
  <c r="AE60" i="4" a="1"/>
  <c r="AE60" i="4" s="1"/>
  <c r="AJ39" i="1" s="1"/>
  <c r="B62" i="4" a="1"/>
  <c r="B62" i="4" s="1"/>
  <c r="G41" i="1" s="1"/>
  <c r="B63" i="4" a="1"/>
  <c r="B63" i="4" s="1"/>
  <c r="G42" i="1" s="1"/>
  <c r="S64" i="4" a="1"/>
  <c r="S64" i="4" s="1"/>
  <c r="X43" i="1" s="1"/>
  <c r="J65" i="4" a="1"/>
  <c r="J65" i="4" s="1"/>
  <c r="O44" i="1" s="1"/>
  <c r="W66" i="4" a="1"/>
  <c r="W66" i="4" s="1"/>
  <c r="AB45" i="1" s="1"/>
  <c r="N67" i="4" a="1"/>
  <c r="N67" i="4" s="1"/>
  <c r="S46" i="1" s="1"/>
  <c r="AA68" i="4" a="1"/>
  <c r="AA68" i="4" s="1"/>
  <c r="AF47" i="1" s="1"/>
  <c r="N70" i="4" a="1"/>
  <c r="N70" i="4" s="1"/>
  <c r="S49" i="1" s="1"/>
  <c r="AB70" i="4" a="1"/>
  <c r="AB70" i="4" s="1"/>
  <c r="AG49" i="1" s="1"/>
  <c r="I71" i="4" a="1"/>
  <c r="I71" i="4" s="1"/>
  <c r="N50" i="1" s="1"/>
  <c r="O71" i="4" a="1"/>
  <c r="O71" i="4" s="1"/>
  <c r="T50" i="1" s="1"/>
  <c r="Y71" i="4" a="1"/>
  <c r="Y71" i="4" s="1"/>
  <c r="AD50" i="1" s="1"/>
  <c r="K72" i="4" a="1"/>
  <c r="K72" i="4" s="1"/>
  <c r="P51" i="1" s="1"/>
  <c r="N72" i="4" a="1"/>
  <c r="N72" i="4" s="1"/>
  <c r="S51" i="1" s="1"/>
  <c r="R72" i="4" a="1"/>
  <c r="R72" i="4" s="1"/>
  <c r="W51" i="1" s="1"/>
  <c r="Y72" i="4" a="1"/>
  <c r="Y72" i="4" s="1"/>
  <c r="AD51" i="1" s="1"/>
  <c r="AC72" i="4" a="1"/>
  <c r="AC72" i="4" s="1"/>
  <c r="AH51" i="1" s="1"/>
  <c r="A59" i="4" a="1"/>
  <c r="A59" i="4" s="1"/>
  <c r="F38" i="1" s="1"/>
  <c r="A62" i="4" a="1"/>
  <c r="A62" i="4" s="1"/>
  <c r="F41" i="1" s="1"/>
  <c r="A66" i="4" a="1"/>
  <c r="A66" i="4" s="1"/>
  <c r="F45" i="1" s="1"/>
  <c r="D58" i="4" a="1"/>
  <c r="D58" i="4" s="1"/>
  <c r="I37" i="1" s="1"/>
  <c r="F59" i="4" a="1"/>
  <c r="F59" i="4" s="1"/>
  <c r="K38" i="1" s="1"/>
  <c r="J63" i="4" a="1"/>
  <c r="J63" i="4" s="1"/>
  <c r="O42" i="1" s="1"/>
  <c r="G66" i="4" a="1"/>
  <c r="G66" i="4" s="1"/>
  <c r="L45" i="1" s="1"/>
  <c r="S69" i="4" a="1"/>
  <c r="S69" i="4" s="1"/>
  <c r="X48" i="1" s="1"/>
  <c r="P71" i="4" a="1"/>
  <c r="P71" i="4" s="1"/>
  <c r="U50" i="1" s="1"/>
  <c r="H72" i="4" a="1"/>
  <c r="H72" i="4" s="1"/>
  <c r="M51" i="1" s="1"/>
  <c r="Z72" i="4" a="1"/>
  <c r="Z72" i="4" s="1"/>
  <c r="AE51" i="1" s="1"/>
  <c r="A56" i="4" a="1"/>
  <c r="A56" i="4" s="1"/>
  <c r="F35" i="1" s="1"/>
  <c r="B50" i="4"/>
  <c r="D66" i="1"/>
  <c r="D70" i="1"/>
  <c r="D74" i="1"/>
  <c r="D78" i="1"/>
  <c r="D62" i="1"/>
  <c r="D63" i="1"/>
  <c r="D64" i="1"/>
  <c r="D65" i="1"/>
  <c r="D69" i="1"/>
  <c r="D73" i="1"/>
  <c r="D77" i="1"/>
  <c r="D68" i="1"/>
  <c r="D72" i="1"/>
  <c r="U14" i="7" l="1"/>
  <c r="AL3" i="4"/>
  <c r="AL4" i="4" s="1"/>
  <c r="AL5" i="4" s="1"/>
  <c r="AL6" i="4" s="1"/>
  <c r="AL7" i="4" s="1"/>
  <c r="AL8" i="4" s="1"/>
  <c r="AL9" i="4" s="1"/>
  <c r="AL10" i="4" s="1"/>
  <c r="AL11" i="4" s="1"/>
  <c r="AL12" i="4" s="1"/>
  <c r="AL13" i="4" s="1"/>
  <c r="AL14" i="4" s="1"/>
  <c r="AL15" i="4" s="1"/>
  <c r="AL16" i="4" s="1"/>
  <c r="AL17" i="4" s="1"/>
  <c r="AL18" i="4" s="1"/>
  <c r="AL19" i="4" s="1"/>
  <c r="AL20" i="4" s="1"/>
  <c r="AL21" i="4" s="1"/>
  <c r="W31" i="4"/>
  <c r="W37" i="4"/>
  <c r="H26" i="4"/>
  <c r="AJ32" i="1"/>
  <c r="S30" i="4"/>
  <c r="T27" i="4"/>
  <c r="P27" i="4"/>
  <c r="R30" i="4"/>
  <c r="S27" i="4"/>
  <c r="Q30" i="4"/>
  <c r="R27" i="4"/>
  <c r="T30" i="4"/>
  <c r="P30" i="4"/>
  <c r="Q27" i="4"/>
  <c r="V62" i="1"/>
  <c r="V61" i="1"/>
  <c r="L32" i="1"/>
  <c r="H27" i="4"/>
  <c r="W61" i="1"/>
  <c r="W62" i="1"/>
  <c r="U61" i="1"/>
  <c r="U62" i="1"/>
  <c r="AH64" i="1" l="1"/>
  <c r="AF2" i="1"/>
  <c r="AH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<sst xmlns="http://schemas.openxmlformats.org/spreadsheetml/2006/main" count="1840" uniqueCount="127">
  <si>
    <t>Trade #</t>
  </si>
  <si>
    <t>Date</t>
  </si>
  <si>
    <t>Time</t>
  </si>
  <si>
    <t>L/S</t>
  </si>
  <si>
    <t>Stock</t>
  </si>
  <si>
    <t>Event</t>
  </si>
  <si>
    <t>N</t>
  </si>
  <si>
    <t>P</t>
  </si>
  <si>
    <t>R</t>
  </si>
  <si>
    <t>P&amp;L</t>
  </si>
  <si>
    <t>Risk Amt</t>
  </si>
  <si>
    <t># of Entry Lots</t>
  </si>
  <si>
    <t>Total Share Amt</t>
  </si>
  <si>
    <t>Wkly Goal (Y/N)</t>
  </si>
  <si>
    <t>Mo. Goal (Y/N)</t>
  </si>
  <si>
    <t>L</t>
  </si>
  <si>
    <t>S</t>
  </si>
  <si>
    <t>Day</t>
  </si>
  <si>
    <t>Did You Go to Bed on Time?</t>
  </si>
  <si>
    <t>Woke up at 4:30 AM?</t>
  </si>
  <si>
    <t>Practice Traded?</t>
  </si>
  <si>
    <t>XOM</t>
  </si>
  <si>
    <t>MS</t>
  </si>
  <si>
    <t>MU</t>
  </si>
  <si>
    <t>Price</t>
  </si>
  <si>
    <t>Day of the Week</t>
  </si>
  <si>
    <t>Strategy</t>
  </si>
  <si>
    <t>Practice Trade P&amp;L</t>
  </si>
  <si>
    <t xml:space="preserve">What is your mood in the morning? (- to + from 1-5) </t>
  </si>
  <si>
    <t xml:space="preserve">What was your mood in the previous evening? (- to + from 1-5) </t>
  </si>
  <si>
    <t>Voice Over Loop On? (Y/N)</t>
  </si>
  <si>
    <t>Did your trading start at open? (Y/N)</t>
  </si>
  <si>
    <t>Did you have breakfast? (Y/N)</t>
  </si>
  <si>
    <t>Daily P&amp;L</t>
  </si>
  <si>
    <t>Y</t>
  </si>
  <si>
    <t>Did I catch a Whale?</t>
  </si>
  <si>
    <t>SBUX</t>
  </si>
  <si>
    <t>NO</t>
  </si>
  <si>
    <t>YES</t>
  </si>
  <si>
    <t>OPEN</t>
  </si>
  <si>
    <t>A</t>
  </si>
  <si>
    <t>Event or Max Loss per Trade?</t>
  </si>
  <si>
    <t>C</t>
  </si>
  <si>
    <t xml:space="preserve">Event </t>
  </si>
  <si>
    <t>Was Whale presented?</t>
  </si>
  <si>
    <t>Time Frame (Min)</t>
  </si>
  <si>
    <t>Mandatory Add Taken? (Y/N)</t>
  </si>
  <si>
    <t>Batch No.</t>
  </si>
  <si>
    <t>Day #</t>
  </si>
  <si>
    <t>Monday</t>
  </si>
  <si>
    <t>Mood Previous Evening</t>
  </si>
  <si>
    <t xml:space="preserve">Morning Mood </t>
  </si>
  <si>
    <t>Batch P/L</t>
  </si>
  <si>
    <t>Ant / Con</t>
  </si>
  <si>
    <t>BABA</t>
  </si>
  <si>
    <t>Tuesday</t>
  </si>
  <si>
    <t>Wednesday</t>
  </si>
  <si>
    <t>Thursday</t>
  </si>
  <si>
    <t>UAL</t>
  </si>
  <si>
    <t>Friday</t>
  </si>
  <si>
    <t>Setup</t>
  </si>
  <si>
    <t>Location</t>
  </si>
  <si>
    <t xml:space="preserve">Position </t>
  </si>
  <si>
    <t>Good Add / Weak Add</t>
  </si>
  <si>
    <t>Revenge Trade? (Y/N)</t>
  </si>
  <si>
    <t>Leg 1 or 2</t>
  </si>
  <si>
    <t>Row Labels</t>
  </si>
  <si>
    <t>Grand Total</t>
  </si>
  <si>
    <t>Sum of P&amp;L</t>
  </si>
  <si>
    <t>Count of P&amp;L</t>
  </si>
  <si>
    <t>#L</t>
  </si>
  <si>
    <t>#S</t>
  </si>
  <si>
    <t>P/L</t>
  </si>
  <si>
    <t>Worst Trade</t>
  </si>
  <si>
    <t>DOTW</t>
  </si>
  <si>
    <t>Position</t>
  </si>
  <si>
    <t>WEAK</t>
  </si>
  <si>
    <t>LEG 1</t>
  </si>
  <si>
    <t>NONE</t>
  </si>
  <si>
    <t>NA</t>
  </si>
  <si>
    <t>BOTH</t>
  </si>
  <si>
    <t>GOOD</t>
  </si>
  <si>
    <t>LEG 2</t>
  </si>
  <si>
    <t>BAD</t>
  </si>
  <si>
    <t>MISSED</t>
  </si>
  <si>
    <t>Mlpt</t>
  </si>
  <si>
    <t>Trade Management Rating (1-5)</t>
  </si>
  <si>
    <t>Batch #</t>
  </si>
  <si>
    <t>Batch: Best Trade</t>
  </si>
  <si>
    <t>Batch: P&amp;L/Stock</t>
  </si>
  <si>
    <t>Batch: Trades/Stock</t>
  </si>
  <si>
    <t>Batch Row Start</t>
  </si>
  <si>
    <t>Batch Row End</t>
  </si>
  <si>
    <t>CURRENT Batch #</t>
  </si>
  <si>
    <t>P&amp;L per Trade</t>
  </si>
  <si>
    <t>Running P&amp;L</t>
  </si>
  <si>
    <t>Last 20 win rate</t>
  </si>
  <si>
    <t>Last 20 Day P&amp;L</t>
  </si>
  <si>
    <t>Last 20 Trade P&amp;L</t>
  </si>
  <si>
    <t>Last 20 Trade Win Rate</t>
  </si>
  <si>
    <t>Profit Factor</t>
  </si>
  <si>
    <t>Losing Trades</t>
  </si>
  <si>
    <t>Winning Trades</t>
  </si>
  <si>
    <t>Sharpe Ratio</t>
  </si>
  <si>
    <t>AVG Return</t>
  </si>
  <si>
    <t>Risk Free Rate</t>
  </si>
  <si>
    <t>SD of Return</t>
  </si>
  <si>
    <t>Last 20 Profit Factor</t>
  </si>
  <si>
    <t>Last 20 Sharpe Ratio</t>
  </si>
  <si>
    <t>LIFETIME</t>
  </si>
  <si>
    <t>Win Rate</t>
  </si>
  <si>
    <t>Trades</t>
  </si>
  <si>
    <t>Batch Long Vs Short</t>
  </si>
  <si>
    <t>Lifetime Long Vs Short</t>
  </si>
  <si>
    <t>LONG</t>
  </si>
  <si>
    <t>SHORT</t>
  </si>
  <si>
    <t>Running total (Don’t Touch)</t>
  </si>
  <si>
    <t>Music On? (Y/N)</t>
  </si>
  <si>
    <t>Swing Trade?</t>
  </si>
  <si>
    <t>Did I catch a Wave?</t>
  </si>
  <si>
    <t>Compensatory Trade? (Y/N)</t>
  </si>
  <si>
    <t>Quality of ADD</t>
  </si>
  <si>
    <t>Boudgt add. shares? (Y/N)</t>
  </si>
  <si>
    <t>Fall</t>
  </si>
  <si>
    <t>Rise</t>
  </si>
  <si>
    <t>A or C</t>
  </si>
  <si>
    <t>By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</si>
</sst>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[$-F400]h:mm:ss\ AM/PM"/>
    <numFmt numFmtId="165" formatCode="mm/dd/yy;@"/>
    <numFmt numFmtId="166" formatCode="[$-409]h:mm:ss\ AM/PM;@"/>
    <numFmt numFmtId="167" formatCode="#,##0.00;[Red]\-#,##0.00"/>
    <numFmt numFmtId="168" formatCode="&quot;$&quot;#,##0.00"/>
    <numFmt numFmtId="169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 tint="0.14996795556505021"/>
      <name val="Calibri"/>
      <family val="2"/>
    </font>
    <font>
      <sz val="28"/>
      <color theme="0"/>
      <name val="Alfarn"/>
    </font>
    <font>
      <sz val="48"/>
      <color theme="0"/>
      <name val="Alfarn"/>
    </font>
    <font>
      <sz val="22"/>
      <color theme="0"/>
      <name val="Alfarn"/>
    </font>
    <font>
      <sz val="12"/>
      <color theme="4"/>
      <name val="Alfarn"/>
    </font>
    <font>
      <b/>
      <sz val="12"/>
      <color theme="1"/>
      <name val="Calibri"/>
      <family val="2"/>
      <scheme val="minor"/>
    </font>
    <font>
      <sz val="47"/>
      <color theme="1"/>
      <name val="Alfarn"/>
    </font>
    <font>
      <sz val="36"/>
      <color theme="1"/>
      <name val="Alfarn"/>
    </font>
    <font>
      <sz val="12"/>
      <color theme="0"/>
      <name val="Alfarn"/>
    </font>
    <font>
      <sz val="20"/>
      <color theme="0"/>
      <name val="Alfarn"/>
    </font>
    <font>
      <sz val="72"/>
      <color theme="0"/>
      <name val="Alfarn"/>
    </font>
    <font>
      <sz val="18"/>
      <color theme="0"/>
      <name val="Alfarn"/>
    </font>
    <font>
      <b/>
      <sz val="12"/>
      <color theme="0"/>
      <name val="Calibri"/>
      <family val="2"/>
      <scheme val="minor"/>
    </font>
    <font>
      <sz val="12"/>
      <color theme="0"/>
      <name val="Arial Black"/>
      <family val="2"/>
    </font>
    <font>
      <sz val="72"/>
      <color theme="0"/>
      <name val="Arial Black"/>
      <family val="2"/>
    </font>
    <font>
      <sz val="36"/>
      <color theme="1"/>
      <name val="Arial Black"/>
      <family val="2"/>
    </font>
    <font>
      <sz val="20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 tint="-0.499984740745262"/>
      </bottom>
      <diagonal/>
    </border>
    <border>
      <left/>
      <right/>
      <top style="thin">
        <color theme="0"/>
      </top>
      <bottom style="thin">
        <color theme="0" tint="-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 tint="-0.499984740745262"/>
      </top>
      <bottom style="thin">
        <color theme="0"/>
      </bottom>
      <diagonal/>
    </border>
    <border>
      <left/>
      <right/>
      <top style="thin">
        <color theme="0" tint="-0.499984740745262"/>
      </top>
      <bottom style="thin">
        <color theme="0"/>
      </bottom>
      <diagonal/>
    </border>
    <border>
      <left/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1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vertic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left" wrapText="1"/>
    </xf>
    <xf numFmtId="2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168" fontId="0" fillId="0" borderId="0" xfId="0" applyNumberFormat="1" applyAlignment="1">
      <alignment wrapText="1"/>
    </xf>
    <xf numFmtId="168" fontId="0" fillId="0" borderId="0" xfId="0" applyNumberFormat="1"/>
    <xf numFmtId="44" fontId="0" fillId="0" borderId="0" xfId="1" applyFont="1"/>
    <xf numFmtId="164" fontId="0" fillId="0" borderId="0" xfId="0" applyNumberFormat="1" applyAlignment="1">
      <alignment horizontal="center" vertical="center"/>
    </xf>
    <xf numFmtId="0" fontId="0" fillId="2" borderId="0" xfId="0" applyFill="1"/>
    <xf numFmtId="0" fontId="0" fillId="2" borderId="4" xfId="0" applyFill="1" applyBorder="1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44" fontId="0" fillId="0" borderId="4" xfId="1" applyFont="1" applyBorder="1"/>
    <xf numFmtId="44" fontId="11" fillId="2" borderId="0" xfId="1" applyFont="1" applyFill="1" applyBorder="1" applyAlignment="1">
      <alignment vertical="center"/>
    </xf>
    <xf numFmtId="44" fontId="11" fillId="2" borderId="2" xfId="1" applyFont="1" applyFill="1" applyBorder="1" applyAlignment="1">
      <alignment vertical="center"/>
    </xf>
    <xf numFmtId="44" fontId="2" fillId="2" borderId="0" xfId="1" applyFont="1" applyFill="1" applyBorder="1" applyAlignment="1">
      <alignment vertical="center"/>
    </xf>
    <xf numFmtId="0" fontId="12" fillId="2" borderId="0" xfId="0" applyFont="1" applyFill="1"/>
    <xf numFmtId="44" fontId="0" fillId="2" borderId="0" xfId="1" applyFont="1" applyFill="1" applyBorder="1" applyAlignment="1"/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9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4" fontId="0" fillId="2" borderId="0" xfId="1" applyFont="1" applyFill="1" applyBorder="1" applyAlignment="1">
      <alignment horizontal="center" vertical="center"/>
    </xf>
    <xf numFmtId="44" fontId="0" fillId="2" borderId="0" xfId="1" applyFont="1" applyFill="1" applyBorder="1"/>
    <xf numFmtId="0" fontId="2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64" fontId="2" fillId="2" borderId="13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14" fontId="2" fillId="2" borderId="16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44" fontId="2" fillId="2" borderId="18" xfId="1" applyFont="1" applyFill="1" applyBorder="1"/>
    <xf numFmtId="44" fontId="2" fillId="2" borderId="5" xfId="1" applyFont="1" applyFill="1" applyBorder="1"/>
    <xf numFmtId="44" fontId="2" fillId="2" borderId="19" xfId="1" applyFont="1" applyFill="1" applyBorder="1"/>
    <xf numFmtId="0" fontId="2" fillId="2" borderId="7" xfId="0" applyFont="1" applyFill="1" applyBorder="1" applyAlignment="1">
      <alignment horizontal="center" vertical="center" wrapText="1"/>
    </xf>
    <xf numFmtId="44" fontId="0" fillId="0" borderId="8" xfId="1" applyFont="1" applyBorder="1"/>
    <xf numFmtId="14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4" fontId="2" fillId="2" borderId="20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164" fontId="2" fillId="2" borderId="20" xfId="0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/>
    </xf>
    <xf numFmtId="1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164" fontId="2" fillId="2" borderId="23" xfId="0" applyNumberFormat="1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wrapText="1"/>
    </xf>
    <xf numFmtId="14" fontId="2" fillId="2" borderId="22" xfId="0" applyNumberFormat="1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164" fontId="2" fillId="2" borderId="22" xfId="0" applyNumberFormat="1" applyFont="1" applyFill="1" applyBorder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 wrapText="1"/>
    </xf>
    <xf numFmtId="0" fontId="16" fillId="2" borderId="0" xfId="0" applyFont="1" applyFill="1" applyAlignment="1">
      <alignment vertical="center" wrapText="1"/>
    </xf>
    <xf numFmtId="10" fontId="0" fillId="0" borderId="0" xfId="3" applyNumberFormat="1" applyFont="1"/>
    <xf numFmtId="169" fontId="0" fillId="0" borderId="0" xfId="0" applyNumberFormat="1"/>
    <xf numFmtId="14" fontId="0" fillId="0" borderId="0" xfId="0" applyNumberFormat="1" applyAlignment="1">
      <alignment horizontal="left"/>
    </xf>
    <xf numFmtId="0" fontId="20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righ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7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44" fontId="19" fillId="0" borderId="0" xfId="1" applyFont="1" applyBorder="1" applyAlignment="1">
      <alignment horizontal="center" vertical="top"/>
    </xf>
    <xf numFmtId="44" fontId="19" fillId="0" borderId="4" xfId="1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2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14" fontId="2" fillId="2" borderId="23" xfId="0" applyNumberFormat="1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 wrapText="1"/>
    </xf>
  </cellXfs>
  <cellStyles count="4">
    <cellStyle name="ColumnHeaders" xfId="2" xr:uid="{ABB630AB-1AEC-8349-AA6D-289E6BFE919A}"/>
    <cellStyle name="Currency" xfId="1" builtinId="4"/>
    <cellStyle name="Normal" xfId="0" builtinId="0"/>
    <cellStyle name="Percent" xfId="3" builtinId="5"/>
  </cellStyles>
  <dxfs count="4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6EFCF"/>
      <color rgb="FF8757DC"/>
      <color rgb="FFFF40FF"/>
      <color rgb="FF2D79CA"/>
      <color rgb="FF5ECCF4"/>
      <color rgb="FF40D009"/>
      <color rgb="FF568D10"/>
      <color rgb="FF006100"/>
      <color rgb="FF5ED3E7"/>
      <color rgb="FF9C00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D9A-224D-A28F-BCC50411122C}"/>
              </c:ext>
            </c:extLst>
          </c:dPt>
          <c:dPt>
            <c:idx val="1"/>
            <c:bubble3D val="0"/>
            <c:spPr>
              <a:solidFill>
                <a:schemeClr val="accent2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D9A-224D-A28F-BCC5041112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D9A-224D-A28F-BCC5041112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D9A-224D-A28F-BCC5041112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D9A-224D-A28F-BCC5041112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D9A-224D-A28F-BCC50411122C}"/>
              </c:ext>
            </c:extLst>
          </c:dPt>
          <c:dLbls>
            <c:dLbl>
              <c:idx val="0"/>
              <c:spPr>
                <a:noFill/>
                <a:ln w="12700" cap="flat" cmpd="sng" algn="ctr">
                  <a:noFill/>
                  <a:round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bg1"/>
                      </a:solidFill>
                      <a:effectLst/>
                      <a:latin typeface="Arial Black" panose="020B0604020202020204" pitchFamily="34" charset="0"/>
                      <a:ea typeface="+mn-ea"/>
                      <a:cs typeface="Arial Black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8D9A-224D-A28F-BCC50411122C}"/>
                </c:ext>
              </c:extLst>
            </c:dLbl>
            <c:dLbl>
              <c:idx val="1"/>
              <c:spPr>
                <a:noFill/>
                <a:ln w="12700" cap="flat" cmpd="sng" algn="ctr">
                  <a:noFill/>
                  <a:round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bg1"/>
                      </a:solidFill>
                      <a:effectLst/>
                      <a:latin typeface="Arial Black" panose="020B0604020202020204" pitchFamily="34" charset="0"/>
                      <a:ea typeface="+mn-ea"/>
                      <a:cs typeface="Arial Black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8D9A-224D-A28F-BCC50411122C}"/>
                </c:ext>
              </c:extLst>
            </c:dLbl>
            <c:dLbl>
              <c:idx val="2"/>
              <c:spPr>
                <a:noFill/>
                <a:ln w="12700" cap="flat" cmpd="sng" algn="ctr">
                  <a:noFill/>
                  <a:round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bg1"/>
                      </a:solidFill>
                      <a:effectLst/>
                      <a:latin typeface="Arial Black" panose="020B0604020202020204" pitchFamily="34" charset="0"/>
                      <a:ea typeface="+mn-ea"/>
                      <a:cs typeface="Arial Black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8D9A-224D-A28F-BCC50411122C}"/>
                </c:ext>
              </c:extLst>
            </c:dLbl>
            <c:dLbl>
              <c:idx val="3"/>
              <c:spPr>
                <a:noFill/>
                <a:ln w="12700" cap="flat" cmpd="sng" algn="ctr">
                  <a:noFill/>
                  <a:round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bg1"/>
                      </a:solidFill>
                      <a:effectLst/>
                      <a:latin typeface="Arial Black" panose="020B0604020202020204" pitchFamily="34" charset="0"/>
                      <a:ea typeface="+mn-ea"/>
                      <a:cs typeface="Arial Black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8D9A-224D-A28F-BCC50411122C}"/>
                </c:ext>
              </c:extLst>
            </c:dLbl>
            <c:dLbl>
              <c:idx val="4"/>
              <c:spPr>
                <a:noFill/>
                <a:ln w="12700" cap="flat" cmpd="sng" algn="ctr">
                  <a:noFill/>
                  <a:round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bg1"/>
                      </a:solidFill>
                      <a:effectLst/>
                      <a:latin typeface="Arial Black" panose="020B0604020202020204" pitchFamily="34" charset="0"/>
                      <a:ea typeface="+mn-ea"/>
                      <a:cs typeface="Arial Black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8D9A-224D-A28F-BCC50411122C}"/>
                </c:ext>
              </c:extLst>
            </c:dLbl>
            <c:dLbl>
              <c:idx val="5"/>
              <c:spPr>
                <a:noFill/>
                <a:ln w="12700" cap="flat" cmpd="sng" algn="ctr">
                  <a:noFill/>
                  <a:round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bg1"/>
                      </a:solidFill>
                      <a:effectLst/>
                      <a:latin typeface="Arial Black" panose="020B0604020202020204" pitchFamily="34" charset="0"/>
                      <a:ea typeface="+mn-ea"/>
                      <a:cs typeface="Arial Black" panose="020B0604020202020204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8D9A-224D-A28F-BCC5041112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effectLst/>
                    <a:latin typeface="Arial Black" panose="020B0604020202020204" pitchFamily="34" charset="0"/>
                    <a:ea typeface="+mn-ea"/>
                    <a:cs typeface="Arial Black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'Trade Analysis'!$C$36:$C$41</c:f>
              <c:strCache>
                <c:ptCount val="6"/>
                <c:pt idx="0">
                  <c:v>BABA</c:v>
                </c:pt>
                <c:pt idx="1">
                  <c:v>MS</c:v>
                </c:pt>
                <c:pt idx="2">
                  <c:v>MU</c:v>
                </c:pt>
                <c:pt idx="3">
                  <c:v>SBUX</c:v>
                </c:pt>
                <c:pt idx="4">
                  <c:v>UAL</c:v>
                </c:pt>
                <c:pt idx="5">
                  <c:v>XOM</c:v>
                </c:pt>
              </c:strCache>
            </c:strRef>
          </c:cat>
          <c:val>
            <c:numRef>
              <c:f>'Trade Analysis'!$D$36:$D$41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A-224D-A28F-BCC50411122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bg1"/>
                </a:solidFill>
                <a:latin typeface="Arial Black" panose="020B0604020202020204" pitchFamily="34" charset="0"/>
                <a:ea typeface="+mn-ea"/>
                <a:cs typeface="Arial Black" panose="020B0604020202020204" pitchFamily="34" charset="0"/>
              </a:defRPr>
            </a:pPr>
            <a:r>
              <a:rPr lang="en-US" sz="3600" b="1" i="0">
                <a:latin typeface="Arial Black" panose="020B0604020202020204" pitchFamily="34" charset="0"/>
                <a:cs typeface="Arial Black" panose="020B0604020202020204" pitchFamily="34" charset="0"/>
              </a:rPr>
              <a:t>Performance:</a:t>
            </a:r>
            <a:r>
              <a:rPr lang="en-US" sz="3600" b="1" i="0" baseline="0">
                <a:latin typeface="Arial Black" panose="020B0604020202020204" pitchFamily="34" charset="0"/>
                <a:cs typeface="Arial Black" panose="020B0604020202020204" pitchFamily="34" charset="0"/>
              </a:rPr>
              <a:t> Last 20 Days</a:t>
            </a:r>
            <a:endParaRPr lang="en-US" sz="3600" b="1" i="0">
              <a:latin typeface="Arial Black" panose="020B0604020202020204" pitchFamily="34" charset="0"/>
              <a:cs typeface="Arial Black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29914933139016E-2"/>
          <c:y val="0.25874158857933466"/>
          <c:w val="0.93911343877546771"/>
          <c:h val="0.71157729328599073"/>
        </c:manualLayout>
      </c:layout>
      <c:lineChart>
        <c:grouping val="standard"/>
        <c:varyColors val="0"/>
        <c:ser>
          <c:idx val="0"/>
          <c:order val="0"/>
          <c:tx>
            <c:v>Daily P&amp;L</c:v>
          </c:tx>
          <c:spPr>
            <a:ln w="76200" cap="rnd">
              <a:gradFill flip="none" rotWithShape="1">
                <a:gsLst>
                  <a:gs pos="53000">
                    <a:schemeClr val="accent4"/>
                  </a:gs>
                  <a:gs pos="0">
                    <a:schemeClr val="accent3"/>
                  </a:gs>
                  <a:gs pos="100000">
                    <a:schemeClr val="accent5"/>
                  </a:gs>
                </a:gsLst>
                <a:lin ang="0" scaled="0"/>
                <a:tileRect/>
              </a:gradFill>
              <a:round/>
            </a:ln>
            <a:effectLst/>
          </c:spPr>
          <c:marker>
            <c:symbol val="none"/>
          </c:marker>
          <c:cat>
            <c:numRef>
              <c:f>'Daily Analysis'!$P$1:$P$20</c:f>
              <c:numCache>
                <c:formatCode>m/d/yy</c:formatCode>
                <c:ptCount val="20"/>
                <c:pt idx="0">
                  <c:v>45089</c:v>
                </c:pt>
                <c:pt idx="1">
                  <c:v>45090</c:v>
                </c:pt>
                <c:pt idx="2">
                  <c:v>45091</c:v>
                </c:pt>
                <c:pt idx="3">
                  <c:v>45092</c:v>
                </c:pt>
                <c:pt idx="4">
                  <c:v>45093</c:v>
                </c:pt>
                <c:pt idx="5">
                  <c:v>45098</c:v>
                </c:pt>
                <c:pt idx="6">
                  <c:v>45099</c:v>
                </c:pt>
                <c:pt idx="7">
                  <c:v>45100</c:v>
                </c:pt>
                <c:pt idx="8">
                  <c:v>45103</c:v>
                </c:pt>
                <c:pt idx="9">
                  <c:v>45104</c:v>
                </c:pt>
                <c:pt idx="10">
                  <c:v>45105</c:v>
                </c:pt>
                <c:pt idx="11">
                  <c:v>45106</c:v>
                </c:pt>
                <c:pt idx="12">
                  <c:v>45107</c:v>
                </c:pt>
                <c:pt idx="13">
                  <c:v>45110</c:v>
                </c:pt>
                <c:pt idx="14">
                  <c:v>45111</c:v>
                </c:pt>
                <c:pt idx="15">
                  <c:v>45112</c:v>
                </c:pt>
                <c:pt idx="16">
                  <c:v>45113</c:v>
                </c:pt>
                <c:pt idx="17">
                  <c:v>45114</c:v>
                </c:pt>
                <c:pt idx="18">
                  <c:v>45117</c:v>
                </c:pt>
                <c:pt idx="19">
                  <c:v>45118</c:v>
                </c:pt>
              </c:numCache>
            </c:numRef>
          </c:cat>
          <c:val>
            <c:numRef>
              <c:f>'Daily Analysis'!$Q$1:$Q$20</c:f>
              <c:numCache>
                <c:formatCode>_("$"* #,##0.00_);_("$"* \(#,##0.00\);_("$"* "-"??_);_(@_)</c:formatCode>
                <c:ptCount val="20"/>
                <c:pt idx="0">
                  <c:v>1832</c:v>
                </c:pt>
                <c:pt idx="1">
                  <c:v>2593</c:v>
                </c:pt>
                <c:pt idx="2">
                  <c:v>593</c:v>
                </c:pt>
                <c:pt idx="3">
                  <c:v>-6839</c:v>
                </c:pt>
                <c:pt idx="4">
                  <c:v>1826</c:v>
                </c:pt>
                <c:pt idx="5">
                  <c:v>1266</c:v>
                </c:pt>
                <c:pt idx="6">
                  <c:v>8621</c:v>
                </c:pt>
                <c:pt idx="7">
                  <c:v>-2597</c:v>
                </c:pt>
                <c:pt idx="8">
                  <c:v>9351</c:v>
                </c:pt>
                <c:pt idx="9">
                  <c:v>17395</c:v>
                </c:pt>
                <c:pt idx="10">
                  <c:v>-5825</c:v>
                </c:pt>
                <c:pt idx="11">
                  <c:v>607</c:v>
                </c:pt>
                <c:pt idx="12">
                  <c:v>31</c:v>
                </c:pt>
                <c:pt idx="13">
                  <c:v>-373.6</c:v>
                </c:pt>
                <c:pt idx="14">
                  <c:v>3910</c:v>
                </c:pt>
                <c:pt idx="15">
                  <c:v>300</c:v>
                </c:pt>
                <c:pt idx="16">
                  <c:v>-2930</c:v>
                </c:pt>
                <c:pt idx="17">
                  <c:v>1240</c:v>
                </c:pt>
                <c:pt idx="18">
                  <c:v>2310</c:v>
                </c:pt>
                <c:pt idx="19">
                  <c:v>930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AE1-2346-9A6E-F447ED65EBDA}"/>
            </c:ext>
          </c:extLst>
        </c:ser>
        <c:ser>
          <c:idx val="1"/>
          <c:order val="1"/>
          <c:tx>
            <c:v>Running P&amp;L</c:v>
          </c:tx>
          <c:spPr>
            <a:ln w="76200" cap="rnd">
              <a:gradFill>
                <a:gsLst>
                  <a:gs pos="52000">
                    <a:srgbClr val="FF40FF"/>
                  </a:gs>
                  <a:gs pos="11000">
                    <a:schemeClr val="accent5"/>
                  </a:gs>
                  <a:gs pos="89000">
                    <a:schemeClr val="accent1"/>
                  </a:gs>
                </a:gsLst>
                <a:lin ang="0" scaled="0"/>
              </a:gradFill>
              <a:round/>
            </a:ln>
            <a:effectLst/>
          </c:spPr>
          <c:marker>
            <c:symbol val="none"/>
          </c:marker>
          <c:cat>
            <c:numRef>
              <c:f>'Daily Analysis'!$P$1:$P$20</c:f>
              <c:numCache>
                <c:formatCode>m/d/yy</c:formatCode>
                <c:ptCount val="20"/>
                <c:pt idx="0">
                  <c:v>45089</c:v>
                </c:pt>
                <c:pt idx="1">
                  <c:v>45090</c:v>
                </c:pt>
                <c:pt idx="2">
                  <c:v>45091</c:v>
                </c:pt>
                <c:pt idx="3">
                  <c:v>45092</c:v>
                </c:pt>
                <c:pt idx="4">
                  <c:v>45093</c:v>
                </c:pt>
                <c:pt idx="5">
                  <c:v>45098</c:v>
                </c:pt>
                <c:pt idx="6">
                  <c:v>45099</c:v>
                </c:pt>
                <c:pt idx="7">
                  <c:v>45100</c:v>
                </c:pt>
                <c:pt idx="8">
                  <c:v>45103</c:v>
                </c:pt>
                <c:pt idx="9">
                  <c:v>45104</c:v>
                </c:pt>
                <c:pt idx="10">
                  <c:v>45105</c:v>
                </c:pt>
                <c:pt idx="11">
                  <c:v>45106</c:v>
                </c:pt>
                <c:pt idx="12">
                  <c:v>45107</c:v>
                </c:pt>
                <c:pt idx="13">
                  <c:v>45110</c:v>
                </c:pt>
                <c:pt idx="14">
                  <c:v>45111</c:v>
                </c:pt>
                <c:pt idx="15">
                  <c:v>45112</c:v>
                </c:pt>
                <c:pt idx="16">
                  <c:v>45113</c:v>
                </c:pt>
                <c:pt idx="17">
                  <c:v>45114</c:v>
                </c:pt>
                <c:pt idx="18">
                  <c:v>45117</c:v>
                </c:pt>
                <c:pt idx="19">
                  <c:v>45118</c:v>
                </c:pt>
              </c:numCache>
            </c:numRef>
          </c:cat>
          <c:val>
            <c:numRef>
              <c:f>'Daily Analysis'!$R$1:$R$20</c:f>
              <c:numCache>
                <c:formatCode>_("$"* #,##0.00_);_("$"* \(#,##0.00\);_("$"* "-"??_);_(@_)</c:formatCode>
                <c:ptCount val="20"/>
                <c:pt idx="0">
                  <c:v>1832</c:v>
                </c:pt>
                <c:pt idx="1">
                  <c:v>4425</c:v>
                </c:pt>
                <c:pt idx="2">
                  <c:v>5018</c:v>
                </c:pt>
                <c:pt idx="3">
                  <c:v>-1821</c:v>
                </c:pt>
                <c:pt idx="4">
                  <c:v>5</c:v>
                </c:pt>
                <c:pt idx="5">
                  <c:v>1271</c:v>
                </c:pt>
                <c:pt idx="6">
                  <c:v>9892</c:v>
                </c:pt>
                <c:pt idx="7">
                  <c:v>7295</c:v>
                </c:pt>
                <c:pt idx="8">
                  <c:v>16646</c:v>
                </c:pt>
                <c:pt idx="9">
                  <c:v>34041</c:v>
                </c:pt>
                <c:pt idx="10">
                  <c:v>28216</c:v>
                </c:pt>
                <c:pt idx="11">
                  <c:v>28823</c:v>
                </c:pt>
                <c:pt idx="12">
                  <c:v>28854</c:v>
                </c:pt>
                <c:pt idx="13">
                  <c:v>28480.400000000001</c:v>
                </c:pt>
                <c:pt idx="14">
                  <c:v>32390.400000000001</c:v>
                </c:pt>
                <c:pt idx="15">
                  <c:v>32690.400000000001</c:v>
                </c:pt>
                <c:pt idx="16">
                  <c:v>29760.400000000001</c:v>
                </c:pt>
                <c:pt idx="17">
                  <c:v>31000.400000000001</c:v>
                </c:pt>
                <c:pt idx="18">
                  <c:v>33310.400000000001</c:v>
                </c:pt>
                <c:pt idx="19">
                  <c:v>34240.400000000001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AE1-2346-9A6E-F447ED65E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343311"/>
        <c:axId val="68264047"/>
      </c:lineChart>
      <c:dateAx>
        <c:axId val="51534331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64047"/>
        <c:crosses val="autoZero"/>
        <c:auto val="1"/>
        <c:lblOffset val="100"/>
        <c:baseTimeUnit val="days"/>
      </c:dateAx>
      <c:valAx>
        <c:axId val="6826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4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4347534637396299"/>
          <c:y val="0.17745271842498431"/>
          <c:w val="0.31304930725207403"/>
          <c:h val="6.77974528204073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bg1"/>
                </a:solidFill>
                <a:latin typeface="Arial Black" panose="020B0604020202020204" pitchFamily="34" charset="0"/>
                <a:ea typeface="+mn-ea"/>
                <a:cs typeface="Arial Black" panose="020B0604020202020204" pitchFamily="34" charset="0"/>
              </a:defRPr>
            </a:pPr>
            <a:r>
              <a:rPr lang="en-US" sz="3600" b="1" i="0">
                <a:latin typeface="Arial Black" panose="020B0604020202020204" pitchFamily="34" charset="0"/>
                <a:cs typeface="Arial Black" panose="020B0604020202020204" pitchFamily="34" charset="0"/>
              </a:rPr>
              <a:t>Performance:</a:t>
            </a:r>
            <a:r>
              <a:rPr lang="en-US" sz="3600" b="1" i="0" baseline="0">
                <a:latin typeface="Arial Black" panose="020B0604020202020204" pitchFamily="34" charset="0"/>
                <a:cs typeface="Arial Black" panose="020B0604020202020204" pitchFamily="34" charset="0"/>
              </a:rPr>
              <a:t> Last 20 Trades</a:t>
            </a:r>
            <a:endParaRPr lang="en-US" sz="3600" b="1" i="0">
              <a:latin typeface="Arial Black" panose="020B0604020202020204" pitchFamily="34" charset="0"/>
              <a:cs typeface="Arial Black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377372854256473E-2"/>
          <c:y val="0.25334502164575751"/>
          <c:w val="0.94143972784178875"/>
          <c:h val="0.71697386021956788"/>
        </c:manualLayout>
      </c:layout>
      <c:lineChart>
        <c:grouping val="standard"/>
        <c:varyColors val="0"/>
        <c:ser>
          <c:idx val="1"/>
          <c:order val="0"/>
          <c:tx>
            <c:strRef>
              <c:f>'Trade Analysis'!$AK$1</c:f>
              <c:strCache>
                <c:ptCount val="1"/>
                <c:pt idx="0">
                  <c:v>P&amp;L per Trade</c:v>
                </c:pt>
              </c:strCache>
            </c:strRef>
          </c:tx>
          <c:spPr>
            <a:ln w="76200" cap="rnd">
              <a:gradFill>
                <a:gsLst>
                  <a:gs pos="0">
                    <a:schemeClr val="accent3"/>
                  </a:gs>
                  <a:gs pos="53000">
                    <a:schemeClr val="accent4"/>
                  </a:gs>
                  <a:gs pos="99000">
                    <a:schemeClr val="accent5"/>
                  </a:gs>
                </a:gsLst>
                <a:lin ang="0" scaled="0"/>
              </a:gradFill>
              <a:round/>
            </a:ln>
            <a:effectLst/>
          </c:spPr>
          <c:marker>
            <c:symbol val="none"/>
          </c:marker>
          <c:cat>
            <c:numRef>
              <c:f>'Trade Analysis'!$AJ$2:$AJ$21</c:f>
              <c:numCache>
                <c:formatCode>General</c:formatCode>
                <c:ptCount val="20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</c:numCache>
            </c:numRef>
          </c:cat>
          <c:val>
            <c:numRef>
              <c:f>'Trade Analysis'!$AK$2:$AK$21</c:f>
              <c:numCache>
                <c:formatCode>_("$"* #,##0.00_);_("$"* \(#,##0.00\);_("$"* "-"??_);_(@_)</c:formatCode>
                <c:ptCount val="20"/>
                <c:pt idx="0">
                  <c:v>930</c:v>
                </c:pt>
                <c:pt idx="1">
                  <c:v>-194</c:v>
                </c:pt>
                <c:pt idx="2">
                  <c:v>-1935</c:v>
                </c:pt>
                <c:pt idx="3">
                  <c:v>-211</c:v>
                </c:pt>
                <c:pt idx="4">
                  <c:v>-206</c:v>
                </c:pt>
                <c:pt idx="5">
                  <c:v>-1392</c:v>
                </c:pt>
                <c:pt idx="6">
                  <c:v>728</c:v>
                </c:pt>
                <c:pt idx="7">
                  <c:v>829</c:v>
                </c:pt>
                <c:pt idx="8">
                  <c:v>-831</c:v>
                </c:pt>
                <c:pt idx="9">
                  <c:v>-2164</c:v>
                </c:pt>
                <c:pt idx="10">
                  <c:v>-1379</c:v>
                </c:pt>
                <c:pt idx="11">
                  <c:v>607</c:v>
                </c:pt>
                <c:pt idx="12">
                  <c:v>31</c:v>
                </c:pt>
                <c:pt idx="13">
                  <c:v>-373.6</c:v>
                </c:pt>
                <c:pt idx="14">
                  <c:v>3910</c:v>
                </c:pt>
                <c:pt idx="15">
                  <c:v>300</c:v>
                </c:pt>
                <c:pt idx="16">
                  <c:v>-2930</c:v>
                </c:pt>
                <c:pt idx="17">
                  <c:v>1240</c:v>
                </c:pt>
                <c:pt idx="18">
                  <c:v>2310</c:v>
                </c:pt>
                <c:pt idx="19">
                  <c:v>930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8F0-8546-9926-48BAE9D76A59}"/>
            </c:ext>
          </c:extLst>
        </c:ser>
        <c:ser>
          <c:idx val="2"/>
          <c:order val="1"/>
          <c:tx>
            <c:strRef>
              <c:f>'Trade Analysis'!$AL$1</c:f>
              <c:strCache>
                <c:ptCount val="1"/>
                <c:pt idx="0">
                  <c:v>Running P&amp;L</c:v>
                </c:pt>
              </c:strCache>
            </c:strRef>
          </c:tx>
          <c:spPr>
            <a:ln w="76200" cap="rnd">
              <a:gradFill flip="none" rotWithShape="1">
                <a:gsLst>
                  <a:gs pos="51001">
                    <a:srgbClr val="FF40FF"/>
                  </a:gs>
                  <a:gs pos="10000">
                    <a:schemeClr val="accent5"/>
                  </a:gs>
                  <a:gs pos="89000">
                    <a:schemeClr val="accent1"/>
                  </a:gs>
                </a:gsLst>
                <a:lin ang="0" scaled="0"/>
                <a:tileRect/>
              </a:gradFill>
              <a:round/>
            </a:ln>
            <a:effectLst/>
          </c:spPr>
          <c:marker>
            <c:symbol val="none"/>
          </c:marker>
          <c:cat>
            <c:numRef>
              <c:f>'Trade Analysis'!$AJ$2:$AJ$21</c:f>
              <c:numCache>
                <c:formatCode>General</c:formatCode>
                <c:ptCount val="20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</c:numCache>
            </c:numRef>
          </c:cat>
          <c:val>
            <c:numRef>
              <c:f>'Trade Analysis'!$AL$2:$AL$21</c:f>
              <c:numCache>
                <c:formatCode>_("$"* #,##0.00_);_("$"* \(#,##0.00\);_("$"* "-"??_);_(@_)</c:formatCode>
                <c:ptCount val="20"/>
                <c:pt idx="0">
                  <c:v>930</c:v>
                </c:pt>
                <c:pt idx="1">
                  <c:v>736</c:v>
                </c:pt>
                <c:pt idx="2">
                  <c:v>-1199</c:v>
                </c:pt>
                <c:pt idx="3">
                  <c:v>-1410</c:v>
                </c:pt>
                <c:pt idx="4">
                  <c:v>-1616</c:v>
                </c:pt>
                <c:pt idx="5">
                  <c:v>-3008</c:v>
                </c:pt>
                <c:pt idx="6">
                  <c:v>-2280</c:v>
                </c:pt>
                <c:pt idx="7">
                  <c:v>-1451</c:v>
                </c:pt>
                <c:pt idx="8">
                  <c:v>-2282</c:v>
                </c:pt>
                <c:pt idx="9">
                  <c:v>-4446</c:v>
                </c:pt>
                <c:pt idx="10">
                  <c:v>-5825</c:v>
                </c:pt>
                <c:pt idx="11">
                  <c:v>-5218</c:v>
                </c:pt>
                <c:pt idx="12">
                  <c:v>-5187</c:v>
                </c:pt>
                <c:pt idx="13">
                  <c:v>-5560.6</c:v>
                </c:pt>
                <c:pt idx="14">
                  <c:v>-1650.6000000000004</c:v>
                </c:pt>
                <c:pt idx="15">
                  <c:v>-1350.6000000000004</c:v>
                </c:pt>
                <c:pt idx="16">
                  <c:v>-4280.6000000000004</c:v>
                </c:pt>
                <c:pt idx="17">
                  <c:v>-3040.6000000000004</c:v>
                </c:pt>
                <c:pt idx="18">
                  <c:v>-730.60000000000036</c:v>
                </c:pt>
                <c:pt idx="19">
                  <c:v>199.39999999999964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8F0-8546-9926-48BAE9D76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343311"/>
        <c:axId val="68264047"/>
      </c:lineChart>
      <c:catAx>
        <c:axId val="515343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64047"/>
        <c:crosses val="autoZero"/>
        <c:auto val="1"/>
        <c:lblAlgn val="ctr"/>
        <c:lblOffset val="100"/>
        <c:noMultiLvlLbl val="0"/>
      </c:catAx>
      <c:valAx>
        <c:axId val="6826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4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2389470167786044"/>
          <c:y val="0.17745271842498431"/>
          <c:w val="0.35221059664427912"/>
          <c:h val="6.2400885886830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604020202020204" pitchFamily="34" charset="0"/>
                <a:ea typeface="+mn-ea"/>
                <a:cs typeface="Arial Black" panose="020B0604020202020204" pitchFamily="34" charset="0"/>
              </a:defRPr>
            </a:pPr>
            <a:r>
              <a:rPr lang="en-US" sz="1400" b="1" i="0">
                <a:solidFill>
                  <a:schemeClr val="bg1"/>
                </a:solidFill>
                <a:latin typeface="Arial Black" panose="020B0604020202020204" pitchFamily="34" charset="0"/>
                <a:cs typeface="Arial Black" panose="020B0604020202020204" pitchFamily="34" charset="0"/>
              </a:rPr>
              <a:t>Percentage of Trades Per 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0D8-9444-82DF-D5AAFFA1EE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0D8-9444-82DF-D5AAFFA1EE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0D8-9444-82DF-D5AAFFA1EEF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0D8-9444-82DF-D5AAFFA1EEF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0D8-9444-82DF-D5AAFFA1EEF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0D8-9444-82DF-D5AAFFA1EEFA}"/>
              </c:ext>
            </c:extLst>
          </c:dPt>
          <c:dLbls>
            <c:dLbl>
              <c:idx val="0"/>
              <c:spPr>
                <a:noFill/>
                <a:ln w="12700" cap="flat" cmpd="sng" algn="ctr">
                  <a:noFill/>
                  <a:round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bg1"/>
                      </a:solidFill>
                      <a:effectLst/>
                      <a:latin typeface="Arial Black" panose="020B0604020202020204" pitchFamily="34" charset="0"/>
                      <a:ea typeface="+mn-ea"/>
                      <a:cs typeface="Arial Black" panose="020B0604020202020204" pitchFamily="34" charset="0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0D8-9444-82DF-D5AAFFA1EEFA}"/>
                </c:ext>
              </c:extLst>
            </c:dLbl>
            <c:dLbl>
              <c:idx val="1"/>
              <c:spPr>
                <a:noFill/>
                <a:ln w="12700" cap="flat" cmpd="sng" algn="ctr">
                  <a:noFill/>
                  <a:round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bg1"/>
                      </a:solidFill>
                      <a:effectLst/>
                      <a:latin typeface="Arial Black" panose="020B0604020202020204" pitchFamily="34" charset="0"/>
                      <a:ea typeface="+mn-ea"/>
                      <a:cs typeface="Arial Black" panose="020B0604020202020204" pitchFamily="34" charset="0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0D8-9444-82DF-D5AAFFA1EEFA}"/>
                </c:ext>
              </c:extLst>
            </c:dLbl>
            <c:dLbl>
              <c:idx val="2"/>
              <c:spPr>
                <a:noFill/>
                <a:ln w="12700" cap="flat" cmpd="sng" algn="ctr">
                  <a:noFill/>
                  <a:round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bg1"/>
                      </a:solidFill>
                      <a:effectLst/>
                      <a:latin typeface="Arial Black" panose="020B0604020202020204" pitchFamily="34" charset="0"/>
                      <a:ea typeface="+mn-ea"/>
                      <a:cs typeface="Arial Black" panose="020B0604020202020204" pitchFamily="34" charset="0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90D8-9444-82DF-D5AAFFA1EEFA}"/>
                </c:ext>
              </c:extLst>
            </c:dLbl>
            <c:dLbl>
              <c:idx val="3"/>
              <c:spPr>
                <a:noFill/>
                <a:ln w="12700" cap="flat" cmpd="sng" algn="ctr">
                  <a:noFill/>
                  <a:round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bg1"/>
                      </a:solidFill>
                      <a:effectLst/>
                      <a:latin typeface="Arial Black" panose="020B0604020202020204" pitchFamily="34" charset="0"/>
                      <a:ea typeface="+mn-ea"/>
                      <a:cs typeface="Arial Black" panose="020B0604020202020204" pitchFamily="34" charset="0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90D8-9444-82DF-D5AAFFA1EEFA}"/>
                </c:ext>
              </c:extLst>
            </c:dLbl>
            <c:dLbl>
              <c:idx val="4"/>
              <c:spPr>
                <a:noFill/>
                <a:ln w="12700" cap="flat" cmpd="sng" algn="ctr">
                  <a:noFill/>
                  <a:round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bg1"/>
                      </a:solidFill>
                      <a:effectLst/>
                      <a:latin typeface="Arial Black" panose="020B0604020202020204" pitchFamily="34" charset="0"/>
                      <a:ea typeface="+mn-ea"/>
                      <a:cs typeface="Arial Black" panose="020B0604020202020204" pitchFamily="34" charset="0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90D8-9444-82DF-D5AAFFA1EEFA}"/>
                </c:ext>
              </c:extLst>
            </c:dLbl>
            <c:dLbl>
              <c:idx val="5"/>
              <c:spPr>
                <a:noFill/>
                <a:ln w="12700" cap="flat" cmpd="sng" algn="ctr">
                  <a:noFill/>
                  <a:round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bg1"/>
                      </a:solidFill>
                      <a:effectLst/>
                      <a:latin typeface="Arial Black" panose="020B0604020202020204" pitchFamily="34" charset="0"/>
                      <a:ea typeface="+mn-ea"/>
                      <a:cs typeface="Arial Black" panose="020B0604020202020204" pitchFamily="34" charset="0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90D8-9444-82DF-D5AAFFA1EE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800" b="1" i="0" u="none" strike="noStrike" kern="1200" baseline="0">
                    <a:solidFill>
                      <a:schemeClr val="bg1"/>
                    </a:solidFill>
                    <a:effectLst/>
                    <a:latin typeface="Arial Black" panose="020B0604020202020204" pitchFamily="34" charset="0"/>
                    <a:ea typeface="+mn-ea"/>
                    <a:cs typeface="Arial Black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'Trade Analysis'!$AK$31:$AK$36</c:f>
              <c:strCache>
                <c:ptCount val="6"/>
                <c:pt idx="0">
                  <c:v>BABA</c:v>
                </c:pt>
                <c:pt idx="1">
                  <c:v>MS</c:v>
                </c:pt>
                <c:pt idx="2">
                  <c:v>MU</c:v>
                </c:pt>
                <c:pt idx="3">
                  <c:v>SBUX</c:v>
                </c:pt>
                <c:pt idx="4">
                  <c:v>UAL</c:v>
                </c:pt>
                <c:pt idx="5">
                  <c:v>XOM</c:v>
                </c:pt>
              </c:strCache>
            </c:strRef>
          </c:cat>
          <c:val>
            <c:numRef>
              <c:f>'Trade Analysis'!$AL$31:$AL$36</c:f>
              <c:numCache>
                <c:formatCode>General</c:formatCode>
                <c:ptCount val="6"/>
                <c:pt idx="0">
                  <c:v>11</c:v>
                </c:pt>
                <c:pt idx="1">
                  <c:v>5</c:v>
                </c:pt>
                <c:pt idx="2">
                  <c:v>24</c:v>
                </c:pt>
                <c:pt idx="3">
                  <c:v>9</c:v>
                </c:pt>
                <c:pt idx="4">
                  <c:v>13</c:v>
                </c:pt>
                <c:pt idx="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0D8-9444-82DF-D5AAFFA1EEF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bg1"/>
                </a:solidFill>
                <a:latin typeface="Arial Black" panose="020B0604020202020204" pitchFamily="34" charset="0"/>
                <a:ea typeface="+mn-ea"/>
                <a:cs typeface="Arial Black" panose="020B0604020202020204" pitchFamily="34" charset="0"/>
              </a:defRPr>
            </a:pPr>
            <a:r>
              <a:rPr lang="en-US" sz="3600" b="1" i="0">
                <a:latin typeface="Arial Black" panose="020B0604020202020204" pitchFamily="34" charset="0"/>
                <a:cs typeface="Arial Black" panose="020B0604020202020204" pitchFamily="34" charset="0"/>
              </a:rPr>
              <a:t>Performance by Trade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915334515165977E-2"/>
          <c:y val="0.14947215008908141"/>
          <c:w val="0.97315114162872118"/>
          <c:h val="0.82069879773524224"/>
        </c:manualLayout>
      </c:layout>
      <c:lineChart>
        <c:grouping val="standard"/>
        <c:varyColors val="0"/>
        <c:ser>
          <c:idx val="1"/>
          <c:order val="0"/>
          <c:spPr>
            <a:ln w="88900" cap="rnd">
              <a:gradFill flip="none" rotWithShape="1">
                <a:gsLst>
                  <a:gs pos="53000">
                    <a:srgbClr val="FF40FF"/>
                  </a:gs>
                  <a:gs pos="0">
                    <a:schemeClr val="accent5"/>
                  </a:gs>
                  <a:gs pos="100000">
                    <a:schemeClr val="accent1"/>
                  </a:gs>
                </a:gsLst>
                <a:lin ang="0" scaled="0"/>
                <a:tileRect/>
              </a:gradFill>
              <a:round/>
            </a:ln>
            <a:effectLst/>
          </c:spPr>
          <c:marker>
            <c:symbol val="none"/>
          </c:marker>
          <c:val>
            <c:numRef>
              <c:f>[0]!PLData</c:f>
              <c:numCache>
                <c:formatCode>0.00</c:formatCode>
                <c:ptCount val="79"/>
                <c:pt idx="0">
                  <c:v>2345</c:v>
                </c:pt>
                <c:pt idx="1">
                  <c:v>-235</c:v>
                </c:pt>
                <c:pt idx="2">
                  <c:v>235</c:v>
                </c:pt>
                <c:pt idx="3">
                  <c:v>56</c:v>
                </c:pt>
                <c:pt idx="4">
                  <c:v>63</c:v>
                </c:pt>
                <c:pt idx="5">
                  <c:v>43</c:v>
                </c:pt>
                <c:pt idx="6">
                  <c:v>-3352</c:v>
                </c:pt>
                <c:pt idx="7">
                  <c:v>2532</c:v>
                </c:pt>
                <c:pt idx="8">
                  <c:v>145</c:v>
                </c:pt>
                <c:pt idx="9">
                  <c:v>2203</c:v>
                </c:pt>
                <c:pt idx="10">
                  <c:v>622</c:v>
                </c:pt>
                <c:pt idx="11">
                  <c:v>-462</c:v>
                </c:pt>
                <c:pt idx="12">
                  <c:v>230</c:v>
                </c:pt>
                <c:pt idx="13">
                  <c:v>593</c:v>
                </c:pt>
                <c:pt idx="14">
                  <c:v>-449</c:v>
                </c:pt>
                <c:pt idx="15">
                  <c:v>-234</c:v>
                </c:pt>
                <c:pt idx="16">
                  <c:v>-6156</c:v>
                </c:pt>
                <c:pt idx="17">
                  <c:v>235</c:v>
                </c:pt>
                <c:pt idx="18">
                  <c:v>1233</c:v>
                </c:pt>
                <c:pt idx="19">
                  <c:v>402</c:v>
                </c:pt>
                <c:pt idx="20">
                  <c:v>-44</c:v>
                </c:pt>
                <c:pt idx="21">
                  <c:v>226</c:v>
                </c:pt>
                <c:pt idx="22">
                  <c:v>938</c:v>
                </c:pt>
                <c:pt idx="23">
                  <c:v>-399</c:v>
                </c:pt>
                <c:pt idx="24">
                  <c:v>501</c:v>
                </c:pt>
                <c:pt idx="25">
                  <c:v>1340</c:v>
                </c:pt>
                <c:pt idx="26">
                  <c:v>1690</c:v>
                </c:pt>
                <c:pt idx="27">
                  <c:v>-300</c:v>
                </c:pt>
                <c:pt idx="28">
                  <c:v>5891</c:v>
                </c:pt>
                <c:pt idx="29">
                  <c:v>-3000</c:v>
                </c:pt>
                <c:pt idx="30">
                  <c:v>403</c:v>
                </c:pt>
                <c:pt idx="31">
                  <c:v>592</c:v>
                </c:pt>
                <c:pt idx="32">
                  <c:v>492</c:v>
                </c:pt>
                <c:pt idx="33">
                  <c:v>-369</c:v>
                </c:pt>
                <c:pt idx="34">
                  <c:v>-259</c:v>
                </c:pt>
                <c:pt idx="35">
                  <c:v>392</c:v>
                </c:pt>
                <c:pt idx="36">
                  <c:v>-692</c:v>
                </c:pt>
                <c:pt idx="37">
                  <c:v>-495</c:v>
                </c:pt>
                <c:pt idx="38">
                  <c:v>2959</c:v>
                </c:pt>
                <c:pt idx="39">
                  <c:v>-2956</c:v>
                </c:pt>
                <c:pt idx="40">
                  <c:v>9392</c:v>
                </c:pt>
                <c:pt idx="41">
                  <c:v>295</c:v>
                </c:pt>
                <c:pt idx="42">
                  <c:v>-253</c:v>
                </c:pt>
                <c:pt idx="43">
                  <c:v>6332</c:v>
                </c:pt>
                <c:pt idx="44">
                  <c:v>-259</c:v>
                </c:pt>
                <c:pt idx="45">
                  <c:v>-9349</c:v>
                </c:pt>
                <c:pt idx="46">
                  <c:v>969</c:v>
                </c:pt>
                <c:pt idx="47">
                  <c:v>2943</c:v>
                </c:pt>
                <c:pt idx="48">
                  <c:v>2934</c:v>
                </c:pt>
                <c:pt idx="49">
                  <c:v>2857</c:v>
                </c:pt>
                <c:pt idx="50">
                  <c:v>2148</c:v>
                </c:pt>
                <c:pt idx="51">
                  <c:v>2290</c:v>
                </c:pt>
                <c:pt idx="52">
                  <c:v>2644</c:v>
                </c:pt>
                <c:pt idx="53">
                  <c:v>2602</c:v>
                </c:pt>
                <c:pt idx="54">
                  <c:v>2553</c:v>
                </c:pt>
                <c:pt idx="55">
                  <c:v>761</c:v>
                </c:pt>
                <c:pt idx="56">
                  <c:v>-2058</c:v>
                </c:pt>
                <c:pt idx="57">
                  <c:v>994</c:v>
                </c:pt>
                <c:pt idx="58">
                  <c:v>-713</c:v>
                </c:pt>
                <c:pt idx="59">
                  <c:v>930</c:v>
                </c:pt>
                <c:pt idx="60">
                  <c:v>-194</c:v>
                </c:pt>
                <c:pt idx="61">
                  <c:v>-1935</c:v>
                </c:pt>
                <c:pt idx="62">
                  <c:v>-211</c:v>
                </c:pt>
                <c:pt idx="63">
                  <c:v>-206</c:v>
                </c:pt>
                <c:pt idx="64">
                  <c:v>-1392</c:v>
                </c:pt>
                <c:pt idx="65">
                  <c:v>728</c:v>
                </c:pt>
                <c:pt idx="66">
                  <c:v>829</c:v>
                </c:pt>
                <c:pt idx="67">
                  <c:v>-831</c:v>
                </c:pt>
                <c:pt idx="68">
                  <c:v>-2164</c:v>
                </c:pt>
                <c:pt idx="69">
                  <c:v>-1379</c:v>
                </c:pt>
                <c:pt idx="70">
                  <c:v>607</c:v>
                </c:pt>
                <c:pt idx="71">
                  <c:v>31</c:v>
                </c:pt>
                <c:pt idx="72">
                  <c:v>-373.6</c:v>
                </c:pt>
                <c:pt idx="73">
                  <c:v>3910</c:v>
                </c:pt>
                <c:pt idx="74">
                  <c:v>300</c:v>
                </c:pt>
                <c:pt idx="75">
                  <c:v>-2930</c:v>
                </c:pt>
                <c:pt idx="76">
                  <c:v>1240</c:v>
                </c:pt>
                <c:pt idx="77">
                  <c:v>2310</c:v>
                </c:pt>
                <c:pt idx="78">
                  <c:v>930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F059-9241-93B5-8D6E66390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343311"/>
        <c:axId val="68264047"/>
      </c:lineChart>
      <c:catAx>
        <c:axId val="515343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64047"/>
        <c:crosses val="autoZero"/>
        <c:auto val="1"/>
        <c:lblAlgn val="ctr"/>
        <c:lblOffset val="100"/>
        <c:noMultiLvlLbl val="0"/>
      </c:catAx>
      <c:valAx>
        <c:axId val="6826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Arial Black" panose="020B0604020202020204" pitchFamily="34" charset="0"/>
                <a:ea typeface="+mn-ea"/>
                <a:cs typeface="Arial Black" panose="020B0604020202020204" pitchFamily="34" charset="0"/>
              </a:defRPr>
            </a:pPr>
            <a:r>
              <a:rPr lang="en-US" sz="2400" b="1" i="0">
                <a:latin typeface="Arial Black" panose="020B0604020202020204" pitchFamily="34" charset="0"/>
                <a:cs typeface="Arial Black" panose="020B0604020202020204" pitchFamily="34" charset="0"/>
              </a:rPr>
              <a:t>Trade</a:t>
            </a:r>
            <a:r>
              <a:rPr lang="en-US" sz="2400" b="1" i="0" baseline="0">
                <a:latin typeface="Arial Black" panose="020B0604020202020204" pitchFamily="34" charset="0"/>
                <a:cs typeface="Arial Black" panose="020B0604020202020204" pitchFamily="34" charset="0"/>
              </a:rPr>
              <a:t> Type: Long vs Short</a:t>
            </a:r>
            <a:endParaRPr lang="en-US" sz="2400" b="1" i="0">
              <a:latin typeface="Arial Black" panose="020B0604020202020204" pitchFamily="34" charset="0"/>
              <a:cs typeface="Arial Black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effectLst/>
          </c:spPr>
          <c:explosion val="5"/>
          <c:dPt>
            <c:idx val="0"/>
            <c:bubble3D val="0"/>
            <c:spPr>
              <a:solidFill>
                <a:srgbClr val="FF40FF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DEA-3E49-BE6E-0E501EA36CF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DEA-3E49-BE6E-0E501EA36CFF}"/>
              </c:ext>
            </c:extLst>
          </c:dPt>
          <c:dLbls>
            <c:dLbl>
              <c:idx val="0"/>
              <c:layout>
                <c:manualLayout>
                  <c:x val="-0.11236566249216975"/>
                  <c:y val="0.104232526909122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EA-3E49-BE6E-0E501EA36CFF}"/>
                </c:ext>
              </c:extLst>
            </c:dLbl>
            <c:dLbl>
              <c:idx val="1"/>
              <c:layout>
                <c:manualLayout>
                  <c:x val="0.11649606299212595"/>
                  <c:y val="-9.03613667267495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440318512287507"/>
                      <c:h val="0.2104793979065869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6DEA-3E49-BE6E-0E501EA36C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800" b="1" i="0" u="none" strike="noStrike" kern="1200" baseline="0">
                    <a:solidFill>
                      <a:schemeClr val="bg1"/>
                    </a:solidFill>
                    <a:latin typeface="Arial Black" panose="020B0604020202020204" pitchFamily="34" charset="0"/>
                    <a:ea typeface="+mn-ea"/>
                    <a:cs typeface="Arial Black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'Trade Analysis'!$G$29:$G$30</c:f>
              <c:strCache>
                <c:ptCount val="2"/>
                <c:pt idx="0">
                  <c:v>LONG</c:v>
                </c:pt>
                <c:pt idx="1">
                  <c:v>SHORT</c:v>
                </c:pt>
              </c:strCache>
            </c:strRef>
          </c:cat>
          <c:val>
            <c:numRef>
              <c:f>'Trade Analysis'!$H$29:$H$30</c:f>
              <c:numCache>
                <c:formatCode>General</c:formatCode>
                <c:ptCount val="2"/>
                <c:pt idx="0">
                  <c:v>12</c:v>
                </c:pt>
                <c:pt idx="1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EA-3E49-BE6E-0E501EA36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0"/>
        <c:holeSize val="8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bg1"/>
                </a:solidFill>
                <a:latin typeface="Arial Black" panose="020B0604020202020204" pitchFamily="34" charset="0"/>
                <a:ea typeface="+mn-ea"/>
                <a:cs typeface="Arial Black" panose="020B0604020202020204" pitchFamily="34" charset="0"/>
              </a:defRPr>
            </a:pPr>
            <a:r>
              <a:rPr lang="en-US" sz="3600" b="1" i="0">
                <a:latin typeface="Arial Black" panose="020B0604020202020204" pitchFamily="34" charset="0"/>
                <a:cs typeface="Arial Black" panose="020B0604020202020204" pitchFamily="34" charset="0"/>
              </a:rPr>
              <a:t>Running P&amp;L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88900" cap="rnd">
              <a:gradFill>
                <a:gsLst>
                  <a:gs pos="10000">
                    <a:schemeClr val="accent5"/>
                  </a:gs>
                  <a:gs pos="50000">
                    <a:srgbClr val="FF40FF"/>
                  </a:gs>
                  <a:gs pos="90000">
                    <a:schemeClr val="accent1"/>
                  </a:gs>
                </a:gsLst>
                <a:lin ang="0" scaled="0"/>
              </a:gradFill>
              <a:round/>
            </a:ln>
            <a:effectLst/>
          </c:spPr>
          <c:marker>
            <c:symbol val="none"/>
          </c:marker>
          <c:val>
            <c:numRef>
              <c:f>[0]!RunningTotal</c:f>
              <c:numCache>
                <c:formatCode>0.00</c:formatCode>
                <c:ptCount val="79"/>
                <c:pt idx="0">
                  <c:v>2345</c:v>
                </c:pt>
                <c:pt idx="1">
                  <c:v>2110</c:v>
                </c:pt>
                <c:pt idx="2">
                  <c:v>2345</c:v>
                </c:pt>
                <c:pt idx="3">
                  <c:v>2401</c:v>
                </c:pt>
                <c:pt idx="4">
                  <c:v>2464</c:v>
                </c:pt>
                <c:pt idx="5">
                  <c:v>2507</c:v>
                </c:pt>
                <c:pt idx="6">
                  <c:v>-845</c:v>
                </c:pt>
                <c:pt idx="7">
                  <c:v>1687</c:v>
                </c:pt>
                <c:pt idx="8">
                  <c:v>1832</c:v>
                </c:pt>
                <c:pt idx="9">
                  <c:v>4035</c:v>
                </c:pt>
                <c:pt idx="10">
                  <c:v>4657</c:v>
                </c:pt>
                <c:pt idx="11">
                  <c:v>4195</c:v>
                </c:pt>
                <c:pt idx="12">
                  <c:v>4425</c:v>
                </c:pt>
                <c:pt idx="13">
                  <c:v>5018</c:v>
                </c:pt>
                <c:pt idx="14">
                  <c:v>4569</c:v>
                </c:pt>
                <c:pt idx="15">
                  <c:v>4335</c:v>
                </c:pt>
                <c:pt idx="16">
                  <c:v>-1821</c:v>
                </c:pt>
                <c:pt idx="17">
                  <c:v>-1586</c:v>
                </c:pt>
                <c:pt idx="18">
                  <c:v>-353</c:v>
                </c:pt>
                <c:pt idx="19">
                  <c:v>49</c:v>
                </c:pt>
                <c:pt idx="20">
                  <c:v>5</c:v>
                </c:pt>
                <c:pt idx="21">
                  <c:v>231</c:v>
                </c:pt>
                <c:pt idx="22">
                  <c:v>1169</c:v>
                </c:pt>
                <c:pt idx="23">
                  <c:v>770</c:v>
                </c:pt>
                <c:pt idx="24">
                  <c:v>1271</c:v>
                </c:pt>
                <c:pt idx="25">
                  <c:v>2611</c:v>
                </c:pt>
                <c:pt idx="26">
                  <c:v>4301</c:v>
                </c:pt>
                <c:pt idx="27">
                  <c:v>4001</c:v>
                </c:pt>
                <c:pt idx="28">
                  <c:v>9892</c:v>
                </c:pt>
                <c:pt idx="29">
                  <c:v>6892</c:v>
                </c:pt>
                <c:pt idx="30">
                  <c:v>7295</c:v>
                </c:pt>
                <c:pt idx="31">
                  <c:v>7887</c:v>
                </c:pt>
                <c:pt idx="32">
                  <c:v>8379</c:v>
                </c:pt>
                <c:pt idx="33">
                  <c:v>8010</c:v>
                </c:pt>
                <c:pt idx="34">
                  <c:v>7751</c:v>
                </c:pt>
                <c:pt idx="35">
                  <c:v>8143</c:v>
                </c:pt>
                <c:pt idx="36">
                  <c:v>7451</c:v>
                </c:pt>
                <c:pt idx="37">
                  <c:v>6956</c:v>
                </c:pt>
                <c:pt idx="38">
                  <c:v>9915</c:v>
                </c:pt>
                <c:pt idx="39">
                  <c:v>6959</c:v>
                </c:pt>
                <c:pt idx="40">
                  <c:v>16351</c:v>
                </c:pt>
                <c:pt idx="41">
                  <c:v>16646</c:v>
                </c:pt>
                <c:pt idx="42">
                  <c:v>16393</c:v>
                </c:pt>
                <c:pt idx="43">
                  <c:v>22725</c:v>
                </c:pt>
                <c:pt idx="44">
                  <c:v>22466</c:v>
                </c:pt>
                <c:pt idx="45">
                  <c:v>13117</c:v>
                </c:pt>
                <c:pt idx="46">
                  <c:v>14086</c:v>
                </c:pt>
                <c:pt idx="47">
                  <c:v>17029</c:v>
                </c:pt>
                <c:pt idx="48">
                  <c:v>19963</c:v>
                </c:pt>
                <c:pt idx="49">
                  <c:v>22820</c:v>
                </c:pt>
                <c:pt idx="50">
                  <c:v>24968</c:v>
                </c:pt>
                <c:pt idx="51">
                  <c:v>27258</c:v>
                </c:pt>
                <c:pt idx="52">
                  <c:v>29902</c:v>
                </c:pt>
                <c:pt idx="53">
                  <c:v>32504</c:v>
                </c:pt>
                <c:pt idx="54">
                  <c:v>35057</c:v>
                </c:pt>
                <c:pt idx="55">
                  <c:v>35818</c:v>
                </c:pt>
                <c:pt idx="56">
                  <c:v>33760</c:v>
                </c:pt>
                <c:pt idx="57">
                  <c:v>34754</c:v>
                </c:pt>
                <c:pt idx="58">
                  <c:v>34041</c:v>
                </c:pt>
                <c:pt idx="59">
                  <c:v>34971</c:v>
                </c:pt>
                <c:pt idx="60">
                  <c:v>34777</c:v>
                </c:pt>
                <c:pt idx="61">
                  <c:v>32842</c:v>
                </c:pt>
                <c:pt idx="62">
                  <c:v>32631</c:v>
                </c:pt>
                <c:pt idx="63">
                  <c:v>32425</c:v>
                </c:pt>
                <c:pt idx="64">
                  <c:v>31033</c:v>
                </c:pt>
                <c:pt idx="65">
                  <c:v>31761</c:v>
                </c:pt>
                <c:pt idx="66">
                  <c:v>32590</c:v>
                </c:pt>
                <c:pt idx="67">
                  <c:v>31759</c:v>
                </c:pt>
                <c:pt idx="68">
                  <c:v>29595</c:v>
                </c:pt>
                <c:pt idx="69">
                  <c:v>28216</c:v>
                </c:pt>
                <c:pt idx="70">
                  <c:v>28823</c:v>
                </c:pt>
                <c:pt idx="71">
                  <c:v>28854</c:v>
                </c:pt>
                <c:pt idx="72">
                  <c:v>28480.400000000001</c:v>
                </c:pt>
                <c:pt idx="73">
                  <c:v>32390.400000000001</c:v>
                </c:pt>
                <c:pt idx="74">
                  <c:v>32690.400000000001</c:v>
                </c:pt>
                <c:pt idx="75">
                  <c:v>29760.400000000001</c:v>
                </c:pt>
                <c:pt idx="76">
                  <c:v>31000.400000000001</c:v>
                </c:pt>
                <c:pt idx="77">
                  <c:v>33310.400000000001</c:v>
                </c:pt>
                <c:pt idx="78">
                  <c:v>34240.400000000001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C47-0B4E-9940-5B9F423EA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343311"/>
        <c:axId val="68264047"/>
      </c:lineChart>
      <c:catAx>
        <c:axId val="515343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64047"/>
        <c:crosses val="autoZero"/>
        <c:auto val="1"/>
        <c:lblAlgn val="ctr"/>
        <c:lblOffset val="100"/>
        <c:noMultiLvlLbl val="0"/>
      </c:catAx>
      <c:valAx>
        <c:axId val="6826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13" Type="http://schemas.openxmlformats.org/officeDocument/2006/relationships/chart" Target="../charts/chart7.xml"/><Relationship Id="rId3" Type="http://schemas.openxmlformats.org/officeDocument/2006/relationships/image" Target="../media/image3.png"/><Relationship Id="rId7" Type="http://schemas.openxmlformats.org/officeDocument/2006/relationships/chart" Target="../charts/chart1.xml"/><Relationship Id="rId12" Type="http://schemas.openxmlformats.org/officeDocument/2006/relationships/chart" Target="../charts/chart6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chart" Target="../charts/chart5.xml"/><Relationship Id="rId5" Type="http://schemas.openxmlformats.org/officeDocument/2006/relationships/image" Target="../media/image5.png"/><Relationship Id="rId10" Type="http://schemas.openxmlformats.org/officeDocument/2006/relationships/chart" Target="../charts/chart4.xml"/><Relationship Id="rId4" Type="http://schemas.openxmlformats.org/officeDocument/2006/relationships/image" Target="../media/image4.png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390724</xdr:colOff>
      <xdr:row>146</xdr:row>
      <xdr:rowOff>119617</xdr:rowOff>
    </xdr:from>
    <xdr:to>
      <xdr:col>14</xdr:col>
      <xdr:colOff>0</xdr:colOff>
      <xdr:row>178</xdr:row>
      <xdr:rowOff>110630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1465DACA-56EC-EE4F-8AD5-2D37B79C7132}"/>
            </a:ext>
          </a:extLst>
        </xdr:cNvPr>
        <xdr:cNvSpPr/>
      </xdr:nvSpPr>
      <xdr:spPr>
        <a:xfrm>
          <a:off x="7360957" y="35147989"/>
          <a:ext cx="7022531" cy="6606827"/>
        </a:xfrm>
        <a:prstGeom prst="roundRect">
          <a:avLst>
            <a:gd name="adj" fmla="val 8334"/>
          </a:avLst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27</xdr:col>
      <xdr:colOff>795868</xdr:colOff>
      <xdr:row>58</xdr:row>
      <xdr:rowOff>321734</xdr:rowOff>
    </xdr:from>
    <xdr:to>
      <xdr:col>35</xdr:col>
      <xdr:colOff>592668</xdr:colOff>
      <xdr:row>78</xdr:row>
      <xdr:rowOff>67734</xdr:rowOff>
    </xdr:to>
    <xdr:sp macro="" textlink="">
      <xdr:nvSpPr>
        <xdr:cNvPr id="1042" name="Rounded Rectangle 1041">
          <a:extLst>
            <a:ext uri="{FF2B5EF4-FFF2-40B4-BE49-F238E27FC236}">
              <a16:creationId xmlns:a16="http://schemas.microsoft.com/office/drawing/2014/main" id="{FD7047B7-9E61-DB40-894D-805EEAD7A93E}"/>
            </a:ext>
          </a:extLst>
        </xdr:cNvPr>
        <xdr:cNvSpPr/>
      </xdr:nvSpPr>
      <xdr:spPr>
        <a:xfrm>
          <a:off x="26365201" y="8856134"/>
          <a:ext cx="6299200" cy="4470400"/>
        </a:xfrm>
        <a:prstGeom prst="roundRect">
          <a:avLst>
            <a:gd name="adj" fmla="val 8334"/>
          </a:avLst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228599</xdr:colOff>
      <xdr:row>0</xdr:row>
      <xdr:rowOff>279400</xdr:rowOff>
    </xdr:from>
    <xdr:to>
      <xdr:col>29</xdr:col>
      <xdr:colOff>635000</xdr:colOff>
      <xdr:row>5</xdr:row>
      <xdr:rowOff>101600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4C248ACC-D97A-9084-AE02-264326EEC27E}"/>
            </a:ext>
          </a:extLst>
        </xdr:cNvPr>
        <xdr:cNvSpPr/>
      </xdr:nvSpPr>
      <xdr:spPr>
        <a:xfrm>
          <a:off x="2895599" y="279400"/>
          <a:ext cx="24993601" cy="1397000"/>
        </a:xfrm>
        <a:prstGeom prst="roundRect">
          <a:avLst/>
        </a:prstGeom>
        <a:solidFill>
          <a:schemeClr val="tx1"/>
        </a:solidFill>
        <a:ln>
          <a:solidFill>
            <a:schemeClr val="bg1">
              <a:lumMod val="50000"/>
            </a:schemeClr>
          </a:solidFill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711200</xdr:colOff>
      <xdr:row>0</xdr:row>
      <xdr:rowOff>406400</xdr:rowOff>
    </xdr:from>
    <xdr:to>
      <xdr:col>29</xdr:col>
      <xdr:colOff>0</xdr:colOff>
      <xdr:row>5</xdr:row>
      <xdr:rowOff>25400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EFD80B1-84CB-2FD7-74D9-D7A2E36C1B02}"/>
            </a:ext>
          </a:extLst>
        </xdr:cNvPr>
        <xdr:cNvSpPr txBox="1"/>
      </xdr:nvSpPr>
      <xdr:spPr>
        <a:xfrm>
          <a:off x="3383280" y="406400"/>
          <a:ext cx="23774400" cy="118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5400" b="1" i="0" u="none" strike="noStrike">
              <a:solidFill>
                <a:schemeClr val="bg1"/>
              </a:solidFill>
              <a:effectLst/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t>TRADING STATS</a:t>
          </a:r>
          <a:r>
            <a:rPr lang="en-US" sz="5400" b="1" i="0" u="none" strike="noStrike" baseline="0">
              <a:solidFill>
                <a:schemeClr val="bg1"/>
              </a:solidFill>
              <a:effectLst/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t> DEMO DASHBOARD</a:t>
          </a:r>
          <a:endParaRPr lang="en-US" sz="5400" b="1" i="0">
            <a:solidFill>
              <a:schemeClr val="bg1"/>
            </a:solidFill>
            <a:latin typeface="Arial Black" panose="020B0604020202020204" pitchFamily="34" charset="0"/>
            <a:cs typeface="Arial Black" panose="020B0604020202020204" pitchFamily="34" charset="0"/>
          </a:endParaRPr>
        </a:p>
      </xdr:txBody>
    </xdr:sp>
    <xdr:clientData/>
  </xdr:twoCellAnchor>
  <xdr:twoCellAnchor>
    <xdr:from>
      <xdr:col>1</xdr:col>
      <xdr:colOff>25400</xdr:colOff>
      <xdr:row>0</xdr:row>
      <xdr:rowOff>473882</xdr:rowOff>
    </xdr:from>
    <xdr:to>
      <xdr:col>3</xdr:col>
      <xdr:colOff>75820</xdr:colOff>
      <xdr:row>5</xdr:row>
      <xdr:rowOff>151642</xdr:rowOff>
    </xdr:to>
    <xdr:sp macro="" textlink="">
      <xdr:nvSpPr>
        <xdr:cNvPr id="32" name="Freeform 31">
          <a:extLst>
            <a:ext uri="{FF2B5EF4-FFF2-40B4-BE49-F238E27FC236}">
              <a16:creationId xmlns:a16="http://schemas.microsoft.com/office/drawing/2014/main" id="{4DD4BAD2-A2CB-F493-4B0B-835019690BCD}"/>
            </a:ext>
          </a:extLst>
        </xdr:cNvPr>
        <xdr:cNvSpPr/>
      </xdr:nvSpPr>
      <xdr:spPr>
        <a:xfrm>
          <a:off x="838200" y="473882"/>
          <a:ext cx="1904620" cy="1277960"/>
        </a:xfrm>
        <a:custGeom>
          <a:avLst/>
          <a:gdLst>
            <a:gd name="connsiteX0" fmla="*/ 27709 w 3087279"/>
            <a:gd name="connsiteY0" fmla="*/ 711200 h 960581"/>
            <a:gd name="connsiteX1" fmla="*/ 27709 w 3087279"/>
            <a:gd name="connsiteY1" fmla="*/ 711200 h 960581"/>
            <a:gd name="connsiteX2" fmla="*/ 785091 w 3087279"/>
            <a:gd name="connsiteY2" fmla="*/ 711200 h 960581"/>
            <a:gd name="connsiteX3" fmla="*/ 877455 w 3087279"/>
            <a:gd name="connsiteY3" fmla="*/ 720436 h 960581"/>
            <a:gd name="connsiteX4" fmla="*/ 1016000 w 3087279"/>
            <a:gd name="connsiteY4" fmla="*/ 738909 h 960581"/>
            <a:gd name="connsiteX5" fmla="*/ 1099127 w 3087279"/>
            <a:gd name="connsiteY5" fmla="*/ 748145 h 960581"/>
            <a:gd name="connsiteX6" fmla="*/ 1551709 w 3087279"/>
            <a:gd name="connsiteY6" fmla="*/ 738909 h 960581"/>
            <a:gd name="connsiteX7" fmla="*/ 1662545 w 3087279"/>
            <a:gd name="connsiteY7" fmla="*/ 720436 h 960581"/>
            <a:gd name="connsiteX8" fmla="*/ 1838036 w 3087279"/>
            <a:gd name="connsiteY8" fmla="*/ 711200 h 960581"/>
            <a:gd name="connsiteX9" fmla="*/ 2355273 w 3087279"/>
            <a:gd name="connsiteY9" fmla="*/ 711200 h 960581"/>
            <a:gd name="connsiteX10" fmla="*/ 2724727 w 3087279"/>
            <a:gd name="connsiteY10" fmla="*/ 720436 h 960581"/>
            <a:gd name="connsiteX11" fmla="*/ 2752436 w 3087279"/>
            <a:gd name="connsiteY11" fmla="*/ 711200 h 960581"/>
            <a:gd name="connsiteX12" fmla="*/ 2743200 w 3087279"/>
            <a:gd name="connsiteY12" fmla="*/ 683490 h 960581"/>
            <a:gd name="connsiteX13" fmla="*/ 2733964 w 3087279"/>
            <a:gd name="connsiteY13" fmla="*/ 544945 h 960581"/>
            <a:gd name="connsiteX14" fmla="*/ 2743200 w 3087279"/>
            <a:gd name="connsiteY14" fmla="*/ 350981 h 960581"/>
            <a:gd name="connsiteX15" fmla="*/ 2761673 w 3087279"/>
            <a:gd name="connsiteY15" fmla="*/ 157018 h 960581"/>
            <a:gd name="connsiteX16" fmla="*/ 2770909 w 3087279"/>
            <a:gd name="connsiteY16" fmla="*/ 9236 h 960581"/>
            <a:gd name="connsiteX17" fmla="*/ 2927927 w 3087279"/>
            <a:gd name="connsiteY17" fmla="*/ 18472 h 960581"/>
            <a:gd name="connsiteX18" fmla="*/ 3020291 w 3087279"/>
            <a:gd name="connsiteY18" fmla="*/ 0 h 960581"/>
            <a:gd name="connsiteX19" fmla="*/ 3084945 w 3087279"/>
            <a:gd name="connsiteY19" fmla="*/ 9236 h 960581"/>
            <a:gd name="connsiteX20" fmla="*/ 3075709 w 3087279"/>
            <a:gd name="connsiteY20" fmla="*/ 36945 h 960581"/>
            <a:gd name="connsiteX21" fmla="*/ 3066473 w 3087279"/>
            <a:gd name="connsiteY21" fmla="*/ 101600 h 960581"/>
            <a:gd name="connsiteX22" fmla="*/ 3057236 w 3087279"/>
            <a:gd name="connsiteY22" fmla="*/ 212436 h 960581"/>
            <a:gd name="connsiteX23" fmla="*/ 3048000 w 3087279"/>
            <a:gd name="connsiteY23" fmla="*/ 452581 h 960581"/>
            <a:gd name="connsiteX24" fmla="*/ 3038764 w 3087279"/>
            <a:gd name="connsiteY24" fmla="*/ 942109 h 960581"/>
            <a:gd name="connsiteX25" fmla="*/ 3011055 w 3087279"/>
            <a:gd name="connsiteY25" fmla="*/ 932872 h 960581"/>
            <a:gd name="connsiteX26" fmla="*/ 2660073 w 3087279"/>
            <a:gd name="connsiteY26" fmla="*/ 942109 h 960581"/>
            <a:gd name="connsiteX27" fmla="*/ 2586182 w 3087279"/>
            <a:gd name="connsiteY27" fmla="*/ 951345 h 960581"/>
            <a:gd name="connsiteX28" fmla="*/ 2493818 w 3087279"/>
            <a:gd name="connsiteY28" fmla="*/ 960581 h 960581"/>
            <a:gd name="connsiteX29" fmla="*/ 1745673 w 3087279"/>
            <a:gd name="connsiteY29" fmla="*/ 951345 h 960581"/>
            <a:gd name="connsiteX30" fmla="*/ 1505527 w 3087279"/>
            <a:gd name="connsiteY30" fmla="*/ 932872 h 960581"/>
            <a:gd name="connsiteX31" fmla="*/ 1246909 w 3087279"/>
            <a:gd name="connsiteY31" fmla="*/ 923636 h 960581"/>
            <a:gd name="connsiteX32" fmla="*/ 0 w 3087279"/>
            <a:gd name="connsiteY32" fmla="*/ 905163 h 960581"/>
            <a:gd name="connsiteX33" fmla="*/ 9236 w 3087279"/>
            <a:gd name="connsiteY33" fmla="*/ 803563 h 960581"/>
            <a:gd name="connsiteX34" fmla="*/ 27709 w 3087279"/>
            <a:gd name="connsiteY34" fmla="*/ 701963 h 960581"/>
            <a:gd name="connsiteX35" fmla="*/ 27709 w 3087279"/>
            <a:gd name="connsiteY35" fmla="*/ 711200 h 960581"/>
            <a:gd name="connsiteX0" fmla="*/ 27709 w 3087279"/>
            <a:gd name="connsiteY0" fmla="*/ 711200 h 968274"/>
            <a:gd name="connsiteX1" fmla="*/ 27709 w 3087279"/>
            <a:gd name="connsiteY1" fmla="*/ 711200 h 968274"/>
            <a:gd name="connsiteX2" fmla="*/ 785091 w 3087279"/>
            <a:gd name="connsiteY2" fmla="*/ 711200 h 968274"/>
            <a:gd name="connsiteX3" fmla="*/ 877455 w 3087279"/>
            <a:gd name="connsiteY3" fmla="*/ 720436 h 968274"/>
            <a:gd name="connsiteX4" fmla="*/ 1016000 w 3087279"/>
            <a:gd name="connsiteY4" fmla="*/ 738909 h 968274"/>
            <a:gd name="connsiteX5" fmla="*/ 1099127 w 3087279"/>
            <a:gd name="connsiteY5" fmla="*/ 748145 h 968274"/>
            <a:gd name="connsiteX6" fmla="*/ 1551709 w 3087279"/>
            <a:gd name="connsiteY6" fmla="*/ 738909 h 968274"/>
            <a:gd name="connsiteX7" fmla="*/ 1662545 w 3087279"/>
            <a:gd name="connsiteY7" fmla="*/ 720436 h 968274"/>
            <a:gd name="connsiteX8" fmla="*/ 1838036 w 3087279"/>
            <a:gd name="connsiteY8" fmla="*/ 711200 h 968274"/>
            <a:gd name="connsiteX9" fmla="*/ 2355273 w 3087279"/>
            <a:gd name="connsiteY9" fmla="*/ 711200 h 968274"/>
            <a:gd name="connsiteX10" fmla="*/ 2724727 w 3087279"/>
            <a:gd name="connsiteY10" fmla="*/ 720436 h 968274"/>
            <a:gd name="connsiteX11" fmla="*/ 2752436 w 3087279"/>
            <a:gd name="connsiteY11" fmla="*/ 711200 h 968274"/>
            <a:gd name="connsiteX12" fmla="*/ 2743200 w 3087279"/>
            <a:gd name="connsiteY12" fmla="*/ 683490 h 968274"/>
            <a:gd name="connsiteX13" fmla="*/ 2733964 w 3087279"/>
            <a:gd name="connsiteY13" fmla="*/ 544945 h 968274"/>
            <a:gd name="connsiteX14" fmla="*/ 2743200 w 3087279"/>
            <a:gd name="connsiteY14" fmla="*/ 350981 h 968274"/>
            <a:gd name="connsiteX15" fmla="*/ 2761673 w 3087279"/>
            <a:gd name="connsiteY15" fmla="*/ 157018 h 968274"/>
            <a:gd name="connsiteX16" fmla="*/ 2770909 w 3087279"/>
            <a:gd name="connsiteY16" fmla="*/ 9236 h 968274"/>
            <a:gd name="connsiteX17" fmla="*/ 2927927 w 3087279"/>
            <a:gd name="connsiteY17" fmla="*/ 18472 h 968274"/>
            <a:gd name="connsiteX18" fmla="*/ 3020291 w 3087279"/>
            <a:gd name="connsiteY18" fmla="*/ 0 h 968274"/>
            <a:gd name="connsiteX19" fmla="*/ 3084945 w 3087279"/>
            <a:gd name="connsiteY19" fmla="*/ 9236 h 968274"/>
            <a:gd name="connsiteX20" fmla="*/ 3075709 w 3087279"/>
            <a:gd name="connsiteY20" fmla="*/ 36945 h 968274"/>
            <a:gd name="connsiteX21" fmla="*/ 3066473 w 3087279"/>
            <a:gd name="connsiteY21" fmla="*/ 101600 h 968274"/>
            <a:gd name="connsiteX22" fmla="*/ 3057236 w 3087279"/>
            <a:gd name="connsiteY22" fmla="*/ 212436 h 968274"/>
            <a:gd name="connsiteX23" fmla="*/ 3048000 w 3087279"/>
            <a:gd name="connsiteY23" fmla="*/ 452581 h 968274"/>
            <a:gd name="connsiteX24" fmla="*/ 3038764 w 3087279"/>
            <a:gd name="connsiteY24" fmla="*/ 942109 h 968274"/>
            <a:gd name="connsiteX25" fmla="*/ 2935341 w 3087279"/>
            <a:gd name="connsiteY25" fmla="*/ 903751 h 968274"/>
            <a:gd name="connsiteX26" fmla="*/ 2660073 w 3087279"/>
            <a:gd name="connsiteY26" fmla="*/ 942109 h 968274"/>
            <a:gd name="connsiteX27" fmla="*/ 2586182 w 3087279"/>
            <a:gd name="connsiteY27" fmla="*/ 951345 h 968274"/>
            <a:gd name="connsiteX28" fmla="*/ 2493818 w 3087279"/>
            <a:gd name="connsiteY28" fmla="*/ 960581 h 968274"/>
            <a:gd name="connsiteX29" fmla="*/ 1745673 w 3087279"/>
            <a:gd name="connsiteY29" fmla="*/ 951345 h 968274"/>
            <a:gd name="connsiteX30" fmla="*/ 1505527 w 3087279"/>
            <a:gd name="connsiteY30" fmla="*/ 932872 h 968274"/>
            <a:gd name="connsiteX31" fmla="*/ 1246909 w 3087279"/>
            <a:gd name="connsiteY31" fmla="*/ 923636 h 968274"/>
            <a:gd name="connsiteX32" fmla="*/ 0 w 3087279"/>
            <a:gd name="connsiteY32" fmla="*/ 905163 h 968274"/>
            <a:gd name="connsiteX33" fmla="*/ 9236 w 3087279"/>
            <a:gd name="connsiteY33" fmla="*/ 803563 h 968274"/>
            <a:gd name="connsiteX34" fmla="*/ 27709 w 3087279"/>
            <a:gd name="connsiteY34" fmla="*/ 701963 h 968274"/>
            <a:gd name="connsiteX35" fmla="*/ 27709 w 3087279"/>
            <a:gd name="connsiteY35" fmla="*/ 711200 h 968274"/>
            <a:gd name="connsiteX0" fmla="*/ 27709 w 3087279"/>
            <a:gd name="connsiteY0" fmla="*/ 711200 h 960581"/>
            <a:gd name="connsiteX1" fmla="*/ 27709 w 3087279"/>
            <a:gd name="connsiteY1" fmla="*/ 711200 h 960581"/>
            <a:gd name="connsiteX2" fmla="*/ 785091 w 3087279"/>
            <a:gd name="connsiteY2" fmla="*/ 711200 h 960581"/>
            <a:gd name="connsiteX3" fmla="*/ 877455 w 3087279"/>
            <a:gd name="connsiteY3" fmla="*/ 720436 h 960581"/>
            <a:gd name="connsiteX4" fmla="*/ 1016000 w 3087279"/>
            <a:gd name="connsiteY4" fmla="*/ 738909 h 960581"/>
            <a:gd name="connsiteX5" fmla="*/ 1099127 w 3087279"/>
            <a:gd name="connsiteY5" fmla="*/ 748145 h 960581"/>
            <a:gd name="connsiteX6" fmla="*/ 1551709 w 3087279"/>
            <a:gd name="connsiteY6" fmla="*/ 738909 h 960581"/>
            <a:gd name="connsiteX7" fmla="*/ 1662545 w 3087279"/>
            <a:gd name="connsiteY7" fmla="*/ 720436 h 960581"/>
            <a:gd name="connsiteX8" fmla="*/ 1838036 w 3087279"/>
            <a:gd name="connsiteY8" fmla="*/ 711200 h 960581"/>
            <a:gd name="connsiteX9" fmla="*/ 2355273 w 3087279"/>
            <a:gd name="connsiteY9" fmla="*/ 711200 h 960581"/>
            <a:gd name="connsiteX10" fmla="*/ 2724727 w 3087279"/>
            <a:gd name="connsiteY10" fmla="*/ 720436 h 960581"/>
            <a:gd name="connsiteX11" fmla="*/ 2752436 w 3087279"/>
            <a:gd name="connsiteY11" fmla="*/ 711200 h 960581"/>
            <a:gd name="connsiteX12" fmla="*/ 2743200 w 3087279"/>
            <a:gd name="connsiteY12" fmla="*/ 683490 h 960581"/>
            <a:gd name="connsiteX13" fmla="*/ 2733964 w 3087279"/>
            <a:gd name="connsiteY13" fmla="*/ 544945 h 960581"/>
            <a:gd name="connsiteX14" fmla="*/ 2743200 w 3087279"/>
            <a:gd name="connsiteY14" fmla="*/ 350981 h 960581"/>
            <a:gd name="connsiteX15" fmla="*/ 2761673 w 3087279"/>
            <a:gd name="connsiteY15" fmla="*/ 157018 h 960581"/>
            <a:gd name="connsiteX16" fmla="*/ 2770909 w 3087279"/>
            <a:gd name="connsiteY16" fmla="*/ 9236 h 960581"/>
            <a:gd name="connsiteX17" fmla="*/ 2927927 w 3087279"/>
            <a:gd name="connsiteY17" fmla="*/ 18472 h 960581"/>
            <a:gd name="connsiteX18" fmla="*/ 3020291 w 3087279"/>
            <a:gd name="connsiteY18" fmla="*/ 0 h 960581"/>
            <a:gd name="connsiteX19" fmla="*/ 3084945 w 3087279"/>
            <a:gd name="connsiteY19" fmla="*/ 9236 h 960581"/>
            <a:gd name="connsiteX20" fmla="*/ 3075709 w 3087279"/>
            <a:gd name="connsiteY20" fmla="*/ 36945 h 960581"/>
            <a:gd name="connsiteX21" fmla="*/ 3066473 w 3087279"/>
            <a:gd name="connsiteY21" fmla="*/ 101600 h 960581"/>
            <a:gd name="connsiteX22" fmla="*/ 3057236 w 3087279"/>
            <a:gd name="connsiteY22" fmla="*/ 212436 h 960581"/>
            <a:gd name="connsiteX23" fmla="*/ 3048000 w 3087279"/>
            <a:gd name="connsiteY23" fmla="*/ 452581 h 960581"/>
            <a:gd name="connsiteX24" fmla="*/ 3044588 w 3087279"/>
            <a:gd name="connsiteY24" fmla="*/ 755734 h 960581"/>
            <a:gd name="connsiteX25" fmla="*/ 2935341 w 3087279"/>
            <a:gd name="connsiteY25" fmla="*/ 903751 h 960581"/>
            <a:gd name="connsiteX26" fmla="*/ 2660073 w 3087279"/>
            <a:gd name="connsiteY26" fmla="*/ 942109 h 960581"/>
            <a:gd name="connsiteX27" fmla="*/ 2586182 w 3087279"/>
            <a:gd name="connsiteY27" fmla="*/ 951345 h 960581"/>
            <a:gd name="connsiteX28" fmla="*/ 2493818 w 3087279"/>
            <a:gd name="connsiteY28" fmla="*/ 960581 h 960581"/>
            <a:gd name="connsiteX29" fmla="*/ 1745673 w 3087279"/>
            <a:gd name="connsiteY29" fmla="*/ 951345 h 960581"/>
            <a:gd name="connsiteX30" fmla="*/ 1505527 w 3087279"/>
            <a:gd name="connsiteY30" fmla="*/ 932872 h 960581"/>
            <a:gd name="connsiteX31" fmla="*/ 1246909 w 3087279"/>
            <a:gd name="connsiteY31" fmla="*/ 923636 h 960581"/>
            <a:gd name="connsiteX32" fmla="*/ 0 w 3087279"/>
            <a:gd name="connsiteY32" fmla="*/ 905163 h 960581"/>
            <a:gd name="connsiteX33" fmla="*/ 9236 w 3087279"/>
            <a:gd name="connsiteY33" fmla="*/ 803563 h 960581"/>
            <a:gd name="connsiteX34" fmla="*/ 27709 w 3087279"/>
            <a:gd name="connsiteY34" fmla="*/ 701963 h 960581"/>
            <a:gd name="connsiteX35" fmla="*/ 27709 w 3087279"/>
            <a:gd name="connsiteY35" fmla="*/ 711200 h 960581"/>
            <a:gd name="connsiteX0" fmla="*/ 27709 w 3087279"/>
            <a:gd name="connsiteY0" fmla="*/ 711200 h 960581"/>
            <a:gd name="connsiteX1" fmla="*/ 27709 w 3087279"/>
            <a:gd name="connsiteY1" fmla="*/ 711200 h 960581"/>
            <a:gd name="connsiteX2" fmla="*/ 785091 w 3087279"/>
            <a:gd name="connsiteY2" fmla="*/ 711200 h 960581"/>
            <a:gd name="connsiteX3" fmla="*/ 877455 w 3087279"/>
            <a:gd name="connsiteY3" fmla="*/ 720436 h 960581"/>
            <a:gd name="connsiteX4" fmla="*/ 1016000 w 3087279"/>
            <a:gd name="connsiteY4" fmla="*/ 738909 h 960581"/>
            <a:gd name="connsiteX5" fmla="*/ 1099127 w 3087279"/>
            <a:gd name="connsiteY5" fmla="*/ 748145 h 960581"/>
            <a:gd name="connsiteX6" fmla="*/ 1551709 w 3087279"/>
            <a:gd name="connsiteY6" fmla="*/ 738909 h 960581"/>
            <a:gd name="connsiteX7" fmla="*/ 1662545 w 3087279"/>
            <a:gd name="connsiteY7" fmla="*/ 720436 h 960581"/>
            <a:gd name="connsiteX8" fmla="*/ 1838036 w 3087279"/>
            <a:gd name="connsiteY8" fmla="*/ 711200 h 960581"/>
            <a:gd name="connsiteX9" fmla="*/ 2355273 w 3087279"/>
            <a:gd name="connsiteY9" fmla="*/ 711200 h 960581"/>
            <a:gd name="connsiteX10" fmla="*/ 2724727 w 3087279"/>
            <a:gd name="connsiteY10" fmla="*/ 720436 h 960581"/>
            <a:gd name="connsiteX11" fmla="*/ 2752436 w 3087279"/>
            <a:gd name="connsiteY11" fmla="*/ 711200 h 960581"/>
            <a:gd name="connsiteX12" fmla="*/ 2743200 w 3087279"/>
            <a:gd name="connsiteY12" fmla="*/ 683490 h 960581"/>
            <a:gd name="connsiteX13" fmla="*/ 2733964 w 3087279"/>
            <a:gd name="connsiteY13" fmla="*/ 544945 h 960581"/>
            <a:gd name="connsiteX14" fmla="*/ 2743200 w 3087279"/>
            <a:gd name="connsiteY14" fmla="*/ 350981 h 960581"/>
            <a:gd name="connsiteX15" fmla="*/ 2761673 w 3087279"/>
            <a:gd name="connsiteY15" fmla="*/ 157018 h 960581"/>
            <a:gd name="connsiteX16" fmla="*/ 2770909 w 3087279"/>
            <a:gd name="connsiteY16" fmla="*/ 9236 h 960581"/>
            <a:gd name="connsiteX17" fmla="*/ 2927927 w 3087279"/>
            <a:gd name="connsiteY17" fmla="*/ 18472 h 960581"/>
            <a:gd name="connsiteX18" fmla="*/ 3020291 w 3087279"/>
            <a:gd name="connsiteY18" fmla="*/ 0 h 960581"/>
            <a:gd name="connsiteX19" fmla="*/ 3084945 w 3087279"/>
            <a:gd name="connsiteY19" fmla="*/ 9236 h 960581"/>
            <a:gd name="connsiteX20" fmla="*/ 3075709 w 3087279"/>
            <a:gd name="connsiteY20" fmla="*/ 36945 h 960581"/>
            <a:gd name="connsiteX21" fmla="*/ 3066473 w 3087279"/>
            <a:gd name="connsiteY21" fmla="*/ 101600 h 960581"/>
            <a:gd name="connsiteX22" fmla="*/ 3057236 w 3087279"/>
            <a:gd name="connsiteY22" fmla="*/ 212436 h 960581"/>
            <a:gd name="connsiteX23" fmla="*/ 3048000 w 3087279"/>
            <a:gd name="connsiteY23" fmla="*/ 452581 h 960581"/>
            <a:gd name="connsiteX24" fmla="*/ 3044588 w 3087279"/>
            <a:gd name="connsiteY24" fmla="*/ 755734 h 960581"/>
            <a:gd name="connsiteX25" fmla="*/ 2882923 w 3087279"/>
            <a:gd name="connsiteY25" fmla="*/ 938697 h 960581"/>
            <a:gd name="connsiteX26" fmla="*/ 2660073 w 3087279"/>
            <a:gd name="connsiteY26" fmla="*/ 942109 h 960581"/>
            <a:gd name="connsiteX27" fmla="*/ 2586182 w 3087279"/>
            <a:gd name="connsiteY27" fmla="*/ 951345 h 960581"/>
            <a:gd name="connsiteX28" fmla="*/ 2493818 w 3087279"/>
            <a:gd name="connsiteY28" fmla="*/ 960581 h 960581"/>
            <a:gd name="connsiteX29" fmla="*/ 1745673 w 3087279"/>
            <a:gd name="connsiteY29" fmla="*/ 951345 h 960581"/>
            <a:gd name="connsiteX30" fmla="*/ 1505527 w 3087279"/>
            <a:gd name="connsiteY30" fmla="*/ 932872 h 960581"/>
            <a:gd name="connsiteX31" fmla="*/ 1246909 w 3087279"/>
            <a:gd name="connsiteY31" fmla="*/ 923636 h 960581"/>
            <a:gd name="connsiteX32" fmla="*/ 0 w 3087279"/>
            <a:gd name="connsiteY32" fmla="*/ 905163 h 960581"/>
            <a:gd name="connsiteX33" fmla="*/ 9236 w 3087279"/>
            <a:gd name="connsiteY33" fmla="*/ 803563 h 960581"/>
            <a:gd name="connsiteX34" fmla="*/ 27709 w 3087279"/>
            <a:gd name="connsiteY34" fmla="*/ 701963 h 960581"/>
            <a:gd name="connsiteX35" fmla="*/ 27709 w 3087279"/>
            <a:gd name="connsiteY35" fmla="*/ 711200 h 960581"/>
            <a:gd name="connsiteX0" fmla="*/ 27709 w 3087279"/>
            <a:gd name="connsiteY0" fmla="*/ 711200 h 960581"/>
            <a:gd name="connsiteX1" fmla="*/ 27709 w 3087279"/>
            <a:gd name="connsiteY1" fmla="*/ 711200 h 960581"/>
            <a:gd name="connsiteX2" fmla="*/ 785091 w 3087279"/>
            <a:gd name="connsiteY2" fmla="*/ 711200 h 960581"/>
            <a:gd name="connsiteX3" fmla="*/ 877455 w 3087279"/>
            <a:gd name="connsiteY3" fmla="*/ 720436 h 960581"/>
            <a:gd name="connsiteX4" fmla="*/ 1016000 w 3087279"/>
            <a:gd name="connsiteY4" fmla="*/ 738909 h 960581"/>
            <a:gd name="connsiteX5" fmla="*/ 1099127 w 3087279"/>
            <a:gd name="connsiteY5" fmla="*/ 748145 h 960581"/>
            <a:gd name="connsiteX6" fmla="*/ 1551709 w 3087279"/>
            <a:gd name="connsiteY6" fmla="*/ 738909 h 960581"/>
            <a:gd name="connsiteX7" fmla="*/ 1662545 w 3087279"/>
            <a:gd name="connsiteY7" fmla="*/ 720436 h 960581"/>
            <a:gd name="connsiteX8" fmla="*/ 1838036 w 3087279"/>
            <a:gd name="connsiteY8" fmla="*/ 711200 h 960581"/>
            <a:gd name="connsiteX9" fmla="*/ 2355273 w 3087279"/>
            <a:gd name="connsiteY9" fmla="*/ 711200 h 960581"/>
            <a:gd name="connsiteX10" fmla="*/ 2724727 w 3087279"/>
            <a:gd name="connsiteY10" fmla="*/ 720436 h 960581"/>
            <a:gd name="connsiteX11" fmla="*/ 2752436 w 3087279"/>
            <a:gd name="connsiteY11" fmla="*/ 711200 h 960581"/>
            <a:gd name="connsiteX12" fmla="*/ 2743200 w 3087279"/>
            <a:gd name="connsiteY12" fmla="*/ 683490 h 960581"/>
            <a:gd name="connsiteX13" fmla="*/ 2733964 w 3087279"/>
            <a:gd name="connsiteY13" fmla="*/ 544945 h 960581"/>
            <a:gd name="connsiteX14" fmla="*/ 2743200 w 3087279"/>
            <a:gd name="connsiteY14" fmla="*/ 350981 h 960581"/>
            <a:gd name="connsiteX15" fmla="*/ 2761673 w 3087279"/>
            <a:gd name="connsiteY15" fmla="*/ 157018 h 960581"/>
            <a:gd name="connsiteX16" fmla="*/ 2770909 w 3087279"/>
            <a:gd name="connsiteY16" fmla="*/ 9236 h 960581"/>
            <a:gd name="connsiteX17" fmla="*/ 2927927 w 3087279"/>
            <a:gd name="connsiteY17" fmla="*/ 18472 h 960581"/>
            <a:gd name="connsiteX18" fmla="*/ 3020291 w 3087279"/>
            <a:gd name="connsiteY18" fmla="*/ 0 h 960581"/>
            <a:gd name="connsiteX19" fmla="*/ 3084945 w 3087279"/>
            <a:gd name="connsiteY19" fmla="*/ 9236 h 960581"/>
            <a:gd name="connsiteX20" fmla="*/ 3075709 w 3087279"/>
            <a:gd name="connsiteY20" fmla="*/ 36945 h 960581"/>
            <a:gd name="connsiteX21" fmla="*/ 3066473 w 3087279"/>
            <a:gd name="connsiteY21" fmla="*/ 101600 h 960581"/>
            <a:gd name="connsiteX22" fmla="*/ 3057236 w 3087279"/>
            <a:gd name="connsiteY22" fmla="*/ 212436 h 960581"/>
            <a:gd name="connsiteX23" fmla="*/ 3048000 w 3087279"/>
            <a:gd name="connsiteY23" fmla="*/ 452581 h 960581"/>
            <a:gd name="connsiteX24" fmla="*/ 3044588 w 3087279"/>
            <a:gd name="connsiteY24" fmla="*/ 755734 h 960581"/>
            <a:gd name="connsiteX25" fmla="*/ 2882923 w 3087279"/>
            <a:gd name="connsiteY25" fmla="*/ 938697 h 960581"/>
            <a:gd name="connsiteX26" fmla="*/ 2660073 w 3087279"/>
            <a:gd name="connsiteY26" fmla="*/ 942109 h 960581"/>
            <a:gd name="connsiteX27" fmla="*/ 2522115 w 3087279"/>
            <a:gd name="connsiteY27" fmla="*/ 933873 h 960581"/>
            <a:gd name="connsiteX28" fmla="*/ 2493818 w 3087279"/>
            <a:gd name="connsiteY28" fmla="*/ 960581 h 960581"/>
            <a:gd name="connsiteX29" fmla="*/ 1745673 w 3087279"/>
            <a:gd name="connsiteY29" fmla="*/ 951345 h 960581"/>
            <a:gd name="connsiteX30" fmla="*/ 1505527 w 3087279"/>
            <a:gd name="connsiteY30" fmla="*/ 932872 h 960581"/>
            <a:gd name="connsiteX31" fmla="*/ 1246909 w 3087279"/>
            <a:gd name="connsiteY31" fmla="*/ 923636 h 960581"/>
            <a:gd name="connsiteX32" fmla="*/ 0 w 3087279"/>
            <a:gd name="connsiteY32" fmla="*/ 905163 h 960581"/>
            <a:gd name="connsiteX33" fmla="*/ 9236 w 3087279"/>
            <a:gd name="connsiteY33" fmla="*/ 803563 h 960581"/>
            <a:gd name="connsiteX34" fmla="*/ 27709 w 3087279"/>
            <a:gd name="connsiteY34" fmla="*/ 701963 h 960581"/>
            <a:gd name="connsiteX35" fmla="*/ 27709 w 3087279"/>
            <a:gd name="connsiteY35" fmla="*/ 711200 h 960581"/>
            <a:gd name="connsiteX0" fmla="*/ 27709 w 3087279"/>
            <a:gd name="connsiteY0" fmla="*/ 711200 h 951345"/>
            <a:gd name="connsiteX1" fmla="*/ 27709 w 3087279"/>
            <a:gd name="connsiteY1" fmla="*/ 711200 h 951345"/>
            <a:gd name="connsiteX2" fmla="*/ 785091 w 3087279"/>
            <a:gd name="connsiteY2" fmla="*/ 711200 h 951345"/>
            <a:gd name="connsiteX3" fmla="*/ 877455 w 3087279"/>
            <a:gd name="connsiteY3" fmla="*/ 720436 h 951345"/>
            <a:gd name="connsiteX4" fmla="*/ 1016000 w 3087279"/>
            <a:gd name="connsiteY4" fmla="*/ 738909 h 951345"/>
            <a:gd name="connsiteX5" fmla="*/ 1099127 w 3087279"/>
            <a:gd name="connsiteY5" fmla="*/ 748145 h 951345"/>
            <a:gd name="connsiteX6" fmla="*/ 1551709 w 3087279"/>
            <a:gd name="connsiteY6" fmla="*/ 738909 h 951345"/>
            <a:gd name="connsiteX7" fmla="*/ 1662545 w 3087279"/>
            <a:gd name="connsiteY7" fmla="*/ 720436 h 951345"/>
            <a:gd name="connsiteX8" fmla="*/ 1838036 w 3087279"/>
            <a:gd name="connsiteY8" fmla="*/ 711200 h 951345"/>
            <a:gd name="connsiteX9" fmla="*/ 2355273 w 3087279"/>
            <a:gd name="connsiteY9" fmla="*/ 711200 h 951345"/>
            <a:gd name="connsiteX10" fmla="*/ 2724727 w 3087279"/>
            <a:gd name="connsiteY10" fmla="*/ 720436 h 951345"/>
            <a:gd name="connsiteX11" fmla="*/ 2752436 w 3087279"/>
            <a:gd name="connsiteY11" fmla="*/ 711200 h 951345"/>
            <a:gd name="connsiteX12" fmla="*/ 2743200 w 3087279"/>
            <a:gd name="connsiteY12" fmla="*/ 683490 h 951345"/>
            <a:gd name="connsiteX13" fmla="*/ 2733964 w 3087279"/>
            <a:gd name="connsiteY13" fmla="*/ 544945 h 951345"/>
            <a:gd name="connsiteX14" fmla="*/ 2743200 w 3087279"/>
            <a:gd name="connsiteY14" fmla="*/ 350981 h 951345"/>
            <a:gd name="connsiteX15" fmla="*/ 2761673 w 3087279"/>
            <a:gd name="connsiteY15" fmla="*/ 157018 h 951345"/>
            <a:gd name="connsiteX16" fmla="*/ 2770909 w 3087279"/>
            <a:gd name="connsiteY16" fmla="*/ 9236 h 951345"/>
            <a:gd name="connsiteX17" fmla="*/ 2927927 w 3087279"/>
            <a:gd name="connsiteY17" fmla="*/ 18472 h 951345"/>
            <a:gd name="connsiteX18" fmla="*/ 3020291 w 3087279"/>
            <a:gd name="connsiteY18" fmla="*/ 0 h 951345"/>
            <a:gd name="connsiteX19" fmla="*/ 3084945 w 3087279"/>
            <a:gd name="connsiteY19" fmla="*/ 9236 h 951345"/>
            <a:gd name="connsiteX20" fmla="*/ 3075709 w 3087279"/>
            <a:gd name="connsiteY20" fmla="*/ 36945 h 951345"/>
            <a:gd name="connsiteX21" fmla="*/ 3066473 w 3087279"/>
            <a:gd name="connsiteY21" fmla="*/ 101600 h 951345"/>
            <a:gd name="connsiteX22" fmla="*/ 3057236 w 3087279"/>
            <a:gd name="connsiteY22" fmla="*/ 212436 h 951345"/>
            <a:gd name="connsiteX23" fmla="*/ 3048000 w 3087279"/>
            <a:gd name="connsiteY23" fmla="*/ 452581 h 951345"/>
            <a:gd name="connsiteX24" fmla="*/ 3044588 w 3087279"/>
            <a:gd name="connsiteY24" fmla="*/ 755734 h 951345"/>
            <a:gd name="connsiteX25" fmla="*/ 2882923 w 3087279"/>
            <a:gd name="connsiteY25" fmla="*/ 938697 h 951345"/>
            <a:gd name="connsiteX26" fmla="*/ 2660073 w 3087279"/>
            <a:gd name="connsiteY26" fmla="*/ 942109 h 951345"/>
            <a:gd name="connsiteX27" fmla="*/ 2522115 w 3087279"/>
            <a:gd name="connsiteY27" fmla="*/ 933873 h 951345"/>
            <a:gd name="connsiteX28" fmla="*/ 2272499 w 3087279"/>
            <a:gd name="connsiteY28" fmla="*/ 937284 h 951345"/>
            <a:gd name="connsiteX29" fmla="*/ 1745673 w 3087279"/>
            <a:gd name="connsiteY29" fmla="*/ 951345 h 951345"/>
            <a:gd name="connsiteX30" fmla="*/ 1505527 w 3087279"/>
            <a:gd name="connsiteY30" fmla="*/ 932872 h 951345"/>
            <a:gd name="connsiteX31" fmla="*/ 1246909 w 3087279"/>
            <a:gd name="connsiteY31" fmla="*/ 923636 h 951345"/>
            <a:gd name="connsiteX32" fmla="*/ 0 w 3087279"/>
            <a:gd name="connsiteY32" fmla="*/ 905163 h 951345"/>
            <a:gd name="connsiteX33" fmla="*/ 9236 w 3087279"/>
            <a:gd name="connsiteY33" fmla="*/ 803563 h 951345"/>
            <a:gd name="connsiteX34" fmla="*/ 27709 w 3087279"/>
            <a:gd name="connsiteY34" fmla="*/ 701963 h 951345"/>
            <a:gd name="connsiteX35" fmla="*/ 27709 w 3087279"/>
            <a:gd name="connsiteY35" fmla="*/ 711200 h 951345"/>
            <a:gd name="connsiteX0" fmla="*/ 27709 w 3087279"/>
            <a:gd name="connsiteY0" fmla="*/ 711200 h 942203"/>
            <a:gd name="connsiteX1" fmla="*/ 27709 w 3087279"/>
            <a:gd name="connsiteY1" fmla="*/ 711200 h 942203"/>
            <a:gd name="connsiteX2" fmla="*/ 785091 w 3087279"/>
            <a:gd name="connsiteY2" fmla="*/ 711200 h 942203"/>
            <a:gd name="connsiteX3" fmla="*/ 877455 w 3087279"/>
            <a:gd name="connsiteY3" fmla="*/ 720436 h 942203"/>
            <a:gd name="connsiteX4" fmla="*/ 1016000 w 3087279"/>
            <a:gd name="connsiteY4" fmla="*/ 738909 h 942203"/>
            <a:gd name="connsiteX5" fmla="*/ 1099127 w 3087279"/>
            <a:gd name="connsiteY5" fmla="*/ 748145 h 942203"/>
            <a:gd name="connsiteX6" fmla="*/ 1551709 w 3087279"/>
            <a:gd name="connsiteY6" fmla="*/ 738909 h 942203"/>
            <a:gd name="connsiteX7" fmla="*/ 1662545 w 3087279"/>
            <a:gd name="connsiteY7" fmla="*/ 720436 h 942203"/>
            <a:gd name="connsiteX8" fmla="*/ 1838036 w 3087279"/>
            <a:gd name="connsiteY8" fmla="*/ 711200 h 942203"/>
            <a:gd name="connsiteX9" fmla="*/ 2355273 w 3087279"/>
            <a:gd name="connsiteY9" fmla="*/ 711200 h 942203"/>
            <a:gd name="connsiteX10" fmla="*/ 2724727 w 3087279"/>
            <a:gd name="connsiteY10" fmla="*/ 720436 h 942203"/>
            <a:gd name="connsiteX11" fmla="*/ 2752436 w 3087279"/>
            <a:gd name="connsiteY11" fmla="*/ 711200 h 942203"/>
            <a:gd name="connsiteX12" fmla="*/ 2743200 w 3087279"/>
            <a:gd name="connsiteY12" fmla="*/ 683490 h 942203"/>
            <a:gd name="connsiteX13" fmla="*/ 2733964 w 3087279"/>
            <a:gd name="connsiteY13" fmla="*/ 544945 h 942203"/>
            <a:gd name="connsiteX14" fmla="*/ 2743200 w 3087279"/>
            <a:gd name="connsiteY14" fmla="*/ 350981 h 942203"/>
            <a:gd name="connsiteX15" fmla="*/ 2761673 w 3087279"/>
            <a:gd name="connsiteY15" fmla="*/ 157018 h 942203"/>
            <a:gd name="connsiteX16" fmla="*/ 2770909 w 3087279"/>
            <a:gd name="connsiteY16" fmla="*/ 9236 h 942203"/>
            <a:gd name="connsiteX17" fmla="*/ 2927927 w 3087279"/>
            <a:gd name="connsiteY17" fmla="*/ 18472 h 942203"/>
            <a:gd name="connsiteX18" fmla="*/ 3020291 w 3087279"/>
            <a:gd name="connsiteY18" fmla="*/ 0 h 942203"/>
            <a:gd name="connsiteX19" fmla="*/ 3084945 w 3087279"/>
            <a:gd name="connsiteY19" fmla="*/ 9236 h 942203"/>
            <a:gd name="connsiteX20" fmla="*/ 3075709 w 3087279"/>
            <a:gd name="connsiteY20" fmla="*/ 36945 h 942203"/>
            <a:gd name="connsiteX21" fmla="*/ 3066473 w 3087279"/>
            <a:gd name="connsiteY21" fmla="*/ 101600 h 942203"/>
            <a:gd name="connsiteX22" fmla="*/ 3057236 w 3087279"/>
            <a:gd name="connsiteY22" fmla="*/ 212436 h 942203"/>
            <a:gd name="connsiteX23" fmla="*/ 3048000 w 3087279"/>
            <a:gd name="connsiteY23" fmla="*/ 452581 h 942203"/>
            <a:gd name="connsiteX24" fmla="*/ 3044588 w 3087279"/>
            <a:gd name="connsiteY24" fmla="*/ 755734 h 942203"/>
            <a:gd name="connsiteX25" fmla="*/ 2882923 w 3087279"/>
            <a:gd name="connsiteY25" fmla="*/ 938697 h 942203"/>
            <a:gd name="connsiteX26" fmla="*/ 2660073 w 3087279"/>
            <a:gd name="connsiteY26" fmla="*/ 942109 h 942203"/>
            <a:gd name="connsiteX27" fmla="*/ 2522115 w 3087279"/>
            <a:gd name="connsiteY27" fmla="*/ 933873 h 942203"/>
            <a:gd name="connsiteX28" fmla="*/ 2272499 w 3087279"/>
            <a:gd name="connsiteY28" fmla="*/ 937284 h 942203"/>
            <a:gd name="connsiteX29" fmla="*/ 1786442 w 3087279"/>
            <a:gd name="connsiteY29" fmla="*/ 939697 h 942203"/>
            <a:gd name="connsiteX30" fmla="*/ 1505527 w 3087279"/>
            <a:gd name="connsiteY30" fmla="*/ 932872 h 942203"/>
            <a:gd name="connsiteX31" fmla="*/ 1246909 w 3087279"/>
            <a:gd name="connsiteY31" fmla="*/ 923636 h 942203"/>
            <a:gd name="connsiteX32" fmla="*/ 0 w 3087279"/>
            <a:gd name="connsiteY32" fmla="*/ 905163 h 942203"/>
            <a:gd name="connsiteX33" fmla="*/ 9236 w 3087279"/>
            <a:gd name="connsiteY33" fmla="*/ 803563 h 942203"/>
            <a:gd name="connsiteX34" fmla="*/ 27709 w 3087279"/>
            <a:gd name="connsiteY34" fmla="*/ 701963 h 942203"/>
            <a:gd name="connsiteX35" fmla="*/ 27709 w 3087279"/>
            <a:gd name="connsiteY35" fmla="*/ 711200 h 942203"/>
            <a:gd name="connsiteX0" fmla="*/ 18637 w 3078207"/>
            <a:gd name="connsiteY0" fmla="*/ 711200 h 942203"/>
            <a:gd name="connsiteX1" fmla="*/ 18637 w 3078207"/>
            <a:gd name="connsiteY1" fmla="*/ 711200 h 942203"/>
            <a:gd name="connsiteX2" fmla="*/ 776019 w 3078207"/>
            <a:gd name="connsiteY2" fmla="*/ 711200 h 942203"/>
            <a:gd name="connsiteX3" fmla="*/ 868383 w 3078207"/>
            <a:gd name="connsiteY3" fmla="*/ 720436 h 942203"/>
            <a:gd name="connsiteX4" fmla="*/ 1006928 w 3078207"/>
            <a:gd name="connsiteY4" fmla="*/ 738909 h 942203"/>
            <a:gd name="connsiteX5" fmla="*/ 1090055 w 3078207"/>
            <a:gd name="connsiteY5" fmla="*/ 748145 h 942203"/>
            <a:gd name="connsiteX6" fmla="*/ 1542637 w 3078207"/>
            <a:gd name="connsiteY6" fmla="*/ 738909 h 942203"/>
            <a:gd name="connsiteX7" fmla="*/ 1653473 w 3078207"/>
            <a:gd name="connsiteY7" fmla="*/ 720436 h 942203"/>
            <a:gd name="connsiteX8" fmla="*/ 1828964 w 3078207"/>
            <a:gd name="connsiteY8" fmla="*/ 711200 h 942203"/>
            <a:gd name="connsiteX9" fmla="*/ 2346201 w 3078207"/>
            <a:gd name="connsiteY9" fmla="*/ 711200 h 942203"/>
            <a:gd name="connsiteX10" fmla="*/ 2715655 w 3078207"/>
            <a:gd name="connsiteY10" fmla="*/ 720436 h 942203"/>
            <a:gd name="connsiteX11" fmla="*/ 2743364 w 3078207"/>
            <a:gd name="connsiteY11" fmla="*/ 711200 h 942203"/>
            <a:gd name="connsiteX12" fmla="*/ 2734128 w 3078207"/>
            <a:gd name="connsiteY12" fmla="*/ 683490 h 942203"/>
            <a:gd name="connsiteX13" fmla="*/ 2724892 w 3078207"/>
            <a:gd name="connsiteY13" fmla="*/ 544945 h 942203"/>
            <a:gd name="connsiteX14" fmla="*/ 2734128 w 3078207"/>
            <a:gd name="connsiteY14" fmla="*/ 350981 h 942203"/>
            <a:gd name="connsiteX15" fmla="*/ 2752601 w 3078207"/>
            <a:gd name="connsiteY15" fmla="*/ 157018 h 942203"/>
            <a:gd name="connsiteX16" fmla="*/ 2761837 w 3078207"/>
            <a:gd name="connsiteY16" fmla="*/ 9236 h 942203"/>
            <a:gd name="connsiteX17" fmla="*/ 2918855 w 3078207"/>
            <a:gd name="connsiteY17" fmla="*/ 18472 h 942203"/>
            <a:gd name="connsiteX18" fmla="*/ 3011219 w 3078207"/>
            <a:gd name="connsiteY18" fmla="*/ 0 h 942203"/>
            <a:gd name="connsiteX19" fmla="*/ 3075873 w 3078207"/>
            <a:gd name="connsiteY19" fmla="*/ 9236 h 942203"/>
            <a:gd name="connsiteX20" fmla="*/ 3066637 w 3078207"/>
            <a:gd name="connsiteY20" fmla="*/ 36945 h 942203"/>
            <a:gd name="connsiteX21" fmla="*/ 3057401 w 3078207"/>
            <a:gd name="connsiteY21" fmla="*/ 101600 h 942203"/>
            <a:gd name="connsiteX22" fmla="*/ 3048164 w 3078207"/>
            <a:gd name="connsiteY22" fmla="*/ 212436 h 942203"/>
            <a:gd name="connsiteX23" fmla="*/ 3038928 w 3078207"/>
            <a:gd name="connsiteY23" fmla="*/ 452581 h 942203"/>
            <a:gd name="connsiteX24" fmla="*/ 3035516 w 3078207"/>
            <a:gd name="connsiteY24" fmla="*/ 755734 h 942203"/>
            <a:gd name="connsiteX25" fmla="*/ 2873851 w 3078207"/>
            <a:gd name="connsiteY25" fmla="*/ 938697 h 942203"/>
            <a:gd name="connsiteX26" fmla="*/ 2651001 w 3078207"/>
            <a:gd name="connsiteY26" fmla="*/ 942109 h 942203"/>
            <a:gd name="connsiteX27" fmla="*/ 2513043 w 3078207"/>
            <a:gd name="connsiteY27" fmla="*/ 933873 h 942203"/>
            <a:gd name="connsiteX28" fmla="*/ 2263427 w 3078207"/>
            <a:gd name="connsiteY28" fmla="*/ 937284 h 942203"/>
            <a:gd name="connsiteX29" fmla="*/ 1777370 w 3078207"/>
            <a:gd name="connsiteY29" fmla="*/ 939697 h 942203"/>
            <a:gd name="connsiteX30" fmla="*/ 1496455 w 3078207"/>
            <a:gd name="connsiteY30" fmla="*/ 932872 h 942203"/>
            <a:gd name="connsiteX31" fmla="*/ 1237837 w 3078207"/>
            <a:gd name="connsiteY31" fmla="*/ 923636 h 942203"/>
            <a:gd name="connsiteX32" fmla="*/ 49170 w 3078207"/>
            <a:gd name="connsiteY32" fmla="*/ 910987 h 942203"/>
            <a:gd name="connsiteX33" fmla="*/ 164 w 3078207"/>
            <a:gd name="connsiteY33" fmla="*/ 803563 h 942203"/>
            <a:gd name="connsiteX34" fmla="*/ 18637 w 3078207"/>
            <a:gd name="connsiteY34" fmla="*/ 701963 h 942203"/>
            <a:gd name="connsiteX35" fmla="*/ 18637 w 3078207"/>
            <a:gd name="connsiteY35" fmla="*/ 711200 h 942203"/>
            <a:gd name="connsiteX0" fmla="*/ 18473 w 3078043"/>
            <a:gd name="connsiteY0" fmla="*/ 711200 h 942203"/>
            <a:gd name="connsiteX1" fmla="*/ 18473 w 3078043"/>
            <a:gd name="connsiteY1" fmla="*/ 711200 h 942203"/>
            <a:gd name="connsiteX2" fmla="*/ 775855 w 3078043"/>
            <a:gd name="connsiteY2" fmla="*/ 711200 h 942203"/>
            <a:gd name="connsiteX3" fmla="*/ 868219 w 3078043"/>
            <a:gd name="connsiteY3" fmla="*/ 720436 h 942203"/>
            <a:gd name="connsiteX4" fmla="*/ 1006764 w 3078043"/>
            <a:gd name="connsiteY4" fmla="*/ 738909 h 942203"/>
            <a:gd name="connsiteX5" fmla="*/ 1089891 w 3078043"/>
            <a:gd name="connsiteY5" fmla="*/ 748145 h 942203"/>
            <a:gd name="connsiteX6" fmla="*/ 1542473 w 3078043"/>
            <a:gd name="connsiteY6" fmla="*/ 738909 h 942203"/>
            <a:gd name="connsiteX7" fmla="*/ 1653309 w 3078043"/>
            <a:gd name="connsiteY7" fmla="*/ 720436 h 942203"/>
            <a:gd name="connsiteX8" fmla="*/ 1828800 w 3078043"/>
            <a:gd name="connsiteY8" fmla="*/ 711200 h 942203"/>
            <a:gd name="connsiteX9" fmla="*/ 2346037 w 3078043"/>
            <a:gd name="connsiteY9" fmla="*/ 711200 h 942203"/>
            <a:gd name="connsiteX10" fmla="*/ 2715491 w 3078043"/>
            <a:gd name="connsiteY10" fmla="*/ 720436 h 942203"/>
            <a:gd name="connsiteX11" fmla="*/ 2743200 w 3078043"/>
            <a:gd name="connsiteY11" fmla="*/ 711200 h 942203"/>
            <a:gd name="connsiteX12" fmla="*/ 2733964 w 3078043"/>
            <a:gd name="connsiteY12" fmla="*/ 683490 h 942203"/>
            <a:gd name="connsiteX13" fmla="*/ 2724728 w 3078043"/>
            <a:gd name="connsiteY13" fmla="*/ 544945 h 942203"/>
            <a:gd name="connsiteX14" fmla="*/ 2733964 w 3078043"/>
            <a:gd name="connsiteY14" fmla="*/ 350981 h 942203"/>
            <a:gd name="connsiteX15" fmla="*/ 2752437 w 3078043"/>
            <a:gd name="connsiteY15" fmla="*/ 157018 h 942203"/>
            <a:gd name="connsiteX16" fmla="*/ 2761673 w 3078043"/>
            <a:gd name="connsiteY16" fmla="*/ 9236 h 942203"/>
            <a:gd name="connsiteX17" fmla="*/ 2918691 w 3078043"/>
            <a:gd name="connsiteY17" fmla="*/ 18472 h 942203"/>
            <a:gd name="connsiteX18" fmla="*/ 3011055 w 3078043"/>
            <a:gd name="connsiteY18" fmla="*/ 0 h 942203"/>
            <a:gd name="connsiteX19" fmla="*/ 3075709 w 3078043"/>
            <a:gd name="connsiteY19" fmla="*/ 9236 h 942203"/>
            <a:gd name="connsiteX20" fmla="*/ 3066473 w 3078043"/>
            <a:gd name="connsiteY20" fmla="*/ 36945 h 942203"/>
            <a:gd name="connsiteX21" fmla="*/ 3057237 w 3078043"/>
            <a:gd name="connsiteY21" fmla="*/ 101600 h 942203"/>
            <a:gd name="connsiteX22" fmla="*/ 3048000 w 3078043"/>
            <a:gd name="connsiteY22" fmla="*/ 212436 h 942203"/>
            <a:gd name="connsiteX23" fmla="*/ 3038764 w 3078043"/>
            <a:gd name="connsiteY23" fmla="*/ 452581 h 942203"/>
            <a:gd name="connsiteX24" fmla="*/ 3035352 w 3078043"/>
            <a:gd name="connsiteY24" fmla="*/ 755734 h 942203"/>
            <a:gd name="connsiteX25" fmla="*/ 2873687 w 3078043"/>
            <a:gd name="connsiteY25" fmla="*/ 938697 h 942203"/>
            <a:gd name="connsiteX26" fmla="*/ 2650837 w 3078043"/>
            <a:gd name="connsiteY26" fmla="*/ 942109 h 942203"/>
            <a:gd name="connsiteX27" fmla="*/ 2512879 w 3078043"/>
            <a:gd name="connsiteY27" fmla="*/ 933873 h 942203"/>
            <a:gd name="connsiteX28" fmla="*/ 2263263 w 3078043"/>
            <a:gd name="connsiteY28" fmla="*/ 937284 h 942203"/>
            <a:gd name="connsiteX29" fmla="*/ 1777206 w 3078043"/>
            <a:gd name="connsiteY29" fmla="*/ 939697 h 942203"/>
            <a:gd name="connsiteX30" fmla="*/ 1496291 w 3078043"/>
            <a:gd name="connsiteY30" fmla="*/ 932872 h 942203"/>
            <a:gd name="connsiteX31" fmla="*/ 1237673 w 3078043"/>
            <a:gd name="connsiteY31" fmla="*/ 923636 h 942203"/>
            <a:gd name="connsiteX32" fmla="*/ 49006 w 3078043"/>
            <a:gd name="connsiteY32" fmla="*/ 910987 h 942203"/>
            <a:gd name="connsiteX33" fmla="*/ 0 w 3078043"/>
            <a:gd name="connsiteY33" fmla="*/ 803563 h 942203"/>
            <a:gd name="connsiteX34" fmla="*/ 18473 w 3078043"/>
            <a:gd name="connsiteY34" fmla="*/ 701963 h 942203"/>
            <a:gd name="connsiteX35" fmla="*/ 18473 w 3078043"/>
            <a:gd name="connsiteY35" fmla="*/ 711200 h 942203"/>
            <a:gd name="connsiteX0" fmla="*/ 20746 w 3080316"/>
            <a:gd name="connsiteY0" fmla="*/ 711200 h 942203"/>
            <a:gd name="connsiteX1" fmla="*/ 20746 w 3080316"/>
            <a:gd name="connsiteY1" fmla="*/ 711200 h 942203"/>
            <a:gd name="connsiteX2" fmla="*/ 778128 w 3080316"/>
            <a:gd name="connsiteY2" fmla="*/ 711200 h 942203"/>
            <a:gd name="connsiteX3" fmla="*/ 870492 w 3080316"/>
            <a:gd name="connsiteY3" fmla="*/ 720436 h 942203"/>
            <a:gd name="connsiteX4" fmla="*/ 1009037 w 3080316"/>
            <a:gd name="connsiteY4" fmla="*/ 738909 h 942203"/>
            <a:gd name="connsiteX5" fmla="*/ 1092164 w 3080316"/>
            <a:gd name="connsiteY5" fmla="*/ 748145 h 942203"/>
            <a:gd name="connsiteX6" fmla="*/ 1544746 w 3080316"/>
            <a:gd name="connsiteY6" fmla="*/ 738909 h 942203"/>
            <a:gd name="connsiteX7" fmla="*/ 1655582 w 3080316"/>
            <a:gd name="connsiteY7" fmla="*/ 720436 h 942203"/>
            <a:gd name="connsiteX8" fmla="*/ 1831073 w 3080316"/>
            <a:gd name="connsiteY8" fmla="*/ 711200 h 942203"/>
            <a:gd name="connsiteX9" fmla="*/ 2348310 w 3080316"/>
            <a:gd name="connsiteY9" fmla="*/ 711200 h 942203"/>
            <a:gd name="connsiteX10" fmla="*/ 2717764 w 3080316"/>
            <a:gd name="connsiteY10" fmla="*/ 720436 h 942203"/>
            <a:gd name="connsiteX11" fmla="*/ 2745473 w 3080316"/>
            <a:gd name="connsiteY11" fmla="*/ 711200 h 942203"/>
            <a:gd name="connsiteX12" fmla="*/ 2736237 w 3080316"/>
            <a:gd name="connsiteY12" fmla="*/ 683490 h 942203"/>
            <a:gd name="connsiteX13" fmla="*/ 2727001 w 3080316"/>
            <a:gd name="connsiteY13" fmla="*/ 544945 h 942203"/>
            <a:gd name="connsiteX14" fmla="*/ 2736237 w 3080316"/>
            <a:gd name="connsiteY14" fmla="*/ 350981 h 942203"/>
            <a:gd name="connsiteX15" fmla="*/ 2754710 w 3080316"/>
            <a:gd name="connsiteY15" fmla="*/ 157018 h 942203"/>
            <a:gd name="connsiteX16" fmla="*/ 2763946 w 3080316"/>
            <a:gd name="connsiteY16" fmla="*/ 9236 h 942203"/>
            <a:gd name="connsiteX17" fmla="*/ 2920964 w 3080316"/>
            <a:gd name="connsiteY17" fmla="*/ 18472 h 942203"/>
            <a:gd name="connsiteX18" fmla="*/ 3013328 w 3080316"/>
            <a:gd name="connsiteY18" fmla="*/ 0 h 942203"/>
            <a:gd name="connsiteX19" fmla="*/ 3077982 w 3080316"/>
            <a:gd name="connsiteY19" fmla="*/ 9236 h 942203"/>
            <a:gd name="connsiteX20" fmla="*/ 3068746 w 3080316"/>
            <a:gd name="connsiteY20" fmla="*/ 36945 h 942203"/>
            <a:gd name="connsiteX21" fmla="*/ 3059510 w 3080316"/>
            <a:gd name="connsiteY21" fmla="*/ 101600 h 942203"/>
            <a:gd name="connsiteX22" fmla="*/ 3050273 w 3080316"/>
            <a:gd name="connsiteY22" fmla="*/ 212436 h 942203"/>
            <a:gd name="connsiteX23" fmla="*/ 3041037 w 3080316"/>
            <a:gd name="connsiteY23" fmla="*/ 452581 h 942203"/>
            <a:gd name="connsiteX24" fmla="*/ 3037625 w 3080316"/>
            <a:gd name="connsiteY24" fmla="*/ 755734 h 942203"/>
            <a:gd name="connsiteX25" fmla="*/ 2875960 w 3080316"/>
            <a:gd name="connsiteY25" fmla="*/ 938697 h 942203"/>
            <a:gd name="connsiteX26" fmla="*/ 2653110 w 3080316"/>
            <a:gd name="connsiteY26" fmla="*/ 942109 h 942203"/>
            <a:gd name="connsiteX27" fmla="*/ 2515152 w 3080316"/>
            <a:gd name="connsiteY27" fmla="*/ 933873 h 942203"/>
            <a:gd name="connsiteX28" fmla="*/ 2265536 w 3080316"/>
            <a:gd name="connsiteY28" fmla="*/ 937284 h 942203"/>
            <a:gd name="connsiteX29" fmla="*/ 1779479 w 3080316"/>
            <a:gd name="connsiteY29" fmla="*/ 939697 h 942203"/>
            <a:gd name="connsiteX30" fmla="*/ 1498564 w 3080316"/>
            <a:gd name="connsiteY30" fmla="*/ 932872 h 942203"/>
            <a:gd name="connsiteX31" fmla="*/ 1239946 w 3080316"/>
            <a:gd name="connsiteY31" fmla="*/ 923636 h 942203"/>
            <a:gd name="connsiteX32" fmla="*/ 51279 w 3080316"/>
            <a:gd name="connsiteY32" fmla="*/ 910987 h 942203"/>
            <a:gd name="connsiteX33" fmla="*/ 2273 w 3080316"/>
            <a:gd name="connsiteY33" fmla="*/ 803563 h 942203"/>
            <a:gd name="connsiteX34" fmla="*/ 20746 w 3080316"/>
            <a:gd name="connsiteY34" fmla="*/ 701963 h 942203"/>
            <a:gd name="connsiteX35" fmla="*/ 20746 w 3080316"/>
            <a:gd name="connsiteY35" fmla="*/ 711200 h 942203"/>
            <a:gd name="connsiteX0" fmla="*/ 18473 w 3078043"/>
            <a:gd name="connsiteY0" fmla="*/ 711200 h 942203"/>
            <a:gd name="connsiteX1" fmla="*/ 18473 w 3078043"/>
            <a:gd name="connsiteY1" fmla="*/ 711200 h 942203"/>
            <a:gd name="connsiteX2" fmla="*/ 775855 w 3078043"/>
            <a:gd name="connsiteY2" fmla="*/ 711200 h 942203"/>
            <a:gd name="connsiteX3" fmla="*/ 868219 w 3078043"/>
            <a:gd name="connsiteY3" fmla="*/ 720436 h 942203"/>
            <a:gd name="connsiteX4" fmla="*/ 1006764 w 3078043"/>
            <a:gd name="connsiteY4" fmla="*/ 738909 h 942203"/>
            <a:gd name="connsiteX5" fmla="*/ 1089891 w 3078043"/>
            <a:gd name="connsiteY5" fmla="*/ 748145 h 942203"/>
            <a:gd name="connsiteX6" fmla="*/ 1542473 w 3078043"/>
            <a:gd name="connsiteY6" fmla="*/ 738909 h 942203"/>
            <a:gd name="connsiteX7" fmla="*/ 1653309 w 3078043"/>
            <a:gd name="connsiteY7" fmla="*/ 720436 h 942203"/>
            <a:gd name="connsiteX8" fmla="*/ 1828800 w 3078043"/>
            <a:gd name="connsiteY8" fmla="*/ 711200 h 942203"/>
            <a:gd name="connsiteX9" fmla="*/ 2346037 w 3078043"/>
            <a:gd name="connsiteY9" fmla="*/ 711200 h 942203"/>
            <a:gd name="connsiteX10" fmla="*/ 2715491 w 3078043"/>
            <a:gd name="connsiteY10" fmla="*/ 720436 h 942203"/>
            <a:gd name="connsiteX11" fmla="*/ 2743200 w 3078043"/>
            <a:gd name="connsiteY11" fmla="*/ 711200 h 942203"/>
            <a:gd name="connsiteX12" fmla="*/ 2733964 w 3078043"/>
            <a:gd name="connsiteY12" fmla="*/ 683490 h 942203"/>
            <a:gd name="connsiteX13" fmla="*/ 2724728 w 3078043"/>
            <a:gd name="connsiteY13" fmla="*/ 544945 h 942203"/>
            <a:gd name="connsiteX14" fmla="*/ 2733964 w 3078043"/>
            <a:gd name="connsiteY14" fmla="*/ 350981 h 942203"/>
            <a:gd name="connsiteX15" fmla="*/ 2752437 w 3078043"/>
            <a:gd name="connsiteY15" fmla="*/ 157018 h 942203"/>
            <a:gd name="connsiteX16" fmla="*/ 2761673 w 3078043"/>
            <a:gd name="connsiteY16" fmla="*/ 9236 h 942203"/>
            <a:gd name="connsiteX17" fmla="*/ 2918691 w 3078043"/>
            <a:gd name="connsiteY17" fmla="*/ 18472 h 942203"/>
            <a:gd name="connsiteX18" fmla="*/ 3011055 w 3078043"/>
            <a:gd name="connsiteY18" fmla="*/ 0 h 942203"/>
            <a:gd name="connsiteX19" fmla="*/ 3075709 w 3078043"/>
            <a:gd name="connsiteY19" fmla="*/ 9236 h 942203"/>
            <a:gd name="connsiteX20" fmla="*/ 3066473 w 3078043"/>
            <a:gd name="connsiteY20" fmla="*/ 36945 h 942203"/>
            <a:gd name="connsiteX21" fmla="*/ 3057237 w 3078043"/>
            <a:gd name="connsiteY21" fmla="*/ 101600 h 942203"/>
            <a:gd name="connsiteX22" fmla="*/ 3048000 w 3078043"/>
            <a:gd name="connsiteY22" fmla="*/ 212436 h 942203"/>
            <a:gd name="connsiteX23" fmla="*/ 3038764 w 3078043"/>
            <a:gd name="connsiteY23" fmla="*/ 452581 h 942203"/>
            <a:gd name="connsiteX24" fmla="*/ 3035352 w 3078043"/>
            <a:gd name="connsiteY24" fmla="*/ 755734 h 942203"/>
            <a:gd name="connsiteX25" fmla="*/ 2873687 w 3078043"/>
            <a:gd name="connsiteY25" fmla="*/ 938697 h 942203"/>
            <a:gd name="connsiteX26" fmla="*/ 2650837 w 3078043"/>
            <a:gd name="connsiteY26" fmla="*/ 942109 h 942203"/>
            <a:gd name="connsiteX27" fmla="*/ 2512879 w 3078043"/>
            <a:gd name="connsiteY27" fmla="*/ 933873 h 942203"/>
            <a:gd name="connsiteX28" fmla="*/ 2263263 w 3078043"/>
            <a:gd name="connsiteY28" fmla="*/ 937284 h 942203"/>
            <a:gd name="connsiteX29" fmla="*/ 1777206 w 3078043"/>
            <a:gd name="connsiteY29" fmla="*/ 939697 h 942203"/>
            <a:gd name="connsiteX30" fmla="*/ 1496291 w 3078043"/>
            <a:gd name="connsiteY30" fmla="*/ 932872 h 942203"/>
            <a:gd name="connsiteX31" fmla="*/ 1237673 w 3078043"/>
            <a:gd name="connsiteY31" fmla="*/ 923636 h 942203"/>
            <a:gd name="connsiteX32" fmla="*/ 49006 w 3078043"/>
            <a:gd name="connsiteY32" fmla="*/ 910987 h 942203"/>
            <a:gd name="connsiteX33" fmla="*/ 0 w 3078043"/>
            <a:gd name="connsiteY33" fmla="*/ 803563 h 942203"/>
            <a:gd name="connsiteX34" fmla="*/ 18473 w 3078043"/>
            <a:gd name="connsiteY34" fmla="*/ 701963 h 942203"/>
            <a:gd name="connsiteX35" fmla="*/ 18473 w 3078043"/>
            <a:gd name="connsiteY35" fmla="*/ 711200 h 942203"/>
            <a:gd name="connsiteX0" fmla="*/ 18473 w 3075970"/>
            <a:gd name="connsiteY0" fmla="*/ 711200 h 942203"/>
            <a:gd name="connsiteX1" fmla="*/ 18473 w 3075970"/>
            <a:gd name="connsiteY1" fmla="*/ 711200 h 942203"/>
            <a:gd name="connsiteX2" fmla="*/ 775855 w 3075970"/>
            <a:gd name="connsiteY2" fmla="*/ 711200 h 942203"/>
            <a:gd name="connsiteX3" fmla="*/ 868219 w 3075970"/>
            <a:gd name="connsiteY3" fmla="*/ 720436 h 942203"/>
            <a:gd name="connsiteX4" fmla="*/ 1006764 w 3075970"/>
            <a:gd name="connsiteY4" fmla="*/ 738909 h 942203"/>
            <a:gd name="connsiteX5" fmla="*/ 1089891 w 3075970"/>
            <a:gd name="connsiteY5" fmla="*/ 748145 h 942203"/>
            <a:gd name="connsiteX6" fmla="*/ 1542473 w 3075970"/>
            <a:gd name="connsiteY6" fmla="*/ 738909 h 942203"/>
            <a:gd name="connsiteX7" fmla="*/ 1653309 w 3075970"/>
            <a:gd name="connsiteY7" fmla="*/ 720436 h 942203"/>
            <a:gd name="connsiteX8" fmla="*/ 1828800 w 3075970"/>
            <a:gd name="connsiteY8" fmla="*/ 711200 h 942203"/>
            <a:gd name="connsiteX9" fmla="*/ 2346037 w 3075970"/>
            <a:gd name="connsiteY9" fmla="*/ 711200 h 942203"/>
            <a:gd name="connsiteX10" fmla="*/ 2715491 w 3075970"/>
            <a:gd name="connsiteY10" fmla="*/ 720436 h 942203"/>
            <a:gd name="connsiteX11" fmla="*/ 2743200 w 3075970"/>
            <a:gd name="connsiteY11" fmla="*/ 711200 h 942203"/>
            <a:gd name="connsiteX12" fmla="*/ 2733964 w 3075970"/>
            <a:gd name="connsiteY12" fmla="*/ 683490 h 942203"/>
            <a:gd name="connsiteX13" fmla="*/ 2724728 w 3075970"/>
            <a:gd name="connsiteY13" fmla="*/ 544945 h 942203"/>
            <a:gd name="connsiteX14" fmla="*/ 2733964 w 3075970"/>
            <a:gd name="connsiteY14" fmla="*/ 350981 h 942203"/>
            <a:gd name="connsiteX15" fmla="*/ 2752437 w 3075970"/>
            <a:gd name="connsiteY15" fmla="*/ 157018 h 942203"/>
            <a:gd name="connsiteX16" fmla="*/ 2761673 w 3075970"/>
            <a:gd name="connsiteY16" fmla="*/ 9236 h 942203"/>
            <a:gd name="connsiteX17" fmla="*/ 2918691 w 3075970"/>
            <a:gd name="connsiteY17" fmla="*/ 18472 h 942203"/>
            <a:gd name="connsiteX18" fmla="*/ 3011055 w 3075970"/>
            <a:gd name="connsiteY18" fmla="*/ 0 h 942203"/>
            <a:gd name="connsiteX19" fmla="*/ 3075709 w 3075970"/>
            <a:gd name="connsiteY19" fmla="*/ 9236 h 942203"/>
            <a:gd name="connsiteX20" fmla="*/ 3034942 w 3075970"/>
            <a:gd name="connsiteY20" fmla="*/ 59467 h 942203"/>
            <a:gd name="connsiteX21" fmla="*/ 3057237 w 3075970"/>
            <a:gd name="connsiteY21" fmla="*/ 101600 h 942203"/>
            <a:gd name="connsiteX22" fmla="*/ 3048000 w 3075970"/>
            <a:gd name="connsiteY22" fmla="*/ 212436 h 942203"/>
            <a:gd name="connsiteX23" fmla="*/ 3038764 w 3075970"/>
            <a:gd name="connsiteY23" fmla="*/ 452581 h 942203"/>
            <a:gd name="connsiteX24" fmla="*/ 3035352 w 3075970"/>
            <a:gd name="connsiteY24" fmla="*/ 755734 h 942203"/>
            <a:gd name="connsiteX25" fmla="*/ 2873687 w 3075970"/>
            <a:gd name="connsiteY25" fmla="*/ 938697 h 942203"/>
            <a:gd name="connsiteX26" fmla="*/ 2650837 w 3075970"/>
            <a:gd name="connsiteY26" fmla="*/ 942109 h 942203"/>
            <a:gd name="connsiteX27" fmla="*/ 2512879 w 3075970"/>
            <a:gd name="connsiteY27" fmla="*/ 933873 h 942203"/>
            <a:gd name="connsiteX28" fmla="*/ 2263263 w 3075970"/>
            <a:gd name="connsiteY28" fmla="*/ 937284 h 942203"/>
            <a:gd name="connsiteX29" fmla="*/ 1777206 w 3075970"/>
            <a:gd name="connsiteY29" fmla="*/ 939697 h 942203"/>
            <a:gd name="connsiteX30" fmla="*/ 1496291 w 3075970"/>
            <a:gd name="connsiteY30" fmla="*/ 932872 h 942203"/>
            <a:gd name="connsiteX31" fmla="*/ 1237673 w 3075970"/>
            <a:gd name="connsiteY31" fmla="*/ 923636 h 942203"/>
            <a:gd name="connsiteX32" fmla="*/ 49006 w 3075970"/>
            <a:gd name="connsiteY32" fmla="*/ 910987 h 942203"/>
            <a:gd name="connsiteX33" fmla="*/ 0 w 3075970"/>
            <a:gd name="connsiteY33" fmla="*/ 803563 h 942203"/>
            <a:gd name="connsiteX34" fmla="*/ 18473 w 3075970"/>
            <a:gd name="connsiteY34" fmla="*/ 701963 h 942203"/>
            <a:gd name="connsiteX35" fmla="*/ 18473 w 3075970"/>
            <a:gd name="connsiteY35" fmla="*/ 711200 h 942203"/>
            <a:gd name="connsiteX0" fmla="*/ 18473 w 3057594"/>
            <a:gd name="connsiteY0" fmla="*/ 711874 h 942877"/>
            <a:gd name="connsiteX1" fmla="*/ 18473 w 3057594"/>
            <a:gd name="connsiteY1" fmla="*/ 711874 h 942877"/>
            <a:gd name="connsiteX2" fmla="*/ 775855 w 3057594"/>
            <a:gd name="connsiteY2" fmla="*/ 711874 h 942877"/>
            <a:gd name="connsiteX3" fmla="*/ 868219 w 3057594"/>
            <a:gd name="connsiteY3" fmla="*/ 721110 h 942877"/>
            <a:gd name="connsiteX4" fmla="*/ 1006764 w 3057594"/>
            <a:gd name="connsiteY4" fmla="*/ 739583 h 942877"/>
            <a:gd name="connsiteX5" fmla="*/ 1089891 w 3057594"/>
            <a:gd name="connsiteY5" fmla="*/ 748819 h 942877"/>
            <a:gd name="connsiteX6" fmla="*/ 1542473 w 3057594"/>
            <a:gd name="connsiteY6" fmla="*/ 739583 h 942877"/>
            <a:gd name="connsiteX7" fmla="*/ 1653309 w 3057594"/>
            <a:gd name="connsiteY7" fmla="*/ 721110 h 942877"/>
            <a:gd name="connsiteX8" fmla="*/ 1828800 w 3057594"/>
            <a:gd name="connsiteY8" fmla="*/ 711874 h 942877"/>
            <a:gd name="connsiteX9" fmla="*/ 2346037 w 3057594"/>
            <a:gd name="connsiteY9" fmla="*/ 711874 h 942877"/>
            <a:gd name="connsiteX10" fmla="*/ 2715491 w 3057594"/>
            <a:gd name="connsiteY10" fmla="*/ 721110 h 942877"/>
            <a:gd name="connsiteX11" fmla="*/ 2743200 w 3057594"/>
            <a:gd name="connsiteY11" fmla="*/ 711874 h 942877"/>
            <a:gd name="connsiteX12" fmla="*/ 2733964 w 3057594"/>
            <a:gd name="connsiteY12" fmla="*/ 684164 h 942877"/>
            <a:gd name="connsiteX13" fmla="*/ 2724728 w 3057594"/>
            <a:gd name="connsiteY13" fmla="*/ 545619 h 942877"/>
            <a:gd name="connsiteX14" fmla="*/ 2733964 w 3057594"/>
            <a:gd name="connsiteY14" fmla="*/ 351655 h 942877"/>
            <a:gd name="connsiteX15" fmla="*/ 2752437 w 3057594"/>
            <a:gd name="connsiteY15" fmla="*/ 157692 h 942877"/>
            <a:gd name="connsiteX16" fmla="*/ 2761673 w 3057594"/>
            <a:gd name="connsiteY16" fmla="*/ 9910 h 942877"/>
            <a:gd name="connsiteX17" fmla="*/ 2918691 w 3057594"/>
            <a:gd name="connsiteY17" fmla="*/ 19146 h 942877"/>
            <a:gd name="connsiteX18" fmla="*/ 3011055 w 3057594"/>
            <a:gd name="connsiteY18" fmla="*/ 674 h 942877"/>
            <a:gd name="connsiteX19" fmla="*/ 2981116 w 3057594"/>
            <a:gd name="connsiteY19" fmla="*/ 45945 h 942877"/>
            <a:gd name="connsiteX20" fmla="*/ 3034942 w 3057594"/>
            <a:gd name="connsiteY20" fmla="*/ 60141 h 942877"/>
            <a:gd name="connsiteX21" fmla="*/ 3057237 w 3057594"/>
            <a:gd name="connsiteY21" fmla="*/ 102274 h 942877"/>
            <a:gd name="connsiteX22" fmla="*/ 3048000 w 3057594"/>
            <a:gd name="connsiteY22" fmla="*/ 213110 h 942877"/>
            <a:gd name="connsiteX23" fmla="*/ 3038764 w 3057594"/>
            <a:gd name="connsiteY23" fmla="*/ 453255 h 942877"/>
            <a:gd name="connsiteX24" fmla="*/ 3035352 w 3057594"/>
            <a:gd name="connsiteY24" fmla="*/ 756408 h 942877"/>
            <a:gd name="connsiteX25" fmla="*/ 2873687 w 3057594"/>
            <a:gd name="connsiteY25" fmla="*/ 939371 h 942877"/>
            <a:gd name="connsiteX26" fmla="*/ 2650837 w 3057594"/>
            <a:gd name="connsiteY26" fmla="*/ 942783 h 942877"/>
            <a:gd name="connsiteX27" fmla="*/ 2512879 w 3057594"/>
            <a:gd name="connsiteY27" fmla="*/ 934547 h 942877"/>
            <a:gd name="connsiteX28" fmla="*/ 2263263 w 3057594"/>
            <a:gd name="connsiteY28" fmla="*/ 937958 h 942877"/>
            <a:gd name="connsiteX29" fmla="*/ 1777206 w 3057594"/>
            <a:gd name="connsiteY29" fmla="*/ 940371 h 942877"/>
            <a:gd name="connsiteX30" fmla="*/ 1496291 w 3057594"/>
            <a:gd name="connsiteY30" fmla="*/ 933546 h 942877"/>
            <a:gd name="connsiteX31" fmla="*/ 1237673 w 3057594"/>
            <a:gd name="connsiteY31" fmla="*/ 924310 h 942877"/>
            <a:gd name="connsiteX32" fmla="*/ 49006 w 3057594"/>
            <a:gd name="connsiteY32" fmla="*/ 911661 h 942877"/>
            <a:gd name="connsiteX33" fmla="*/ 0 w 3057594"/>
            <a:gd name="connsiteY33" fmla="*/ 804237 h 942877"/>
            <a:gd name="connsiteX34" fmla="*/ 18473 w 3057594"/>
            <a:gd name="connsiteY34" fmla="*/ 702637 h 942877"/>
            <a:gd name="connsiteX35" fmla="*/ 18473 w 3057594"/>
            <a:gd name="connsiteY35" fmla="*/ 711874 h 942877"/>
            <a:gd name="connsiteX0" fmla="*/ 18473 w 3057594"/>
            <a:gd name="connsiteY0" fmla="*/ 701964 h 932967"/>
            <a:gd name="connsiteX1" fmla="*/ 18473 w 3057594"/>
            <a:gd name="connsiteY1" fmla="*/ 701964 h 932967"/>
            <a:gd name="connsiteX2" fmla="*/ 775855 w 3057594"/>
            <a:gd name="connsiteY2" fmla="*/ 701964 h 932967"/>
            <a:gd name="connsiteX3" fmla="*/ 868219 w 3057594"/>
            <a:gd name="connsiteY3" fmla="*/ 711200 h 932967"/>
            <a:gd name="connsiteX4" fmla="*/ 1006764 w 3057594"/>
            <a:gd name="connsiteY4" fmla="*/ 729673 h 932967"/>
            <a:gd name="connsiteX5" fmla="*/ 1089891 w 3057594"/>
            <a:gd name="connsiteY5" fmla="*/ 738909 h 932967"/>
            <a:gd name="connsiteX6" fmla="*/ 1542473 w 3057594"/>
            <a:gd name="connsiteY6" fmla="*/ 729673 h 932967"/>
            <a:gd name="connsiteX7" fmla="*/ 1653309 w 3057594"/>
            <a:gd name="connsiteY7" fmla="*/ 711200 h 932967"/>
            <a:gd name="connsiteX8" fmla="*/ 1828800 w 3057594"/>
            <a:gd name="connsiteY8" fmla="*/ 701964 h 932967"/>
            <a:gd name="connsiteX9" fmla="*/ 2346037 w 3057594"/>
            <a:gd name="connsiteY9" fmla="*/ 701964 h 932967"/>
            <a:gd name="connsiteX10" fmla="*/ 2715491 w 3057594"/>
            <a:gd name="connsiteY10" fmla="*/ 711200 h 932967"/>
            <a:gd name="connsiteX11" fmla="*/ 2743200 w 3057594"/>
            <a:gd name="connsiteY11" fmla="*/ 701964 h 932967"/>
            <a:gd name="connsiteX12" fmla="*/ 2733964 w 3057594"/>
            <a:gd name="connsiteY12" fmla="*/ 674254 h 932967"/>
            <a:gd name="connsiteX13" fmla="*/ 2724728 w 3057594"/>
            <a:gd name="connsiteY13" fmla="*/ 535709 h 932967"/>
            <a:gd name="connsiteX14" fmla="*/ 2733964 w 3057594"/>
            <a:gd name="connsiteY14" fmla="*/ 341745 h 932967"/>
            <a:gd name="connsiteX15" fmla="*/ 2752437 w 3057594"/>
            <a:gd name="connsiteY15" fmla="*/ 147782 h 932967"/>
            <a:gd name="connsiteX16" fmla="*/ 2761673 w 3057594"/>
            <a:gd name="connsiteY16" fmla="*/ 0 h 932967"/>
            <a:gd name="connsiteX17" fmla="*/ 2918691 w 3057594"/>
            <a:gd name="connsiteY17" fmla="*/ 9236 h 932967"/>
            <a:gd name="connsiteX18" fmla="*/ 2880427 w 3057594"/>
            <a:gd name="connsiteY18" fmla="*/ 49321 h 932967"/>
            <a:gd name="connsiteX19" fmla="*/ 2981116 w 3057594"/>
            <a:gd name="connsiteY19" fmla="*/ 36035 h 932967"/>
            <a:gd name="connsiteX20" fmla="*/ 3034942 w 3057594"/>
            <a:gd name="connsiteY20" fmla="*/ 50231 h 932967"/>
            <a:gd name="connsiteX21" fmla="*/ 3057237 w 3057594"/>
            <a:gd name="connsiteY21" fmla="*/ 92364 h 932967"/>
            <a:gd name="connsiteX22" fmla="*/ 3048000 w 3057594"/>
            <a:gd name="connsiteY22" fmla="*/ 203200 h 932967"/>
            <a:gd name="connsiteX23" fmla="*/ 3038764 w 3057594"/>
            <a:gd name="connsiteY23" fmla="*/ 443345 h 932967"/>
            <a:gd name="connsiteX24" fmla="*/ 3035352 w 3057594"/>
            <a:gd name="connsiteY24" fmla="*/ 746498 h 932967"/>
            <a:gd name="connsiteX25" fmla="*/ 2873687 w 3057594"/>
            <a:gd name="connsiteY25" fmla="*/ 929461 h 932967"/>
            <a:gd name="connsiteX26" fmla="*/ 2650837 w 3057594"/>
            <a:gd name="connsiteY26" fmla="*/ 932873 h 932967"/>
            <a:gd name="connsiteX27" fmla="*/ 2512879 w 3057594"/>
            <a:gd name="connsiteY27" fmla="*/ 924637 h 932967"/>
            <a:gd name="connsiteX28" fmla="*/ 2263263 w 3057594"/>
            <a:gd name="connsiteY28" fmla="*/ 928048 h 932967"/>
            <a:gd name="connsiteX29" fmla="*/ 1777206 w 3057594"/>
            <a:gd name="connsiteY29" fmla="*/ 930461 h 932967"/>
            <a:gd name="connsiteX30" fmla="*/ 1496291 w 3057594"/>
            <a:gd name="connsiteY30" fmla="*/ 923636 h 932967"/>
            <a:gd name="connsiteX31" fmla="*/ 1237673 w 3057594"/>
            <a:gd name="connsiteY31" fmla="*/ 914400 h 932967"/>
            <a:gd name="connsiteX32" fmla="*/ 49006 w 3057594"/>
            <a:gd name="connsiteY32" fmla="*/ 901751 h 932967"/>
            <a:gd name="connsiteX33" fmla="*/ 0 w 3057594"/>
            <a:gd name="connsiteY33" fmla="*/ 794327 h 932967"/>
            <a:gd name="connsiteX34" fmla="*/ 18473 w 3057594"/>
            <a:gd name="connsiteY34" fmla="*/ 692727 h 932967"/>
            <a:gd name="connsiteX35" fmla="*/ 18473 w 3057594"/>
            <a:gd name="connsiteY35" fmla="*/ 701964 h 932967"/>
            <a:gd name="connsiteX0" fmla="*/ 18473 w 3057594"/>
            <a:gd name="connsiteY0" fmla="*/ 701964 h 932967"/>
            <a:gd name="connsiteX1" fmla="*/ 18473 w 3057594"/>
            <a:gd name="connsiteY1" fmla="*/ 701964 h 932967"/>
            <a:gd name="connsiteX2" fmla="*/ 775855 w 3057594"/>
            <a:gd name="connsiteY2" fmla="*/ 701964 h 932967"/>
            <a:gd name="connsiteX3" fmla="*/ 868219 w 3057594"/>
            <a:gd name="connsiteY3" fmla="*/ 711200 h 932967"/>
            <a:gd name="connsiteX4" fmla="*/ 1006764 w 3057594"/>
            <a:gd name="connsiteY4" fmla="*/ 729673 h 932967"/>
            <a:gd name="connsiteX5" fmla="*/ 1089891 w 3057594"/>
            <a:gd name="connsiteY5" fmla="*/ 738909 h 932967"/>
            <a:gd name="connsiteX6" fmla="*/ 1542473 w 3057594"/>
            <a:gd name="connsiteY6" fmla="*/ 729673 h 932967"/>
            <a:gd name="connsiteX7" fmla="*/ 1653309 w 3057594"/>
            <a:gd name="connsiteY7" fmla="*/ 711200 h 932967"/>
            <a:gd name="connsiteX8" fmla="*/ 1828800 w 3057594"/>
            <a:gd name="connsiteY8" fmla="*/ 701964 h 932967"/>
            <a:gd name="connsiteX9" fmla="*/ 2346037 w 3057594"/>
            <a:gd name="connsiteY9" fmla="*/ 701964 h 932967"/>
            <a:gd name="connsiteX10" fmla="*/ 2715491 w 3057594"/>
            <a:gd name="connsiteY10" fmla="*/ 711200 h 932967"/>
            <a:gd name="connsiteX11" fmla="*/ 2743200 w 3057594"/>
            <a:gd name="connsiteY11" fmla="*/ 701964 h 932967"/>
            <a:gd name="connsiteX12" fmla="*/ 2733964 w 3057594"/>
            <a:gd name="connsiteY12" fmla="*/ 674254 h 932967"/>
            <a:gd name="connsiteX13" fmla="*/ 2724728 w 3057594"/>
            <a:gd name="connsiteY13" fmla="*/ 535709 h 932967"/>
            <a:gd name="connsiteX14" fmla="*/ 2733964 w 3057594"/>
            <a:gd name="connsiteY14" fmla="*/ 341745 h 932967"/>
            <a:gd name="connsiteX15" fmla="*/ 2752437 w 3057594"/>
            <a:gd name="connsiteY15" fmla="*/ 147782 h 932967"/>
            <a:gd name="connsiteX16" fmla="*/ 2761673 w 3057594"/>
            <a:gd name="connsiteY16" fmla="*/ 0 h 932967"/>
            <a:gd name="connsiteX17" fmla="*/ 2806080 w 3057594"/>
            <a:gd name="connsiteY17" fmla="*/ 63289 h 932967"/>
            <a:gd name="connsiteX18" fmla="*/ 2880427 w 3057594"/>
            <a:gd name="connsiteY18" fmla="*/ 49321 h 932967"/>
            <a:gd name="connsiteX19" fmla="*/ 2981116 w 3057594"/>
            <a:gd name="connsiteY19" fmla="*/ 36035 h 932967"/>
            <a:gd name="connsiteX20" fmla="*/ 3034942 w 3057594"/>
            <a:gd name="connsiteY20" fmla="*/ 50231 h 932967"/>
            <a:gd name="connsiteX21" fmla="*/ 3057237 w 3057594"/>
            <a:gd name="connsiteY21" fmla="*/ 92364 h 932967"/>
            <a:gd name="connsiteX22" fmla="*/ 3048000 w 3057594"/>
            <a:gd name="connsiteY22" fmla="*/ 203200 h 932967"/>
            <a:gd name="connsiteX23" fmla="*/ 3038764 w 3057594"/>
            <a:gd name="connsiteY23" fmla="*/ 443345 h 932967"/>
            <a:gd name="connsiteX24" fmla="*/ 3035352 w 3057594"/>
            <a:gd name="connsiteY24" fmla="*/ 746498 h 932967"/>
            <a:gd name="connsiteX25" fmla="*/ 2873687 w 3057594"/>
            <a:gd name="connsiteY25" fmla="*/ 929461 h 932967"/>
            <a:gd name="connsiteX26" fmla="*/ 2650837 w 3057594"/>
            <a:gd name="connsiteY26" fmla="*/ 932873 h 932967"/>
            <a:gd name="connsiteX27" fmla="*/ 2512879 w 3057594"/>
            <a:gd name="connsiteY27" fmla="*/ 924637 h 932967"/>
            <a:gd name="connsiteX28" fmla="*/ 2263263 w 3057594"/>
            <a:gd name="connsiteY28" fmla="*/ 928048 h 932967"/>
            <a:gd name="connsiteX29" fmla="*/ 1777206 w 3057594"/>
            <a:gd name="connsiteY29" fmla="*/ 930461 h 932967"/>
            <a:gd name="connsiteX30" fmla="*/ 1496291 w 3057594"/>
            <a:gd name="connsiteY30" fmla="*/ 923636 h 932967"/>
            <a:gd name="connsiteX31" fmla="*/ 1237673 w 3057594"/>
            <a:gd name="connsiteY31" fmla="*/ 914400 h 932967"/>
            <a:gd name="connsiteX32" fmla="*/ 49006 w 3057594"/>
            <a:gd name="connsiteY32" fmla="*/ 901751 h 932967"/>
            <a:gd name="connsiteX33" fmla="*/ 0 w 3057594"/>
            <a:gd name="connsiteY33" fmla="*/ 794327 h 932967"/>
            <a:gd name="connsiteX34" fmla="*/ 18473 w 3057594"/>
            <a:gd name="connsiteY34" fmla="*/ 692727 h 932967"/>
            <a:gd name="connsiteX35" fmla="*/ 18473 w 3057594"/>
            <a:gd name="connsiteY35" fmla="*/ 701964 h 932967"/>
            <a:gd name="connsiteX0" fmla="*/ 18473 w 3057594"/>
            <a:gd name="connsiteY0" fmla="*/ 701964 h 932967"/>
            <a:gd name="connsiteX1" fmla="*/ 18473 w 3057594"/>
            <a:gd name="connsiteY1" fmla="*/ 701964 h 932967"/>
            <a:gd name="connsiteX2" fmla="*/ 775855 w 3057594"/>
            <a:gd name="connsiteY2" fmla="*/ 701964 h 932967"/>
            <a:gd name="connsiteX3" fmla="*/ 868219 w 3057594"/>
            <a:gd name="connsiteY3" fmla="*/ 711200 h 932967"/>
            <a:gd name="connsiteX4" fmla="*/ 1006764 w 3057594"/>
            <a:gd name="connsiteY4" fmla="*/ 729673 h 932967"/>
            <a:gd name="connsiteX5" fmla="*/ 1089891 w 3057594"/>
            <a:gd name="connsiteY5" fmla="*/ 738909 h 932967"/>
            <a:gd name="connsiteX6" fmla="*/ 1542473 w 3057594"/>
            <a:gd name="connsiteY6" fmla="*/ 729673 h 932967"/>
            <a:gd name="connsiteX7" fmla="*/ 1653309 w 3057594"/>
            <a:gd name="connsiteY7" fmla="*/ 711200 h 932967"/>
            <a:gd name="connsiteX8" fmla="*/ 1828800 w 3057594"/>
            <a:gd name="connsiteY8" fmla="*/ 701964 h 932967"/>
            <a:gd name="connsiteX9" fmla="*/ 2346037 w 3057594"/>
            <a:gd name="connsiteY9" fmla="*/ 701964 h 932967"/>
            <a:gd name="connsiteX10" fmla="*/ 2715491 w 3057594"/>
            <a:gd name="connsiteY10" fmla="*/ 711200 h 932967"/>
            <a:gd name="connsiteX11" fmla="*/ 2743200 w 3057594"/>
            <a:gd name="connsiteY11" fmla="*/ 701964 h 932967"/>
            <a:gd name="connsiteX12" fmla="*/ 2733964 w 3057594"/>
            <a:gd name="connsiteY12" fmla="*/ 674254 h 932967"/>
            <a:gd name="connsiteX13" fmla="*/ 2724728 w 3057594"/>
            <a:gd name="connsiteY13" fmla="*/ 535709 h 932967"/>
            <a:gd name="connsiteX14" fmla="*/ 2733964 w 3057594"/>
            <a:gd name="connsiteY14" fmla="*/ 341745 h 932967"/>
            <a:gd name="connsiteX15" fmla="*/ 2752437 w 3057594"/>
            <a:gd name="connsiteY15" fmla="*/ 147782 h 932967"/>
            <a:gd name="connsiteX16" fmla="*/ 2761673 w 3057594"/>
            <a:gd name="connsiteY16" fmla="*/ 0 h 932967"/>
            <a:gd name="connsiteX17" fmla="*/ 2806080 w 3057594"/>
            <a:gd name="connsiteY17" fmla="*/ 63289 h 932967"/>
            <a:gd name="connsiteX18" fmla="*/ 2880427 w 3057594"/>
            <a:gd name="connsiteY18" fmla="*/ 49321 h 932967"/>
            <a:gd name="connsiteX19" fmla="*/ 2981116 w 3057594"/>
            <a:gd name="connsiteY19" fmla="*/ 36035 h 932967"/>
            <a:gd name="connsiteX20" fmla="*/ 3034942 w 3057594"/>
            <a:gd name="connsiteY20" fmla="*/ 50231 h 932967"/>
            <a:gd name="connsiteX21" fmla="*/ 3057237 w 3057594"/>
            <a:gd name="connsiteY21" fmla="*/ 92364 h 932967"/>
            <a:gd name="connsiteX22" fmla="*/ 3048000 w 3057594"/>
            <a:gd name="connsiteY22" fmla="*/ 203200 h 932967"/>
            <a:gd name="connsiteX23" fmla="*/ 3047773 w 3057594"/>
            <a:gd name="connsiteY23" fmla="*/ 456859 h 932967"/>
            <a:gd name="connsiteX24" fmla="*/ 3035352 w 3057594"/>
            <a:gd name="connsiteY24" fmla="*/ 746498 h 932967"/>
            <a:gd name="connsiteX25" fmla="*/ 2873687 w 3057594"/>
            <a:gd name="connsiteY25" fmla="*/ 929461 h 932967"/>
            <a:gd name="connsiteX26" fmla="*/ 2650837 w 3057594"/>
            <a:gd name="connsiteY26" fmla="*/ 932873 h 932967"/>
            <a:gd name="connsiteX27" fmla="*/ 2512879 w 3057594"/>
            <a:gd name="connsiteY27" fmla="*/ 924637 h 932967"/>
            <a:gd name="connsiteX28" fmla="*/ 2263263 w 3057594"/>
            <a:gd name="connsiteY28" fmla="*/ 928048 h 932967"/>
            <a:gd name="connsiteX29" fmla="*/ 1777206 w 3057594"/>
            <a:gd name="connsiteY29" fmla="*/ 930461 h 932967"/>
            <a:gd name="connsiteX30" fmla="*/ 1496291 w 3057594"/>
            <a:gd name="connsiteY30" fmla="*/ 923636 h 932967"/>
            <a:gd name="connsiteX31" fmla="*/ 1237673 w 3057594"/>
            <a:gd name="connsiteY31" fmla="*/ 914400 h 932967"/>
            <a:gd name="connsiteX32" fmla="*/ 49006 w 3057594"/>
            <a:gd name="connsiteY32" fmla="*/ 901751 h 932967"/>
            <a:gd name="connsiteX33" fmla="*/ 0 w 3057594"/>
            <a:gd name="connsiteY33" fmla="*/ 794327 h 932967"/>
            <a:gd name="connsiteX34" fmla="*/ 18473 w 3057594"/>
            <a:gd name="connsiteY34" fmla="*/ 692727 h 932967"/>
            <a:gd name="connsiteX35" fmla="*/ 18473 w 3057594"/>
            <a:gd name="connsiteY35" fmla="*/ 701964 h 932967"/>
            <a:gd name="connsiteX0" fmla="*/ 18473 w 3051778"/>
            <a:gd name="connsiteY0" fmla="*/ 701964 h 932967"/>
            <a:gd name="connsiteX1" fmla="*/ 18473 w 3051778"/>
            <a:gd name="connsiteY1" fmla="*/ 701964 h 932967"/>
            <a:gd name="connsiteX2" fmla="*/ 775855 w 3051778"/>
            <a:gd name="connsiteY2" fmla="*/ 701964 h 932967"/>
            <a:gd name="connsiteX3" fmla="*/ 868219 w 3051778"/>
            <a:gd name="connsiteY3" fmla="*/ 711200 h 932967"/>
            <a:gd name="connsiteX4" fmla="*/ 1006764 w 3051778"/>
            <a:gd name="connsiteY4" fmla="*/ 729673 h 932967"/>
            <a:gd name="connsiteX5" fmla="*/ 1089891 w 3051778"/>
            <a:gd name="connsiteY5" fmla="*/ 738909 h 932967"/>
            <a:gd name="connsiteX6" fmla="*/ 1542473 w 3051778"/>
            <a:gd name="connsiteY6" fmla="*/ 729673 h 932967"/>
            <a:gd name="connsiteX7" fmla="*/ 1653309 w 3051778"/>
            <a:gd name="connsiteY7" fmla="*/ 711200 h 932967"/>
            <a:gd name="connsiteX8" fmla="*/ 1828800 w 3051778"/>
            <a:gd name="connsiteY8" fmla="*/ 701964 h 932967"/>
            <a:gd name="connsiteX9" fmla="*/ 2346037 w 3051778"/>
            <a:gd name="connsiteY9" fmla="*/ 701964 h 932967"/>
            <a:gd name="connsiteX10" fmla="*/ 2715491 w 3051778"/>
            <a:gd name="connsiteY10" fmla="*/ 711200 h 932967"/>
            <a:gd name="connsiteX11" fmla="*/ 2743200 w 3051778"/>
            <a:gd name="connsiteY11" fmla="*/ 701964 h 932967"/>
            <a:gd name="connsiteX12" fmla="*/ 2733964 w 3051778"/>
            <a:gd name="connsiteY12" fmla="*/ 674254 h 932967"/>
            <a:gd name="connsiteX13" fmla="*/ 2724728 w 3051778"/>
            <a:gd name="connsiteY13" fmla="*/ 535709 h 932967"/>
            <a:gd name="connsiteX14" fmla="*/ 2733964 w 3051778"/>
            <a:gd name="connsiteY14" fmla="*/ 341745 h 932967"/>
            <a:gd name="connsiteX15" fmla="*/ 2752437 w 3051778"/>
            <a:gd name="connsiteY15" fmla="*/ 147782 h 932967"/>
            <a:gd name="connsiteX16" fmla="*/ 2761673 w 3051778"/>
            <a:gd name="connsiteY16" fmla="*/ 0 h 932967"/>
            <a:gd name="connsiteX17" fmla="*/ 2806080 w 3051778"/>
            <a:gd name="connsiteY17" fmla="*/ 63289 h 932967"/>
            <a:gd name="connsiteX18" fmla="*/ 2880427 w 3051778"/>
            <a:gd name="connsiteY18" fmla="*/ 49321 h 932967"/>
            <a:gd name="connsiteX19" fmla="*/ 2981116 w 3051778"/>
            <a:gd name="connsiteY19" fmla="*/ 36035 h 932967"/>
            <a:gd name="connsiteX20" fmla="*/ 3034942 w 3051778"/>
            <a:gd name="connsiteY20" fmla="*/ 50231 h 932967"/>
            <a:gd name="connsiteX21" fmla="*/ 3043724 w 3051778"/>
            <a:gd name="connsiteY21" fmla="*/ 105877 h 932967"/>
            <a:gd name="connsiteX22" fmla="*/ 3048000 w 3051778"/>
            <a:gd name="connsiteY22" fmla="*/ 203200 h 932967"/>
            <a:gd name="connsiteX23" fmla="*/ 3047773 w 3051778"/>
            <a:gd name="connsiteY23" fmla="*/ 456859 h 932967"/>
            <a:gd name="connsiteX24" fmla="*/ 3035352 w 3051778"/>
            <a:gd name="connsiteY24" fmla="*/ 746498 h 932967"/>
            <a:gd name="connsiteX25" fmla="*/ 2873687 w 3051778"/>
            <a:gd name="connsiteY25" fmla="*/ 929461 h 932967"/>
            <a:gd name="connsiteX26" fmla="*/ 2650837 w 3051778"/>
            <a:gd name="connsiteY26" fmla="*/ 932873 h 932967"/>
            <a:gd name="connsiteX27" fmla="*/ 2512879 w 3051778"/>
            <a:gd name="connsiteY27" fmla="*/ 924637 h 932967"/>
            <a:gd name="connsiteX28" fmla="*/ 2263263 w 3051778"/>
            <a:gd name="connsiteY28" fmla="*/ 928048 h 932967"/>
            <a:gd name="connsiteX29" fmla="*/ 1777206 w 3051778"/>
            <a:gd name="connsiteY29" fmla="*/ 930461 h 932967"/>
            <a:gd name="connsiteX30" fmla="*/ 1496291 w 3051778"/>
            <a:gd name="connsiteY30" fmla="*/ 923636 h 932967"/>
            <a:gd name="connsiteX31" fmla="*/ 1237673 w 3051778"/>
            <a:gd name="connsiteY31" fmla="*/ 914400 h 932967"/>
            <a:gd name="connsiteX32" fmla="*/ 49006 w 3051778"/>
            <a:gd name="connsiteY32" fmla="*/ 901751 h 932967"/>
            <a:gd name="connsiteX33" fmla="*/ 0 w 3051778"/>
            <a:gd name="connsiteY33" fmla="*/ 794327 h 932967"/>
            <a:gd name="connsiteX34" fmla="*/ 18473 w 3051778"/>
            <a:gd name="connsiteY34" fmla="*/ 692727 h 932967"/>
            <a:gd name="connsiteX35" fmla="*/ 18473 w 3051778"/>
            <a:gd name="connsiteY35" fmla="*/ 701964 h 932967"/>
            <a:gd name="connsiteX0" fmla="*/ 18473 w 3048952"/>
            <a:gd name="connsiteY0" fmla="*/ 701964 h 932967"/>
            <a:gd name="connsiteX1" fmla="*/ 18473 w 3048952"/>
            <a:gd name="connsiteY1" fmla="*/ 701964 h 932967"/>
            <a:gd name="connsiteX2" fmla="*/ 775855 w 3048952"/>
            <a:gd name="connsiteY2" fmla="*/ 701964 h 932967"/>
            <a:gd name="connsiteX3" fmla="*/ 868219 w 3048952"/>
            <a:gd name="connsiteY3" fmla="*/ 711200 h 932967"/>
            <a:gd name="connsiteX4" fmla="*/ 1006764 w 3048952"/>
            <a:gd name="connsiteY4" fmla="*/ 729673 h 932967"/>
            <a:gd name="connsiteX5" fmla="*/ 1089891 w 3048952"/>
            <a:gd name="connsiteY5" fmla="*/ 738909 h 932967"/>
            <a:gd name="connsiteX6" fmla="*/ 1542473 w 3048952"/>
            <a:gd name="connsiteY6" fmla="*/ 729673 h 932967"/>
            <a:gd name="connsiteX7" fmla="*/ 1653309 w 3048952"/>
            <a:gd name="connsiteY7" fmla="*/ 711200 h 932967"/>
            <a:gd name="connsiteX8" fmla="*/ 1828800 w 3048952"/>
            <a:gd name="connsiteY8" fmla="*/ 701964 h 932967"/>
            <a:gd name="connsiteX9" fmla="*/ 2346037 w 3048952"/>
            <a:gd name="connsiteY9" fmla="*/ 701964 h 932967"/>
            <a:gd name="connsiteX10" fmla="*/ 2715491 w 3048952"/>
            <a:gd name="connsiteY10" fmla="*/ 711200 h 932967"/>
            <a:gd name="connsiteX11" fmla="*/ 2743200 w 3048952"/>
            <a:gd name="connsiteY11" fmla="*/ 701964 h 932967"/>
            <a:gd name="connsiteX12" fmla="*/ 2733964 w 3048952"/>
            <a:gd name="connsiteY12" fmla="*/ 674254 h 932967"/>
            <a:gd name="connsiteX13" fmla="*/ 2724728 w 3048952"/>
            <a:gd name="connsiteY13" fmla="*/ 535709 h 932967"/>
            <a:gd name="connsiteX14" fmla="*/ 2733964 w 3048952"/>
            <a:gd name="connsiteY14" fmla="*/ 341745 h 932967"/>
            <a:gd name="connsiteX15" fmla="*/ 2752437 w 3048952"/>
            <a:gd name="connsiteY15" fmla="*/ 147782 h 932967"/>
            <a:gd name="connsiteX16" fmla="*/ 2761673 w 3048952"/>
            <a:gd name="connsiteY16" fmla="*/ 0 h 932967"/>
            <a:gd name="connsiteX17" fmla="*/ 2806080 w 3048952"/>
            <a:gd name="connsiteY17" fmla="*/ 63289 h 932967"/>
            <a:gd name="connsiteX18" fmla="*/ 2880427 w 3048952"/>
            <a:gd name="connsiteY18" fmla="*/ 49321 h 932967"/>
            <a:gd name="connsiteX19" fmla="*/ 2981116 w 3048952"/>
            <a:gd name="connsiteY19" fmla="*/ 36035 h 932967"/>
            <a:gd name="connsiteX20" fmla="*/ 3034942 w 3048952"/>
            <a:gd name="connsiteY20" fmla="*/ 50231 h 932967"/>
            <a:gd name="connsiteX21" fmla="*/ 3043724 w 3048952"/>
            <a:gd name="connsiteY21" fmla="*/ 105877 h 932967"/>
            <a:gd name="connsiteX22" fmla="*/ 3048000 w 3048952"/>
            <a:gd name="connsiteY22" fmla="*/ 203200 h 932967"/>
            <a:gd name="connsiteX23" fmla="*/ 3047773 w 3048952"/>
            <a:gd name="connsiteY23" fmla="*/ 456859 h 932967"/>
            <a:gd name="connsiteX24" fmla="*/ 3035352 w 3048952"/>
            <a:gd name="connsiteY24" fmla="*/ 746498 h 932967"/>
            <a:gd name="connsiteX25" fmla="*/ 2873687 w 3048952"/>
            <a:gd name="connsiteY25" fmla="*/ 929461 h 932967"/>
            <a:gd name="connsiteX26" fmla="*/ 2650837 w 3048952"/>
            <a:gd name="connsiteY26" fmla="*/ 932873 h 932967"/>
            <a:gd name="connsiteX27" fmla="*/ 2512879 w 3048952"/>
            <a:gd name="connsiteY27" fmla="*/ 924637 h 932967"/>
            <a:gd name="connsiteX28" fmla="*/ 2263263 w 3048952"/>
            <a:gd name="connsiteY28" fmla="*/ 928048 h 932967"/>
            <a:gd name="connsiteX29" fmla="*/ 1777206 w 3048952"/>
            <a:gd name="connsiteY29" fmla="*/ 930461 h 932967"/>
            <a:gd name="connsiteX30" fmla="*/ 1496291 w 3048952"/>
            <a:gd name="connsiteY30" fmla="*/ 923636 h 932967"/>
            <a:gd name="connsiteX31" fmla="*/ 1237673 w 3048952"/>
            <a:gd name="connsiteY31" fmla="*/ 914400 h 932967"/>
            <a:gd name="connsiteX32" fmla="*/ 49006 w 3048952"/>
            <a:gd name="connsiteY32" fmla="*/ 901751 h 932967"/>
            <a:gd name="connsiteX33" fmla="*/ 0 w 3048952"/>
            <a:gd name="connsiteY33" fmla="*/ 794327 h 932967"/>
            <a:gd name="connsiteX34" fmla="*/ 18473 w 3048952"/>
            <a:gd name="connsiteY34" fmla="*/ 692727 h 932967"/>
            <a:gd name="connsiteX35" fmla="*/ 18473 w 3048952"/>
            <a:gd name="connsiteY35" fmla="*/ 701964 h 932967"/>
            <a:gd name="connsiteX0" fmla="*/ 18473 w 3048952"/>
            <a:gd name="connsiteY0" fmla="*/ 701964 h 932967"/>
            <a:gd name="connsiteX1" fmla="*/ 18473 w 3048952"/>
            <a:gd name="connsiteY1" fmla="*/ 701964 h 932967"/>
            <a:gd name="connsiteX2" fmla="*/ 775855 w 3048952"/>
            <a:gd name="connsiteY2" fmla="*/ 701964 h 932967"/>
            <a:gd name="connsiteX3" fmla="*/ 868219 w 3048952"/>
            <a:gd name="connsiteY3" fmla="*/ 711200 h 932967"/>
            <a:gd name="connsiteX4" fmla="*/ 1006764 w 3048952"/>
            <a:gd name="connsiteY4" fmla="*/ 729673 h 932967"/>
            <a:gd name="connsiteX5" fmla="*/ 1089891 w 3048952"/>
            <a:gd name="connsiteY5" fmla="*/ 738909 h 932967"/>
            <a:gd name="connsiteX6" fmla="*/ 1542473 w 3048952"/>
            <a:gd name="connsiteY6" fmla="*/ 729673 h 932967"/>
            <a:gd name="connsiteX7" fmla="*/ 1653309 w 3048952"/>
            <a:gd name="connsiteY7" fmla="*/ 711200 h 932967"/>
            <a:gd name="connsiteX8" fmla="*/ 1828800 w 3048952"/>
            <a:gd name="connsiteY8" fmla="*/ 701964 h 932967"/>
            <a:gd name="connsiteX9" fmla="*/ 2346037 w 3048952"/>
            <a:gd name="connsiteY9" fmla="*/ 701964 h 932967"/>
            <a:gd name="connsiteX10" fmla="*/ 2715491 w 3048952"/>
            <a:gd name="connsiteY10" fmla="*/ 711200 h 932967"/>
            <a:gd name="connsiteX11" fmla="*/ 2743200 w 3048952"/>
            <a:gd name="connsiteY11" fmla="*/ 701964 h 932967"/>
            <a:gd name="connsiteX12" fmla="*/ 2733964 w 3048952"/>
            <a:gd name="connsiteY12" fmla="*/ 674254 h 932967"/>
            <a:gd name="connsiteX13" fmla="*/ 2724728 w 3048952"/>
            <a:gd name="connsiteY13" fmla="*/ 535709 h 932967"/>
            <a:gd name="connsiteX14" fmla="*/ 2733964 w 3048952"/>
            <a:gd name="connsiteY14" fmla="*/ 341745 h 932967"/>
            <a:gd name="connsiteX15" fmla="*/ 2752437 w 3048952"/>
            <a:gd name="connsiteY15" fmla="*/ 147782 h 932967"/>
            <a:gd name="connsiteX16" fmla="*/ 2761673 w 3048952"/>
            <a:gd name="connsiteY16" fmla="*/ 0 h 932967"/>
            <a:gd name="connsiteX17" fmla="*/ 2806080 w 3048952"/>
            <a:gd name="connsiteY17" fmla="*/ 63289 h 932967"/>
            <a:gd name="connsiteX18" fmla="*/ 2880427 w 3048952"/>
            <a:gd name="connsiteY18" fmla="*/ 49321 h 932967"/>
            <a:gd name="connsiteX19" fmla="*/ 2981116 w 3048952"/>
            <a:gd name="connsiteY19" fmla="*/ 36035 h 932967"/>
            <a:gd name="connsiteX20" fmla="*/ 3034942 w 3048952"/>
            <a:gd name="connsiteY20" fmla="*/ 50231 h 932967"/>
            <a:gd name="connsiteX21" fmla="*/ 3043724 w 3048952"/>
            <a:gd name="connsiteY21" fmla="*/ 105877 h 932967"/>
            <a:gd name="connsiteX22" fmla="*/ 3048000 w 3048952"/>
            <a:gd name="connsiteY22" fmla="*/ 203200 h 932967"/>
            <a:gd name="connsiteX23" fmla="*/ 3047773 w 3048952"/>
            <a:gd name="connsiteY23" fmla="*/ 456859 h 932967"/>
            <a:gd name="connsiteX24" fmla="*/ 3035352 w 3048952"/>
            <a:gd name="connsiteY24" fmla="*/ 746498 h 932967"/>
            <a:gd name="connsiteX25" fmla="*/ 2873687 w 3048952"/>
            <a:gd name="connsiteY25" fmla="*/ 929461 h 932967"/>
            <a:gd name="connsiteX26" fmla="*/ 2650837 w 3048952"/>
            <a:gd name="connsiteY26" fmla="*/ 932873 h 932967"/>
            <a:gd name="connsiteX27" fmla="*/ 2512879 w 3048952"/>
            <a:gd name="connsiteY27" fmla="*/ 924637 h 932967"/>
            <a:gd name="connsiteX28" fmla="*/ 2263263 w 3048952"/>
            <a:gd name="connsiteY28" fmla="*/ 928048 h 932967"/>
            <a:gd name="connsiteX29" fmla="*/ 1777206 w 3048952"/>
            <a:gd name="connsiteY29" fmla="*/ 930461 h 932967"/>
            <a:gd name="connsiteX30" fmla="*/ 1496291 w 3048952"/>
            <a:gd name="connsiteY30" fmla="*/ 923636 h 932967"/>
            <a:gd name="connsiteX31" fmla="*/ 1237673 w 3048952"/>
            <a:gd name="connsiteY31" fmla="*/ 914400 h 932967"/>
            <a:gd name="connsiteX32" fmla="*/ 49006 w 3048952"/>
            <a:gd name="connsiteY32" fmla="*/ 901751 h 932967"/>
            <a:gd name="connsiteX33" fmla="*/ 0 w 3048952"/>
            <a:gd name="connsiteY33" fmla="*/ 794327 h 932967"/>
            <a:gd name="connsiteX34" fmla="*/ 18473 w 3048952"/>
            <a:gd name="connsiteY34" fmla="*/ 692727 h 932967"/>
            <a:gd name="connsiteX35" fmla="*/ 18473 w 3048952"/>
            <a:gd name="connsiteY35" fmla="*/ 701964 h 932967"/>
            <a:gd name="connsiteX0" fmla="*/ 18473 w 3048952"/>
            <a:gd name="connsiteY0" fmla="*/ 701964 h 937145"/>
            <a:gd name="connsiteX1" fmla="*/ 18473 w 3048952"/>
            <a:gd name="connsiteY1" fmla="*/ 701964 h 937145"/>
            <a:gd name="connsiteX2" fmla="*/ 775855 w 3048952"/>
            <a:gd name="connsiteY2" fmla="*/ 701964 h 937145"/>
            <a:gd name="connsiteX3" fmla="*/ 868219 w 3048952"/>
            <a:gd name="connsiteY3" fmla="*/ 711200 h 937145"/>
            <a:gd name="connsiteX4" fmla="*/ 1006764 w 3048952"/>
            <a:gd name="connsiteY4" fmla="*/ 729673 h 937145"/>
            <a:gd name="connsiteX5" fmla="*/ 1089891 w 3048952"/>
            <a:gd name="connsiteY5" fmla="*/ 738909 h 937145"/>
            <a:gd name="connsiteX6" fmla="*/ 1542473 w 3048952"/>
            <a:gd name="connsiteY6" fmla="*/ 729673 h 937145"/>
            <a:gd name="connsiteX7" fmla="*/ 1653309 w 3048952"/>
            <a:gd name="connsiteY7" fmla="*/ 711200 h 937145"/>
            <a:gd name="connsiteX8" fmla="*/ 1828800 w 3048952"/>
            <a:gd name="connsiteY8" fmla="*/ 701964 h 937145"/>
            <a:gd name="connsiteX9" fmla="*/ 2346037 w 3048952"/>
            <a:gd name="connsiteY9" fmla="*/ 701964 h 937145"/>
            <a:gd name="connsiteX10" fmla="*/ 2715491 w 3048952"/>
            <a:gd name="connsiteY10" fmla="*/ 711200 h 937145"/>
            <a:gd name="connsiteX11" fmla="*/ 2743200 w 3048952"/>
            <a:gd name="connsiteY11" fmla="*/ 701964 h 937145"/>
            <a:gd name="connsiteX12" fmla="*/ 2733964 w 3048952"/>
            <a:gd name="connsiteY12" fmla="*/ 674254 h 937145"/>
            <a:gd name="connsiteX13" fmla="*/ 2724728 w 3048952"/>
            <a:gd name="connsiteY13" fmla="*/ 535709 h 937145"/>
            <a:gd name="connsiteX14" fmla="*/ 2733964 w 3048952"/>
            <a:gd name="connsiteY14" fmla="*/ 341745 h 937145"/>
            <a:gd name="connsiteX15" fmla="*/ 2752437 w 3048952"/>
            <a:gd name="connsiteY15" fmla="*/ 147782 h 937145"/>
            <a:gd name="connsiteX16" fmla="*/ 2761673 w 3048952"/>
            <a:gd name="connsiteY16" fmla="*/ 0 h 937145"/>
            <a:gd name="connsiteX17" fmla="*/ 2806080 w 3048952"/>
            <a:gd name="connsiteY17" fmla="*/ 63289 h 937145"/>
            <a:gd name="connsiteX18" fmla="*/ 2880427 w 3048952"/>
            <a:gd name="connsiteY18" fmla="*/ 49321 h 937145"/>
            <a:gd name="connsiteX19" fmla="*/ 2981116 w 3048952"/>
            <a:gd name="connsiteY19" fmla="*/ 36035 h 937145"/>
            <a:gd name="connsiteX20" fmla="*/ 3034942 w 3048952"/>
            <a:gd name="connsiteY20" fmla="*/ 50231 h 937145"/>
            <a:gd name="connsiteX21" fmla="*/ 3043724 w 3048952"/>
            <a:gd name="connsiteY21" fmla="*/ 105877 h 937145"/>
            <a:gd name="connsiteX22" fmla="*/ 3048000 w 3048952"/>
            <a:gd name="connsiteY22" fmla="*/ 203200 h 937145"/>
            <a:gd name="connsiteX23" fmla="*/ 3047773 w 3048952"/>
            <a:gd name="connsiteY23" fmla="*/ 456859 h 937145"/>
            <a:gd name="connsiteX24" fmla="*/ 3035352 w 3048952"/>
            <a:gd name="connsiteY24" fmla="*/ 746498 h 937145"/>
            <a:gd name="connsiteX25" fmla="*/ 2873687 w 3048952"/>
            <a:gd name="connsiteY25" fmla="*/ 929461 h 937145"/>
            <a:gd name="connsiteX26" fmla="*/ 2650837 w 3048952"/>
            <a:gd name="connsiteY26" fmla="*/ 932873 h 937145"/>
            <a:gd name="connsiteX27" fmla="*/ 2512879 w 3048952"/>
            <a:gd name="connsiteY27" fmla="*/ 924637 h 937145"/>
            <a:gd name="connsiteX28" fmla="*/ 2263263 w 3048952"/>
            <a:gd name="connsiteY28" fmla="*/ 928048 h 937145"/>
            <a:gd name="connsiteX29" fmla="*/ 1777206 w 3048952"/>
            <a:gd name="connsiteY29" fmla="*/ 930461 h 937145"/>
            <a:gd name="connsiteX30" fmla="*/ 1496291 w 3048952"/>
            <a:gd name="connsiteY30" fmla="*/ 923636 h 937145"/>
            <a:gd name="connsiteX31" fmla="*/ 1211040 w 3048952"/>
            <a:gd name="connsiteY31" fmla="*/ 936594 h 937145"/>
            <a:gd name="connsiteX32" fmla="*/ 49006 w 3048952"/>
            <a:gd name="connsiteY32" fmla="*/ 901751 h 937145"/>
            <a:gd name="connsiteX33" fmla="*/ 0 w 3048952"/>
            <a:gd name="connsiteY33" fmla="*/ 794327 h 937145"/>
            <a:gd name="connsiteX34" fmla="*/ 18473 w 3048952"/>
            <a:gd name="connsiteY34" fmla="*/ 692727 h 937145"/>
            <a:gd name="connsiteX35" fmla="*/ 18473 w 3048952"/>
            <a:gd name="connsiteY35" fmla="*/ 701964 h 937145"/>
            <a:gd name="connsiteX0" fmla="*/ 18473 w 3048952"/>
            <a:gd name="connsiteY0" fmla="*/ 701964 h 937261"/>
            <a:gd name="connsiteX1" fmla="*/ 18473 w 3048952"/>
            <a:gd name="connsiteY1" fmla="*/ 701964 h 937261"/>
            <a:gd name="connsiteX2" fmla="*/ 775855 w 3048952"/>
            <a:gd name="connsiteY2" fmla="*/ 701964 h 937261"/>
            <a:gd name="connsiteX3" fmla="*/ 868219 w 3048952"/>
            <a:gd name="connsiteY3" fmla="*/ 711200 h 937261"/>
            <a:gd name="connsiteX4" fmla="*/ 1006764 w 3048952"/>
            <a:gd name="connsiteY4" fmla="*/ 729673 h 937261"/>
            <a:gd name="connsiteX5" fmla="*/ 1089891 w 3048952"/>
            <a:gd name="connsiteY5" fmla="*/ 738909 h 937261"/>
            <a:gd name="connsiteX6" fmla="*/ 1542473 w 3048952"/>
            <a:gd name="connsiteY6" fmla="*/ 729673 h 937261"/>
            <a:gd name="connsiteX7" fmla="*/ 1653309 w 3048952"/>
            <a:gd name="connsiteY7" fmla="*/ 711200 h 937261"/>
            <a:gd name="connsiteX8" fmla="*/ 1828800 w 3048952"/>
            <a:gd name="connsiteY8" fmla="*/ 701964 h 937261"/>
            <a:gd name="connsiteX9" fmla="*/ 2346037 w 3048952"/>
            <a:gd name="connsiteY9" fmla="*/ 701964 h 937261"/>
            <a:gd name="connsiteX10" fmla="*/ 2715491 w 3048952"/>
            <a:gd name="connsiteY10" fmla="*/ 711200 h 937261"/>
            <a:gd name="connsiteX11" fmla="*/ 2743200 w 3048952"/>
            <a:gd name="connsiteY11" fmla="*/ 701964 h 937261"/>
            <a:gd name="connsiteX12" fmla="*/ 2733964 w 3048952"/>
            <a:gd name="connsiteY12" fmla="*/ 674254 h 937261"/>
            <a:gd name="connsiteX13" fmla="*/ 2724728 w 3048952"/>
            <a:gd name="connsiteY13" fmla="*/ 535709 h 937261"/>
            <a:gd name="connsiteX14" fmla="*/ 2733964 w 3048952"/>
            <a:gd name="connsiteY14" fmla="*/ 341745 h 937261"/>
            <a:gd name="connsiteX15" fmla="*/ 2752437 w 3048952"/>
            <a:gd name="connsiteY15" fmla="*/ 147782 h 937261"/>
            <a:gd name="connsiteX16" fmla="*/ 2761673 w 3048952"/>
            <a:gd name="connsiteY16" fmla="*/ 0 h 937261"/>
            <a:gd name="connsiteX17" fmla="*/ 2806080 w 3048952"/>
            <a:gd name="connsiteY17" fmla="*/ 63289 h 937261"/>
            <a:gd name="connsiteX18" fmla="*/ 2880427 w 3048952"/>
            <a:gd name="connsiteY18" fmla="*/ 49321 h 937261"/>
            <a:gd name="connsiteX19" fmla="*/ 2981116 w 3048952"/>
            <a:gd name="connsiteY19" fmla="*/ 36035 h 937261"/>
            <a:gd name="connsiteX20" fmla="*/ 3034942 w 3048952"/>
            <a:gd name="connsiteY20" fmla="*/ 50231 h 937261"/>
            <a:gd name="connsiteX21" fmla="*/ 3043724 w 3048952"/>
            <a:gd name="connsiteY21" fmla="*/ 105877 h 937261"/>
            <a:gd name="connsiteX22" fmla="*/ 3048000 w 3048952"/>
            <a:gd name="connsiteY22" fmla="*/ 203200 h 937261"/>
            <a:gd name="connsiteX23" fmla="*/ 3047773 w 3048952"/>
            <a:gd name="connsiteY23" fmla="*/ 456859 h 937261"/>
            <a:gd name="connsiteX24" fmla="*/ 3035352 w 3048952"/>
            <a:gd name="connsiteY24" fmla="*/ 746498 h 937261"/>
            <a:gd name="connsiteX25" fmla="*/ 2873687 w 3048952"/>
            <a:gd name="connsiteY25" fmla="*/ 929461 h 937261"/>
            <a:gd name="connsiteX26" fmla="*/ 2650837 w 3048952"/>
            <a:gd name="connsiteY26" fmla="*/ 932873 h 937261"/>
            <a:gd name="connsiteX27" fmla="*/ 2512879 w 3048952"/>
            <a:gd name="connsiteY27" fmla="*/ 924637 h 937261"/>
            <a:gd name="connsiteX28" fmla="*/ 2263263 w 3048952"/>
            <a:gd name="connsiteY28" fmla="*/ 928048 h 937261"/>
            <a:gd name="connsiteX29" fmla="*/ 1777206 w 3048952"/>
            <a:gd name="connsiteY29" fmla="*/ 930461 h 937261"/>
            <a:gd name="connsiteX30" fmla="*/ 1496291 w 3048952"/>
            <a:gd name="connsiteY30" fmla="*/ 923636 h 937261"/>
            <a:gd name="connsiteX31" fmla="*/ 1211040 w 3048952"/>
            <a:gd name="connsiteY31" fmla="*/ 936594 h 937261"/>
            <a:gd name="connsiteX32" fmla="*/ 62323 w 3048952"/>
            <a:gd name="connsiteY32" fmla="*/ 937261 h 937261"/>
            <a:gd name="connsiteX33" fmla="*/ 0 w 3048952"/>
            <a:gd name="connsiteY33" fmla="*/ 794327 h 937261"/>
            <a:gd name="connsiteX34" fmla="*/ 18473 w 3048952"/>
            <a:gd name="connsiteY34" fmla="*/ 692727 h 937261"/>
            <a:gd name="connsiteX35" fmla="*/ 18473 w 3048952"/>
            <a:gd name="connsiteY35" fmla="*/ 701964 h 937261"/>
            <a:gd name="connsiteX0" fmla="*/ 18473 w 3048952"/>
            <a:gd name="connsiteY0" fmla="*/ 701964 h 937261"/>
            <a:gd name="connsiteX1" fmla="*/ 18473 w 3048952"/>
            <a:gd name="connsiteY1" fmla="*/ 701964 h 937261"/>
            <a:gd name="connsiteX2" fmla="*/ 775855 w 3048952"/>
            <a:gd name="connsiteY2" fmla="*/ 701964 h 937261"/>
            <a:gd name="connsiteX3" fmla="*/ 868219 w 3048952"/>
            <a:gd name="connsiteY3" fmla="*/ 711200 h 937261"/>
            <a:gd name="connsiteX4" fmla="*/ 1006764 w 3048952"/>
            <a:gd name="connsiteY4" fmla="*/ 729673 h 937261"/>
            <a:gd name="connsiteX5" fmla="*/ 1089891 w 3048952"/>
            <a:gd name="connsiteY5" fmla="*/ 738909 h 937261"/>
            <a:gd name="connsiteX6" fmla="*/ 1542473 w 3048952"/>
            <a:gd name="connsiteY6" fmla="*/ 729673 h 937261"/>
            <a:gd name="connsiteX7" fmla="*/ 1653309 w 3048952"/>
            <a:gd name="connsiteY7" fmla="*/ 711200 h 937261"/>
            <a:gd name="connsiteX8" fmla="*/ 1828800 w 3048952"/>
            <a:gd name="connsiteY8" fmla="*/ 701964 h 937261"/>
            <a:gd name="connsiteX9" fmla="*/ 2346037 w 3048952"/>
            <a:gd name="connsiteY9" fmla="*/ 701964 h 937261"/>
            <a:gd name="connsiteX10" fmla="*/ 2715491 w 3048952"/>
            <a:gd name="connsiteY10" fmla="*/ 711200 h 937261"/>
            <a:gd name="connsiteX11" fmla="*/ 2743200 w 3048952"/>
            <a:gd name="connsiteY11" fmla="*/ 701964 h 937261"/>
            <a:gd name="connsiteX12" fmla="*/ 2733964 w 3048952"/>
            <a:gd name="connsiteY12" fmla="*/ 674254 h 937261"/>
            <a:gd name="connsiteX13" fmla="*/ 2724728 w 3048952"/>
            <a:gd name="connsiteY13" fmla="*/ 535709 h 937261"/>
            <a:gd name="connsiteX14" fmla="*/ 2733964 w 3048952"/>
            <a:gd name="connsiteY14" fmla="*/ 341745 h 937261"/>
            <a:gd name="connsiteX15" fmla="*/ 2752437 w 3048952"/>
            <a:gd name="connsiteY15" fmla="*/ 147782 h 937261"/>
            <a:gd name="connsiteX16" fmla="*/ 2761673 w 3048952"/>
            <a:gd name="connsiteY16" fmla="*/ 0 h 937261"/>
            <a:gd name="connsiteX17" fmla="*/ 2806080 w 3048952"/>
            <a:gd name="connsiteY17" fmla="*/ 63289 h 937261"/>
            <a:gd name="connsiteX18" fmla="*/ 2880427 w 3048952"/>
            <a:gd name="connsiteY18" fmla="*/ 49321 h 937261"/>
            <a:gd name="connsiteX19" fmla="*/ 2981116 w 3048952"/>
            <a:gd name="connsiteY19" fmla="*/ 36035 h 937261"/>
            <a:gd name="connsiteX20" fmla="*/ 3034942 w 3048952"/>
            <a:gd name="connsiteY20" fmla="*/ 50231 h 937261"/>
            <a:gd name="connsiteX21" fmla="*/ 3043724 w 3048952"/>
            <a:gd name="connsiteY21" fmla="*/ 105877 h 937261"/>
            <a:gd name="connsiteX22" fmla="*/ 3048000 w 3048952"/>
            <a:gd name="connsiteY22" fmla="*/ 203200 h 937261"/>
            <a:gd name="connsiteX23" fmla="*/ 3047773 w 3048952"/>
            <a:gd name="connsiteY23" fmla="*/ 456859 h 937261"/>
            <a:gd name="connsiteX24" fmla="*/ 3035352 w 3048952"/>
            <a:gd name="connsiteY24" fmla="*/ 746498 h 937261"/>
            <a:gd name="connsiteX25" fmla="*/ 2873687 w 3048952"/>
            <a:gd name="connsiteY25" fmla="*/ 929461 h 937261"/>
            <a:gd name="connsiteX26" fmla="*/ 2650837 w 3048952"/>
            <a:gd name="connsiteY26" fmla="*/ 932873 h 937261"/>
            <a:gd name="connsiteX27" fmla="*/ 2512879 w 3048952"/>
            <a:gd name="connsiteY27" fmla="*/ 924637 h 937261"/>
            <a:gd name="connsiteX28" fmla="*/ 2263263 w 3048952"/>
            <a:gd name="connsiteY28" fmla="*/ 928048 h 937261"/>
            <a:gd name="connsiteX29" fmla="*/ 1777206 w 3048952"/>
            <a:gd name="connsiteY29" fmla="*/ 930461 h 937261"/>
            <a:gd name="connsiteX30" fmla="*/ 1211040 w 3048952"/>
            <a:gd name="connsiteY30" fmla="*/ 936594 h 937261"/>
            <a:gd name="connsiteX31" fmla="*/ 62323 w 3048952"/>
            <a:gd name="connsiteY31" fmla="*/ 937261 h 937261"/>
            <a:gd name="connsiteX32" fmla="*/ 0 w 3048952"/>
            <a:gd name="connsiteY32" fmla="*/ 794327 h 937261"/>
            <a:gd name="connsiteX33" fmla="*/ 18473 w 3048952"/>
            <a:gd name="connsiteY33" fmla="*/ 692727 h 937261"/>
            <a:gd name="connsiteX34" fmla="*/ 18473 w 3048952"/>
            <a:gd name="connsiteY34" fmla="*/ 701964 h 937261"/>
            <a:gd name="connsiteX0" fmla="*/ 18473 w 3048952"/>
            <a:gd name="connsiteY0" fmla="*/ 701964 h 937261"/>
            <a:gd name="connsiteX1" fmla="*/ 18473 w 3048952"/>
            <a:gd name="connsiteY1" fmla="*/ 701964 h 937261"/>
            <a:gd name="connsiteX2" fmla="*/ 775855 w 3048952"/>
            <a:gd name="connsiteY2" fmla="*/ 701964 h 937261"/>
            <a:gd name="connsiteX3" fmla="*/ 868219 w 3048952"/>
            <a:gd name="connsiteY3" fmla="*/ 711200 h 937261"/>
            <a:gd name="connsiteX4" fmla="*/ 1006764 w 3048952"/>
            <a:gd name="connsiteY4" fmla="*/ 729673 h 937261"/>
            <a:gd name="connsiteX5" fmla="*/ 1089891 w 3048952"/>
            <a:gd name="connsiteY5" fmla="*/ 738909 h 937261"/>
            <a:gd name="connsiteX6" fmla="*/ 1542473 w 3048952"/>
            <a:gd name="connsiteY6" fmla="*/ 729673 h 937261"/>
            <a:gd name="connsiteX7" fmla="*/ 1653309 w 3048952"/>
            <a:gd name="connsiteY7" fmla="*/ 711200 h 937261"/>
            <a:gd name="connsiteX8" fmla="*/ 1828800 w 3048952"/>
            <a:gd name="connsiteY8" fmla="*/ 701964 h 937261"/>
            <a:gd name="connsiteX9" fmla="*/ 2346037 w 3048952"/>
            <a:gd name="connsiteY9" fmla="*/ 701964 h 937261"/>
            <a:gd name="connsiteX10" fmla="*/ 2715491 w 3048952"/>
            <a:gd name="connsiteY10" fmla="*/ 711200 h 937261"/>
            <a:gd name="connsiteX11" fmla="*/ 2743200 w 3048952"/>
            <a:gd name="connsiteY11" fmla="*/ 701964 h 937261"/>
            <a:gd name="connsiteX12" fmla="*/ 2733964 w 3048952"/>
            <a:gd name="connsiteY12" fmla="*/ 674254 h 937261"/>
            <a:gd name="connsiteX13" fmla="*/ 2724728 w 3048952"/>
            <a:gd name="connsiteY13" fmla="*/ 535709 h 937261"/>
            <a:gd name="connsiteX14" fmla="*/ 2733964 w 3048952"/>
            <a:gd name="connsiteY14" fmla="*/ 341745 h 937261"/>
            <a:gd name="connsiteX15" fmla="*/ 2752437 w 3048952"/>
            <a:gd name="connsiteY15" fmla="*/ 147782 h 937261"/>
            <a:gd name="connsiteX16" fmla="*/ 2761673 w 3048952"/>
            <a:gd name="connsiteY16" fmla="*/ 0 h 937261"/>
            <a:gd name="connsiteX17" fmla="*/ 2806080 w 3048952"/>
            <a:gd name="connsiteY17" fmla="*/ 63289 h 937261"/>
            <a:gd name="connsiteX18" fmla="*/ 2880427 w 3048952"/>
            <a:gd name="connsiteY18" fmla="*/ 49321 h 937261"/>
            <a:gd name="connsiteX19" fmla="*/ 2981116 w 3048952"/>
            <a:gd name="connsiteY19" fmla="*/ 36035 h 937261"/>
            <a:gd name="connsiteX20" fmla="*/ 3034942 w 3048952"/>
            <a:gd name="connsiteY20" fmla="*/ 50231 h 937261"/>
            <a:gd name="connsiteX21" fmla="*/ 3043724 w 3048952"/>
            <a:gd name="connsiteY21" fmla="*/ 105877 h 937261"/>
            <a:gd name="connsiteX22" fmla="*/ 3048000 w 3048952"/>
            <a:gd name="connsiteY22" fmla="*/ 203200 h 937261"/>
            <a:gd name="connsiteX23" fmla="*/ 3047773 w 3048952"/>
            <a:gd name="connsiteY23" fmla="*/ 456859 h 937261"/>
            <a:gd name="connsiteX24" fmla="*/ 3035352 w 3048952"/>
            <a:gd name="connsiteY24" fmla="*/ 746498 h 937261"/>
            <a:gd name="connsiteX25" fmla="*/ 2873687 w 3048952"/>
            <a:gd name="connsiteY25" fmla="*/ 929461 h 937261"/>
            <a:gd name="connsiteX26" fmla="*/ 2650837 w 3048952"/>
            <a:gd name="connsiteY26" fmla="*/ 932873 h 937261"/>
            <a:gd name="connsiteX27" fmla="*/ 2512879 w 3048952"/>
            <a:gd name="connsiteY27" fmla="*/ 924637 h 937261"/>
            <a:gd name="connsiteX28" fmla="*/ 2263263 w 3048952"/>
            <a:gd name="connsiteY28" fmla="*/ 928048 h 937261"/>
            <a:gd name="connsiteX29" fmla="*/ 1211040 w 3048952"/>
            <a:gd name="connsiteY29" fmla="*/ 936594 h 937261"/>
            <a:gd name="connsiteX30" fmla="*/ 62323 w 3048952"/>
            <a:gd name="connsiteY30" fmla="*/ 937261 h 937261"/>
            <a:gd name="connsiteX31" fmla="*/ 0 w 3048952"/>
            <a:gd name="connsiteY31" fmla="*/ 794327 h 937261"/>
            <a:gd name="connsiteX32" fmla="*/ 18473 w 3048952"/>
            <a:gd name="connsiteY32" fmla="*/ 692727 h 937261"/>
            <a:gd name="connsiteX33" fmla="*/ 18473 w 3048952"/>
            <a:gd name="connsiteY33" fmla="*/ 701964 h 937261"/>
            <a:gd name="connsiteX0" fmla="*/ 18473 w 3048952"/>
            <a:gd name="connsiteY0" fmla="*/ 701964 h 937261"/>
            <a:gd name="connsiteX1" fmla="*/ 18473 w 3048952"/>
            <a:gd name="connsiteY1" fmla="*/ 701964 h 937261"/>
            <a:gd name="connsiteX2" fmla="*/ 775855 w 3048952"/>
            <a:gd name="connsiteY2" fmla="*/ 701964 h 937261"/>
            <a:gd name="connsiteX3" fmla="*/ 868219 w 3048952"/>
            <a:gd name="connsiteY3" fmla="*/ 711200 h 937261"/>
            <a:gd name="connsiteX4" fmla="*/ 1006764 w 3048952"/>
            <a:gd name="connsiteY4" fmla="*/ 729673 h 937261"/>
            <a:gd name="connsiteX5" fmla="*/ 1089891 w 3048952"/>
            <a:gd name="connsiteY5" fmla="*/ 738909 h 937261"/>
            <a:gd name="connsiteX6" fmla="*/ 1542473 w 3048952"/>
            <a:gd name="connsiteY6" fmla="*/ 729673 h 937261"/>
            <a:gd name="connsiteX7" fmla="*/ 1653309 w 3048952"/>
            <a:gd name="connsiteY7" fmla="*/ 711200 h 937261"/>
            <a:gd name="connsiteX8" fmla="*/ 1828800 w 3048952"/>
            <a:gd name="connsiteY8" fmla="*/ 701964 h 937261"/>
            <a:gd name="connsiteX9" fmla="*/ 2346037 w 3048952"/>
            <a:gd name="connsiteY9" fmla="*/ 701964 h 937261"/>
            <a:gd name="connsiteX10" fmla="*/ 2715491 w 3048952"/>
            <a:gd name="connsiteY10" fmla="*/ 711200 h 937261"/>
            <a:gd name="connsiteX11" fmla="*/ 2743200 w 3048952"/>
            <a:gd name="connsiteY11" fmla="*/ 701964 h 937261"/>
            <a:gd name="connsiteX12" fmla="*/ 2733964 w 3048952"/>
            <a:gd name="connsiteY12" fmla="*/ 674254 h 937261"/>
            <a:gd name="connsiteX13" fmla="*/ 2724728 w 3048952"/>
            <a:gd name="connsiteY13" fmla="*/ 535709 h 937261"/>
            <a:gd name="connsiteX14" fmla="*/ 2733964 w 3048952"/>
            <a:gd name="connsiteY14" fmla="*/ 341745 h 937261"/>
            <a:gd name="connsiteX15" fmla="*/ 2752437 w 3048952"/>
            <a:gd name="connsiteY15" fmla="*/ 147782 h 937261"/>
            <a:gd name="connsiteX16" fmla="*/ 2761673 w 3048952"/>
            <a:gd name="connsiteY16" fmla="*/ 0 h 937261"/>
            <a:gd name="connsiteX17" fmla="*/ 2806080 w 3048952"/>
            <a:gd name="connsiteY17" fmla="*/ 63289 h 937261"/>
            <a:gd name="connsiteX18" fmla="*/ 2880427 w 3048952"/>
            <a:gd name="connsiteY18" fmla="*/ 49321 h 937261"/>
            <a:gd name="connsiteX19" fmla="*/ 2981116 w 3048952"/>
            <a:gd name="connsiteY19" fmla="*/ 36035 h 937261"/>
            <a:gd name="connsiteX20" fmla="*/ 3034942 w 3048952"/>
            <a:gd name="connsiteY20" fmla="*/ 50231 h 937261"/>
            <a:gd name="connsiteX21" fmla="*/ 3043724 w 3048952"/>
            <a:gd name="connsiteY21" fmla="*/ 105877 h 937261"/>
            <a:gd name="connsiteX22" fmla="*/ 3048000 w 3048952"/>
            <a:gd name="connsiteY22" fmla="*/ 203200 h 937261"/>
            <a:gd name="connsiteX23" fmla="*/ 3047773 w 3048952"/>
            <a:gd name="connsiteY23" fmla="*/ 456859 h 937261"/>
            <a:gd name="connsiteX24" fmla="*/ 3035352 w 3048952"/>
            <a:gd name="connsiteY24" fmla="*/ 746498 h 937261"/>
            <a:gd name="connsiteX25" fmla="*/ 2873687 w 3048952"/>
            <a:gd name="connsiteY25" fmla="*/ 929461 h 937261"/>
            <a:gd name="connsiteX26" fmla="*/ 2650837 w 3048952"/>
            <a:gd name="connsiteY26" fmla="*/ 932873 h 937261"/>
            <a:gd name="connsiteX27" fmla="*/ 2512879 w 3048952"/>
            <a:gd name="connsiteY27" fmla="*/ 924637 h 937261"/>
            <a:gd name="connsiteX28" fmla="*/ 1211040 w 3048952"/>
            <a:gd name="connsiteY28" fmla="*/ 936594 h 937261"/>
            <a:gd name="connsiteX29" fmla="*/ 62323 w 3048952"/>
            <a:gd name="connsiteY29" fmla="*/ 937261 h 937261"/>
            <a:gd name="connsiteX30" fmla="*/ 0 w 3048952"/>
            <a:gd name="connsiteY30" fmla="*/ 794327 h 937261"/>
            <a:gd name="connsiteX31" fmla="*/ 18473 w 3048952"/>
            <a:gd name="connsiteY31" fmla="*/ 692727 h 937261"/>
            <a:gd name="connsiteX32" fmla="*/ 18473 w 3048952"/>
            <a:gd name="connsiteY32" fmla="*/ 701964 h 937261"/>
            <a:gd name="connsiteX0" fmla="*/ 18473 w 3048952"/>
            <a:gd name="connsiteY0" fmla="*/ 701964 h 937261"/>
            <a:gd name="connsiteX1" fmla="*/ 18473 w 3048952"/>
            <a:gd name="connsiteY1" fmla="*/ 701964 h 937261"/>
            <a:gd name="connsiteX2" fmla="*/ 775855 w 3048952"/>
            <a:gd name="connsiteY2" fmla="*/ 701964 h 937261"/>
            <a:gd name="connsiteX3" fmla="*/ 868219 w 3048952"/>
            <a:gd name="connsiteY3" fmla="*/ 711200 h 937261"/>
            <a:gd name="connsiteX4" fmla="*/ 1006764 w 3048952"/>
            <a:gd name="connsiteY4" fmla="*/ 729673 h 937261"/>
            <a:gd name="connsiteX5" fmla="*/ 1089891 w 3048952"/>
            <a:gd name="connsiteY5" fmla="*/ 738909 h 937261"/>
            <a:gd name="connsiteX6" fmla="*/ 1542473 w 3048952"/>
            <a:gd name="connsiteY6" fmla="*/ 729673 h 937261"/>
            <a:gd name="connsiteX7" fmla="*/ 1653309 w 3048952"/>
            <a:gd name="connsiteY7" fmla="*/ 711200 h 937261"/>
            <a:gd name="connsiteX8" fmla="*/ 1828800 w 3048952"/>
            <a:gd name="connsiteY8" fmla="*/ 701964 h 937261"/>
            <a:gd name="connsiteX9" fmla="*/ 2346037 w 3048952"/>
            <a:gd name="connsiteY9" fmla="*/ 701964 h 937261"/>
            <a:gd name="connsiteX10" fmla="*/ 2715491 w 3048952"/>
            <a:gd name="connsiteY10" fmla="*/ 711200 h 937261"/>
            <a:gd name="connsiteX11" fmla="*/ 2743200 w 3048952"/>
            <a:gd name="connsiteY11" fmla="*/ 701964 h 937261"/>
            <a:gd name="connsiteX12" fmla="*/ 2733964 w 3048952"/>
            <a:gd name="connsiteY12" fmla="*/ 674254 h 937261"/>
            <a:gd name="connsiteX13" fmla="*/ 2724728 w 3048952"/>
            <a:gd name="connsiteY13" fmla="*/ 535709 h 937261"/>
            <a:gd name="connsiteX14" fmla="*/ 2733964 w 3048952"/>
            <a:gd name="connsiteY14" fmla="*/ 341745 h 937261"/>
            <a:gd name="connsiteX15" fmla="*/ 2752437 w 3048952"/>
            <a:gd name="connsiteY15" fmla="*/ 147782 h 937261"/>
            <a:gd name="connsiteX16" fmla="*/ 2761673 w 3048952"/>
            <a:gd name="connsiteY16" fmla="*/ 0 h 937261"/>
            <a:gd name="connsiteX17" fmla="*/ 2806080 w 3048952"/>
            <a:gd name="connsiteY17" fmla="*/ 63289 h 937261"/>
            <a:gd name="connsiteX18" fmla="*/ 2880427 w 3048952"/>
            <a:gd name="connsiteY18" fmla="*/ 49321 h 937261"/>
            <a:gd name="connsiteX19" fmla="*/ 2981116 w 3048952"/>
            <a:gd name="connsiteY19" fmla="*/ 36035 h 937261"/>
            <a:gd name="connsiteX20" fmla="*/ 3034942 w 3048952"/>
            <a:gd name="connsiteY20" fmla="*/ 50231 h 937261"/>
            <a:gd name="connsiteX21" fmla="*/ 3043724 w 3048952"/>
            <a:gd name="connsiteY21" fmla="*/ 105877 h 937261"/>
            <a:gd name="connsiteX22" fmla="*/ 3048000 w 3048952"/>
            <a:gd name="connsiteY22" fmla="*/ 203200 h 937261"/>
            <a:gd name="connsiteX23" fmla="*/ 3047773 w 3048952"/>
            <a:gd name="connsiteY23" fmla="*/ 456859 h 937261"/>
            <a:gd name="connsiteX24" fmla="*/ 3035352 w 3048952"/>
            <a:gd name="connsiteY24" fmla="*/ 746498 h 937261"/>
            <a:gd name="connsiteX25" fmla="*/ 2873687 w 3048952"/>
            <a:gd name="connsiteY25" fmla="*/ 929461 h 937261"/>
            <a:gd name="connsiteX26" fmla="*/ 2650837 w 3048952"/>
            <a:gd name="connsiteY26" fmla="*/ 932873 h 937261"/>
            <a:gd name="connsiteX27" fmla="*/ 1211040 w 3048952"/>
            <a:gd name="connsiteY27" fmla="*/ 936594 h 937261"/>
            <a:gd name="connsiteX28" fmla="*/ 62323 w 3048952"/>
            <a:gd name="connsiteY28" fmla="*/ 937261 h 937261"/>
            <a:gd name="connsiteX29" fmla="*/ 0 w 3048952"/>
            <a:gd name="connsiteY29" fmla="*/ 794327 h 937261"/>
            <a:gd name="connsiteX30" fmla="*/ 18473 w 3048952"/>
            <a:gd name="connsiteY30" fmla="*/ 692727 h 937261"/>
            <a:gd name="connsiteX31" fmla="*/ 18473 w 3048952"/>
            <a:gd name="connsiteY31" fmla="*/ 701964 h 937261"/>
            <a:gd name="connsiteX0" fmla="*/ 18473 w 3048952"/>
            <a:gd name="connsiteY0" fmla="*/ 701964 h 945304"/>
            <a:gd name="connsiteX1" fmla="*/ 18473 w 3048952"/>
            <a:gd name="connsiteY1" fmla="*/ 701964 h 945304"/>
            <a:gd name="connsiteX2" fmla="*/ 775855 w 3048952"/>
            <a:gd name="connsiteY2" fmla="*/ 701964 h 945304"/>
            <a:gd name="connsiteX3" fmla="*/ 868219 w 3048952"/>
            <a:gd name="connsiteY3" fmla="*/ 711200 h 945304"/>
            <a:gd name="connsiteX4" fmla="*/ 1006764 w 3048952"/>
            <a:gd name="connsiteY4" fmla="*/ 729673 h 945304"/>
            <a:gd name="connsiteX5" fmla="*/ 1089891 w 3048952"/>
            <a:gd name="connsiteY5" fmla="*/ 738909 h 945304"/>
            <a:gd name="connsiteX6" fmla="*/ 1542473 w 3048952"/>
            <a:gd name="connsiteY6" fmla="*/ 729673 h 945304"/>
            <a:gd name="connsiteX7" fmla="*/ 1653309 w 3048952"/>
            <a:gd name="connsiteY7" fmla="*/ 711200 h 945304"/>
            <a:gd name="connsiteX8" fmla="*/ 1828800 w 3048952"/>
            <a:gd name="connsiteY8" fmla="*/ 701964 h 945304"/>
            <a:gd name="connsiteX9" fmla="*/ 2346037 w 3048952"/>
            <a:gd name="connsiteY9" fmla="*/ 701964 h 945304"/>
            <a:gd name="connsiteX10" fmla="*/ 2715491 w 3048952"/>
            <a:gd name="connsiteY10" fmla="*/ 711200 h 945304"/>
            <a:gd name="connsiteX11" fmla="*/ 2743200 w 3048952"/>
            <a:gd name="connsiteY11" fmla="*/ 701964 h 945304"/>
            <a:gd name="connsiteX12" fmla="*/ 2733964 w 3048952"/>
            <a:gd name="connsiteY12" fmla="*/ 674254 h 945304"/>
            <a:gd name="connsiteX13" fmla="*/ 2724728 w 3048952"/>
            <a:gd name="connsiteY13" fmla="*/ 535709 h 945304"/>
            <a:gd name="connsiteX14" fmla="*/ 2733964 w 3048952"/>
            <a:gd name="connsiteY14" fmla="*/ 341745 h 945304"/>
            <a:gd name="connsiteX15" fmla="*/ 2752437 w 3048952"/>
            <a:gd name="connsiteY15" fmla="*/ 147782 h 945304"/>
            <a:gd name="connsiteX16" fmla="*/ 2761673 w 3048952"/>
            <a:gd name="connsiteY16" fmla="*/ 0 h 945304"/>
            <a:gd name="connsiteX17" fmla="*/ 2806080 w 3048952"/>
            <a:gd name="connsiteY17" fmla="*/ 63289 h 945304"/>
            <a:gd name="connsiteX18" fmla="*/ 2880427 w 3048952"/>
            <a:gd name="connsiteY18" fmla="*/ 49321 h 945304"/>
            <a:gd name="connsiteX19" fmla="*/ 2981116 w 3048952"/>
            <a:gd name="connsiteY19" fmla="*/ 36035 h 945304"/>
            <a:gd name="connsiteX20" fmla="*/ 3034942 w 3048952"/>
            <a:gd name="connsiteY20" fmla="*/ 50231 h 945304"/>
            <a:gd name="connsiteX21" fmla="*/ 3043724 w 3048952"/>
            <a:gd name="connsiteY21" fmla="*/ 105877 h 945304"/>
            <a:gd name="connsiteX22" fmla="*/ 3048000 w 3048952"/>
            <a:gd name="connsiteY22" fmla="*/ 203200 h 945304"/>
            <a:gd name="connsiteX23" fmla="*/ 3047773 w 3048952"/>
            <a:gd name="connsiteY23" fmla="*/ 456859 h 945304"/>
            <a:gd name="connsiteX24" fmla="*/ 3035352 w 3048952"/>
            <a:gd name="connsiteY24" fmla="*/ 746498 h 945304"/>
            <a:gd name="connsiteX25" fmla="*/ 2873687 w 3048952"/>
            <a:gd name="connsiteY25" fmla="*/ 929461 h 945304"/>
            <a:gd name="connsiteX26" fmla="*/ 1211040 w 3048952"/>
            <a:gd name="connsiteY26" fmla="*/ 936594 h 945304"/>
            <a:gd name="connsiteX27" fmla="*/ 62323 w 3048952"/>
            <a:gd name="connsiteY27" fmla="*/ 937261 h 945304"/>
            <a:gd name="connsiteX28" fmla="*/ 0 w 3048952"/>
            <a:gd name="connsiteY28" fmla="*/ 794327 h 945304"/>
            <a:gd name="connsiteX29" fmla="*/ 18473 w 3048952"/>
            <a:gd name="connsiteY29" fmla="*/ 692727 h 945304"/>
            <a:gd name="connsiteX30" fmla="*/ 18473 w 3048952"/>
            <a:gd name="connsiteY30" fmla="*/ 701964 h 945304"/>
            <a:gd name="connsiteX0" fmla="*/ 18473 w 3048952"/>
            <a:gd name="connsiteY0" fmla="*/ 701964 h 945644"/>
            <a:gd name="connsiteX1" fmla="*/ 18473 w 3048952"/>
            <a:gd name="connsiteY1" fmla="*/ 701964 h 945644"/>
            <a:gd name="connsiteX2" fmla="*/ 775855 w 3048952"/>
            <a:gd name="connsiteY2" fmla="*/ 701964 h 945644"/>
            <a:gd name="connsiteX3" fmla="*/ 868219 w 3048952"/>
            <a:gd name="connsiteY3" fmla="*/ 711200 h 945644"/>
            <a:gd name="connsiteX4" fmla="*/ 1006764 w 3048952"/>
            <a:gd name="connsiteY4" fmla="*/ 729673 h 945644"/>
            <a:gd name="connsiteX5" fmla="*/ 1089891 w 3048952"/>
            <a:gd name="connsiteY5" fmla="*/ 738909 h 945644"/>
            <a:gd name="connsiteX6" fmla="*/ 1542473 w 3048952"/>
            <a:gd name="connsiteY6" fmla="*/ 729673 h 945644"/>
            <a:gd name="connsiteX7" fmla="*/ 1653309 w 3048952"/>
            <a:gd name="connsiteY7" fmla="*/ 711200 h 945644"/>
            <a:gd name="connsiteX8" fmla="*/ 1828800 w 3048952"/>
            <a:gd name="connsiteY8" fmla="*/ 701964 h 945644"/>
            <a:gd name="connsiteX9" fmla="*/ 2346037 w 3048952"/>
            <a:gd name="connsiteY9" fmla="*/ 701964 h 945644"/>
            <a:gd name="connsiteX10" fmla="*/ 2715491 w 3048952"/>
            <a:gd name="connsiteY10" fmla="*/ 711200 h 945644"/>
            <a:gd name="connsiteX11" fmla="*/ 2743200 w 3048952"/>
            <a:gd name="connsiteY11" fmla="*/ 701964 h 945644"/>
            <a:gd name="connsiteX12" fmla="*/ 2733964 w 3048952"/>
            <a:gd name="connsiteY12" fmla="*/ 674254 h 945644"/>
            <a:gd name="connsiteX13" fmla="*/ 2724728 w 3048952"/>
            <a:gd name="connsiteY13" fmla="*/ 535709 h 945644"/>
            <a:gd name="connsiteX14" fmla="*/ 2733964 w 3048952"/>
            <a:gd name="connsiteY14" fmla="*/ 341745 h 945644"/>
            <a:gd name="connsiteX15" fmla="*/ 2752437 w 3048952"/>
            <a:gd name="connsiteY15" fmla="*/ 147782 h 945644"/>
            <a:gd name="connsiteX16" fmla="*/ 2761673 w 3048952"/>
            <a:gd name="connsiteY16" fmla="*/ 0 h 945644"/>
            <a:gd name="connsiteX17" fmla="*/ 2806080 w 3048952"/>
            <a:gd name="connsiteY17" fmla="*/ 63289 h 945644"/>
            <a:gd name="connsiteX18" fmla="*/ 2880427 w 3048952"/>
            <a:gd name="connsiteY18" fmla="*/ 49321 h 945644"/>
            <a:gd name="connsiteX19" fmla="*/ 2981116 w 3048952"/>
            <a:gd name="connsiteY19" fmla="*/ 36035 h 945644"/>
            <a:gd name="connsiteX20" fmla="*/ 3034942 w 3048952"/>
            <a:gd name="connsiteY20" fmla="*/ 50231 h 945644"/>
            <a:gd name="connsiteX21" fmla="*/ 3043724 w 3048952"/>
            <a:gd name="connsiteY21" fmla="*/ 105877 h 945644"/>
            <a:gd name="connsiteX22" fmla="*/ 3048000 w 3048952"/>
            <a:gd name="connsiteY22" fmla="*/ 203200 h 945644"/>
            <a:gd name="connsiteX23" fmla="*/ 3047773 w 3048952"/>
            <a:gd name="connsiteY23" fmla="*/ 456859 h 945644"/>
            <a:gd name="connsiteX24" fmla="*/ 3035352 w 3048952"/>
            <a:gd name="connsiteY24" fmla="*/ 746498 h 945644"/>
            <a:gd name="connsiteX25" fmla="*/ 2873687 w 3048952"/>
            <a:gd name="connsiteY25" fmla="*/ 929461 h 945644"/>
            <a:gd name="connsiteX26" fmla="*/ 1211040 w 3048952"/>
            <a:gd name="connsiteY26" fmla="*/ 936594 h 945644"/>
            <a:gd name="connsiteX27" fmla="*/ 114152 w 3048952"/>
            <a:gd name="connsiteY27" fmla="*/ 929856 h 945644"/>
            <a:gd name="connsiteX28" fmla="*/ 0 w 3048952"/>
            <a:gd name="connsiteY28" fmla="*/ 794327 h 945644"/>
            <a:gd name="connsiteX29" fmla="*/ 18473 w 3048952"/>
            <a:gd name="connsiteY29" fmla="*/ 692727 h 945644"/>
            <a:gd name="connsiteX30" fmla="*/ 18473 w 3048952"/>
            <a:gd name="connsiteY30" fmla="*/ 701964 h 945644"/>
            <a:gd name="connsiteX0" fmla="*/ 55424 w 3085903"/>
            <a:gd name="connsiteY0" fmla="*/ 692727 h 945644"/>
            <a:gd name="connsiteX1" fmla="*/ 55424 w 3085903"/>
            <a:gd name="connsiteY1" fmla="*/ 701964 h 945644"/>
            <a:gd name="connsiteX2" fmla="*/ 812806 w 3085903"/>
            <a:gd name="connsiteY2" fmla="*/ 701964 h 945644"/>
            <a:gd name="connsiteX3" fmla="*/ 905170 w 3085903"/>
            <a:gd name="connsiteY3" fmla="*/ 711200 h 945644"/>
            <a:gd name="connsiteX4" fmla="*/ 1043715 w 3085903"/>
            <a:gd name="connsiteY4" fmla="*/ 729673 h 945644"/>
            <a:gd name="connsiteX5" fmla="*/ 1126842 w 3085903"/>
            <a:gd name="connsiteY5" fmla="*/ 738909 h 945644"/>
            <a:gd name="connsiteX6" fmla="*/ 1579424 w 3085903"/>
            <a:gd name="connsiteY6" fmla="*/ 729673 h 945644"/>
            <a:gd name="connsiteX7" fmla="*/ 1690260 w 3085903"/>
            <a:gd name="connsiteY7" fmla="*/ 711200 h 945644"/>
            <a:gd name="connsiteX8" fmla="*/ 1865751 w 3085903"/>
            <a:gd name="connsiteY8" fmla="*/ 701964 h 945644"/>
            <a:gd name="connsiteX9" fmla="*/ 2382988 w 3085903"/>
            <a:gd name="connsiteY9" fmla="*/ 701964 h 945644"/>
            <a:gd name="connsiteX10" fmla="*/ 2752442 w 3085903"/>
            <a:gd name="connsiteY10" fmla="*/ 711200 h 945644"/>
            <a:gd name="connsiteX11" fmla="*/ 2780151 w 3085903"/>
            <a:gd name="connsiteY11" fmla="*/ 701964 h 945644"/>
            <a:gd name="connsiteX12" fmla="*/ 2770915 w 3085903"/>
            <a:gd name="connsiteY12" fmla="*/ 674254 h 945644"/>
            <a:gd name="connsiteX13" fmla="*/ 2761679 w 3085903"/>
            <a:gd name="connsiteY13" fmla="*/ 535709 h 945644"/>
            <a:gd name="connsiteX14" fmla="*/ 2770915 w 3085903"/>
            <a:gd name="connsiteY14" fmla="*/ 341745 h 945644"/>
            <a:gd name="connsiteX15" fmla="*/ 2789388 w 3085903"/>
            <a:gd name="connsiteY15" fmla="*/ 147782 h 945644"/>
            <a:gd name="connsiteX16" fmla="*/ 2798624 w 3085903"/>
            <a:gd name="connsiteY16" fmla="*/ 0 h 945644"/>
            <a:gd name="connsiteX17" fmla="*/ 2843031 w 3085903"/>
            <a:gd name="connsiteY17" fmla="*/ 63289 h 945644"/>
            <a:gd name="connsiteX18" fmla="*/ 2917378 w 3085903"/>
            <a:gd name="connsiteY18" fmla="*/ 49321 h 945644"/>
            <a:gd name="connsiteX19" fmla="*/ 3018067 w 3085903"/>
            <a:gd name="connsiteY19" fmla="*/ 36035 h 945644"/>
            <a:gd name="connsiteX20" fmla="*/ 3071893 w 3085903"/>
            <a:gd name="connsiteY20" fmla="*/ 50231 h 945644"/>
            <a:gd name="connsiteX21" fmla="*/ 3080675 w 3085903"/>
            <a:gd name="connsiteY21" fmla="*/ 105877 h 945644"/>
            <a:gd name="connsiteX22" fmla="*/ 3084951 w 3085903"/>
            <a:gd name="connsiteY22" fmla="*/ 203200 h 945644"/>
            <a:gd name="connsiteX23" fmla="*/ 3084724 w 3085903"/>
            <a:gd name="connsiteY23" fmla="*/ 456859 h 945644"/>
            <a:gd name="connsiteX24" fmla="*/ 3072303 w 3085903"/>
            <a:gd name="connsiteY24" fmla="*/ 746498 h 945644"/>
            <a:gd name="connsiteX25" fmla="*/ 2910638 w 3085903"/>
            <a:gd name="connsiteY25" fmla="*/ 929461 h 945644"/>
            <a:gd name="connsiteX26" fmla="*/ 1247991 w 3085903"/>
            <a:gd name="connsiteY26" fmla="*/ 936594 h 945644"/>
            <a:gd name="connsiteX27" fmla="*/ 151103 w 3085903"/>
            <a:gd name="connsiteY27" fmla="*/ 929856 h 945644"/>
            <a:gd name="connsiteX28" fmla="*/ 36951 w 3085903"/>
            <a:gd name="connsiteY28" fmla="*/ 794327 h 945644"/>
            <a:gd name="connsiteX29" fmla="*/ 55424 w 3085903"/>
            <a:gd name="connsiteY29" fmla="*/ 692727 h 945644"/>
            <a:gd name="connsiteX0" fmla="*/ 48500 w 3097452"/>
            <a:gd name="connsiteY0" fmla="*/ 794327 h 945644"/>
            <a:gd name="connsiteX1" fmla="*/ 66973 w 3097452"/>
            <a:gd name="connsiteY1" fmla="*/ 701964 h 945644"/>
            <a:gd name="connsiteX2" fmla="*/ 824355 w 3097452"/>
            <a:gd name="connsiteY2" fmla="*/ 701964 h 945644"/>
            <a:gd name="connsiteX3" fmla="*/ 916719 w 3097452"/>
            <a:gd name="connsiteY3" fmla="*/ 711200 h 945644"/>
            <a:gd name="connsiteX4" fmla="*/ 1055264 w 3097452"/>
            <a:gd name="connsiteY4" fmla="*/ 729673 h 945644"/>
            <a:gd name="connsiteX5" fmla="*/ 1138391 w 3097452"/>
            <a:gd name="connsiteY5" fmla="*/ 738909 h 945644"/>
            <a:gd name="connsiteX6" fmla="*/ 1590973 w 3097452"/>
            <a:gd name="connsiteY6" fmla="*/ 729673 h 945644"/>
            <a:gd name="connsiteX7" fmla="*/ 1701809 w 3097452"/>
            <a:gd name="connsiteY7" fmla="*/ 711200 h 945644"/>
            <a:gd name="connsiteX8" fmla="*/ 1877300 w 3097452"/>
            <a:gd name="connsiteY8" fmla="*/ 701964 h 945644"/>
            <a:gd name="connsiteX9" fmla="*/ 2394537 w 3097452"/>
            <a:gd name="connsiteY9" fmla="*/ 701964 h 945644"/>
            <a:gd name="connsiteX10" fmla="*/ 2763991 w 3097452"/>
            <a:gd name="connsiteY10" fmla="*/ 711200 h 945644"/>
            <a:gd name="connsiteX11" fmla="*/ 2791700 w 3097452"/>
            <a:gd name="connsiteY11" fmla="*/ 701964 h 945644"/>
            <a:gd name="connsiteX12" fmla="*/ 2782464 w 3097452"/>
            <a:gd name="connsiteY12" fmla="*/ 674254 h 945644"/>
            <a:gd name="connsiteX13" fmla="*/ 2773228 w 3097452"/>
            <a:gd name="connsiteY13" fmla="*/ 535709 h 945644"/>
            <a:gd name="connsiteX14" fmla="*/ 2782464 w 3097452"/>
            <a:gd name="connsiteY14" fmla="*/ 341745 h 945644"/>
            <a:gd name="connsiteX15" fmla="*/ 2800937 w 3097452"/>
            <a:gd name="connsiteY15" fmla="*/ 147782 h 945644"/>
            <a:gd name="connsiteX16" fmla="*/ 2810173 w 3097452"/>
            <a:gd name="connsiteY16" fmla="*/ 0 h 945644"/>
            <a:gd name="connsiteX17" fmla="*/ 2854580 w 3097452"/>
            <a:gd name="connsiteY17" fmla="*/ 63289 h 945644"/>
            <a:gd name="connsiteX18" fmla="*/ 2928927 w 3097452"/>
            <a:gd name="connsiteY18" fmla="*/ 49321 h 945644"/>
            <a:gd name="connsiteX19" fmla="*/ 3029616 w 3097452"/>
            <a:gd name="connsiteY19" fmla="*/ 36035 h 945644"/>
            <a:gd name="connsiteX20" fmla="*/ 3083442 w 3097452"/>
            <a:gd name="connsiteY20" fmla="*/ 50231 h 945644"/>
            <a:gd name="connsiteX21" fmla="*/ 3092224 w 3097452"/>
            <a:gd name="connsiteY21" fmla="*/ 105877 h 945644"/>
            <a:gd name="connsiteX22" fmla="*/ 3096500 w 3097452"/>
            <a:gd name="connsiteY22" fmla="*/ 203200 h 945644"/>
            <a:gd name="connsiteX23" fmla="*/ 3096273 w 3097452"/>
            <a:gd name="connsiteY23" fmla="*/ 456859 h 945644"/>
            <a:gd name="connsiteX24" fmla="*/ 3083852 w 3097452"/>
            <a:gd name="connsiteY24" fmla="*/ 746498 h 945644"/>
            <a:gd name="connsiteX25" fmla="*/ 2922187 w 3097452"/>
            <a:gd name="connsiteY25" fmla="*/ 929461 h 945644"/>
            <a:gd name="connsiteX26" fmla="*/ 1259540 w 3097452"/>
            <a:gd name="connsiteY26" fmla="*/ 936594 h 945644"/>
            <a:gd name="connsiteX27" fmla="*/ 162652 w 3097452"/>
            <a:gd name="connsiteY27" fmla="*/ 929856 h 945644"/>
            <a:gd name="connsiteX28" fmla="*/ 48500 w 3097452"/>
            <a:gd name="connsiteY28" fmla="*/ 794327 h 945644"/>
            <a:gd name="connsiteX0" fmla="*/ 0 w 3048952"/>
            <a:gd name="connsiteY0" fmla="*/ 794327 h 945644"/>
            <a:gd name="connsiteX1" fmla="*/ 775855 w 3048952"/>
            <a:gd name="connsiteY1" fmla="*/ 701964 h 945644"/>
            <a:gd name="connsiteX2" fmla="*/ 868219 w 3048952"/>
            <a:gd name="connsiteY2" fmla="*/ 711200 h 945644"/>
            <a:gd name="connsiteX3" fmla="*/ 1006764 w 3048952"/>
            <a:gd name="connsiteY3" fmla="*/ 729673 h 945644"/>
            <a:gd name="connsiteX4" fmla="*/ 1089891 w 3048952"/>
            <a:gd name="connsiteY4" fmla="*/ 738909 h 945644"/>
            <a:gd name="connsiteX5" fmla="*/ 1542473 w 3048952"/>
            <a:gd name="connsiteY5" fmla="*/ 729673 h 945644"/>
            <a:gd name="connsiteX6" fmla="*/ 1653309 w 3048952"/>
            <a:gd name="connsiteY6" fmla="*/ 711200 h 945644"/>
            <a:gd name="connsiteX7" fmla="*/ 1828800 w 3048952"/>
            <a:gd name="connsiteY7" fmla="*/ 701964 h 945644"/>
            <a:gd name="connsiteX8" fmla="*/ 2346037 w 3048952"/>
            <a:gd name="connsiteY8" fmla="*/ 701964 h 945644"/>
            <a:gd name="connsiteX9" fmla="*/ 2715491 w 3048952"/>
            <a:gd name="connsiteY9" fmla="*/ 711200 h 945644"/>
            <a:gd name="connsiteX10" fmla="*/ 2743200 w 3048952"/>
            <a:gd name="connsiteY10" fmla="*/ 701964 h 945644"/>
            <a:gd name="connsiteX11" fmla="*/ 2733964 w 3048952"/>
            <a:gd name="connsiteY11" fmla="*/ 674254 h 945644"/>
            <a:gd name="connsiteX12" fmla="*/ 2724728 w 3048952"/>
            <a:gd name="connsiteY12" fmla="*/ 535709 h 945644"/>
            <a:gd name="connsiteX13" fmla="*/ 2733964 w 3048952"/>
            <a:gd name="connsiteY13" fmla="*/ 341745 h 945644"/>
            <a:gd name="connsiteX14" fmla="*/ 2752437 w 3048952"/>
            <a:gd name="connsiteY14" fmla="*/ 147782 h 945644"/>
            <a:gd name="connsiteX15" fmla="*/ 2761673 w 3048952"/>
            <a:gd name="connsiteY15" fmla="*/ 0 h 945644"/>
            <a:gd name="connsiteX16" fmla="*/ 2806080 w 3048952"/>
            <a:gd name="connsiteY16" fmla="*/ 63289 h 945644"/>
            <a:gd name="connsiteX17" fmla="*/ 2880427 w 3048952"/>
            <a:gd name="connsiteY17" fmla="*/ 49321 h 945644"/>
            <a:gd name="connsiteX18" fmla="*/ 2981116 w 3048952"/>
            <a:gd name="connsiteY18" fmla="*/ 36035 h 945644"/>
            <a:gd name="connsiteX19" fmla="*/ 3034942 w 3048952"/>
            <a:gd name="connsiteY19" fmla="*/ 50231 h 945644"/>
            <a:gd name="connsiteX20" fmla="*/ 3043724 w 3048952"/>
            <a:gd name="connsiteY20" fmla="*/ 105877 h 945644"/>
            <a:gd name="connsiteX21" fmla="*/ 3048000 w 3048952"/>
            <a:gd name="connsiteY21" fmla="*/ 203200 h 945644"/>
            <a:gd name="connsiteX22" fmla="*/ 3047773 w 3048952"/>
            <a:gd name="connsiteY22" fmla="*/ 456859 h 945644"/>
            <a:gd name="connsiteX23" fmla="*/ 3035352 w 3048952"/>
            <a:gd name="connsiteY23" fmla="*/ 746498 h 945644"/>
            <a:gd name="connsiteX24" fmla="*/ 2873687 w 3048952"/>
            <a:gd name="connsiteY24" fmla="*/ 929461 h 945644"/>
            <a:gd name="connsiteX25" fmla="*/ 1211040 w 3048952"/>
            <a:gd name="connsiteY25" fmla="*/ 936594 h 945644"/>
            <a:gd name="connsiteX26" fmla="*/ 114152 w 3048952"/>
            <a:gd name="connsiteY26" fmla="*/ 929856 h 945644"/>
            <a:gd name="connsiteX27" fmla="*/ 0 w 3048952"/>
            <a:gd name="connsiteY27" fmla="*/ 794327 h 945644"/>
            <a:gd name="connsiteX0" fmla="*/ 0 w 3048952"/>
            <a:gd name="connsiteY0" fmla="*/ 794327 h 945644"/>
            <a:gd name="connsiteX1" fmla="*/ 801769 w 3048952"/>
            <a:gd name="connsiteY1" fmla="*/ 794515 h 945644"/>
            <a:gd name="connsiteX2" fmla="*/ 868219 w 3048952"/>
            <a:gd name="connsiteY2" fmla="*/ 711200 h 945644"/>
            <a:gd name="connsiteX3" fmla="*/ 1006764 w 3048952"/>
            <a:gd name="connsiteY3" fmla="*/ 729673 h 945644"/>
            <a:gd name="connsiteX4" fmla="*/ 1089891 w 3048952"/>
            <a:gd name="connsiteY4" fmla="*/ 738909 h 945644"/>
            <a:gd name="connsiteX5" fmla="*/ 1542473 w 3048952"/>
            <a:gd name="connsiteY5" fmla="*/ 729673 h 945644"/>
            <a:gd name="connsiteX6" fmla="*/ 1653309 w 3048952"/>
            <a:gd name="connsiteY6" fmla="*/ 711200 h 945644"/>
            <a:gd name="connsiteX7" fmla="*/ 1828800 w 3048952"/>
            <a:gd name="connsiteY7" fmla="*/ 701964 h 945644"/>
            <a:gd name="connsiteX8" fmla="*/ 2346037 w 3048952"/>
            <a:gd name="connsiteY8" fmla="*/ 701964 h 945644"/>
            <a:gd name="connsiteX9" fmla="*/ 2715491 w 3048952"/>
            <a:gd name="connsiteY9" fmla="*/ 711200 h 945644"/>
            <a:gd name="connsiteX10" fmla="*/ 2743200 w 3048952"/>
            <a:gd name="connsiteY10" fmla="*/ 701964 h 945644"/>
            <a:gd name="connsiteX11" fmla="*/ 2733964 w 3048952"/>
            <a:gd name="connsiteY11" fmla="*/ 674254 h 945644"/>
            <a:gd name="connsiteX12" fmla="*/ 2724728 w 3048952"/>
            <a:gd name="connsiteY12" fmla="*/ 535709 h 945644"/>
            <a:gd name="connsiteX13" fmla="*/ 2733964 w 3048952"/>
            <a:gd name="connsiteY13" fmla="*/ 341745 h 945644"/>
            <a:gd name="connsiteX14" fmla="*/ 2752437 w 3048952"/>
            <a:gd name="connsiteY14" fmla="*/ 147782 h 945644"/>
            <a:gd name="connsiteX15" fmla="*/ 2761673 w 3048952"/>
            <a:gd name="connsiteY15" fmla="*/ 0 h 945644"/>
            <a:gd name="connsiteX16" fmla="*/ 2806080 w 3048952"/>
            <a:gd name="connsiteY16" fmla="*/ 63289 h 945644"/>
            <a:gd name="connsiteX17" fmla="*/ 2880427 w 3048952"/>
            <a:gd name="connsiteY17" fmla="*/ 49321 h 945644"/>
            <a:gd name="connsiteX18" fmla="*/ 2981116 w 3048952"/>
            <a:gd name="connsiteY18" fmla="*/ 36035 h 945644"/>
            <a:gd name="connsiteX19" fmla="*/ 3034942 w 3048952"/>
            <a:gd name="connsiteY19" fmla="*/ 50231 h 945644"/>
            <a:gd name="connsiteX20" fmla="*/ 3043724 w 3048952"/>
            <a:gd name="connsiteY20" fmla="*/ 105877 h 945644"/>
            <a:gd name="connsiteX21" fmla="*/ 3048000 w 3048952"/>
            <a:gd name="connsiteY21" fmla="*/ 203200 h 945644"/>
            <a:gd name="connsiteX22" fmla="*/ 3047773 w 3048952"/>
            <a:gd name="connsiteY22" fmla="*/ 456859 h 945644"/>
            <a:gd name="connsiteX23" fmla="*/ 3035352 w 3048952"/>
            <a:gd name="connsiteY23" fmla="*/ 746498 h 945644"/>
            <a:gd name="connsiteX24" fmla="*/ 2873687 w 3048952"/>
            <a:gd name="connsiteY24" fmla="*/ 929461 h 945644"/>
            <a:gd name="connsiteX25" fmla="*/ 1211040 w 3048952"/>
            <a:gd name="connsiteY25" fmla="*/ 936594 h 945644"/>
            <a:gd name="connsiteX26" fmla="*/ 114152 w 3048952"/>
            <a:gd name="connsiteY26" fmla="*/ 929856 h 945644"/>
            <a:gd name="connsiteX27" fmla="*/ 0 w 3048952"/>
            <a:gd name="connsiteY27" fmla="*/ 794327 h 945644"/>
            <a:gd name="connsiteX0" fmla="*/ 0 w 3048952"/>
            <a:gd name="connsiteY0" fmla="*/ 794327 h 945644"/>
            <a:gd name="connsiteX1" fmla="*/ 801769 w 3048952"/>
            <a:gd name="connsiteY1" fmla="*/ 794515 h 945644"/>
            <a:gd name="connsiteX2" fmla="*/ 1006764 w 3048952"/>
            <a:gd name="connsiteY2" fmla="*/ 729673 h 945644"/>
            <a:gd name="connsiteX3" fmla="*/ 1089891 w 3048952"/>
            <a:gd name="connsiteY3" fmla="*/ 738909 h 945644"/>
            <a:gd name="connsiteX4" fmla="*/ 1542473 w 3048952"/>
            <a:gd name="connsiteY4" fmla="*/ 729673 h 945644"/>
            <a:gd name="connsiteX5" fmla="*/ 1653309 w 3048952"/>
            <a:gd name="connsiteY5" fmla="*/ 711200 h 945644"/>
            <a:gd name="connsiteX6" fmla="*/ 1828800 w 3048952"/>
            <a:gd name="connsiteY6" fmla="*/ 701964 h 945644"/>
            <a:gd name="connsiteX7" fmla="*/ 2346037 w 3048952"/>
            <a:gd name="connsiteY7" fmla="*/ 701964 h 945644"/>
            <a:gd name="connsiteX8" fmla="*/ 2715491 w 3048952"/>
            <a:gd name="connsiteY8" fmla="*/ 711200 h 945644"/>
            <a:gd name="connsiteX9" fmla="*/ 2743200 w 3048952"/>
            <a:gd name="connsiteY9" fmla="*/ 701964 h 945644"/>
            <a:gd name="connsiteX10" fmla="*/ 2733964 w 3048952"/>
            <a:gd name="connsiteY10" fmla="*/ 674254 h 945644"/>
            <a:gd name="connsiteX11" fmla="*/ 2724728 w 3048952"/>
            <a:gd name="connsiteY11" fmla="*/ 535709 h 945644"/>
            <a:gd name="connsiteX12" fmla="*/ 2733964 w 3048952"/>
            <a:gd name="connsiteY12" fmla="*/ 341745 h 945644"/>
            <a:gd name="connsiteX13" fmla="*/ 2752437 w 3048952"/>
            <a:gd name="connsiteY13" fmla="*/ 147782 h 945644"/>
            <a:gd name="connsiteX14" fmla="*/ 2761673 w 3048952"/>
            <a:gd name="connsiteY14" fmla="*/ 0 h 945644"/>
            <a:gd name="connsiteX15" fmla="*/ 2806080 w 3048952"/>
            <a:gd name="connsiteY15" fmla="*/ 63289 h 945644"/>
            <a:gd name="connsiteX16" fmla="*/ 2880427 w 3048952"/>
            <a:gd name="connsiteY16" fmla="*/ 49321 h 945644"/>
            <a:gd name="connsiteX17" fmla="*/ 2981116 w 3048952"/>
            <a:gd name="connsiteY17" fmla="*/ 36035 h 945644"/>
            <a:gd name="connsiteX18" fmla="*/ 3034942 w 3048952"/>
            <a:gd name="connsiteY18" fmla="*/ 50231 h 945644"/>
            <a:gd name="connsiteX19" fmla="*/ 3043724 w 3048952"/>
            <a:gd name="connsiteY19" fmla="*/ 105877 h 945644"/>
            <a:gd name="connsiteX20" fmla="*/ 3048000 w 3048952"/>
            <a:gd name="connsiteY20" fmla="*/ 203200 h 945644"/>
            <a:gd name="connsiteX21" fmla="*/ 3047773 w 3048952"/>
            <a:gd name="connsiteY21" fmla="*/ 456859 h 945644"/>
            <a:gd name="connsiteX22" fmla="*/ 3035352 w 3048952"/>
            <a:gd name="connsiteY22" fmla="*/ 746498 h 945644"/>
            <a:gd name="connsiteX23" fmla="*/ 2873687 w 3048952"/>
            <a:gd name="connsiteY23" fmla="*/ 929461 h 945644"/>
            <a:gd name="connsiteX24" fmla="*/ 1211040 w 3048952"/>
            <a:gd name="connsiteY24" fmla="*/ 936594 h 945644"/>
            <a:gd name="connsiteX25" fmla="*/ 114152 w 3048952"/>
            <a:gd name="connsiteY25" fmla="*/ 929856 h 945644"/>
            <a:gd name="connsiteX26" fmla="*/ 0 w 3048952"/>
            <a:gd name="connsiteY26" fmla="*/ 794327 h 945644"/>
            <a:gd name="connsiteX0" fmla="*/ 0 w 3048952"/>
            <a:gd name="connsiteY0" fmla="*/ 794327 h 945644"/>
            <a:gd name="connsiteX1" fmla="*/ 801769 w 3048952"/>
            <a:gd name="connsiteY1" fmla="*/ 794515 h 945644"/>
            <a:gd name="connsiteX2" fmla="*/ 1089891 w 3048952"/>
            <a:gd name="connsiteY2" fmla="*/ 738909 h 945644"/>
            <a:gd name="connsiteX3" fmla="*/ 1542473 w 3048952"/>
            <a:gd name="connsiteY3" fmla="*/ 729673 h 945644"/>
            <a:gd name="connsiteX4" fmla="*/ 1653309 w 3048952"/>
            <a:gd name="connsiteY4" fmla="*/ 711200 h 945644"/>
            <a:gd name="connsiteX5" fmla="*/ 1828800 w 3048952"/>
            <a:gd name="connsiteY5" fmla="*/ 701964 h 945644"/>
            <a:gd name="connsiteX6" fmla="*/ 2346037 w 3048952"/>
            <a:gd name="connsiteY6" fmla="*/ 701964 h 945644"/>
            <a:gd name="connsiteX7" fmla="*/ 2715491 w 3048952"/>
            <a:gd name="connsiteY7" fmla="*/ 711200 h 945644"/>
            <a:gd name="connsiteX8" fmla="*/ 2743200 w 3048952"/>
            <a:gd name="connsiteY8" fmla="*/ 701964 h 945644"/>
            <a:gd name="connsiteX9" fmla="*/ 2733964 w 3048952"/>
            <a:gd name="connsiteY9" fmla="*/ 674254 h 945644"/>
            <a:gd name="connsiteX10" fmla="*/ 2724728 w 3048952"/>
            <a:gd name="connsiteY10" fmla="*/ 535709 h 945644"/>
            <a:gd name="connsiteX11" fmla="*/ 2733964 w 3048952"/>
            <a:gd name="connsiteY11" fmla="*/ 341745 h 945644"/>
            <a:gd name="connsiteX12" fmla="*/ 2752437 w 3048952"/>
            <a:gd name="connsiteY12" fmla="*/ 147782 h 945644"/>
            <a:gd name="connsiteX13" fmla="*/ 2761673 w 3048952"/>
            <a:gd name="connsiteY13" fmla="*/ 0 h 945644"/>
            <a:gd name="connsiteX14" fmla="*/ 2806080 w 3048952"/>
            <a:gd name="connsiteY14" fmla="*/ 63289 h 945644"/>
            <a:gd name="connsiteX15" fmla="*/ 2880427 w 3048952"/>
            <a:gd name="connsiteY15" fmla="*/ 49321 h 945644"/>
            <a:gd name="connsiteX16" fmla="*/ 2981116 w 3048952"/>
            <a:gd name="connsiteY16" fmla="*/ 36035 h 945644"/>
            <a:gd name="connsiteX17" fmla="*/ 3034942 w 3048952"/>
            <a:gd name="connsiteY17" fmla="*/ 50231 h 945644"/>
            <a:gd name="connsiteX18" fmla="*/ 3043724 w 3048952"/>
            <a:gd name="connsiteY18" fmla="*/ 105877 h 945644"/>
            <a:gd name="connsiteX19" fmla="*/ 3048000 w 3048952"/>
            <a:gd name="connsiteY19" fmla="*/ 203200 h 945644"/>
            <a:gd name="connsiteX20" fmla="*/ 3047773 w 3048952"/>
            <a:gd name="connsiteY20" fmla="*/ 456859 h 945644"/>
            <a:gd name="connsiteX21" fmla="*/ 3035352 w 3048952"/>
            <a:gd name="connsiteY21" fmla="*/ 746498 h 945644"/>
            <a:gd name="connsiteX22" fmla="*/ 2873687 w 3048952"/>
            <a:gd name="connsiteY22" fmla="*/ 929461 h 945644"/>
            <a:gd name="connsiteX23" fmla="*/ 1211040 w 3048952"/>
            <a:gd name="connsiteY23" fmla="*/ 936594 h 945644"/>
            <a:gd name="connsiteX24" fmla="*/ 114152 w 3048952"/>
            <a:gd name="connsiteY24" fmla="*/ 929856 h 945644"/>
            <a:gd name="connsiteX25" fmla="*/ 0 w 3048952"/>
            <a:gd name="connsiteY25" fmla="*/ 794327 h 945644"/>
            <a:gd name="connsiteX0" fmla="*/ 0 w 3048952"/>
            <a:gd name="connsiteY0" fmla="*/ 794327 h 945644"/>
            <a:gd name="connsiteX1" fmla="*/ 801769 w 3048952"/>
            <a:gd name="connsiteY1" fmla="*/ 794515 h 945644"/>
            <a:gd name="connsiteX2" fmla="*/ 1089891 w 3048952"/>
            <a:gd name="connsiteY2" fmla="*/ 738909 h 945644"/>
            <a:gd name="connsiteX3" fmla="*/ 1542473 w 3048952"/>
            <a:gd name="connsiteY3" fmla="*/ 729673 h 945644"/>
            <a:gd name="connsiteX4" fmla="*/ 1828800 w 3048952"/>
            <a:gd name="connsiteY4" fmla="*/ 701964 h 945644"/>
            <a:gd name="connsiteX5" fmla="*/ 2346037 w 3048952"/>
            <a:gd name="connsiteY5" fmla="*/ 701964 h 945644"/>
            <a:gd name="connsiteX6" fmla="*/ 2715491 w 3048952"/>
            <a:gd name="connsiteY6" fmla="*/ 711200 h 945644"/>
            <a:gd name="connsiteX7" fmla="*/ 2743200 w 3048952"/>
            <a:gd name="connsiteY7" fmla="*/ 701964 h 945644"/>
            <a:gd name="connsiteX8" fmla="*/ 2733964 w 3048952"/>
            <a:gd name="connsiteY8" fmla="*/ 674254 h 945644"/>
            <a:gd name="connsiteX9" fmla="*/ 2724728 w 3048952"/>
            <a:gd name="connsiteY9" fmla="*/ 535709 h 945644"/>
            <a:gd name="connsiteX10" fmla="*/ 2733964 w 3048952"/>
            <a:gd name="connsiteY10" fmla="*/ 341745 h 945644"/>
            <a:gd name="connsiteX11" fmla="*/ 2752437 w 3048952"/>
            <a:gd name="connsiteY11" fmla="*/ 147782 h 945644"/>
            <a:gd name="connsiteX12" fmla="*/ 2761673 w 3048952"/>
            <a:gd name="connsiteY12" fmla="*/ 0 h 945644"/>
            <a:gd name="connsiteX13" fmla="*/ 2806080 w 3048952"/>
            <a:gd name="connsiteY13" fmla="*/ 63289 h 945644"/>
            <a:gd name="connsiteX14" fmla="*/ 2880427 w 3048952"/>
            <a:gd name="connsiteY14" fmla="*/ 49321 h 945644"/>
            <a:gd name="connsiteX15" fmla="*/ 2981116 w 3048952"/>
            <a:gd name="connsiteY15" fmla="*/ 36035 h 945644"/>
            <a:gd name="connsiteX16" fmla="*/ 3034942 w 3048952"/>
            <a:gd name="connsiteY16" fmla="*/ 50231 h 945644"/>
            <a:gd name="connsiteX17" fmla="*/ 3043724 w 3048952"/>
            <a:gd name="connsiteY17" fmla="*/ 105877 h 945644"/>
            <a:gd name="connsiteX18" fmla="*/ 3048000 w 3048952"/>
            <a:gd name="connsiteY18" fmla="*/ 203200 h 945644"/>
            <a:gd name="connsiteX19" fmla="*/ 3047773 w 3048952"/>
            <a:gd name="connsiteY19" fmla="*/ 456859 h 945644"/>
            <a:gd name="connsiteX20" fmla="*/ 3035352 w 3048952"/>
            <a:gd name="connsiteY20" fmla="*/ 746498 h 945644"/>
            <a:gd name="connsiteX21" fmla="*/ 2873687 w 3048952"/>
            <a:gd name="connsiteY21" fmla="*/ 929461 h 945644"/>
            <a:gd name="connsiteX22" fmla="*/ 1211040 w 3048952"/>
            <a:gd name="connsiteY22" fmla="*/ 936594 h 945644"/>
            <a:gd name="connsiteX23" fmla="*/ 114152 w 3048952"/>
            <a:gd name="connsiteY23" fmla="*/ 929856 h 945644"/>
            <a:gd name="connsiteX24" fmla="*/ 0 w 3048952"/>
            <a:gd name="connsiteY24" fmla="*/ 794327 h 945644"/>
            <a:gd name="connsiteX0" fmla="*/ 0 w 3048952"/>
            <a:gd name="connsiteY0" fmla="*/ 794327 h 945644"/>
            <a:gd name="connsiteX1" fmla="*/ 801769 w 3048952"/>
            <a:gd name="connsiteY1" fmla="*/ 794515 h 945644"/>
            <a:gd name="connsiteX2" fmla="*/ 1089891 w 3048952"/>
            <a:gd name="connsiteY2" fmla="*/ 738909 h 945644"/>
            <a:gd name="connsiteX3" fmla="*/ 1828800 w 3048952"/>
            <a:gd name="connsiteY3" fmla="*/ 701964 h 945644"/>
            <a:gd name="connsiteX4" fmla="*/ 2346037 w 3048952"/>
            <a:gd name="connsiteY4" fmla="*/ 701964 h 945644"/>
            <a:gd name="connsiteX5" fmla="*/ 2715491 w 3048952"/>
            <a:gd name="connsiteY5" fmla="*/ 711200 h 945644"/>
            <a:gd name="connsiteX6" fmla="*/ 2743200 w 3048952"/>
            <a:gd name="connsiteY6" fmla="*/ 701964 h 945644"/>
            <a:gd name="connsiteX7" fmla="*/ 2733964 w 3048952"/>
            <a:gd name="connsiteY7" fmla="*/ 674254 h 945644"/>
            <a:gd name="connsiteX8" fmla="*/ 2724728 w 3048952"/>
            <a:gd name="connsiteY8" fmla="*/ 535709 h 945644"/>
            <a:gd name="connsiteX9" fmla="*/ 2733964 w 3048952"/>
            <a:gd name="connsiteY9" fmla="*/ 341745 h 945644"/>
            <a:gd name="connsiteX10" fmla="*/ 2752437 w 3048952"/>
            <a:gd name="connsiteY10" fmla="*/ 147782 h 945644"/>
            <a:gd name="connsiteX11" fmla="*/ 2761673 w 3048952"/>
            <a:gd name="connsiteY11" fmla="*/ 0 h 945644"/>
            <a:gd name="connsiteX12" fmla="*/ 2806080 w 3048952"/>
            <a:gd name="connsiteY12" fmla="*/ 63289 h 945644"/>
            <a:gd name="connsiteX13" fmla="*/ 2880427 w 3048952"/>
            <a:gd name="connsiteY13" fmla="*/ 49321 h 945644"/>
            <a:gd name="connsiteX14" fmla="*/ 2981116 w 3048952"/>
            <a:gd name="connsiteY14" fmla="*/ 36035 h 945644"/>
            <a:gd name="connsiteX15" fmla="*/ 3034942 w 3048952"/>
            <a:gd name="connsiteY15" fmla="*/ 50231 h 945644"/>
            <a:gd name="connsiteX16" fmla="*/ 3043724 w 3048952"/>
            <a:gd name="connsiteY16" fmla="*/ 105877 h 945644"/>
            <a:gd name="connsiteX17" fmla="*/ 3048000 w 3048952"/>
            <a:gd name="connsiteY17" fmla="*/ 203200 h 945644"/>
            <a:gd name="connsiteX18" fmla="*/ 3047773 w 3048952"/>
            <a:gd name="connsiteY18" fmla="*/ 456859 h 945644"/>
            <a:gd name="connsiteX19" fmla="*/ 3035352 w 3048952"/>
            <a:gd name="connsiteY19" fmla="*/ 746498 h 945644"/>
            <a:gd name="connsiteX20" fmla="*/ 2873687 w 3048952"/>
            <a:gd name="connsiteY20" fmla="*/ 929461 h 945644"/>
            <a:gd name="connsiteX21" fmla="*/ 1211040 w 3048952"/>
            <a:gd name="connsiteY21" fmla="*/ 936594 h 945644"/>
            <a:gd name="connsiteX22" fmla="*/ 114152 w 3048952"/>
            <a:gd name="connsiteY22" fmla="*/ 929856 h 945644"/>
            <a:gd name="connsiteX23" fmla="*/ 0 w 3048952"/>
            <a:gd name="connsiteY23" fmla="*/ 794327 h 945644"/>
            <a:gd name="connsiteX0" fmla="*/ 0 w 3048952"/>
            <a:gd name="connsiteY0" fmla="*/ 794327 h 945644"/>
            <a:gd name="connsiteX1" fmla="*/ 801769 w 3048952"/>
            <a:gd name="connsiteY1" fmla="*/ 794515 h 945644"/>
            <a:gd name="connsiteX2" fmla="*/ 1828800 w 3048952"/>
            <a:gd name="connsiteY2" fmla="*/ 701964 h 945644"/>
            <a:gd name="connsiteX3" fmla="*/ 2346037 w 3048952"/>
            <a:gd name="connsiteY3" fmla="*/ 701964 h 945644"/>
            <a:gd name="connsiteX4" fmla="*/ 2715491 w 3048952"/>
            <a:gd name="connsiteY4" fmla="*/ 711200 h 945644"/>
            <a:gd name="connsiteX5" fmla="*/ 2743200 w 3048952"/>
            <a:gd name="connsiteY5" fmla="*/ 701964 h 945644"/>
            <a:gd name="connsiteX6" fmla="*/ 2733964 w 3048952"/>
            <a:gd name="connsiteY6" fmla="*/ 674254 h 945644"/>
            <a:gd name="connsiteX7" fmla="*/ 2724728 w 3048952"/>
            <a:gd name="connsiteY7" fmla="*/ 535709 h 945644"/>
            <a:gd name="connsiteX8" fmla="*/ 2733964 w 3048952"/>
            <a:gd name="connsiteY8" fmla="*/ 341745 h 945644"/>
            <a:gd name="connsiteX9" fmla="*/ 2752437 w 3048952"/>
            <a:gd name="connsiteY9" fmla="*/ 147782 h 945644"/>
            <a:gd name="connsiteX10" fmla="*/ 2761673 w 3048952"/>
            <a:gd name="connsiteY10" fmla="*/ 0 h 945644"/>
            <a:gd name="connsiteX11" fmla="*/ 2806080 w 3048952"/>
            <a:gd name="connsiteY11" fmla="*/ 63289 h 945644"/>
            <a:gd name="connsiteX12" fmla="*/ 2880427 w 3048952"/>
            <a:gd name="connsiteY12" fmla="*/ 49321 h 945644"/>
            <a:gd name="connsiteX13" fmla="*/ 2981116 w 3048952"/>
            <a:gd name="connsiteY13" fmla="*/ 36035 h 945644"/>
            <a:gd name="connsiteX14" fmla="*/ 3034942 w 3048952"/>
            <a:gd name="connsiteY14" fmla="*/ 50231 h 945644"/>
            <a:gd name="connsiteX15" fmla="*/ 3043724 w 3048952"/>
            <a:gd name="connsiteY15" fmla="*/ 105877 h 945644"/>
            <a:gd name="connsiteX16" fmla="*/ 3048000 w 3048952"/>
            <a:gd name="connsiteY16" fmla="*/ 203200 h 945644"/>
            <a:gd name="connsiteX17" fmla="*/ 3047773 w 3048952"/>
            <a:gd name="connsiteY17" fmla="*/ 456859 h 945644"/>
            <a:gd name="connsiteX18" fmla="*/ 3035352 w 3048952"/>
            <a:gd name="connsiteY18" fmla="*/ 746498 h 945644"/>
            <a:gd name="connsiteX19" fmla="*/ 2873687 w 3048952"/>
            <a:gd name="connsiteY19" fmla="*/ 929461 h 945644"/>
            <a:gd name="connsiteX20" fmla="*/ 1211040 w 3048952"/>
            <a:gd name="connsiteY20" fmla="*/ 936594 h 945644"/>
            <a:gd name="connsiteX21" fmla="*/ 114152 w 3048952"/>
            <a:gd name="connsiteY21" fmla="*/ 929856 h 945644"/>
            <a:gd name="connsiteX22" fmla="*/ 0 w 3048952"/>
            <a:gd name="connsiteY22" fmla="*/ 794327 h 945644"/>
            <a:gd name="connsiteX0" fmla="*/ 0 w 3048952"/>
            <a:gd name="connsiteY0" fmla="*/ 794327 h 948606"/>
            <a:gd name="connsiteX1" fmla="*/ 801769 w 3048952"/>
            <a:gd name="connsiteY1" fmla="*/ 794515 h 948606"/>
            <a:gd name="connsiteX2" fmla="*/ 1828800 w 3048952"/>
            <a:gd name="connsiteY2" fmla="*/ 701964 h 948606"/>
            <a:gd name="connsiteX3" fmla="*/ 2346037 w 3048952"/>
            <a:gd name="connsiteY3" fmla="*/ 701964 h 948606"/>
            <a:gd name="connsiteX4" fmla="*/ 2715491 w 3048952"/>
            <a:gd name="connsiteY4" fmla="*/ 711200 h 948606"/>
            <a:gd name="connsiteX5" fmla="*/ 2743200 w 3048952"/>
            <a:gd name="connsiteY5" fmla="*/ 701964 h 948606"/>
            <a:gd name="connsiteX6" fmla="*/ 2733964 w 3048952"/>
            <a:gd name="connsiteY6" fmla="*/ 674254 h 948606"/>
            <a:gd name="connsiteX7" fmla="*/ 2724728 w 3048952"/>
            <a:gd name="connsiteY7" fmla="*/ 535709 h 948606"/>
            <a:gd name="connsiteX8" fmla="*/ 2733964 w 3048952"/>
            <a:gd name="connsiteY8" fmla="*/ 341745 h 948606"/>
            <a:gd name="connsiteX9" fmla="*/ 2752437 w 3048952"/>
            <a:gd name="connsiteY9" fmla="*/ 147782 h 948606"/>
            <a:gd name="connsiteX10" fmla="*/ 2761673 w 3048952"/>
            <a:gd name="connsiteY10" fmla="*/ 0 h 948606"/>
            <a:gd name="connsiteX11" fmla="*/ 2806080 w 3048952"/>
            <a:gd name="connsiteY11" fmla="*/ 63289 h 948606"/>
            <a:gd name="connsiteX12" fmla="*/ 2880427 w 3048952"/>
            <a:gd name="connsiteY12" fmla="*/ 49321 h 948606"/>
            <a:gd name="connsiteX13" fmla="*/ 2981116 w 3048952"/>
            <a:gd name="connsiteY13" fmla="*/ 36035 h 948606"/>
            <a:gd name="connsiteX14" fmla="*/ 3034942 w 3048952"/>
            <a:gd name="connsiteY14" fmla="*/ 50231 h 948606"/>
            <a:gd name="connsiteX15" fmla="*/ 3043724 w 3048952"/>
            <a:gd name="connsiteY15" fmla="*/ 105877 h 948606"/>
            <a:gd name="connsiteX16" fmla="*/ 3048000 w 3048952"/>
            <a:gd name="connsiteY16" fmla="*/ 203200 h 948606"/>
            <a:gd name="connsiteX17" fmla="*/ 3047773 w 3048952"/>
            <a:gd name="connsiteY17" fmla="*/ 456859 h 948606"/>
            <a:gd name="connsiteX18" fmla="*/ 3035352 w 3048952"/>
            <a:gd name="connsiteY18" fmla="*/ 746498 h 948606"/>
            <a:gd name="connsiteX19" fmla="*/ 2873687 w 3048952"/>
            <a:gd name="connsiteY19" fmla="*/ 929461 h 948606"/>
            <a:gd name="connsiteX20" fmla="*/ 1151808 w 3048952"/>
            <a:gd name="connsiteY20" fmla="*/ 943998 h 948606"/>
            <a:gd name="connsiteX21" fmla="*/ 114152 w 3048952"/>
            <a:gd name="connsiteY21" fmla="*/ 929856 h 948606"/>
            <a:gd name="connsiteX22" fmla="*/ 0 w 3048952"/>
            <a:gd name="connsiteY22" fmla="*/ 794327 h 948606"/>
            <a:gd name="connsiteX0" fmla="*/ 0 w 3048952"/>
            <a:gd name="connsiteY0" fmla="*/ 794327 h 948168"/>
            <a:gd name="connsiteX1" fmla="*/ 801769 w 3048952"/>
            <a:gd name="connsiteY1" fmla="*/ 794515 h 948168"/>
            <a:gd name="connsiteX2" fmla="*/ 1828800 w 3048952"/>
            <a:gd name="connsiteY2" fmla="*/ 701964 h 948168"/>
            <a:gd name="connsiteX3" fmla="*/ 2346037 w 3048952"/>
            <a:gd name="connsiteY3" fmla="*/ 701964 h 948168"/>
            <a:gd name="connsiteX4" fmla="*/ 2715491 w 3048952"/>
            <a:gd name="connsiteY4" fmla="*/ 711200 h 948168"/>
            <a:gd name="connsiteX5" fmla="*/ 2743200 w 3048952"/>
            <a:gd name="connsiteY5" fmla="*/ 701964 h 948168"/>
            <a:gd name="connsiteX6" fmla="*/ 2733964 w 3048952"/>
            <a:gd name="connsiteY6" fmla="*/ 674254 h 948168"/>
            <a:gd name="connsiteX7" fmla="*/ 2724728 w 3048952"/>
            <a:gd name="connsiteY7" fmla="*/ 535709 h 948168"/>
            <a:gd name="connsiteX8" fmla="*/ 2733964 w 3048952"/>
            <a:gd name="connsiteY8" fmla="*/ 341745 h 948168"/>
            <a:gd name="connsiteX9" fmla="*/ 2752437 w 3048952"/>
            <a:gd name="connsiteY9" fmla="*/ 147782 h 948168"/>
            <a:gd name="connsiteX10" fmla="*/ 2761673 w 3048952"/>
            <a:gd name="connsiteY10" fmla="*/ 0 h 948168"/>
            <a:gd name="connsiteX11" fmla="*/ 2806080 w 3048952"/>
            <a:gd name="connsiteY11" fmla="*/ 63289 h 948168"/>
            <a:gd name="connsiteX12" fmla="*/ 2880427 w 3048952"/>
            <a:gd name="connsiteY12" fmla="*/ 49321 h 948168"/>
            <a:gd name="connsiteX13" fmla="*/ 2981116 w 3048952"/>
            <a:gd name="connsiteY13" fmla="*/ 36035 h 948168"/>
            <a:gd name="connsiteX14" fmla="*/ 3034942 w 3048952"/>
            <a:gd name="connsiteY14" fmla="*/ 50231 h 948168"/>
            <a:gd name="connsiteX15" fmla="*/ 3043724 w 3048952"/>
            <a:gd name="connsiteY15" fmla="*/ 105877 h 948168"/>
            <a:gd name="connsiteX16" fmla="*/ 3048000 w 3048952"/>
            <a:gd name="connsiteY16" fmla="*/ 203200 h 948168"/>
            <a:gd name="connsiteX17" fmla="*/ 3047773 w 3048952"/>
            <a:gd name="connsiteY17" fmla="*/ 456859 h 948168"/>
            <a:gd name="connsiteX18" fmla="*/ 3035352 w 3048952"/>
            <a:gd name="connsiteY18" fmla="*/ 746498 h 948168"/>
            <a:gd name="connsiteX19" fmla="*/ 2873687 w 3048952"/>
            <a:gd name="connsiteY19" fmla="*/ 929461 h 948168"/>
            <a:gd name="connsiteX20" fmla="*/ 1151808 w 3048952"/>
            <a:gd name="connsiteY20" fmla="*/ 943998 h 948168"/>
            <a:gd name="connsiteX21" fmla="*/ 147470 w 3048952"/>
            <a:gd name="connsiteY21" fmla="*/ 937260 h 948168"/>
            <a:gd name="connsiteX22" fmla="*/ 0 w 3048952"/>
            <a:gd name="connsiteY22" fmla="*/ 794327 h 948168"/>
            <a:gd name="connsiteX0" fmla="*/ 0 w 3048952"/>
            <a:gd name="connsiteY0" fmla="*/ 794327 h 948168"/>
            <a:gd name="connsiteX1" fmla="*/ 801769 w 3048952"/>
            <a:gd name="connsiteY1" fmla="*/ 794515 h 948168"/>
            <a:gd name="connsiteX2" fmla="*/ 1828800 w 3048952"/>
            <a:gd name="connsiteY2" fmla="*/ 701964 h 948168"/>
            <a:gd name="connsiteX3" fmla="*/ 2346037 w 3048952"/>
            <a:gd name="connsiteY3" fmla="*/ 701964 h 948168"/>
            <a:gd name="connsiteX4" fmla="*/ 2715491 w 3048952"/>
            <a:gd name="connsiteY4" fmla="*/ 711200 h 948168"/>
            <a:gd name="connsiteX5" fmla="*/ 2733964 w 3048952"/>
            <a:gd name="connsiteY5" fmla="*/ 674254 h 948168"/>
            <a:gd name="connsiteX6" fmla="*/ 2724728 w 3048952"/>
            <a:gd name="connsiteY6" fmla="*/ 535709 h 948168"/>
            <a:gd name="connsiteX7" fmla="*/ 2733964 w 3048952"/>
            <a:gd name="connsiteY7" fmla="*/ 341745 h 948168"/>
            <a:gd name="connsiteX8" fmla="*/ 2752437 w 3048952"/>
            <a:gd name="connsiteY8" fmla="*/ 147782 h 948168"/>
            <a:gd name="connsiteX9" fmla="*/ 2761673 w 3048952"/>
            <a:gd name="connsiteY9" fmla="*/ 0 h 948168"/>
            <a:gd name="connsiteX10" fmla="*/ 2806080 w 3048952"/>
            <a:gd name="connsiteY10" fmla="*/ 63289 h 948168"/>
            <a:gd name="connsiteX11" fmla="*/ 2880427 w 3048952"/>
            <a:gd name="connsiteY11" fmla="*/ 49321 h 948168"/>
            <a:gd name="connsiteX12" fmla="*/ 2981116 w 3048952"/>
            <a:gd name="connsiteY12" fmla="*/ 36035 h 948168"/>
            <a:gd name="connsiteX13" fmla="*/ 3034942 w 3048952"/>
            <a:gd name="connsiteY13" fmla="*/ 50231 h 948168"/>
            <a:gd name="connsiteX14" fmla="*/ 3043724 w 3048952"/>
            <a:gd name="connsiteY14" fmla="*/ 105877 h 948168"/>
            <a:gd name="connsiteX15" fmla="*/ 3048000 w 3048952"/>
            <a:gd name="connsiteY15" fmla="*/ 203200 h 948168"/>
            <a:gd name="connsiteX16" fmla="*/ 3047773 w 3048952"/>
            <a:gd name="connsiteY16" fmla="*/ 456859 h 948168"/>
            <a:gd name="connsiteX17" fmla="*/ 3035352 w 3048952"/>
            <a:gd name="connsiteY17" fmla="*/ 746498 h 948168"/>
            <a:gd name="connsiteX18" fmla="*/ 2873687 w 3048952"/>
            <a:gd name="connsiteY18" fmla="*/ 929461 h 948168"/>
            <a:gd name="connsiteX19" fmla="*/ 1151808 w 3048952"/>
            <a:gd name="connsiteY19" fmla="*/ 943998 h 948168"/>
            <a:gd name="connsiteX20" fmla="*/ 147470 w 3048952"/>
            <a:gd name="connsiteY20" fmla="*/ 937260 h 948168"/>
            <a:gd name="connsiteX21" fmla="*/ 0 w 3048952"/>
            <a:gd name="connsiteY21" fmla="*/ 794327 h 948168"/>
            <a:gd name="connsiteX0" fmla="*/ 0 w 3048952"/>
            <a:gd name="connsiteY0" fmla="*/ 794327 h 948168"/>
            <a:gd name="connsiteX1" fmla="*/ 801769 w 3048952"/>
            <a:gd name="connsiteY1" fmla="*/ 794515 h 948168"/>
            <a:gd name="connsiteX2" fmla="*/ 1828800 w 3048952"/>
            <a:gd name="connsiteY2" fmla="*/ 701964 h 948168"/>
            <a:gd name="connsiteX3" fmla="*/ 2346037 w 3048952"/>
            <a:gd name="connsiteY3" fmla="*/ 701964 h 948168"/>
            <a:gd name="connsiteX4" fmla="*/ 2733964 w 3048952"/>
            <a:gd name="connsiteY4" fmla="*/ 674254 h 948168"/>
            <a:gd name="connsiteX5" fmla="*/ 2724728 w 3048952"/>
            <a:gd name="connsiteY5" fmla="*/ 535709 h 948168"/>
            <a:gd name="connsiteX6" fmla="*/ 2733964 w 3048952"/>
            <a:gd name="connsiteY6" fmla="*/ 341745 h 948168"/>
            <a:gd name="connsiteX7" fmla="*/ 2752437 w 3048952"/>
            <a:gd name="connsiteY7" fmla="*/ 147782 h 948168"/>
            <a:gd name="connsiteX8" fmla="*/ 2761673 w 3048952"/>
            <a:gd name="connsiteY8" fmla="*/ 0 h 948168"/>
            <a:gd name="connsiteX9" fmla="*/ 2806080 w 3048952"/>
            <a:gd name="connsiteY9" fmla="*/ 63289 h 948168"/>
            <a:gd name="connsiteX10" fmla="*/ 2880427 w 3048952"/>
            <a:gd name="connsiteY10" fmla="*/ 49321 h 948168"/>
            <a:gd name="connsiteX11" fmla="*/ 2981116 w 3048952"/>
            <a:gd name="connsiteY11" fmla="*/ 36035 h 948168"/>
            <a:gd name="connsiteX12" fmla="*/ 3034942 w 3048952"/>
            <a:gd name="connsiteY12" fmla="*/ 50231 h 948168"/>
            <a:gd name="connsiteX13" fmla="*/ 3043724 w 3048952"/>
            <a:gd name="connsiteY13" fmla="*/ 105877 h 948168"/>
            <a:gd name="connsiteX14" fmla="*/ 3048000 w 3048952"/>
            <a:gd name="connsiteY14" fmla="*/ 203200 h 948168"/>
            <a:gd name="connsiteX15" fmla="*/ 3047773 w 3048952"/>
            <a:gd name="connsiteY15" fmla="*/ 456859 h 948168"/>
            <a:gd name="connsiteX16" fmla="*/ 3035352 w 3048952"/>
            <a:gd name="connsiteY16" fmla="*/ 746498 h 948168"/>
            <a:gd name="connsiteX17" fmla="*/ 2873687 w 3048952"/>
            <a:gd name="connsiteY17" fmla="*/ 929461 h 948168"/>
            <a:gd name="connsiteX18" fmla="*/ 1151808 w 3048952"/>
            <a:gd name="connsiteY18" fmla="*/ 943998 h 948168"/>
            <a:gd name="connsiteX19" fmla="*/ 147470 w 3048952"/>
            <a:gd name="connsiteY19" fmla="*/ 937260 h 948168"/>
            <a:gd name="connsiteX20" fmla="*/ 0 w 3048952"/>
            <a:gd name="connsiteY20" fmla="*/ 794327 h 948168"/>
            <a:gd name="connsiteX0" fmla="*/ 0 w 3048952"/>
            <a:gd name="connsiteY0" fmla="*/ 794327 h 948168"/>
            <a:gd name="connsiteX1" fmla="*/ 801769 w 3048952"/>
            <a:gd name="connsiteY1" fmla="*/ 794515 h 948168"/>
            <a:gd name="connsiteX2" fmla="*/ 1828800 w 3048952"/>
            <a:gd name="connsiteY2" fmla="*/ 701964 h 948168"/>
            <a:gd name="connsiteX3" fmla="*/ 2346037 w 3048952"/>
            <a:gd name="connsiteY3" fmla="*/ 701964 h 948168"/>
            <a:gd name="connsiteX4" fmla="*/ 2724728 w 3048952"/>
            <a:gd name="connsiteY4" fmla="*/ 535709 h 948168"/>
            <a:gd name="connsiteX5" fmla="*/ 2733964 w 3048952"/>
            <a:gd name="connsiteY5" fmla="*/ 341745 h 948168"/>
            <a:gd name="connsiteX6" fmla="*/ 2752437 w 3048952"/>
            <a:gd name="connsiteY6" fmla="*/ 147782 h 948168"/>
            <a:gd name="connsiteX7" fmla="*/ 2761673 w 3048952"/>
            <a:gd name="connsiteY7" fmla="*/ 0 h 948168"/>
            <a:gd name="connsiteX8" fmla="*/ 2806080 w 3048952"/>
            <a:gd name="connsiteY8" fmla="*/ 63289 h 948168"/>
            <a:gd name="connsiteX9" fmla="*/ 2880427 w 3048952"/>
            <a:gd name="connsiteY9" fmla="*/ 49321 h 948168"/>
            <a:gd name="connsiteX10" fmla="*/ 2981116 w 3048952"/>
            <a:gd name="connsiteY10" fmla="*/ 36035 h 948168"/>
            <a:gd name="connsiteX11" fmla="*/ 3034942 w 3048952"/>
            <a:gd name="connsiteY11" fmla="*/ 50231 h 948168"/>
            <a:gd name="connsiteX12" fmla="*/ 3043724 w 3048952"/>
            <a:gd name="connsiteY12" fmla="*/ 105877 h 948168"/>
            <a:gd name="connsiteX13" fmla="*/ 3048000 w 3048952"/>
            <a:gd name="connsiteY13" fmla="*/ 203200 h 948168"/>
            <a:gd name="connsiteX14" fmla="*/ 3047773 w 3048952"/>
            <a:gd name="connsiteY14" fmla="*/ 456859 h 948168"/>
            <a:gd name="connsiteX15" fmla="*/ 3035352 w 3048952"/>
            <a:gd name="connsiteY15" fmla="*/ 746498 h 948168"/>
            <a:gd name="connsiteX16" fmla="*/ 2873687 w 3048952"/>
            <a:gd name="connsiteY16" fmla="*/ 929461 h 948168"/>
            <a:gd name="connsiteX17" fmla="*/ 1151808 w 3048952"/>
            <a:gd name="connsiteY17" fmla="*/ 943998 h 948168"/>
            <a:gd name="connsiteX18" fmla="*/ 147470 w 3048952"/>
            <a:gd name="connsiteY18" fmla="*/ 937260 h 948168"/>
            <a:gd name="connsiteX19" fmla="*/ 0 w 3048952"/>
            <a:gd name="connsiteY19" fmla="*/ 794327 h 948168"/>
            <a:gd name="connsiteX0" fmla="*/ 0 w 3048952"/>
            <a:gd name="connsiteY0" fmla="*/ 794327 h 948168"/>
            <a:gd name="connsiteX1" fmla="*/ 801769 w 3048952"/>
            <a:gd name="connsiteY1" fmla="*/ 794515 h 948168"/>
            <a:gd name="connsiteX2" fmla="*/ 1828800 w 3048952"/>
            <a:gd name="connsiteY2" fmla="*/ 701964 h 948168"/>
            <a:gd name="connsiteX3" fmla="*/ 2346037 w 3048952"/>
            <a:gd name="connsiteY3" fmla="*/ 701964 h 948168"/>
            <a:gd name="connsiteX4" fmla="*/ 2733964 w 3048952"/>
            <a:gd name="connsiteY4" fmla="*/ 341745 h 948168"/>
            <a:gd name="connsiteX5" fmla="*/ 2752437 w 3048952"/>
            <a:gd name="connsiteY5" fmla="*/ 147782 h 948168"/>
            <a:gd name="connsiteX6" fmla="*/ 2761673 w 3048952"/>
            <a:gd name="connsiteY6" fmla="*/ 0 h 948168"/>
            <a:gd name="connsiteX7" fmla="*/ 2806080 w 3048952"/>
            <a:gd name="connsiteY7" fmla="*/ 63289 h 948168"/>
            <a:gd name="connsiteX8" fmla="*/ 2880427 w 3048952"/>
            <a:gd name="connsiteY8" fmla="*/ 49321 h 948168"/>
            <a:gd name="connsiteX9" fmla="*/ 2981116 w 3048952"/>
            <a:gd name="connsiteY9" fmla="*/ 36035 h 948168"/>
            <a:gd name="connsiteX10" fmla="*/ 3034942 w 3048952"/>
            <a:gd name="connsiteY10" fmla="*/ 50231 h 948168"/>
            <a:gd name="connsiteX11" fmla="*/ 3043724 w 3048952"/>
            <a:gd name="connsiteY11" fmla="*/ 105877 h 948168"/>
            <a:gd name="connsiteX12" fmla="*/ 3048000 w 3048952"/>
            <a:gd name="connsiteY12" fmla="*/ 203200 h 948168"/>
            <a:gd name="connsiteX13" fmla="*/ 3047773 w 3048952"/>
            <a:gd name="connsiteY13" fmla="*/ 456859 h 948168"/>
            <a:gd name="connsiteX14" fmla="*/ 3035352 w 3048952"/>
            <a:gd name="connsiteY14" fmla="*/ 746498 h 948168"/>
            <a:gd name="connsiteX15" fmla="*/ 2873687 w 3048952"/>
            <a:gd name="connsiteY15" fmla="*/ 929461 h 948168"/>
            <a:gd name="connsiteX16" fmla="*/ 1151808 w 3048952"/>
            <a:gd name="connsiteY16" fmla="*/ 943998 h 948168"/>
            <a:gd name="connsiteX17" fmla="*/ 147470 w 3048952"/>
            <a:gd name="connsiteY17" fmla="*/ 937260 h 948168"/>
            <a:gd name="connsiteX18" fmla="*/ 0 w 3048952"/>
            <a:gd name="connsiteY18" fmla="*/ 794327 h 948168"/>
            <a:gd name="connsiteX0" fmla="*/ 0 w 3048952"/>
            <a:gd name="connsiteY0" fmla="*/ 794327 h 948168"/>
            <a:gd name="connsiteX1" fmla="*/ 801769 w 3048952"/>
            <a:gd name="connsiteY1" fmla="*/ 794515 h 948168"/>
            <a:gd name="connsiteX2" fmla="*/ 1828800 w 3048952"/>
            <a:gd name="connsiteY2" fmla="*/ 701964 h 948168"/>
            <a:gd name="connsiteX3" fmla="*/ 2346037 w 3048952"/>
            <a:gd name="connsiteY3" fmla="*/ 701964 h 948168"/>
            <a:gd name="connsiteX4" fmla="*/ 2752437 w 3048952"/>
            <a:gd name="connsiteY4" fmla="*/ 147782 h 948168"/>
            <a:gd name="connsiteX5" fmla="*/ 2761673 w 3048952"/>
            <a:gd name="connsiteY5" fmla="*/ 0 h 948168"/>
            <a:gd name="connsiteX6" fmla="*/ 2806080 w 3048952"/>
            <a:gd name="connsiteY6" fmla="*/ 63289 h 948168"/>
            <a:gd name="connsiteX7" fmla="*/ 2880427 w 3048952"/>
            <a:gd name="connsiteY7" fmla="*/ 49321 h 948168"/>
            <a:gd name="connsiteX8" fmla="*/ 2981116 w 3048952"/>
            <a:gd name="connsiteY8" fmla="*/ 36035 h 948168"/>
            <a:gd name="connsiteX9" fmla="*/ 3034942 w 3048952"/>
            <a:gd name="connsiteY9" fmla="*/ 50231 h 948168"/>
            <a:gd name="connsiteX10" fmla="*/ 3043724 w 3048952"/>
            <a:gd name="connsiteY10" fmla="*/ 105877 h 948168"/>
            <a:gd name="connsiteX11" fmla="*/ 3048000 w 3048952"/>
            <a:gd name="connsiteY11" fmla="*/ 203200 h 948168"/>
            <a:gd name="connsiteX12" fmla="*/ 3047773 w 3048952"/>
            <a:gd name="connsiteY12" fmla="*/ 456859 h 948168"/>
            <a:gd name="connsiteX13" fmla="*/ 3035352 w 3048952"/>
            <a:gd name="connsiteY13" fmla="*/ 746498 h 948168"/>
            <a:gd name="connsiteX14" fmla="*/ 2873687 w 3048952"/>
            <a:gd name="connsiteY14" fmla="*/ 929461 h 948168"/>
            <a:gd name="connsiteX15" fmla="*/ 1151808 w 3048952"/>
            <a:gd name="connsiteY15" fmla="*/ 943998 h 948168"/>
            <a:gd name="connsiteX16" fmla="*/ 147470 w 3048952"/>
            <a:gd name="connsiteY16" fmla="*/ 937260 h 948168"/>
            <a:gd name="connsiteX17" fmla="*/ 0 w 3048952"/>
            <a:gd name="connsiteY17" fmla="*/ 794327 h 948168"/>
            <a:gd name="connsiteX0" fmla="*/ 0 w 3048952"/>
            <a:gd name="connsiteY0" fmla="*/ 794327 h 948168"/>
            <a:gd name="connsiteX1" fmla="*/ 801769 w 3048952"/>
            <a:gd name="connsiteY1" fmla="*/ 794515 h 948168"/>
            <a:gd name="connsiteX2" fmla="*/ 1828800 w 3048952"/>
            <a:gd name="connsiteY2" fmla="*/ 701964 h 948168"/>
            <a:gd name="connsiteX3" fmla="*/ 2346037 w 3048952"/>
            <a:gd name="connsiteY3" fmla="*/ 701964 h 948168"/>
            <a:gd name="connsiteX4" fmla="*/ 2761673 w 3048952"/>
            <a:gd name="connsiteY4" fmla="*/ 0 h 948168"/>
            <a:gd name="connsiteX5" fmla="*/ 2806080 w 3048952"/>
            <a:gd name="connsiteY5" fmla="*/ 63289 h 948168"/>
            <a:gd name="connsiteX6" fmla="*/ 2880427 w 3048952"/>
            <a:gd name="connsiteY6" fmla="*/ 49321 h 948168"/>
            <a:gd name="connsiteX7" fmla="*/ 2981116 w 3048952"/>
            <a:gd name="connsiteY7" fmla="*/ 36035 h 948168"/>
            <a:gd name="connsiteX8" fmla="*/ 3034942 w 3048952"/>
            <a:gd name="connsiteY8" fmla="*/ 50231 h 948168"/>
            <a:gd name="connsiteX9" fmla="*/ 3043724 w 3048952"/>
            <a:gd name="connsiteY9" fmla="*/ 105877 h 948168"/>
            <a:gd name="connsiteX10" fmla="*/ 3048000 w 3048952"/>
            <a:gd name="connsiteY10" fmla="*/ 203200 h 948168"/>
            <a:gd name="connsiteX11" fmla="*/ 3047773 w 3048952"/>
            <a:gd name="connsiteY11" fmla="*/ 456859 h 948168"/>
            <a:gd name="connsiteX12" fmla="*/ 3035352 w 3048952"/>
            <a:gd name="connsiteY12" fmla="*/ 746498 h 948168"/>
            <a:gd name="connsiteX13" fmla="*/ 2873687 w 3048952"/>
            <a:gd name="connsiteY13" fmla="*/ 929461 h 948168"/>
            <a:gd name="connsiteX14" fmla="*/ 1151808 w 3048952"/>
            <a:gd name="connsiteY14" fmla="*/ 943998 h 948168"/>
            <a:gd name="connsiteX15" fmla="*/ 147470 w 3048952"/>
            <a:gd name="connsiteY15" fmla="*/ 937260 h 948168"/>
            <a:gd name="connsiteX16" fmla="*/ 0 w 3048952"/>
            <a:gd name="connsiteY16" fmla="*/ 794327 h 948168"/>
            <a:gd name="connsiteX0" fmla="*/ 0 w 3048952"/>
            <a:gd name="connsiteY0" fmla="*/ 758294 h 912135"/>
            <a:gd name="connsiteX1" fmla="*/ 801769 w 3048952"/>
            <a:gd name="connsiteY1" fmla="*/ 758482 h 912135"/>
            <a:gd name="connsiteX2" fmla="*/ 1828800 w 3048952"/>
            <a:gd name="connsiteY2" fmla="*/ 665931 h 912135"/>
            <a:gd name="connsiteX3" fmla="*/ 2346037 w 3048952"/>
            <a:gd name="connsiteY3" fmla="*/ 665931 h 912135"/>
            <a:gd name="connsiteX4" fmla="*/ 2806080 w 3048952"/>
            <a:gd name="connsiteY4" fmla="*/ 27256 h 912135"/>
            <a:gd name="connsiteX5" fmla="*/ 2880427 w 3048952"/>
            <a:gd name="connsiteY5" fmla="*/ 13288 h 912135"/>
            <a:gd name="connsiteX6" fmla="*/ 2981116 w 3048952"/>
            <a:gd name="connsiteY6" fmla="*/ 2 h 912135"/>
            <a:gd name="connsiteX7" fmla="*/ 3034942 w 3048952"/>
            <a:gd name="connsiteY7" fmla="*/ 14198 h 912135"/>
            <a:gd name="connsiteX8" fmla="*/ 3043724 w 3048952"/>
            <a:gd name="connsiteY8" fmla="*/ 69844 h 912135"/>
            <a:gd name="connsiteX9" fmla="*/ 3048000 w 3048952"/>
            <a:gd name="connsiteY9" fmla="*/ 167167 h 912135"/>
            <a:gd name="connsiteX10" fmla="*/ 3047773 w 3048952"/>
            <a:gd name="connsiteY10" fmla="*/ 420826 h 912135"/>
            <a:gd name="connsiteX11" fmla="*/ 3035352 w 3048952"/>
            <a:gd name="connsiteY11" fmla="*/ 710465 h 912135"/>
            <a:gd name="connsiteX12" fmla="*/ 2873687 w 3048952"/>
            <a:gd name="connsiteY12" fmla="*/ 893428 h 912135"/>
            <a:gd name="connsiteX13" fmla="*/ 1151808 w 3048952"/>
            <a:gd name="connsiteY13" fmla="*/ 907965 h 912135"/>
            <a:gd name="connsiteX14" fmla="*/ 147470 w 3048952"/>
            <a:gd name="connsiteY14" fmla="*/ 901227 h 912135"/>
            <a:gd name="connsiteX15" fmla="*/ 0 w 3048952"/>
            <a:gd name="connsiteY15" fmla="*/ 758294 h 912135"/>
            <a:gd name="connsiteX0" fmla="*/ 0 w 3048952"/>
            <a:gd name="connsiteY0" fmla="*/ 828348 h 982189"/>
            <a:gd name="connsiteX1" fmla="*/ 801769 w 3048952"/>
            <a:gd name="connsiteY1" fmla="*/ 828536 h 982189"/>
            <a:gd name="connsiteX2" fmla="*/ 1828800 w 3048952"/>
            <a:gd name="connsiteY2" fmla="*/ 735985 h 982189"/>
            <a:gd name="connsiteX3" fmla="*/ 2346037 w 3048952"/>
            <a:gd name="connsiteY3" fmla="*/ 735985 h 982189"/>
            <a:gd name="connsiteX4" fmla="*/ 2806080 w 3048952"/>
            <a:gd name="connsiteY4" fmla="*/ 97310 h 982189"/>
            <a:gd name="connsiteX5" fmla="*/ 2880427 w 3048952"/>
            <a:gd name="connsiteY5" fmla="*/ 83342 h 982189"/>
            <a:gd name="connsiteX6" fmla="*/ 2981116 w 3048952"/>
            <a:gd name="connsiteY6" fmla="*/ 70056 h 982189"/>
            <a:gd name="connsiteX7" fmla="*/ 3034942 w 3048952"/>
            <a:gd name="connsiteY7" fmla="*/ 84252 h 982189"/>
            <a:gd name="connsiteX8" fmla="*/ 3043724 w 3048952"/>
            <a:gd name="connsiteY8" fmla="*/ 139898 h 982189"/>
            <a:gd name="connsiteX9" fmla="*/ 3048000 w 3048952"/>
            <a:gd name="connsiteY9" fmla="*/ 237221 h 982189"/>
            <a:gd name="connsiteX10" fmla="*/ 3047773 w 3048952"/>
            <a:gd name="connsiteY10" fmla="*/ 490880 h 982189"/>
            <a:gd name="connsiteX11" fmla="*/ 3035352 w 3048952"/>
            <a:gd name="connsiteY11" fmla="*/ 780519 h 982189"/>
            <a:gd name="connsiteX12" fmla="*/ 2873687 w 3048952"/>
            <a:gd name="connsiteY12" fmla="*/ 963482 h 982189"/>
            <a:gd name="connsiteX13" fmla="*/ 1151808 w 3048952"/>
            <a:gd name="connsiteY13" fmla="*/ 978019 h 982189"/>
            <a:gd name="connsiteX14" fmla="*/ 147470 w 3048952"/>
            <a:gd name="connsiteY14" fmla="*/ 971281 h 982189"/>
            <a:gd name="connsiteX15" fmla="*/ 0 w 3048952"/>
            <a:gd name="connsiteY15" fmla="*/ 828348 h 982189"/>
            <a:gd name="connsiteX0" fmla="*/ 0 w 3048952"/>
            <a:gd name="connsiteY0" fmla="*/ 758294 h 912135"/>
            <a:gd name="connsiteX1" fmla="*/ 801769 w 3048952"/>
            <a:gd name="connsiteY1" fmla="*/ 758482 h 912135"/>
            <a:gd name="connsiteX2" fmla="*/ 1828800 w 3048952"/>
            <a:gd name="connsiteY2" fmla="*/ 665931 h 912135"/>
            <a:gd name="connsiteX3" fmla="*/ 2346037 w 3048952"/>
            <a:gd name="connsiteY3" fmla="*/ 665931 h 912135"/>
            <a:gd name="connsiteX4" fmla="*/ 2880427 w 3048952"/>
            <a:gd name="connsiteY4" fmla="*/ 13288 h 912135"/>
            <a:gd name="connsiteX5" fmla="*/ 2981116 w 3048952"/>
            <a:gd name="connsiteY5" fmla="*/ 2 h 912135"/>
            <a:gd name="connsiteX6" fmla="*/ 3034942 w 3048952"/>
            <a:gd name="connsiteY6" fmla="*/ 14198 h 912135"/>
            <a:gd name="connsiteX7" fmla="*/ 3043724 w 3048952"/>
            <a:gd name="connsiteY7" fmla="*/ 69844 h 912135"/>
            <a:gd name="connsiteX8" fmla="*/ 3048000 w 3048952"/>
            <a:gd name="connsiteY8" fmla="*/ 167167 h 912135"/>
            <a:gd name="connsiteX9" fmla="*/ 3047773 w 3048952"/>
            <a:gd name="connsiteY9" fmla="*/ 420826 h 912135"/>
            <a:gd name="connsiteX10" fmla="*/ 3035352 w 3048952"/>
            <a:gd name="connsiteY10" fmla="*/ 710465 h 912135"/>
            <a:gd name="connsiteX11" fmla="*/ 2873687 w 3048952"/>
            <a:gd name="connsiteY11" fmla="*/ 893428 h 912135"/>
            <a:gd name="connsiteX12" fmla="*/ 1151808 w 3048952"/>
            <a:gd name="connsiteY12" fmla="*/ 907965 h 912135"/>
            <a:gd name="connsiteX13" fmla="*/ 147470 w 3048952"/>
            <a:gd name="connsiteY13" fmla="*/ 901227 h 912135"/>
            <a:gd name="connsiteX14" fmla="*/ 0 w 3048952"/>
            <a:gd name="connsiteY14" fmla="*/ 758294 h 912135"/>
            <a:gd name="connsiteX0" fmla="*/ 0 w 3048952"/>
            <a:gd name="connsiteY0" fmla="*/ 758292 h 912133"/>
            <a:gd name="connsiteX1" fmla="*/ 801769 w 3048952"/>
            <a:gd name="connsiteY1" fmla="*/ 758480 h 912133"/>
            <a:gd name="connsiteX2" fmla="*/ 1828800 w 3048952"/>
            <a:gd name="connsiteY2" fmla="*/ 665929 h 912133"/>
            <a:gd name="connsiteX3" fmla="*/ 2346037 w 3048952"/>
            <a:gd name="connsiteY3" fmla="*/ 665929 h 912133"/>
            <a:gd name="connsiteX4" fmla="*/ 2981116 w 3048952"/>
            <a:gd name="connsiteY4" fmla="*/ 0 h 912133"/>
            <a:gd name="connsiteX5" fmla="*/ 3034942 w 3048952"/>
            <a:gd name="connsiteY5" fmla="*/ 14196 h 912133"/>
            <a:gd name="connsiteX6" fmla="*/ 3043724 w 3048952"/>
            <a:gd name="connsiteY6" fmla="*/ 69842 h 912133"/>
            <a:gd name="connsiteX7" fmla="*/ 3048000 w 3048952"/>
            <a:gd name="connsiteY7" fmla="*/ 167165 h 912133"/>
            <a:gd name="connsiteX8" fmla="*/ 3047773 w 3048952"/>
            <a:gd name="connsiteY8" fmla="*/ 420824 h 912133"/>
            <a:gd name="connsiteX9" fmla="*/ 3035352 w 3048952"/>
            <a:gd name="connsiteY9" fmla="*/ 710463 h 912133"/>
            <a:gd name="connsiteX10" fmla="*/ 2873687 w 3048952"/>
            <a:gd name="connsiteY10" fmla="*/ 893426 h 912133"/>
            <a:gd name="connsiteX11" fmla="*/ 1151808 w 3048952"/>
            <a:gd name="connsiteY11" fmla="*/ 907963 h 912133"/>
            <a:gd name="connsiteX12" fmla="*/ 147470 w 3048952"/>
            <a:gd name="connsiteY12" fmla="*/ 901225 h 912133"/>
            <a:gd name="connsiteX13" fmla="*/ 0 w 3048952"/>
            <a:gd name="connsiteY13" fmla="*/ 758292 h 912133"/>
            <a:gd name="connsiteX0" fmla="*/ 0 w 3048952"/>
            <a:gd name="connsiteY0" fmla="*/ 817571 h 971412"/>
            <a:gd name="connsiteX1" fmla="*/ 801769 w 3048952"/>
            <a:gd name="connsiteY1" fmla="*/ 817759 h 971412"/>
            <a:gd name="connsiteX2" fmla="*/ 1828800 w 3048952"/>
            <a:gd name="connsiteY2" fmla="*/ 725208 h 971412"/>
            <a:gd name="connsiteX3" fmla="*/ 2953169 w 3048952"/>
            <a:gd name="connsiteY3" fmla="*/ 888097 h 971412"/>
            <a:gd name="connsiteX4" fmla="*/ 2981116 w 3048952"/>
            <a:gd name="connsiteY4" fmla="*/ 59279 h 971412"/>
            <a:gd name="connsiteX5" fmla="*/ 3034942 w 3048952"/>
            <a:gd name="connsiteY5" fmla="*/ 73475 h 971412"/>
            <a:gd name="connsiteX6" fmla="*/ 3043724 w 3048952"/>
            <a:gd name="connsiteY6" fmla="*/ 129121 h 971412"/>
            <a:gd name="connsiteX7" fmla="*/ 3048000 w 3048952"/>
            <a:gd name="connsiteY7" fmla="*/ 226444 h 971412"/>
            <a:gd name="connsiteX8" fmla="*/ 3047773 w 3048952"/>
            <a:gd name="connsiteY8" fmla="*/ 480103 h 971412"/>
            <a:gd name="connsiteX9" fmla="*/ 3035352 w 3048952"/>
            <a:gd name="connsiteY9" fmla="*/ 769742 h 971412"/>
            <a:gd name="connsiteX10" fmla="*/ 2873687 w 3048952"/>
            <a:gd name="connsiteY10" fmla="*/ 952705 h 971412"/>
            <a:gd name="connsiteX11" fmla="*/ 1151808 w 3048952"/>
            <a:gd name="connsiteY11" fmla="*/ 967242 h 971412"/>
            <a:gd name="connsiteX12" fmla="*/ 147470 w 3048952"/>
            <a:gd name="connsiteY12" fmla="*/ 960504 h 971412"/>
            <a:gd name="connsiteX13" fmla="*/ 0 w 3048952"/>
            <a:gd name="connsiteY13" fmla="*/ 817571 h 971412"/>
            <a:gd name="connsiteX0" fmla="*/ 0 w 3048952"/>
            <a:gd name="connsiteY0" fmla="*/ 817571 h 971412"/>
            <a:gd name="connsiteX1" fmla="*/ 801769 w 3048952"/>
            <a:gd name="connsiteY1" fmla="*/ 817759 h 971412"/>
            <a:gd name="connsiteX2" fmla="*/ 1825098 w 3048952"/>
            <a:gd name="connsiteY2" fmla="*/ 914011 h 971412"/>
            <a:gd name="connsiteX3" fmla="*/ 2953169 w 3048952"/>
            <a:gd name="connsiteY3" fmla="*/ 888097 h 971412"/>
            <a:gd name="connsiteX4" fmla="*/ 2981116 w 3048952"/>
            <a:gd name="connsiteY4" fmla="*/ 59279 h 971412"/>
            <a:gd name="connsiteX5" fmla="*/ 3034942 w 3048952"/>
            <a:gd name="connsiteY5" fmla="*/ 73475 h 971412"/>
            <a:gd name="connsiteX6" fmla="*/ 3043724 w 3048952"/>
            <a:gd name="connsiteY6" fmla="*/ 129121 h 971412"/>
            <a:gd name="connsiteX7" fmla="*/ 3048000 w 3048952"/>
            <a:gd name="connsiteY7" fmla="*/ 226444 h 971412"/>
            <a:gd name="connsiteX8" fmla="*/ 3047773 w 3048952"/>
            <a:gd name="connsiteY8" fmla="*/ 480103 h 971412"/>
            <a:gd name="connsiteX9" fmla="*/ 3035352 w 3048952"/>
            <a:gd name="connsiteY9" fmla="*/ 769742 h 971412"/>
            <a:gd name="connsiteX10" fmla="*/ 2873687 w 3048952"/>
            <a:gd name="connsiteY10" fmla="*/ 952705 h 971412"/>
            <a:gd name="connsiteX11" fmla="*/ 1151808 w 3048952"/>
            <a:gd name="connsiteY11" fmla="*/ 967242 h 971412"/>
            <a:gd name="connsiteX12" fmla="*/ 147470 w 3048952"/>
            <a:gd name="connsiteY12" fmla="*/ 960504 h 971412"/>
            <a:gd name="connsiteX13" fmla="*/ 0 w 3048952"/>
            <a:gd name="connsiteY13" fmla="*/ 817571 h 971412"/>
            <a:gd name="connsiteX0" fmla="*/ 0 w 3048952"/>
            <a:gd name="connsiteY0" fmla="*/ 817571 h 971412"/>
            <a:gd name="connsiteX1" fmla="*/ 801769 w 3048952"/>
            <a:gd name="connsiteY1" fmla="*/ 817759 h 971412"/>
            <a:gd name="connsiteX2" fmla="*/ 1825098 w 3048952"/>
            <a:gd name="connsiteY2" fmla="*/ 914011 h 971412"/>
            <a:gd name="connsiteX3" fmla="*/ 2953169 w 3048952"/>
            <a:gd name="connsiteY3" fmla="*/ 888097 h 971412"/>
            <a:gd name="connsiteX4" fmla="*/ 2981116 w 3048952"/>
            <a:gd name="connsiteY4" fmla="*/ 59279 h 971412"/>
            <a:gd name="connsiteX5" fmla="*/ 3034942 w 3048952"/>
            <a:gd name="connsiteY5" fmla="*/ 73475 h 971412"/>
            <a:gd name="connsiteX6" fmla="*/ 3043724 w 3048952"/>
            <a:gd name="connsiteY6" fmla="*/ 129121 h 971412"/>
            <a:gd name="connsiteX7" fmla="*/ 3048000 w 3048952"/>
            <a:gd name="connsiteY7" fmla="*/ 226444 h 971412"/>
            <a:gd name="connsiteX8" fmla="*/ 3047773 w 3048952"/>
            <a:gd name="connsiteY8" fmla="*/ 480103 h 971412"/>
            <a:gd name="connsiteX9" fmla="*/ 3035352 w 3048952"/>
            <a:gd name="connsiteY9" fmla="*/ 769742 h 971412"/>
            <a:gd name="connsiteX10" fmla="*/ 2873687 w 3048952"/>
            <a:gd name="connsiteY10" fmla="*/ 952705 h 971412"/>
            <a:gd name="connsiteX11" fmla="*/ 1151808 w 3048952"/>
            <a:gd name="connsiteY11" fmla="*/ 967242 h 971412"/>
            <a:gd name="connsiteX12" fmla="*/ 147470 w 3048952"/>
            <a:gd name="connsiteY12" fmla="*/ 960504 h 971412"/>
            <a:gd name="connsiteX13" fmla="*/ 0 w 3048952"/>
            <a:gd name="connsiteY13" fmla="*/ 817571 h 971412"/>
            <a:gd name="connsiteX0" fmla="*/ 0 w 3048952"/>
            <a:gd name="connsiteY0" fmla="*/ 817571 h 971412"/>
            <a:gd name="connsiteX1" fmla="*/ 735133 w 3048952"/>
            <a:gd name="connsiteY1" fmla="*/ 910309 h 971412"/>
            <a:gd name="connsiteX2" fmla="*/ 1825098 w 3048952"/>
            <a:gd name="connsiteY2" fmla="*/ 914011 h 971412"/>
            <a:gd name="connsiteX3" fmla="*/ 2953169 w 3048952"/>
            <a:gd name="connsiteY3" fmla="*/ 888097 h 971412"/>
            <a:gd name="connsiteX4" fmla="*/ 2981116 w 3048952"/>
            <a:gd name="connsiteY4" fmla="*/ 59279 h 971412"/>
            <a:gd name="connsiteX5" fmla="*/ 3034942 w 3048952"/>
            <a:gd name="connsiteY5" fmla="*/ 73475 h 971412"/>
            <a:gd name="connsiteX6" fmla="*/ 3043724 w 3048952"/>
            <a:gd name="connsiteY6" fmla="*/ 129121 h 971412"/>
            <a:gd name="connsiteX7" fmla="*/ 3048000 w 3048952"/>
            <a:gd name="connsiteY7" fmla="*/ 226444 h 971412"/>
            <a:gd name="connsiteX8" fmla="*/ 3047773 w 3048952"/>
            <a:gd name="connsiteY8" fmla="*/ 480103 h 971412"/>
            <a:gd name="connsiteX9" fmla="*/ 3035352 w 3048952"/>
            <a:gd name="connsiteY9" fmla="*/ 769742 h 971412"/>
            <a:gd name="connsiteX10" fmla="*/ 2873687 w 3048952"/>
            <a:gd name="connsiteY10" fmla="*/ 952705 h 971412"/>
            <a:gd name="connsiteX11" fmla="*/ 1151808 w 3048952"/>
            <a:gd name="connsiteY11" fmla="*/ 967242 h 971412"/>
            <a:gd name="connsiteX12" fmla="*/ 147470 w 3048952"/>
            <a:gd name="connsiteY12" fmla="*/ 960504 h 971412"/>
            <a:gd name="connsiteX13" fmla="*/ 0 w 3048952"/>
            <a:gd name="connsiteY13" fmla="*/ 817571 h 971412"/>
            <a:gd name="connsiteX0" fmla="*/ 0 w 3048952"/>
            <a:gd name="connsiteY0" fmla="*/ 813830 h 967671"/>
            <a:gd name="connsiteX1" fmla="*/ 735133 w 3048952"/>
            <a:gd name="connsiteY1" fmla="*/ 906568 h 967671"/>
            <a:gd name="connsiteX2" fmla="*/ 1825098 w 3048952"/>
            <a:gd name="connsiteY2" fmla="*/ 910270 h 967671"/>
            <a:gd name="connsiteX3" fmla="*/ 2842890 w 3048952"/>
            <a:gd name="connsiteY3" fmla="*/ 833811 h 967671"/>
            <a:gd name="connsiteX4" fmla="*/ 2981116 w 3048952"/>
            <a:gd name="connsiteY4" fmla="*/ 55538 h 967671"/>
            <a:gd name="connsiteX5" fmla="*/ 3034942 w 3048952"/>
            <a:gd name="connsiteY5" fmla="*/ 69734 h 967671"/>
            <a:gd name="connsiteX6" fmla="*/ 3043724 w 3048952"/>
            <a:gd name="connsiteY6" fmla="*/ 125380 h 967671"/>
            <a:gd name="connsiteX7" fmla="*/ 3048000 w 3048952"/>
            <a:gd name="connsiteY7" fmla="*/ 222703 h 967671"/>
            <a:gd name="connsiteX8" fmla="*/ 3047773 w 3048952"/>
            <a:gd name="connsiteY8" fmla="*/ 476362 h 967671"/>
            <a:gd name="connsiteX9" fmla="*/ 3035352 w 3048952"/>
            <a:gd name="connsiteY9" fmla="*/ 766001 h 967671"/>
            <a:gd name="connsiteX10" fmla="*/ 2873687 w 3048952"/>
            <a:gd name="connsiteY10" fmla="*/ 948964 h 967671"/>
            <a:gd name="connsiteX11" fmla="*/ 1151808 w 3048952"/>
            <a:gd name="connsiteY11" fmla="*/ 963501 h 967671"/>
            <a:gd name="connsiteX12" fmla="*/ 147470 w 3048952"/>
            <a:gd name="connsiteY12" fmla="*/ 956763 h 967671"/>
            <a:gd name="connsiteX13" fmla="*/ 0 w 3048952"/>
            <a:gd name="connsiteY13" fmla="*/ 813830 h 967671"/>
            <a:gd name="connsiteX0" fmla="*/ 0 w 3048952"/>
            <a:gd name="connsiteY0" fmla="*/ 789349 h 943190"/>
            <a:gd name="connsiteX1" fmla="*/ 735133 w 3048952"/>
            <a:gd name="connsiteY1" fmla="*/ 882087 h 943190"/>
            <a:gd name="connsiteX2" fmla="*/ 1825098 w 3048952"/>
            <a:gd name="connsiteY2" fmla="*/ 885789 h 943190"/>
            <a:gd name="connsiteX3" fmla="*/ 2842890 w 3048952"/>
            <a:gd name="connsiteY3" fmla="*/ 809330 h 943190"/>
            <a:gd name="connsiteX4" fmla="*/ 2854244 w 3048952"/>
            <a:gd name="connsiteY4" fmla="*/ 67936 h 943190"/>
            <a:gd name="connsiteX5" fmla="*/ 2981116 w 3048952"/>
            <a:gd name="connsiteY5" fmla="*/ 31057 h 943190"/>
            <a:gd name="connsiteX6" fmla="*/ 3034942 w 3048952"/>
            <a:gd name="connsiteY6" fmla="*/ 45253 h 943190"/>
            <a:gd name="connsiteX7" fmla="*/ 3043724 w 3048952"/>
            <a:gd name="connsiteY7" fmla="*/ 100899 h 943190"/>
            <a:gd name="connsiteX8" fmla="*/ 3048000 w 3048952"/>
            <a:gd name="connsiteY8" fmla="*/ 198222 h 943190"/>
            <a:gd name="connsiteX9" fmla="*/ 3047773 w 3048952"/>
            <a:gd name="connsiteY9" fmla="*/ 451881 h 943190"/>
            <a:gd name="connsiteX10" fmla="*/ 3035352 w 3048952"/>
            <a:gd name="connsiteY10" fmla="*/ 741520 h 943190"/>
            <a:gd name="connsiteX11" fmla="*/ 2873687 w 3048952"/>
            <a:gd name="connsiteY11" fmla="*/ 924483 h 943190"/>
            <a:gd name="connsiteX12" fmla="*/ 1151808 w 3048952"/>
            <a:gd name="connsiteY12" fmla="*/ 939020 h 943190"/>
            <a:gd name="connsiteX13" fmla="*/ 147470 w 3048952"/>
            <a:gd name="connsiteY13" fmla="*/ 932282 h 943190"/>
            <a:gd name="connsiteX14" fmla="*/ 0 w 3048952"/>
            <a:gd name="connsiteY14" fmla="*/ 789349 h 943190"/>
            <a:gd name="connsiteX0" fmla="*/ 0 w 3048952"/>
            <a:gd name="connsiteY0" fmla="*/ 789349 h 943190"/>
            <a:gd name="connsiteX1" fmla="*/ 735133 w 3048952"/>
            <a:gd name="connsiteY1" fmla="*/ 882087 h 943190"/>
            <a:gd name="connsiteX2" fmla="*/ 1825098 w 3048952"/>
            <a:gd name="connsiteY2" fmla="*/ 885789 h 943190"/>
            <a:gd name="connsiteX3" fmla="*/ 2842890 w 3048952"/>
            <a:gd name="connsiteY3" fmla="*/ 809330 h 943190"/>
            <a:gd name="connsiteX4" fmla="*/ 2854244 w 3048952"/>
            <a:gd name="connsiteY4" fmla="*/ 67936 h 943190"/>
            <a:gd name="connsiteX5" fmla="*/ 2981116 w 3048952"/>
            <a:gd name="connsiteY5" fmla="*/ 31057 h 943190"/>
            <a:gd name="connsiteX6" fmla="*/ 3034942 w 3048952"/>
            <a:gd name="connsiteY6" fmla="*/ 45253 h 943190"/>
            <a:gd name="connsiteX7" fmla="*/ 3043724 w 3048952"/>
            <a:gd name="connsiteY7" fmla="*/ 100899 h 943190"/>
            <a:gd name="connsiteX8" fmla="*/ 3048000 w 3048952"/>
            <a:gd name="connsiteY8" fmla="*/ 198222 h 943190"/>
            <a:gd name="connsiteX9" fmla="*/ 3047773 w 3048952"/>
            <a:gd name="connsiteY9" fmla="*/ 451881 h 943190"/>
            <a:gd name="connsiteX10" fmla="*/ 3035352 w 3048952"/>
            <a:gd name="connsiteY10" fmla="*/ 741520 h 943190"/>
            <a:gd name="connsiteX11" fmla="*/ 2873687 w 3048952"/>
            <a:gd name="connsiteY11" fmla="*/ 924483 h 943190"/>
            <a:gd name="connsiteX12" fmla="*/ 1151808 w 3048952"/>
            <a:gd name="connsiteY12" fmla="*/ 939020 h 943190"/>
            <a:gd name="connsiteX13" fmla="*/ 147470 w 3048952"/>
            <a:gd name="connsiteY13" fmla="*/ 932282 h 943190"/>
            <a:gd name="connsiteX14" fmla="*/ 0 w 3048952"/>
            <a:gd name="connsiteY14" fmla="*/ 789349 h 943190"/>
            <a:gd name="connsiteX0" fmla="*/ 0 w 3048952"/>
            <a:gd name="connsiteY0" fmla="*/ 761379 h 915220"/>
            <a:gd name="connsiteX1" fmla="*/ 735133 w 3048952"/>
            <a:gd name="connsiteY1" fmla="*/ 854117 h 915220"/>
            <a:gd name="connsiteX2" fmla="*/ 1825098 w 3048952"/>
            <a:gd name="connsiteY2" fmla="*/ 857819 h 915220"/>
            <a:gd name="connsiteX3" fmla="*/ 2842890 w 3048952"/>
            <a:gd name="connsiteY3" fmla="*/ 781360 h 915220"/>
            <a:gd name="connsiteX4" fmla="*/ 2854244 w 3048952"/>
            <a:gd name="connsiteY4" fmla="*/ 39966 h 915220"/>
            <a:gd name="connsiteX5" fmla="*/ 2981116 w 3048952"/>
            <a:gd name="connsiteY5" fmla="*/ 3087 h 915220"/>
            <a:gd name="connsiteX6" fmla="*/ 3034942 w 3048952"/>
            <a:gd name="connsiteY6" fmla="*/ 17283 h 915220"/>
            <a:gd name="connsiteX7" fmla="*/ 3043724 w 3048952"/>
            <a:gd name="connsiteY7" fmla="*/ 72929 h 915220"/>
            <a:gd name="connsiteX8" fmla="*/ 3048000 w 3048952"/>
            <a:gd name="connsiteY8" fmla="*/ 170252 h 915220"/>
            <a:gd name="connsiteX9" fmla="*/ 3047773 w 3048952"/>
            <a:gd name="connsiteY9" fmla="*/ 423911 h 915220"/>
            <a:gd name="connsiteX10" fmla="*/ 3035352 w 3048952"/>
            <a:gd name="connsiteY10" fmla="*/ 713550 h 915220"/>
            <a:gd name="connsiteX11" fmla="*/ 2873687 w 3048952"/>
            <a:gd name="connsiteY11" fmla="*/ 896513 h 915220"/>
            <a:gd name="connsiteX12" fmla="*/ 1151808 w 3048952"/>
            <a:gd name="connsiteY12" fmla="*/ 911050 h 915220"/>
            <a:gd name="connsiteX13" fmla="*/ 147470 w 3048952"/>
            <a:gd name="connsiteY13" fmla="*/ 904312 h 915220"/>
            <a:gd name="connsiteX14" fmla="*/ 0 w 3048952"/>
            <a:gd name="connsiteY14" fmla="*/ 761379 h 915220"/>
            <a:gd name="connsiteX0" fmla="*/ 0 w 3048952"/>
            <a:gd name="connsiteY0" fmla="*/ 763444 h 917285"/>
            <a:gd name="connsiteX1" fmla="*/ 735133 w 3048952"/>
            <a:gd name="connsiteY1" fmla="*/ 856182 h 917285"/>
            <a:gd name="connsiteX2" fmla="*/ 1825098 w 3048952"/>
            <a:gd name="connsiteY2" fmla="*/ 859884 h 917285"/>
            <a:gd name="connsiteX3" fmla="*/ 2842890 w 3048952"/>
            <a:gd name="connsiteY3" fmla="*/ 783425 h 917285"/>
            <a:gd name="connsiteX4" fmla="*/ 2817485 w 3048952"/>
            <a:gd name="connsiteY4" fmla="*/ 405033 h 917285"/>
            <a:gd name="connsiteX5" fmla="*/ 2854244 w 3048952"/>
            <a:gd name="connsiteY5" fmla="*/ 42031 h 917285"/>
            <a:gd name="connsiteX6" fmla="*/ 2981116 w 3048952"/>
            <a:gd name="connsiteY6" fmla="*/ 5152 h 917285"/>
            <a:gd name="connsiteX7" fmla="*/ 3034942 w 3048952"/>
            <a:gd name="connsiteY7" fmla="*/ 19348 h 917285"/>
            <a:gd name="connsiteX8" fmla="*/ 3043724 w 3048952"/>
            <a:gd name="connsiteY8" fmla="*/ 74994 h 917285"/>
            <a:gd name="connsiteX9" fmla="*/ 3048000 w 3048952"/>
            <a:gd name="connsiteY9" fmla="*/ 172317 h 917285"/>
            <a:gd name="connsiteX10" fmla="*/ 3047773 w 3048952"/>
            <a:gd name="connsiteY10" fmla="*/ 425976 h 917285"/>
            <a:gd name="connsiteX11" fmla="*/ 3035352 w 3048952"/>
            <a:gd name="connsiteY11" fmla="*/ 715615 h 917285"/>
            <a:gd name="connsiteX12" fmla="*/ 2873687 w 3048952"/>
            <a:gd name="connsiteY12" fmla="*/ 898578 h 917285"/>
            <a:gd name="connsiteX13" fmla="*/ 1151808 w 3048952"/>
            <a:gd name="connsiteY13" fmla="*/ 913115 h 917285"/>
            <a:gd name="connsiteX14" fmla="*/ 147470 w 3048952"/>
            <a:gd name="connsiteY14" fmla="*/ 906377 h 917285"/>
            <a:gd name="connsiteX15" fmla="*/ 0 w 3048952"/>
            <a:gd name="connsiteY15" fmla="*/ 763444 h 917285"/>
            <a:gd name="connsiteX0" fmla="*/ 0 w 3048952"/>
            <a:gd name="connsiteY0" fmla="*/ 763444 h 917285"/>
            <a:gd name="connsiteX1" fmla="*/ 735133 w 3048952"/>
            <a:gd name="connsiteY1" fmla="*/ 856182 h 917285"/>
            <a:gd name="connsiteX2" fmla="*/ 1825098 w 3048952"/>
            <a:gd name="connsiteY2" fmla="*/ 859884 h 917285"/>
            <a:gd name="connsiteX3" fmla="*/ 2842890 w 3048952"/>
            <a:gd name="connsiteY3" fmla="*/ 783425 h 917285"/>
            <a:gd name="connsiteX4" fmla="*/ 2817485 w 3048952"/>
            <a:gd name="connsiteY4" fmla="*/ 405033 h 917285"/>
            <a:gd name="connsiteX5" fmla="*/ 2854244 w 3048952"/>
            <a:gd name="connsiteY5" fmla="*/ 42031 h 917285"/>
            <a:gd name="connsiteX6" fmla="*/ 2981116 w 3048952"/>
            <a:gd name="connsiteY6" fmla="*/ 5152 h 917285"/>
            <a:gd name="connsiteX7" fmla="*/ 3034942 w 3048952"/>
            <a:gd name="connsiteY7" fmla="*/ 19348 h 917285"/>
            <a:gd name="connsiteX8" fmla="*/ 3043724 w 3048952"/>
            <a:gd name="connsiteY8" fmla="*/ 74994 h 917285"/>
            <a:gd name="connsiteX9" fmla="*/ 3048000 w 3048952"/>
            <a:gd name="connsiteY9" fmla="*/ 172317 h 917285"/>
            <a:gd name="connsiteX10" fmla="*/ 3047773 w 3048952"/>
            <a:gd name="connsiteY10" fmla="*/ 425976 h 917285"/>
            <a:gd name="connsiteX11" fmla="*/ 3035352 w 3048952"/>
            <a:gd name="connsiteY11" fmla="*/ 715615 h 917285"/>
            <a:gd name="connsiteX12" fmla="*/ 2873687 w 3048952"/>
            <a:gd name="connsiteY12" fmla="*/ 898578 h 917285"/>
            <a:gd name="connsiteX13" fmla="*/ 1151808 w 3048952"/>
            <a:gd name="connsiteY13" fmla="*/ 913115 h 917285"/>
            <a:gd name="connsiteX14" fmla="*/ 147470 w 3048952"/>
            <a:gd name="connsiteY14" fmla="*/ 906377 h 917285"/>
            <a:gd name="connsiteX15" fmla="*/ 0 w 3048952"/>
            <a:gd name="connsiteY15" fmla="*/ 763444 h 917285"/>
            <a:gd name="connsiteX0" fmla="*/ 0 w 3048952"/>
            <a:gd name="connsiteY0" fmla="*/ 763444 h 917285"/>
            <a:gd name="connsiteX1" fmla="*/ 735133 w 3048952"/>
            <a:gd name="connsiteY1" fmla="*/ 856182 h 917285"/>
            <a:gd name="connsiteX2" fmla="*/ 1820503 w 3048952"/>
            <a:gd name="connsiteY2" fmla="*/ 758794 h 917285"/>
            <a:gd name="connsiteX3" fmla="*/ 2842890 w 3048952"/>
            <a:gd name="connsiteY3" fmla="*/ 783425 h 917285"/>
            <a:gd name="connsiteX4" fmla="*/ 2817485 w 3048952"/>
            <a:gd name="connsiteY4" fmla="*/ 405033 h 917285"/>
            <a:gd name="connsiteX5" fmla="*/ 2854244 w 3048952"/>
            <a:gd name="connsiteY5" fmla="*/ 42031 h 917285"/>
            <a:gd name="connsiteX6" fmla="*/ 2981116 w 3048952"/>
            <a:gd name="connsiteY6" fmla="*/ 5152 h 917285"/>
            <a:gd name="connsiteX7" fmla="*/ 3034942 w 3048952"/>
            <a:gd name="connsiteY7" fmla="*/ 19348 h 917285"/>
            <a:gd name="connsiteX8" fmla="*/ 3043724 w 3048952"/>
            <a:gd name="connsiteY8" fmla="*/ 74994 h 917285"/>
            <a:gd name="connsiteX9" fmla="*/ 3048000 w 3048952"/>
            <a:gd name="connsiteY9" fmla="*/ 172317 h 917285"/>
            <a:gd name="connsiteX10" fmla="*/ 3047773 w 3048952"/>
            <a:gd name="connsiteY10" fmla="*/ 425976 h 917285"/>
            <a:gd name="connsiteX11" fmla="*/ 3035352 w 3048952"/>
            <a:gd name="connsiteY11" fmla="*/ 715615 h 917285"/>
            <a:gd name="connsiteX12" fmla="*/ 2873687 w 3048952"/>
            <a:gd name="connsiteY12" fmla="*/ 898578 h 917285"/>
            <a:gd name="connsiteX13" fmla="*/ 1151808 w 3048952"/>
            <a:gd name="connsiteY13" fmla="*/ 913115 h 917285"/>
            <a:gd name="connsiteX14" fmla="*/ 147470 w 3048952"/>
            <a:gd name="connsiteY14" fmla="*/ 906377 h 917285"/>
            <a:gd name="connsiteX15" fmla="*/ 0 w 3048952"/>
            <a:gd name="connsiteY15" fmla="*/ 763444 h 917285"/>
            <a:gd name="connsiteX0" fmla="*/ 0 w 3048952"/>
            <a:gd name="connsiteY0" fmla="*/ 763444 h 917285"/>
            <a:gd name="connsiteX1" fmla="*/ 735133 w 3048952"/>
            <a:gd name="connsiteY1" fmla="*/ 750497 h 917285"/>
            <a:gd name="connsiteX2" fmla="*/ 1820503 w 3048952"/>
            <a:gd name="connsiteY2" fmla="*/ 758794 h 917285"/>
            <a:gd name="connsiteX3" fmla="*/ 2842890 w 3048952"/>
            <a:gd name="connsiteY3" fmla="*/ 783425 h 917285"/>
            <a:gd name="connsiteX4" fmla="*/ 2817485 w 3048952"/>
            <a:gd name="connsiteY4" fmla="*/ 405033 h 917285"/>
            <a:gd name="connsiteX5" fmla="*/ 2854244 w 3048952"/>
            <a:gd name="connsiteY5" fmla="*/ 42031 h 917285"/>
            <a:gd name="connsiteX6" fmla="*/ 2981116 w 3048952"/>
            <a:gd name="connsiteY6" fmla="*/ 5152 h 917285"/>
            <a:gd name="connsiteX7" fmla="*/ 3034942 w 3048952"/>
            <a:gd name="connsiteY7" fmla="*/ 19348 h 917285"/>
            <a:gd name="connsiteX8" fmla="*/ 3043724 w 3048952"/>
            <a:gd name="connsiteY8" fmla="*/ 74994 h 917285"/>
            <a:gd name="connsiteX9" fmla="*/ 3048000 w 3048952"/>
            <a:gd name="connsiteY9" fmla="*/ 172317 h 917285"/>
            <a:gd name="connsiteX10" fmla="*/ 3047773 w 3048952"/>
            <a:gd name="connsiteY10" fmla="*/ 425976 h 917285"/>
            <a:gd name="connsiteX11" fmla="*/ 3035352 w 3048952"/>
            <a:gd name="connsiteY11" fmla="*/ 715615 h 917285"/>
            <a:gd name="connsiteX12" fmla="*/ 2873687 w 3048952"/>
            <a:gd name="connsiteY12" fmla="*/ 898578 h 917285"/>
            <a:gd name="connsiteX13" fmla="*/ 1151808 w 3048952"/>
            <a:gd name="connsiteY13" fmla="*/ 913115 h 917285"/>
            <a:gd name="connsiteX14" fmla="*/ 147470 w 3048952"/>
            <a:gd name="connsiteY14" fmla="*/ 906377 h 917285"/>
            <a:gd name="connsiteX15" fmla="*/ 0 w 3048952"/>
            <a:gd name="connsiteY15" fmla="*/ 763444 h 917285"/>
            <a:gd name="connsiteX0" fmla="*/ 0 w 3048952"/>
            <a:gd name="connsiteY0" fmla="*/ 763444 h 917285"/>
            <a:gd name="connsiteX1" fmla="*/ 735133 w 3048952"/>
            <a:gd name="connsiteY1" fmla="*/ 750497 h 917285"/>
            <a:gd name="connsiteX2" fmla="*/ 1820503 w 3048952"/>
            <a:gd name="connsiteY2" fmla="*/ 758794 h 917285"/>
            <a:gd name="connsiteX3" fmla="*/ 2842890 w 3048952"/>
            <a:gd name="connsiteY3" fmla="*/ 783425 h 917285"/>
            <a:gd name="connsiteX4" fmla="*/ 2822080 w 3048952"/>
            <a:gd name="connsiteY4" fmla="*/ 694518 h 917285"/>
            <a:gd name="connsiteX5" fmla="*/ 2817485 w 3048952"/>
            <a:gd name="connsiteY5" fmla="*/ 405033 h 917285"/>
            <a:gd name="connsiteX6" fmla="*/ 2854244 w 3048952"/>
            <a:gd name="connsiteY6" fmla="*/ 42031 h 917285"/>
            <a:gd name="connsiteX7" fmla="*/ 2981116 w 3048952"/>
            <a:gd name="connsiteY7" fmla="*/ 5152 h 917285"/>
            <a:gd name="connsiteX8" fmla="*/ 3034942 w 3048952"/>
            <a:gd name="connsiteY8" fmla="*/ 19348 h 917285"/>
            <a:gd name="connsiteX9" fmla="*/ 3043724 w 3048952"/>
            <a:gd name="connsiteY9" fmla="*/ 74994 h 917285"/>
            <a:gd name="connsiteX10" fmla="*/ 3048000 w 3048952"/>
            <a:gd name="connsiteY10" fmla="*/ 172317 h 917285"/>
            <a:gd name="connsiteX11" fmla="*/ 3047773 w 3048952"/>
            <a:gd name="connsiteY11" fmla="*/ 425976 h 917285"/>
            <a:gd name="connsiteX12" fmla="*/ 3035352 w 3048952"/>
            <a:gd name="connsiteY12" fmla="*/ 715615 h 917285"/>
            <a:gd name="connsiteX13" fmla="*/ 2873687 w 3048952"/>
            <a:gd name="connsiteY13" fmla="*/ 898578 h 917285"/>
            <a:gd name="connsiteX14" fmla="*/ 1151808 w 3048952"/>
            <a:gd name="connsiteY14" fmla="*/ 913115 h 917285"/>
            <a:gd name="connsiteX15" fmla="*/ 147470 w 3048952"/>
            <a:gd name="connsiteY15" fmla="*/ 906377 h 917285"/>
            <a:gd name="connsiteX16" fmla="*/ 0 w 3048952"/>
            <a:gd name="connsiteY16" fmla="*/ 763444 h 917285"/>
            <a:gd name="connsiteX0" fmla="*/ 0 w 3048952"/>
            <a:gd name="connsiteY0" fmla="*/ 763444 h 917285"/>
            <a:gd name="connsiteX1" fmla="*/ 735133 w 3048952"/>
            <a:gd name="connsiteY1" fmla="*/ 750497 h 917285"/>
            <a:gd name="connsiteX2" fmla="*/ 1820503 w 3048952"/>
            <a:gd name="connsiteY2" fmla="*/ 758794 h 917285"/>
            <a:gd name="connsiteX3" fmla="*/ 2822080 w 3048952"/>
            <a:gd name="connsiteY3" fmla="*/ 694518 h 917285"/>
            <a:gd name="connsiteX4" fmla="*/ 2817485 w 3048952"/>
            <a:gd name="connsiteY4" fmla="*/ 405033 h 917285"/>
            <a:gd name="connsiteX5" fmla="*/ 2854244 w 3048952"/>
            <a:gd name="connsiteY5" fmla="*/ 42031 h 917285"/>
            <a:gd name="connsiteX6" fmla="*/ 2981116 w 3048952"/>
            <a:gd name="connsiteY6" fmla="*/ 5152 h 917285"/>
            <a:gd name="connsiteX7" fmla="*/ 3034942 w 3048952"/>
            <a:gd name="connsiteY7" fmla="*/ 19348 h 917285"/>
            <a:gd name="connsiteX8" fmla="*/ 3043724 w 3048952"/>
            <a:gd name="connsiteY8" fmla="*/ 74994 h 917285"/>
            <a:gd name="connsiteX9" fmla="*/ 3048000 w 3048952"/>
            <a:gd name="connsiteY9" fmla="*/ 172317 h 917285"/>
            <a:gd name="connsiteX10" fmla="*/ 3047773 w 3048952"/>
            <a:gd name="connsiteY10" fmla="*/ 425976 h 917285"/>
            <a:gd name="connsiteX11" fmla="*/ 3035352 w 3048952"/>
            <a:gd name="connsiteY11" fmla="*/ 715615 h 917285"/>
            <a:gd name="connsiteX12" fmla="*/ 2873687 w 3048952"/>
            <a:gd name="connsiteY12" fmla="*/ 898578 h 917285"/>
            <a:gd name="connsiteX13" fmla="*/ 1151808 w 3048952"/>
            <a:gd name="connsiteY13" fmla="*/ 913115 h 917285"/>
            <a:gd name="connsiteX14" fmla="*/ 147470 w 3048952"/>
            <a:gd name="connsiteY14" fmla="*/ 906377 h 917285"/>
            <a:gd name="connsiteX15" fmla="*/ 0 w 3048952"/>
            <a:gd name="connsiteY15" fmla="*/ 763444 h 9172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3048952" h="917285">
              <a:moveTo>
                <a:pt x="0" y="763444"/>
              </a:moveTo>
              <a:cubicBezTo>
                <a:pt x="110284" y="725462"/>
                <a:pt x="431716" y="751272"/>
                <a:pt x="735133" y="750497"/>
              </a:cubicBezTo>
              <a:cubicBezTo>
                <a:pt x="1038550" y="749722"/>
                <a:pt x="1563125" y="774219"/>
                <a:pt x="1820503" y="758794"/>
              </a:cubicBezTo>
              <a:cubicBezTo>
                <a:pt x="2168327" y="749464"/>
                <a:pt x="2655916" y="753478"/>
                <a:pt x="2822080" y="694518"/>
              </a:cubicBezTo>
              <a:cubicBezTo>
                <a:pt x="2817846" y="631453"/>
                <a:pt x="2825143" y="513015"/>
                <a:pt x="2817485" y="405033"/>
              </a:cubicBezTo>
              <a:cubicBezTo>
                <a:pt x="2819377" y="281467"/>
                <a:pt x="2826972" y="108678"/>
                <a:pt x="2854244" y="42031"/>
              </a:cubicBezTo>
              <a:cubicBezTo>
                <a:pt x="2881516" y="-24616"/>
                <a:pt x="2951000" y="8932"/>
                <a:pt x="2981116" y="5152"/>
              </a:cubicBezTo>
              <a:cubicBezTo>
                <a:pt x="3011232" y="1372"/>
                <a:pt x="3024507" y="7708"/>
                <a:pt x="3034942" y="19348"/>
              </a:cubicBezTo>
              <a:cubicBezTo>
                <a:pt x="3045377" y="30988"/>
                <a:pt x="3041548" y="49499"/>
                <a:pt x="3043724" y="74994"/>
              </a:cubicBezTo>
              <a:cubicBezTo>
                <a:pt x="3045900" y="100489"/>
                <a:pt x="3051079" y="135372"/>
                <a:pt x="3048000" y="172317"/>
              </a:cubicBezTo>
              <a:cubicBezTo>
                <a:pt x="3044921" y="252365"/>
                <a:pt x="3049881" y="335426"/>
                <a:pt x="3047773" y="425976"/>
              </a:cubicBezTo>
              <a:cubicBezTo>
                <a:pt x="3045665" y="516526"/>
                <a:pt x="3034164" y="631682"/>
                <a:pt x="3035352" y="715615"/>
              </a:cubicBezTo>
              <a:cubicBezTo>
                <a:pt x="3037869" y="893480"/>
                <a:pt x="2882923" y="901657"/>
                <a:pt x="2873687" y="898578"/>
              </a:cubicBezTo>
              <a:cubicBezTo>
                <a:pt x="2569635" y="930261"/>
                <a:pt x="1606177" y="911815"/>
                <a:pt x="1151808" y="913115"/>
              </a:cubicBezTo>
              <a:lnTo>
                <a:pt x="147470" y="906377"/>
              </a:lnTo>
              <a:cubicBezTo>
                <a:pt x="101000" y="890527"/>
                <a:pt x="944" y="851316"/>
                <a:pt x="0" y="763444"/>
              </a:cubicBez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184077" dist="176955" dir="2700000" algn="tl" rotWithShape="0">
            <a:schemeClr val="bg1">
              <a:lumMod val="85000"/>
              <a:alpha val="17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latin typeface="Impact" panose="020B0806030902050204" pitchFamily="34" charset="0"/>
          </a:endParaRPr>
        </a:p>
      </xdr:txBody>
    </xdr:sp>
    <xdr:clientData/>
  </xdr:twoCellAnchor>
  <xdr:twoCellAnchor>
    <xdr:from>
      <xdr:col>19</xdr:col>
      <xdr:colOff>825500</xdr:colOff>
      <xdr:row>54</xdr:row>
      <xdr:rowOff>42335</xdr:rowOff>
    </xdr:from>
    <xdr:to>
      <xdr:col>27</xdr:col>
      <xdr:colOff>609599</xdr:colOff>
      <xdr:row>57</xdr:row>
      <xdr:rowOff>12700</xdr:rowOff>
    </xdr:to>
    <xdr:sp macro="" textlink="">
      <xdr:nvSpPr>
        <xdr:cNvPr id="43" name="Rounded Rectangle 42">
          <a:extLst>
            <a:ext uri="{FF2B5EF4-FFF2-40B4-BE49-F238E27FC236}">
              <a16:creationId xmlns:a16="http://schemas.microsoft.com/office/drawing/2014/main" id="{4C21E7BE-0551-DA40-BDDD-32D45AFF63CD}"/>
            </a:ext>
          </a:extLst>
        </xdr:cNvPr>
        <xdr:cNvSpPr/>
      </xdr:nvSpPr>
      <xdr:spPr>
        <a:xfrm>
          <a:off x="20702924" y="14955214"/>
          <a:ext cx="7423342" cy="1067183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351692</xdr:colOff>
      <xdr:row>51</xdr:row>
      <xdr:rowOff>320990</xdr:rowOff>
    </xdr:from>
    <xdr:to>
      <xdr:col>35</xdr:col>
      <xdr:colOff>681463</xdr:colOff>
      <xdr:row>53</xdr:row>
      <xdr:rowOff>69780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91656A7C-A585-A346-9E39-79EA48C4D8BE}"/>
            </a:ext>
          </a:extLst>
        </xdr:cNvPr>
        <xdr:cNvSpPr/>
      </xdr:nvSpPr>
      <xdr:spPr>
        <a:xfrm>
          <a:off x="14556154" y="12884221"/>
          <a:ext cx="21275001" cy="1175097"/>
        </a:xfrm>
        <a:prstGeom prst="roundRect">
          <a:avLst/>
        </a:prstGeom>
        <a:solidFill>
          <a:schemeClr val="tx1"/>
        </a:solidFill>
        <a:ln>
          <a:solidFill>
            <a:schemeClr val="bg1">
              <a:lumMod val="50000"/>
            </a:schemeClr>
          </a:solidFill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962121</xdr:colOff>
      <xdr:row>54</xdr:row>
      <xdr:rowOff>112153</xdr:rowOff>
    </xdr:from>
    <xdr:to>
      <xdr:col>27</xdr:col>
      <xdr:colOff>538787</xdr:colOff>
      <xdr:row>57</xdr:row>
      <xdr:rowOff>57277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5AB89D2F-AA30-D42E-9AC4-9BEE94898F7D}"/>
            </a:ext>
          </a:extLst>
        </xdr:cNvPr>
        <xdr:cNvSpPr txBox="1">
          <a:spLocks noChangeArrowheads="1"/>
        </xdr:cNvSpPr>
      </xdr:nvSpPr>
      <xdr:spPr bwMode="auto">
        <a:xfrm>
          <a:off x="20839545" y="15025032"/>
          <a:ext cx="7215909" cy="1041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BATCH GOAL: </a:t>
          </a:r>
          <a:r>
            <a:rPr lang="en-US" sz="1400" b="1" i="0" u="none" strike="noStrike" baseline="0">
              <a:solidFill>
                <a:srgbClr val="C6EFCF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To have at least 15 NPR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LAST 20 TRADES GOAL:</a:t>
          </a:r>
          <a:r>
            <a:rPr lang="en-US" sz="1400" b="1" i="0" u="none" strike="noStrike" baseline="0">
              <a:solidFill>
                <a:srgbClr val="C6EFCF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 Get at least $1,000 in Profit</a:t>
          </a:r>
        </a:p>
      </xdr:txBody>
    </xdr:sp>
    <xdr:clientData/>
  </xdr:twoCellAnchor>
  <xdr:twoCellAnchor>
    <xdr:from>
      <xdr:col>18</xdr:col>
      <xdr:colOff>169332</xdr:colOff>
      <xdr:row>51</xdr:row>
      <xdr:rowOff>403264</xdr:rowOff>
    </xdr:from>
    <xdr:to>
      <xdr:col>29</xdr:col>
      <xdr:colOff>42333</xdr:colOff>
      <xdr:row>53</xdr:row>
      <xdr:rowOff>12701</xdr:rowOff>
    </xdr:to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id="{D987A63A-DF61-334B-8AC4-64AFA4097383}"/>
            </a:ext>
          </a:extLst>
        </xdr:cNvPr>
        <xdr:cNvSpPr txBox="1">
          <a:spLocks noChangeArrowheads="1"/>
        </xdr:cNvSpPr>
      </xdr:nvSpPr>
      <xdr:spPr bwMode="auto">
        <a:xfrm>
          <a:off x="19049999" y="13463097"/>
          <a:ext cx="10816167" cy="1027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en-US" sz="6600" b="1" i="0" u="none" strike="noStrike" baseline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BATCH STATISTICS</a:t>
          </a:r>
        </a:p>
      </xdr:txBody>
    </xdr:sp>
    <xdr:clientData/>
  </xdr:twoCellAnchor>
  <xdr:twoCellAnchor>
    <xdr:from>
      <xdr:col>14</xdr:col>
      <xdr:colOff>152401</xdr:colOff>
      <xdr:row>54</xdr:row>
      <xdr:rowOff>94775</xdr:rowOff>
    </xdr:from>
    <xdr:to>
      <xdr:col>16</xdr:col>
      <xdr:colOff>644477</xdr:colOff>
      <xdr:row>58</xdr:row>
      <xdr:rowOff>324255</xdr:rowOff>
    </xdr:to>
    <xdr:sp macro="" textlink="">
      <xdr:nvSpPr>
        <xdr:cNvPr id="66" name="Rounded Rectangle 65">
          <a:extLst>
            <a:ext uri="{FF2B5EF4-FFF2-40B4-BE49-F238E27FC236}">
              <a16:creationId xmlns:a16="http://schemas.microsoft.com/office/drawing/2014/main" id="{0CD62DCB-DA07-6C41-BDD6-99B7B04694BB}"/>
            </a:ext>
          </a:extLst>
        </xdr:cNvPr>
        <xdr:cNvSpPr/>
      </xdr:nvSpPr>
      <xdr:spPr>
        <a:xfrm>
          <a:off x="13055061" y="6877115"/>
          <a:ext cx="2761863" cy="1972353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401519</xdr:colOff>
      <xdr:row>54</xdr:row>
      <xdr:rowOff>177159</xdr:rowOff>
    </xdr:from>
    <xdr:to>
      <xdr:col>15</xdr:col>
      <xdr:colOff>266413</xdr:colOff>
      <xdr:row>55</xdr:row>
      <xdr:rowOff>190669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F7A8D54-601C-1B60-118C-BF4C50086523}"/>
            </a:ext>
          </a:extLst>
        </xdr:cNvPr>
        <xdr:cNvSpPr txBox="1"/>
      </xdr:nvSpPr>
      <xdr:spPr>
        <a:xfrm>
          <a:off x="13315564" y="6898170"/>
          <a:ext cx="1163433" cy="45587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2400" b="1" i="0">
              <a:ln>
                <a:noFill/>
              </a:ln>
              <a:solidFill>
                <a:srgbClr val="8757DC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t>UAL</a:t>
          </a:r>
        </a:p>
      </xdr:txBody>
    </xdr:sp>
    <xdr:clientData/>
  </xdr:twoCellAnchor>
  <xdr:twoCellAnchor>
    <xdr:from>
      <xdr:col>14</xdr:col>
      <xdr:colOff>169695</xdr:colOff>
      <xdr:row>58</xdr:row>
      <xdr:rowOff>584941</xdr:rowOff>
    </xdr:from>
    <xdr:to>
      <xdr:col>16</xdr:col>
      <xdr:colOff>661771</xdr:colOff>
      <xdr:row>67</xdr:row>
      <xdr:rowOff>71337</xdr:rowOff>
    </xdr:to>
    <xdr:sp macro="" textlink="">
      <xdr:nvSpPr>
        <xdr:cNvPr id="77" name="Rounded Rectangle 76">
          <a:extLst>
            <a:ext uri="{FF2B5EF4-FFF2-40B4-BE49-F238E27FC236}">
              <a16:creationId xmlns:a16="http://schemas.microsoft.com/office/drawing/2014/main" id="{BA39384E-9787-BF4B-BF7D-3796DDEE1FFD}"/>
            </a:ext>
          </a:extLst>
        </xdr:cNvPr>
        <xdr:cNvSpPr/>
      </xdr:nvSpPr>
      <xdr:spPr>
        <a:xfrm>
          <a:off x="13072355" y="9110154"/>
          <a:ext cx="2761863" cy="1972353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159967</xdr:colOff>
      <xdr:row>68</xdr:row>
      <xdr:rowOff>88830</xdr:rowOff>
    </xdr:from>
    <xdr:to>
      <xdr:col>16</xdr:col>
      <xdr:colOff>652043</xdr:colOff>
      <xdr:row>78</xdr:row>
      <xdr:rowOff>34587</xdr:rowOff>
    </xdr:to>
    <xdr:sp macro="" textlink="">
      <xdr:nvSpPr>
        <xdr:cNvPr id="78" name="Rounded Rectangle 77">
          <a:extLst>
            <a:ext uri="{FF2B5EF4-FFF2-40B4-BE49-F238E27FC236}">
              <a16:creationId xmlns:a16="http://schemas.microsoft.com/office/drawing/2014/main" id="{59FA4EAF-C279-6C47-8228-1C447164CE06}"/>
            </a:ext>
          </a:extLst>
        </xdr:cNvPr>
        <xdr:cNvSpPr/>
      </xdr:nvSpPr>
      <xdr:spPr>
        <a:xfrm>
          <a:off x="13062627" y="11302660"/>
          <a:ext cx="2761863" cy="1972353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360317</xdr:colOff>
      <xdr:row>58</xdr:row>
      <xdr:rowOff>717785</xdr:rowOff>
    </xdr:from>
    <xdr:to>
      <xdr:col>15</xdr:col>
      <xdr:colOff>225211</xdr:colOff>
      <xdr:row>60</xdr:row>
      <xdr:rowOff>109806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948FC9B5-4E67-C145-9051-4B9C46CCCEB5}"/>
            </a:ext>
          </a:extLst>
        </xdr:cNvPr>
        <xdr:cNvSpPr txBox="1"/>
      </xdr:nvSpPr>
      <xdr:spPr>
        <a:xfrm>
          <a:off x="13273599" y="9268472"/>
          <a:ext cx="1163978" cy="458433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2400" b="1" i="0">
              <a:solidFill>
                <a:schemeClr val="accent4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t>SBUX</a:t>
          </a:r>
        </a:p>
      </xdr:txBody>
    </xdr:sp>
    <xdr:clientData/>
  </xdr:twoCellAnchor>
  <xdr:twoCellAnchor>
    <xdr:from>
      <xdr:col>14</xdr:col>
      <xdr:colOff>367441</xdr:colOff>
      <xdr:row>68</xdr:row>
      <xdr:rowOff>192901</xdr:rowOff>
    </xdr:from>
    <xdr:to>
      <xdr:col>15</xdr:col>
      <xdr:colOff>232335</xdr:colOff>
      <xdr:row>71</xdr:row>
      <xdr:rowOff>44283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5B38E2B1-ED80-9F4B-9CDE-C38F7890C985}"/>
            </a:ext>
          </a:extLst>
        </xdr:cNvPr>
        <xdr:cNvSpPr txBox="1"/>
      </xdr:nvSpPr>
      <xdr:spPr>
        <a:xfrm>
          <a:off x="13280723" y="11438703"/>
          <a:ext cx="1163978" cy="462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2400" b="1" i="0">
              <a:solidFill>
                <a:schemeClr val="accent6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t>XOM</a:t>
          </a:r>
        </a:p>
      </xdr:txBody>
    </xdr:sp>
    <xdr:clientData/>
  </xdr:twoCellAnchor>
  <xdr:twoCellAnchor>
    <xdr:from>
      <xdr:col>16</xdr:col>
      <xdr:colOff>926291</xdr:colOff>
      <xdr:row>54</xdr:row>
      <xdr:rowOff>71536</xdr:rowOff>
    </xdr:from>
    <xdr:to>
      <xdr:col>19</xdr:col>
      <xdr:colOff>472622</xdr:colOff>
      <xdr:row>58</xdr:row>
      <xdr:rowOff>301016</xdr:rowOff>
    </xdr:to>
    <xdr:sp macro="" textlink="">
      <xdr:nvSpPr>
        <xdr:cNvPr id="82" name="Rounded Rectangle 81">
          <a:extLst>
            <a:ext uri="{FF2B5EF4-FFF2-40B4-BE49-F238E27FC236}">
              <a16:creationId xmlns:a16="http://schemas.microsoft.com/office/drawing/2014/main" id="{F8DE3520-E5A4-CF45-A268-DD5DA1647783}"/>
            </a:ext>
          </a:extLst>
        </xdr:cNvPr>
        <xdr:cNvSpPr/>
      </xdr:nvSpPr>
      <xdr:spPr>
        <a:xfrm>
          <a:off x="16098738" y="6853876"/>
          <a:ext cx="2761863" cy="1972353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212386</xdr:colOff>
      <xdr:row>54</xdr:row>
      <xdr:rowOff>187748</xdr:rowOff>
    </xdr:from>
    <xdr:to>
      <xdr:col>18</xdr:col>
      <xdr:colOff>401535</xdr:colOff>
      <xdr:row>56</xdr:row>
      <xdr:rowOff>1483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7E3ECF82-8739-9B48-A84A-D4205E822667}"/>
            </a:ext>
          </a:extLst>
        </xdr:cNvPr>
        <xdr:cNvSpPr txBox="1"/>
      </xdr:nvSpPr>
      <xdr:spPr>
        <a:xfrm>
          <a:off x="16394184" y="6908759"/>
          <a:ext cx="1173755" cy="45587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2400" b="1" i="0">
              <a:solidFill>
                <a:schemeClr val="accent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t>BABA</a:t>
          </a:r>
        </a:p>
      </xdr:txBody>
    </xdr:sp>
    <xdr:clientData/>
  </xdr:twoCellAnchor>
  <xdr:twoCellAnchor>
    <xdr:from>
      <xdr:col>17</xdr:col>
      <xdr:colOff>11350</xdr:colOff>
      <xdr:row>58</xdr:row>
      <xdr:rowOff>588722</xdr:rowOff>
    </xdr:from>
    <xdr:to>
      <xdr:col>19</xdr:col>
      <xdr:colOff>530447</xdr:colOff>
      <xdr:row>67</xdr:row>
      <xdr:rowOff>75118</xdr:rowOff>
    </xdr:to>
    <xdr:sp macro="" textlink="">
      <xdr:nvSpPr>
        <xdr:cNvPr id="83" name="Rounded Rectangle 82">
          <a:extLst>
            <a:ext uri="{FF2B5EF4-FFF2-40B4-BE49-F238E27FC236}">
              <a16:creationId xmlns:a16="http://schemas.microsoft.com/office/drawing/2014/main" id="{31925F33-1511-9048-95DD-3324E25C09C1}"/>
            </a:ext>
          </a:extLst>
        </xdr:cNvPr>
        <xdr:cNvSpPr/>
      </xdr:nvSpPr>
      <xdr:spPr>
        <a:xfrm>
          <a:off x="16156563" y="9113935"/>
          <a:ext cx="2761863" cy="1972353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42154</xdr:colOff>
      <xdr:row>68</xdr:row>
      <xdr:rowOff>108294</xdr:rowOff>
    </xdr:from>
    <xdr:to>
      <xdr:col>19</xdr:col>
      <xdr:colOff>561251</xdr:colOff>
      <xdr:row>78</xdr:row>
      <xdr:rowOff>54051</xdr:rowOff>
    </xdr:to>
    <xdr:sp macro="" textlink="">
      <xdr:nvSpPr>
        <xdr:cNvPr id="84" name="Rounded Rectangle 83">
          <a:extLst>
            <a:ext uri="{FF2B5EF4-FFF2-40B4-BE49-F238E27FC236}">
              <a16:creationId xmlns:a16="http://schemas.microsoft.com/office/drawing/2014/main" id="{A32F384B-18D4-0B48-921A-E54E4B561557}"/>
            </a:ext>
          </a:extLst>
        </xdr:cNvPr>
        <xdr:cNvSpPr/>
      </xdr:nvSpPr>
      <xdr:spPr>
        <a:xfrm>
          <a:off x="16211975" y="11356865"/>
          <a:ext cx="2764276" cy="1986829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243191</xdr:colOff>
      <xdr:row>58</xdr:row>
      <xdr:rowOff>731197</xdr:rowOff>
    </xdr:from>
    <xdr:to>
      <xdr:col>18</xdr:col>
      <xdr:colOff>432340</xdr:colOff>
      <xdr:row>60</xdr:row>
      <xdr:rowOff>123218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BE65D35C-67E2-1249-8934-28FCB73546D3}"/>
            </a:ext>
          </a:extLst>
        </xdr:cNvPr>
        <xdr:cNvSpPr txBox="1"/>
      </xdr:nvSpPr>
      <xdr:spPr>
        <a:xfrm>
          <a:off x="16422991" y="9282530"/>
          <a:ext cx="1171282" cy="458821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2400" b="1" i="0">
              <a:solidFill>
                <a:schemeClr val="accent3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t>MU</a:t>
          </a:r>
        </a:p>
      </xdr:txBody>
    </xdr:sp>
    <xdr:clientData/>
  </xdr:twoCellAnchor>
  <xdr:twoCellAnchor>
    <xdr:from>
      <xdr:col>17</xdr:col>
      <xdr:colOff>246973</xdr:colOff>
      <xdr:row>69</xdr:row>
      <xdr:rowOff>18916</xdr:rowOff>
    </xdr:from>
    <xdr:to>
      <xdr:col>18</xdr:col>
      <xdr:colOff>436122</xdr:colOff>
      <xdr:row>71</xdr:row>
      <xdr:rowOff>72957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1910516E-0493-5B40-8F80-907DF350B7BA}"/>
            </a:ext>
          </a:extLst>
        </xdr:cNvPr>
        <xdr:cNvSpPr txBox="1"/>
      </xdr:nvSpPr>
      <xdr:spPr>
        <a:xfrm>
          <a:off x="16426773" y="11465849"/>
          <a:ext cx="1171282" cy="460441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 i="0">
              <a:solidFill>
                <a:schemeClr val="accent2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MS</a:t>
          </a:r>
        </a:p>
      </xdr:txBody>
    </xdr:sp>
    <xdr:clientData/>
  </xdr:twoCellAnchor>
  <xdr:twoCellAnchor editAs="oneCell">
    <xdr:from>
      <xdr:col>15</xdr:col>
      <xdr:colOff>572359</xdr:colOff>
      <xdr:row>58</xdr:row>
      <xdr:rowOff>629174</xdr:rowOff>
    </xdr:from>
    <xdr:to>
      <xdr:col>16</xdr:col>
      <xdr:colOff>164807</xdr:colOff>
      <xdr:row>60</xdr:row>
      <xdr:rowOff>155116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FEF385E9-3C3D-D7CD-96EF-969ED72AB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84725" y="9179861"/>
          <a:ext cx="571610" cy="592354"/>
        </a:xfrm>
        <a:prstGeom prst="rect">
          <a:avLst/>
        </a:prstGeom>
      </xdr:spPr>
    </xdr:pic>
    <xdr:clientData/>
  </xdr:twoCellAnchor>
  <xdr:twoCellAnchor editAs="oneCell">
    <xdr:from>
      <xdr:col>18</xdr:col>
      <xdr:colOff>424111</xdr:colOff>
      <xdr:row>53</xdr:row>
      <xdr:rowOff>126721</xdr:rowOff>
    </xdr:from>
    <xdr:to>
      <xdr:col>19</xdr:col>
      <xdr:colOff>78496</xdr:colOff>
      <xdr:row>56</xdr:row>
      <xdr:rowOff>250395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5A04E1A1-6B9F-EF7A-B518-6F4D7841D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2790" y="13713325"/>
          <a:ext cx="924385" cy="962352"/>
        </a:xfrm>
        <a:prstGeom prst="rect">
          <a:avLst/>
        </a:prstGeom>
      </xdr:spPr>
    </xdr:pic>
    <xdr:clientData/>
  </xdr:twoCellAnchor>
  <xdr:twoCellAnchor editAs="oneCell">
    <xdr:from>
      <xdr:col>15</xdr:col>
      <xdr:colOff>310596</xdr:colOff>
      <xdr:row>69</xdr:row>
      <xdr:rowOff>37187</xdr:rowOff>
    </xdr:from>
    <xdr:to>
      <xdr:col>16</xdr:col>
      <xdr:colOff>339313</xdr:colOff>
      <xdr:row>71</xdr:row>
      <xdr:rowOff>38776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4AB8D80B-06E7-D72E-5B0A-AC1B4E8A9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22962" y="11486576"/>
          <a:ext cx="1007879" cy="408767"/>
        </a:xfrm>
        <a:prstGeom prst="rect">
          <a:avLst/>
        </a:prstGeom>
      </xdr:spPr>
    </xdr:pic>
    <xdr:clientData/>
  </xdr:twoCellAnchor>
  <xdr:twoCellAnchor editAs="oneCell">
    <xdr:from>
      <xdr:col>15</xdr:col>
      <xdr:colOff>184199</xdr:colOff>
      <xdr:row>54</xdr:row>
      <xdr:rowOff>40417</xdr:rowOff>
    </xdr:from>
    <xdr:to>
      <xdr:col>16</xdr:col>
      <xdr:colOff>374007</xdr:colOff>
      <xdr:row>56</xdr:row>
      <xdr:rowOff>124188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F9CE8FD-8B89-8DF4-5834-62A3339D7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6783" y="6761428"/>
          <a:ext cx="1174416" cy="725906"/>
        </a:xfrm>
        <a:prstGeom prst="rect">
          <a:avLst/>
        </a:prstGeom>
      </xdr:spPr>
    </xdr:pic>
    <xdr:clientData/>
  </xdr:twoCellAnchor>
  <xdr:twoCellAnchor editAs="oneCell">
    <xdr:from>
      <xdr:col>18</xdr:col>
      <xdr:colOff>200396</xdr:colOff>
      <xdr:row>58</xdr:row>
      <xdr:rowOff>744589</xdr:rowOff>
    </xdr:from>
    <xdr:to>
      <xdr:col>19</xdr:col>
      <xdr:colOff>312608</xdr:colOff>
      <xdr:row>60</xdr:row>
      <xdr:rowOff>67863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EDB63E2C-B793-72AA-259C-B2F3A3A50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0243" y="9295276"/>
          <a:ext cx="1382212" cy="389686"/>
        </a:xfrm>
        <a:prstGeom prst="rect">
          <a:avLst/>
        </a:prstGeom>
      </xdr:spPr>
    </xdr:pic>
    <xdr:clientData/>
  </xdr:twoCellAnchor>
  <xdr:twoCellAnchor editAs="oneCell">
    <xdr:from>
      <xdr:col>18</xdr:col>
      <xdr:colOff>316930</xdr:colOff>
      <xdr:row>68</xdr:row>
      <xdr:rowOff>132292</xdr:rowOff>
    </xdr:from>
    <xdr:to>
      <xdr:col>19</xdr:col>
      <xdr:colOff>194125</xdr:colOff>
      <xdr:row>71</xdr:row>
      <xdr:rowOff>167468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39E84414-E84E-58ED-EEAC-F75DC817C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4291" y="11341806"/>
          <a:ext cx="1147195" cy="643720"/>
        </a:xfrm>
        <a:prstGeom prst="rect">
          <a:avLst/>
        </a:prstGeom>
      </xdr:spPr>
    </xdr:pic>
    <xdr:clientData/>
  </xdr:twoCellAnchor>
  <xdr:twoCellAnchor>
    <xdr:from>
      <xdr:col>14</xdr:col>
      <xdr:colOff>413820</xdr:colOff>
      <xdr:row>56</xdr:row>
      <xdr:rowOff>28540</xdr:rowOff>
    </xdr:from>
    <xdr:to>
      <xdr:col>16</xdr:col>
      <xdr:colOff>413821</xdr:colOff>
      <xdr:row>56</xdr:row>
      <xdr:rowOff>199776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FF2AE81-4DB9-8693-CF6F-ADF00C9B18F6}"/>
            </a:ext>
          </a:extLst>
        </xdr:cNvPr>
        <xdr:cNvSpPr txBox="1"/>
      </xdr:nvSpPr>
      <xdr:spPr>
        <a:xfrm>
          <a:off x="13327865" y="7391686"/>
          <a:ext cx="2283147" cy="17123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TRADES</a:t>
          </a:r>
        </a:p>
      </xdr:txBody>
    </xdr:sp>
    <xdr:clientData/>
  </xdr:twoCellAnchor>
  <xdr:twoCellAnchor>
    <xdr:from>
      <xdr:col>14</xdr:col>
      <xdr:colOff>409254</xdr:colOff>
      <xdr:row>57</xdr:row>
      <xdr:rowOff>239773</xdr:rowOff>
    </xdr:from>
    <xdr:to>
      <xdr:col>16</xdr:col>
      <xdr:colOff>409255</xdr:colOff>
      <xdr:row>57</xdr:row>
      <xdr:rowOff>411009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C3EA75BC-1F65-A44B-8F9C-60E386DDC168}"/>
            </a:ext>
          </a:extLst>
        </xdr:cNvPr>
        <xdr:cNvSpPr txBox="1"/>
      </xdr:nvSpPr>
      <xdr:spPr>
        <a:xfrm>
          <a:off x="13314093" y="8167031"/>
          <a:ext cx="2273710" cy="17123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P/L</a:t>
          </a:r>
        </a:p>
      </xdr:txBody>
    </xdr:sp>
    <xdr:clientData/>
  </xdr:twoCellAnchor>
  <xdr:twoCellAnchor>
    <xdr:from>
      <xdr:col>14</xdr:col>
      <xdr:colOff>409253</xdr:colOff>
      <xdr:row>56</xdr:row>
      <xdr:rowOff>213129</xdr:rowOff>
    </xdr:from>
    <xdr:to>
      <xdr:col>16</xdr:col>
      <xdr:colOff>409254</xdr:colOff>
      <xdr:row>57</xdr:row>
      <xdr:rowOff>217694</xdr:rowOff>
    </xdr:to>
    <xdr:sp macro="" textlink="'Trade Analysis'!D40">
      <xdr:nvSpPr>
        <xdr:cNvPr id="104" name="TextBox 103">
          <a:extLst>
            <a:ext uri="{FF2B5EF4-FFF2-40B4-BE49-F238E27FC236}">
              <a16:creationId xmlns:a16="http://schemas.microsoft.com/office/drawing/2014/main" id="{1408D515-F32D-4D4D-9BB2-19964979B084}"/>
            </a:ext>
          </a:extLst>
        </xdr:cNvPr>
        <xdr:cNvSpPr txBox="1"/>
      </xdr:nvSpPr>
      <xdr:spPr>
        <a:xfrm>
          <a:off x="13314092" y="7696570"/>
          <a:ext cx="2273710" cy="448382"/>
        </a:xfrm>
        <a:prstGeom prst="roundRect">
          <a:avLst>
            <a:gd name="adj" fmla="val 50000"/>
          </a:avLst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FF7B26D-8A82-6946-809E-4A38879BA817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pPr algn="ctr"/>
            <a:t>2</a:t>
          </a:fld>
          <a:endParaRPr lang="en-US" sz="2400" b="1" i="0">
            <a:solidFill>
              <a:schemeClr val="bg1"/>
            </a:solidFill>
            <a:latin typeface="Arial Black" panose="020B0604020202020204" pitchFamily="34" charset="0"/>
            <a:cs typeface="Arial Black" panose="020B0604020202020204" pitchFamily="34" charset="0"/>
          </a:endParaRPr>
        </a:p>
      </xdr:txBody>
    </xdr:sp>
    <xdr:clientData/>
  </xdr:twoCellAnchor>
  <xdr:twoCellAnchor>
    <xdr:from>
      <xdr:col>14</xdr:col>
      <xdr:colOff>412802</xdr:colOff>
      <xdr:row>57</xdr:row>
      <xdr:rowOff>433347</xdr:rowOff>
    </xdr:from>
    <xdr:to>
      <xdr:col>16</xdr:col>
      <xdr:colOff>412803</xdr:colOff>
      <xdr:row>58</xdr:row>
      <xdr:rowOff>232716</xdr:rowOff>
    </xdr:to>
    <xdr:sp macro="" textlink="'Trade Analysis'!D31">
      <xdr:nvSpPr>
        <xdr:cNvPr id="107" name="TextBox 106">
          <a:extLst>
            <a:ext uri="{FF2B5EF4-FFF2-40B4-BE49-F238E27FC236}">
              <a16:creationId xmlns:a16="http://schemas.microsoft.com/office/drawing/2014/main" id="{8AC51802-616D-BD4B-A850-EF35045F378A}"/>
            </a:ext>
          </a:extLst>
        </xdr:cNvPr>
        <xdr:cNvSpPr txBox="1"/>
      </xdr:nvSpPr>
      <xdr:spPr>
        <a:xfrm>
          <a:off x="13340182" y="8363915"/>
          <a:ext cx="2273800" cy="448233"/>
        </a:xfrm>
        <a:prstGeom prst="roundRect">
          <a:avLst>
            <a:gd name="adj" fmla="val 50000"/>
          </a:avLst>
        </a:prstGeom>
        <a:solidFill>
          <a:schemeClr val="accent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68A1998-2391-4B47-A104-4A587EF9C2B4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pPr algn="ctr"/>
            <a:t> $22.00 </a:t>
          </a:fld>
          <a:endParaRPr lang="en-US" sz="2400" b="1" i="0">
            <a:solidFill>
              <a:schemeClr val="bg1"/>
            </a:solidFill>
            <a:latin typeface="Arial Black" panose="020B0604020202020204" pitchFamily="34" charset="0"/>
            <a:cs typeface="Arial Black" panose="020B0604020202020204" pitchFamily="34" charset="0"/>
          </a:endParaRPr>
        </a:p>
      </xdr:txBody>
    </xdr:sp>
    <xdr:clientData/>
  </xdr:twoCellAnchor>
  <xdr:twoCellAnchor>
    <xdr:from>
      <xdr:col>14</xdr:col>
      <xdr:colOff>414551</xdr:colOff>
      <xdr:row>60</xdr:row>
      <xdr:rowOff>111865</xdr:rowOff>
    </xdr:from>
    <xdr:to>
      <xdr:col>16</xdr:col>
      <xdr:colOff>414552</xdr:colOff>
      <xdr:row>61</xdr:row>
      <xdr:rowOff>78994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F3878DE4-7CEA-E54E-8E39-886A81112626}"/>
            </a:ext>
          </a:extLst>
        </xdr:cNvPr>
        <xdr:cNvSpPr txBox="1"/>
      </xdr:nvSpPr>
      <xdr:spPr>
        <a:xfrm>
          <a:off x="13341337" y="9727579"/>
          <a:ext cx="2267858" cy="17123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TRADES</a:t>
          </a:r>
        </a:p>
      </xdr:txBody>
    </xdr:sp>
    <xdr:clientData/>
  </xdr:twoCellAnchor>
  <xdr:twoCellAnchor>
    <xdr:from>
      <xdr:col>14</xdr:col>
      <xdr:colOff>409985</xdr:colOff>
      <xdr:row>63</xdr:row>
      <xdr:rowOff>153008</xdr:rowOff>
    </xdr:from>
    <xdr:to>
      <xdr:col>16</xdr:col>
      <xdr:colOff>409986</xdr:colOff>
      <xdr:row>64</xdr:row>
      <xdr:rowOff>120137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12D8D20A-64F5-4240-B2A7-15F1B371454E}"/>
            </a:ext>
          </a:extLst>
        </xdr:cNvPr>
        <xdr:cNvSpPr txBox="1"/>
      </xdr:nvSpPr>
      <xdr:spPr>
        <a:xfrm>
          <a:off x="13336771" y="10381044"/>
          <a:ext cx="2267858" cy="17123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P/L</a:t>
          </a:r>
        </a:p>
      </xdr:txBody>
    </xdr:sp>
    <xdr:clientData/>
  </xdr:twoCellAnchor>
  <xdr:twoCellAnchor>
    <xdr:from>
      <xdr:col>14</xdr:col>
      <xdr:colOff>409984</xdr:colOff>
      <xdr:row>61</xdr:row>
      <xdr:rowOff>92347</xdr:rowOff>
    </xdr:from>
    <xdr:to>
      <xdr:col>16</xdr:col>
      <xdr:colOff>409985</xdr:colOff>
      <xdr:row>63</xdr:row>
      <xdr:rowOff>130929</xdr:rowOff>
    </xdr:to>
    <xdr:sp macro="" textlink="'Trade Analysis'!D39">
      <xdr:nvSpPr>
        <xdr:cNvPr id="110" name="TextBox 109">
          <a:extLst>
            <a:ext uri="{FF2B5EF4-FFF2-40B4-BE49-F238E27FC236}">
              <a16:creationId xmlns:a16="http://schemas.microsoft.com/office/drawing/2014/main" id="{C767C823-34EC-374F-9CC6-8A6C573B1523}"/>
            </a:ext>
          </a:extLst>
        </xdr:cNvPr>
        <xdr:cNvSpPr txBox="1"/>
      </xdr:nvSpPr>
      <xdr:spPr>
        <a:xfrm>
          <a:off x="13336770" y="9912168"/>
          <a:ext cx="2267858" cy="446797"/>
        </a:xfrm>
        <a:prstGeom prst="roundRect">
          <a:avLst>
            <a:gd name="adj" fmla="val 50000"/>
          </a:avLst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CA43935-B563-6D46-8D81-74B025DE6C59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2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14</xdr:col>
      <xdr:colOff>413533</xdr:colOff>
      <xdr:row>64</xdr:row>
      <xdr:rowOff>142475</xdr:rowOff>
    </xdr:from>
    <xdr:to>
      <xdr:col>16</xdr:col>
      <xdr:colOff>413534</xdr:colOff>
      <xdr:row>66</xdr:row>
      <xdr:rowOff>179969</xdr:rowOff>
    </xdr:to>
    <xdr:sp macro="" textlink="'Trade Analysis'!D30">
      <xdr:nvSpPr>
        <xdr:cNvPr id="111" name="TextBox 110">
          <a:extLst>
            <a:ext uri="{FF2B5EF4-FFF2-40B4-BE49-F238E27FC236}">
              <a16:creationId xmlns:a16="http://schemas.microsoft.com/office/drawing/2014/main" id="{725E5B08-94F3-DF4B-9D5F-9FC80DCF757C}"/>
            </a:ext>
          </a:extLst>
        </xdr:cNvPr>
        <xdr:cNvSpPr txBox="1"/>
      </xdr:nvSpPr>
      <xdr:spPr>
        <a:xfrm>
          <a:off x="13340319" y="10574618"/>
          <a:ext cx="2267858" cy="445708"/>
        </a:xfrm>
        <a:prstGeom prst="roundRect">
          <a:avLst>
            <a:gd name="adj" fmla="val 50000"/>
          </a:avLst>
        </a:prstGeom>
        <a:solidFill>
          <a:schemeClr val="accent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A192360-89B1-D845-98FA-DAC4D9D59AB9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 $25.00 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14</xdr:col>
      <xdr:colOff>396862</xdr:colOff>
      <xdr:row>71</xdr:row>
      <xdr:rowOff>71496</xdr:rowOff>
    </xdr:from>
    <xdr:to>
      <xdr:col>16</xdr:col>
      <xdr:colOff>396863</xdr:colOff>
      <xdr:row>72</xdr:row>
      <xdr:rowOff>38625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20315A81-4041-EB4E-8AAC-30E010F6F2C6}"/>
            </a:ext>
          </a:extLst>
        </xdr:cNvPr>
        <xdr:cNvSpPr txBox="1"/>
      </xdr:nvSpPr>
      <xdr:spPr>
        <a:xfrm>
          <a:off x="13323648" y="11932389"/>
          <a:ext cx="2267858" cy="17123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TRADES</a:t>
          </a:r>
        </a:p>
      </xdr:txBody>
    </xdr:sp>
    <xdr:clientData/>
  </xdr:twoCellAnchor>
  <xdr:twoCellAnchor>
    <xdr:from>
      <xdr:col>14</xdr:col>
      <xdr:colOff>392296</xdr:colOff>
      <xdr:row>74</xdr:row>
      <xdr:rowOff>112640</xdr:rowOff>
    </xdr:from>
    <xdr:to>
      <xdr:col>16</xdr:col>
      <xdr:colOff>392297</xdr:colOff>
      <xdr:row>75</xdr:row>
      <xdr:rowOff>79769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71AB860C-458F-9544-AD17-31E5628E9E41}"/>
            </a:ext>
          </a:extLst>
        </xdr:cNvPr>
        <xdr:cNvSpPr txBox="1"/>
      </xdr:nvSpPr>
      <xdr:spPr>
        <a:xfrm>
          <a:off x="13319082" y="12585854"/>
          <a:ext cx="2267858" cy="17123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P/L</a:t>
          </a:r>
        </a:p>
      </xdr:txBody>
    </xdr:sp>
    <xdr:clientData/>
  </xdr:twoCellAnchor>
  <xdr:twoCellAnchor>
    <xdr:from>
      <xdr:col>14</xdr:col>
      <xdr:colOff>392295</xdr:colOff>
      <xdr:row>72</xdr:row>
      <xdr:rowOff>51978</xdr:rowOff>
    </xdr:from>
    <xdr:to>
      <xdr:col>16</xdr:col>
      <xdr:colOff>392296</xdr:colOff>
      <xdr:row>74</xdr:row>
      <xdr:rowOff>90561</xdr:rowOff>
    </xdr:to>
    <xdr:sp macro="" textlink="'Trade Analysis'!D41">
      <xdr:nvSpPr>
        <xdr:cNvPr id="114" name="TextBox 113">
          <a:extLst>
            <a:ext uri="{FF2B5EF4-FFF2-40B4-BE49-F238E27FC236}">
              <a16:creationId xmlns:a16="http://schemas.microsoft.com/office/drawing/2014/main" id="{F5B507EC-D9B6-F644-883B-C6F8FFDD4F44}"/>
            </a:ext>
          </a:extLst>
        </xdr:cNvPr>
        <xdr:cNvSpPr txBox="1"/>
      </xdr:nvSpPr>
      <xdr:spPr>
        <a:xfrm>
          <a:off x="13319081" y="12116978"/>
          <a:ext cx="2267858" cy="446797"/>
        </a:xfrm>
        <a:prstGeom prst="roundRect">
          <a:avLst>
            <a:gd name="adj" fmla="val 50000"/>
          </a:avLst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5980639A-C9BA-BB4A-9091-4E6ACE5785FD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2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14</xdr:col>
      <xdr:colOff>395844</xdr:colOff>
      <xdr:row>75</xdr:row>
      <xdr:rowOff>102107</xdr:rowOff>
    </xdr:from>
    <xdr:to>
      <xdr:col>16</xdr:col>
      <xdr:colOff>395845</xdr:colOff>
      <xdr:row>77</xdr:row>
      <xdr:rowOff>139600</xdr:rowOff>
    </xdr:to>
    <xdr:sp macro="" textlink="'Trade Analysis'!D32">
      <xdr:nvSpPr>
        <xdr:cNvPr id="115" name="TextBox 114">
          <a:extLst>
            <a:ext uri="{FF2B5EF4-FFF2-40B4-BE49-F238E27FC236}">
              <a16:creationId xmlns:a16="http://schemas.microsoft.com/office/drawing/2014/main" id="{4657EDD1-6D7C-3041-810D-E837D8EC6C25}"/>
            </a:ext>
          </a:extLst>
        </xdr:cNvPr>
        <xdr:cNvSpPr txBox="1"/>
      </xdr:nvSpPr>
      <xdr:spPr>
        <a:xfrm>
          <a:off x="13322630" y="12779428"/>
          <a:ext cx="2267858" cy="445708"/>
        </a:xfrm>
        <a:prstGeom prst="roundRect">
          <a:avLst>
            <a:gd name="adj" fmla="val 50000"/>
          </a:avLst>
        </a:prstGeom>
        <a:solidFill>
          <a:schemeClr val="accent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25AA6361-79AD-4044-8CC9-9746EF51C6B8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 $21.00 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17</xdr:col>
      <xdr:colOff>197745</xdr:colOff>
      <xdr:row>55</xdr:row>
      <xdr:rowOff>201218</xdr:rowOff>
    </xdr:from>
    <xdr:to>
      <xdr:col>19</xdr:col>
      <xdr:colOff>220424</xdr:colOff>
      <xdr:row>56</xdr:row>
      <xdr:rowOff>168347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26126F5-BBD2-414E-AE61-030065C771D1}"/>
            </a:ext>
          </a:extLst>
        </xdr:cNvPr>
        <xdr:cNvSpPr txBox="1"/>
      </xdr:nvSpPr>
      <xdr:spPr>
        <a:xfrm>
          <a:off x="16367566" y="7458361"/>
          <a:ext cx="2267858" cy="17123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TRADES</a:t>
          </a:r>
        </a:p>
      </xdr:txBody>
    </xdr:sp>
    <xdr:clientData/>
  </xdr:twoCellAnchor>
  <xdr:twoCellAnchor>
    <xdr:from>
      <xdr:col>17</xdr:col>
      <xdr:colOff>193179</xdr:colOff>
      <xdr:row>57</xdr:row>
      <xdr:rowOff>208344</xdr:rowOff>
    </xdr:from>
    <xdr:to>
      <xdr:col>19</xdr:col>
      <xdr:colOff>215858</xdr:colOff>
      <xdr:row>57</xdr:row>
      <xdr:rowOff>379580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9E717C2-5D09-3C45-BC08-6DB704A5F7E7}"/>
            </a:ext>
          </a:extLst>
        </xdr:cNvPr>
        <xdr:cNvSpPr txBox="1"/>
      </xdr:nvSpPr>
      <xdr:spPr>
        <a:xfrm>
          <a:off x="16363000" y="8111826"/>
          <a:ext cx="2267858" cy="17123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P/L</a:t>
          </a:r>
        </a:p>
      </xdr:txBody>
    </xdr:sp>
    <xdr:clientData/>
  </xdr:twoCellAnchor>
  <xdr:twoCellAnchor>
    <xdr:from>
      <xdr:col>17</xdr:col>
      <xdr:colOff>193178</xdr:colOff>
      <xdr:row>56</xdr:row>
      <xdr:rowOff>181700</xdr:rowOff>
    </xdr:from>
    <xdr:to>
      <xdr:col>19</xdr:col>
      <xdr:colOff>215857</xdr:colOff>
      <xdr:row>57</xdr:row>
      <xdr:rowOff>186265</xdr:rowOff>
    </xdr:to>
    <xdr:sp macro="" textlink="'Trade Analysis'!D36">
      <xdr:nvSpPr>
        <xdr:cNvPr id="118" name="TextBox 117">
          <a:extLst>
            <a:ext uri="{FF2B5EF4-FFF2-40B4-BE49-F238E27FC236}">
              <a16:creationId xmlns:a16="http://schemas.microsoft.com/office/drawing/2014/main" id="{3F81367A-D1BC-D74E-AAC3-B67EACC74129}"/>
            </a:ext>
          </a:extLst>
        </xdr:cNvPr>
        <xdr:cNvSpPr txBox="1"/>
      </xdr:nvSpPr>
      <xdr:spPr>
        <a:xfrm>
          <a:off x="16362999" y="7642950"/>
          <a:ext cx="2267858" cy="446797"/>
        </a:xfrm>
        <a:prstGeom prst="roundRect">
          <a:avLst>
            <a:gd name="adj" fmla="val 50000"/>
          </a:avLst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CE67FF2-90FE-BA4A-9A03-08C3848571C1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2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17</xdr:col>
      <xdr:colOff>196727</xdr:colOff>
      <xdr:row>57</xdr:row>
      <xdr:rowOff>401918</xdr:rowOff>
    </xdr:from>
    <xdr:to>
      <xdr:col>19</xdr:col>
      <xdr:colOff>219406</xdr:colOff>
      <xdr:row>58</xdr:row>
      <xdr:rowOff>201287</xdr:rowOff>
    </xdr:to>
    <xdr:sp macro="" textlink="'Trade Analysis'!D27">
      <xdr:nvSpPr>
        <xdr:cNvPr id="119" name="TextBox 118">
          <a:extLst>
            <a:ext uri="{FF2B5EF4-FFF2-40B4-BE49-F238E27FC236}">
              <a16:creationId xmlns:a16="http://schemas.microsoft.com/office/drawing/2014/main" id="{99E861C8-7601-E84A-BF93-A396F3FAD8B9}"/>
            </a:ext>
          </a:extLst>
        </xdr:cNvPr>
        <xdr:cNvSpPr txBox="1"/>
      </xdr:nvSpPr>
      <xdr:spPr>
        <a:xfrm>
          <a:off x="16366548" y="8305400"/>
          <a:ext cx="2267858" cy="445708"/>
        </a:xfrm>
        <a:prstGeom prst="roundRect">
          <a:avLst>
            <a:gd name="adj" fmla="val 50000"/>
          </a:avLst>
        </a:prstGeom>
        <a:solidFill>
          <a:schemeClr val="accent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3A9E750-0D37-3049-8756-501B2D629DA7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 $97.00 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17</xdr:col>
      <xdr:colOff>259430</xdr:colOff>
      <xdr:row>60</xdr:row>
      <xdr:rowOff>115493</xdr:rowOff>
    </xdr:from>
    <xdr:to>
      <xdr:col>19</xdr:col>
      <xdr:colOff>282109</xdr:colOff>
      <xdr:row>61</xdr:row>
      <xdr:rowOff>82622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3A638829-9FCA-E046-B9F2-26E6070C4B7C}"/>
            </a:ext>
          </a:extLst>
        </xdr:cNvPr>
        <xdr:cNvSpPr txBox="1"/>
      </xdr:nvSpPr>
      <xdr:spPr>
        <a:xfrm>
          <a:off x="16429251" y="9731207"/>
          <a:ext cx="2267858" cy="17123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TRADES</a:t>
          </a:r>
        </a:p>
      </xdr:txBody>
    </xdr:sp>
    <xdr:clientData/>
  </xdr:twoCellAnchor>
  <xdr:twoCellAnchor>
    <xdr:from>
      <xdr:col>17</xdr:col>
      <xdr:colOff>254864</xdr:colOff>
      <xdr:row>63</xdr:row>
      <xdr:rowOff>156636</xdr:rowOff>
    </xdr:from>
    <xdr:to>
      <xdr:col>19</xdr:col>
      <xdr:colOff>277543</xdr:colOff>
      <xdr:row>64</xdr:row>
      <xdr:rowOff>123765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C66A5DD1-3E79-514A-875D-4741A09C29BF}"/>
            </a:ext>
          </a:extLst>
        </xdr:cNvPr>
        <xdr:cNvSpPr txBox="1"/>
      </xdr:nvSpPr>
      <xdr:spPr>
        <a:xfrm>
          <a:off x="16424685" y="10384672"/>
          <a:ext cx="2267858" cy="17123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P/L</a:t>
          </a:r>
        </a:p>
      </xdr:txBody>
    </xdr:sp>
    <xdr:clientData/>
  </xdr:twoCellAnchor>
  <xdr:twoCellAnchor>
    <xdr:from>
      <xdr:col>17</xdr:col>
      <xdr:colOff>254863</xdr:colOff>
      <xdr:row>61</xdr:row>
      <xdr:rowOff>95975</xdr:rowOff>
    </xdr:from>
    <xdr:to>
      <xdr:col>19</xdr:col>
      <xdr:colOff>277542</xdr:colOff>
      <xdr:row>63</xdr:row>
      <xdr:rowOff>134557</xdr:rowOff>
    </xdr:to>
    <xdr:sp macro="" textlink="'Trade Analysis'!D38">
      <xdr:nvSpPr>
        <xdr:cNvPr id="122" name="TextBox 121">
          <a:extLst>
            <a:ext uri="{FF2B5EF4-FFF2-40B4-BE49-F238E27FC236}">
              <a16:creationId xmlns:a16="http://schemas.microsoft.com/office/drawing/2014/main" id="{708F8FC0-071F-4B46-A5AC-DE24264A1C38}"/>
            </a:ext>
          </a:extLst>
        </xdr:cNvPr>
        <xdr:cNvSpPr txBox="1"/>
      </xdr:nvSpPr>
      <xdr:spPr>
        <a:xfrm>
          <a:off x="16424684" y="9915796"/>
          <a:ext cx="2267858" cy="446797"/>
        </a:xfrm>
        <a:prstGeom prst="roundRect">
          <a:avLst>
            <a:gd name="adj" fmla="val 50000"/>
          </a:avLst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13F40C80-3EC2-4A48-8F24-D1B382FE5943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3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17</xdr:col>
      <xdr:colOff>258412</xdr:colOff>
      <xdr:row>64</xdr:row>
      <xdr:rowOff>146103</xdr:rowOff>
    </xdr:from>
    <xdr:to>
      <xdr:col>19</xdr:col>
      <xdr:colOff>281091</xdr:colOff>
      <xdr:row>66</xdr:row>
      <xdr:rowOff>183597</xdr:rowOff>
    </xdr:to>
    <xdr:sp macro="" textlink="'Trade Analysis'!D29">
      <xdr:nvSpPr>
        <xdr:cNvPr id="123" name="TextBox 122">
          <a:extLst>
            <a:ext uri="{FF2B5EF4-FFF2-40B4-BE49-F238E27FC236}">
              <a16:creationId xmlns:a16="http://schemas.microsoft.com/office/drawing/2014/main" id="{6C58D21E-EC40-344F-8906-58AC2AC8E032}"/>
            </a:ext>
          </a:extLst>
        </xdr:cNvPr>
        <xdr:cNvSpPr txBox="1"/>
      </xdr:nvSpPr>
      <xdr:spPr>
        <a:xfrm>
          <a:off x="16428233" y="10578246"/>
          <a:ext cx="2267858" cy="445708"/>
        </a:xfrm>
        <a:prstGeom prst="roundRect">
          <a:avLst>
            <a:gd name="adj" fmla="val 50000"/>
          </a:avLst>
        </a:prstGeom>
        <a:solidFill>
          <a:schemeClr val="accent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9DE8F927-EFA8-6749-8743-DC28565699AA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 $73.00 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17</xdr:col>
      <xdr:colOff>298437</xdr:colOff>
      <xdr:row>71</xdr:row>
      <xdr:rowOff>97804</xdr:rowOff>
    </xdr:from>
    <xdr:to>
      <xdr:col>19</xdr:col>
      <xdr:colOff>321116</xdr:colOff>
      <xdr:row>72</xdr:row>
      <xdr:rowOff>64933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BC0E16AD-5C2E-844D-B3D7-AA7D69933054}"/>
            </a:ext>
          </a:extLst>
        </xdr:cNvPr>
        <xdr:cNvSpPr txBox="1"/>
      </xdr:nvSpPr>
      <xdr:spPr>
        <a:xfrm>
          <a:off x="16468258" y="11958697"/>
          <a:ext cx="2267858" cy="17123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TRADES</a:t>
          </a:r>
        </a:p>
      </xdr:txBody>
    </xdr:sp>
    <xdr:clientData/>
  </xdr:twoCellAnchor>
  <xdr:twoCellAnchor>
    <xdr:from>
      <xdr:col>17</xdr:col>
      <xdr:colOff>293871</xdr:colOff>
      <xdr:row>74</xdr:row>
      <xdr:rowOff>138948</xdr:rowOff>
    </xdr:from>
    <xdr:to>
      <xdr:col>19</xdr:col>
      <xdr:colOff>316550</xdr:colOff>
      <xdr:row>75</xdr:row>
      <xdr:rowOff>106077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DE8CF5F0-D951-504C-B65F-597181041FEE}"/>
            </a:ext>
          </a:extLst>
        </xdr:cNvPr>
        <xdr:cNvSpPr txBox="1"/>
      </xdr:nvSpPr>
      <xdr:spPr>
        <a:xfrm>
          <a:off x="16463692" y="12612162"/>
          <a:ext cx="2267858" cy="17123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P/L</a:t>
          </a:r>
        </a:p>
      </xdr:txBody>
    </xdr:sp>
    <xdr:clientData/>
  </xdr:twoCellAnchor>
  <xdr:twoCellAnchor>
    <xdr:from>
      <xdr:col>17</xdr:col>
      <xdr:colOff>293870</xdr:colOff>
      <xdr:row>72</xdr:row>
      <xdr:rowOff>78286</xdr:rowOff>
    </xdr:from>
    <xdr:to>
      <xdr:col>19</xdr:col>
      <xdr:colOff>316549</xdr:colOff>
      <xdr:row>74</xdr:row>
      <xdr:rowOff>116869</xdr:rowOff>
    </xdr:to>
    <xdr:sp macro="" textlink="'Trade Analysis'!D37">
      <xdr:nvSpPr>
        <xdr:cNvPr id="126" name="TextBox 125">
          <a:extLst>
            <a:ext uri="{FF2B5EF4-FFF2-40B4-BE49-F238E27FC236}">
              <a16:creationId xmlns:a16="http://schemas.microsoft.com/office/drawing/2014/main" id="{E4C0BD74-6577-1945-975D-23DD3677FFB2}"/>
            </a:ext>
          </a:extLst>
        </xdr:cNvPr>
        <xdr:cNvSpPr txBox="1"/>
      </xdr:nvSpPr>
      <xdr:spPr>
        <a:xfrm>
          <a:off x="16463691" y="12143286"/>
          <a:ext cx="2267858" cy="446797"/>
        </a:xfrm>
        <a:prstGeom prst="roundRect">
          <a:avLst>
            <a:gd name="adj" fmla="val 50000"/>
          </a:avLst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28828EB-5803-AA43-A0BB-2F3E15A2EDDE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0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17</xdr:col>
      <xdr:colOff>297419</xdr:colOff>
      <xdr:row>75</xdr:row>
      <xdr:rowOff>128415</xdr:rowOff>
    </xdr:from>
    <xdr:to>
      <xdr:col>19</xdr:col>
      <xdr:colOff>320098</xdr:colOff>
      <xdr:row>77</xdr:row>
      <xdr:rowOff>165908</xdr:rowOff>
    </xdr:to>
    <xdr:sp macro="" textlink="'Trade Analysis'!D28">
      <xdr:nvSpPr>
        <xdr:cNvPr id="127" name="TextBox 126">
          <a:extLst>
            <a:ext uri="{FF2B5EF4-FFF2-40B4-BE49-F238E27FC236}">
              <a16:creationId xmlns:a16="http://schemas.microsoft.com/office/drawing/2014/main" id="{1814956D-7AE0-234A-A2A6-B26AA40E640F}"/>
            </a:ext>
          </a:extLst>
        </xdr:cNvPr>
        <xdr:cNvSpPr txBox="1"/>
      </xdr:nvSpPr>
      <xdr:spPr>
        <a:xfrm>
          <a:off x="16467240" y="12805736"/>
          <a:ext cx="2267858" cy="445708"/>
        </a:xfrm>
        <a:prstGeom prst="roundRect">
          <a:avLst>
            <a:gd name="adj" fmla="val 50000"/>
          </a:avLst>
        </a:prstGeom>
        <a:solidFill>
          <a:schemeClr val="accent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CD173E9-3EA2-D640-A06B-C7C585287E90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 $-   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28</xdr:col>
      <xdr:colOff>26310</xdr:colOff>
      <xdr:row>54</xdr:row>
      <xdr:rowOff>88737</xdr:rowOff>
    </xdr:from>
    <xdr:to>
      <xdr:col>35</xdr:col>
      <xdr:colOff>660400</xdr:colOff>
      <xdr:row>58</xdr:row>
      <xdr:rowOff>0</xdr:rowOff>
    </xdr:to>
    <xdr:sp macro="" textlink="">
      <xdr:nvSpPr>
        <xdr:cNvPr id="1024" name="Rounded Rectangle 1023">
          <a:extLst>
            <a:ext uri="{FF2B5EF4-FFF2-40B4-BE49-F238E27FC236}">
              <a16:creationId xmlns:a16="http://schemas.microsoft.com/office/drawing/2014/main" id="{73BA9ADF-09E9-9449-8261-13AD5EA63B24}"/>
            </a:ext>
          </a:extLst>
        </xdr:cNvPr>
        <xdr:cNvSpPr/>
      </xdr:nvSpPr>
      <xdr:spPr>
        <a:xfrm>
          <a:off x="28702910" y="6895937"/>
          <a:ext cx="7161890" cy="1689263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880533</xdr:colOff>
      <xdr:row>57</xdr:row>
      <xdr:rowOff>220134</xdr:rowOff>
    </xdr:from>
    <xdr:to>
      <xdr:col>27</xdr:col>
      <xdr:colOff>592667</xdr:colOff>
      <xdr:row>78</xdr:row>
      <xdr:rowOff>141111</xdr:rowOff>
    </xdr:to>
    <xdr:sp macro="" textlink="">
      <xdr:nvSpPr>
        <xdr:cNvPr id="1027" name="Rounded Rectangle 1026">
          <a:extLst>
            <a:ext uri="{FF2B5EF4-FFF2-40B4-BE49-F238E27FC236}">
              <a16:creationId xmlns:a16="http://schemas.microsoft.com/office/drawing/2014/main" id="{E43C40B4-8D48-AE4F-AD5A-7A99A8E51CCB}"/>
            </a:ext>
          </a:extLst>
        </xdr:cNvPr>
        <xdr:cNvSpPr/>
      </xdr:nvSpPr>
      <xdr:spPr>
        <a:xfrm>
          <a:off x="19242616" y="8281106"/>
          <a:ext cx="6820607" cy="5459588"/>
        </a:xfrm>
        <a:prstGeom prst="roundRect">
          <a:avLst>
            <a:gd name="adj" fmla="val 7519"/>
          </a:avLst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381941</xdr:colOff>
      <xdr:row>55</xdr:row>
      <xdr:rowOff>145337</xdr:rowOff>
    </xdr:from>
    <xdr:to>
      <xdr:col>30</xdr:col>
      <xdr:colOff>579472</xdr:colOff>
      <xdr:row>57</xdr:row>
      <xdr:rowOff>237989</xdr:rowOff>
    </xdr:to>
    <xdr:sp macro="" textlink="U61">
      <xdr:nvSpPr>
        <xdr:cNvPr id="1028" name="TextBox 1027">
          <a:extLst>
            <a:ext uri="{FF2B5EF4-FFF2-40B4-BE49-F238E27FC236}">
              <a16:creationId xmlns:a16="http://schemas.microsoft.com/office/drawing/2014/main" id="{11D74D69-D5B8-574A-94B3-8E04AB3F3410}"/>
            </a:ext>
          </a:extLst>
        </xdr:cNvPr>
        <xdr:cNvSpPr txBox="1"/>
      </xdr:nvSpPr>
      <xdr:spPr>
        <a:xfrm>
          <a:off x="26757120" y="7402480"/>
          <a:ext cx="1830388" cy="738991"/>
        </a:xfrm>
        <a:prstGeom prst="roundRect">
          <a:avLst>
            <a:gd name="adj" fmla="val 50000"/>
          </a:avLst>
        </a:prstGeom>
        <a:solidFill>
          <a:srgbClr val="C6EFC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5886E9F-70E1-8D48-9C41-FCC1162BBA2B}" type="TxLink">
            <a:rPr lang="en-US" sz="4800" b="1" i="0" u="none" strike="noStrike">
              <a:solidFill>
                <a:srgbClr val="006100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pPr algn="ctr"/>
            <a:t>19</a:t>
          </a:fld>
          <a:endParaRPr lang="en-US" sz="8000" b="1" i="0" u="none" strike="noStrike">
            <a:solidFill>
              <a:srgbClr val="006100"/>
            </a:solidFill>
            <a:latin typeface="Arial Black" panose="020B0604020202020204" pitchFamily="34" charset="0"/>
            <a:cs typeface="Arial Black" panose="020B0604020202020204" pitchFamily="34" charset="0"/>
          </a:endParaRPr>
        </a:p>
      </xdr:txBody>
    </xdr:sp>
    <xdr:clientData/>
  </xdr:twoCellAnchor>
  <xdr:twoCellAnchor>
    <xdr:from>
      <xdr:col>30</xdr:col>
      <xdr:colOff>696333</xdr:colOff>
      <xdr:row>55</xdr:row>
      <xdr:rowOff>135610</xdr:rowOff>
    </xdr:from>
    <xdr:to>
      <xdr:col>33</xdr:col>
      <xdr:colOff>84576</xdr:colOff>
      <xdr:row>57</xdr:row>
      <xdr:rowOff>228262</xdr:rowOff>
    </xdr:to>
    <xdr:sp macro="" textlink="V61">
      <xdr:nvSpPr>
        <xdr:cNvPr id="1033" name="TextBox 1032">
          <a:extLst>
            <a:ext uri="{FF2B5EF4-FFF2-40B4-BE49-F238E27FC236}">
              <a16:creationId xmlns:a16="http://schemas.microsoft.com/office/drawing/2014/main" id="{D035B37A-054E-EB46-82E6-77127E496BD7}"/>
            </a:ext>
          </a:extLst>
        </xdr:cNvPr>
        <xdr:cNvSpPr txBox="1"/>
      </xdr:nvSpPr>
      <xdr:spPr>
        <a:xfrm>
          <a:off x="28661733" y="7374610"/>
          <a:ext cx="1826643" cy="740352"/>
        </a:xfrm>
        <a:prstGeom prst="roundRect">
          <a:avLst>
            <a:gd name="adj" fmla="val 50000"/>
          </a:avLst>
        </a:prstGeom>
        <a:solidFill>
          <a:srgbClr val="C6EFC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9885AA1-1271-4D41-9C2C-3AC090E09732}" type="TxLink">
            <a:rPr lang="en-US" sz="4800" b="1" i="0" u="none" strike="noStrike">
              <a:solidFill>
                <a:srgbClr val="006100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19</a:t>
          </a:fld>
          <a:endParaRPr lang="en-US" sz="4800" b="1" i="0" u="none" strike="noStrike">
            <a:solidFill>
              <a:srgbClr val="006100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33</xdr:col>
      <xdr:colOff>196663</xdr:colOff>
      <xdr:row>55</xdr:row>
      <xdr:rowOff>146949</xdr:rowOff>
    </xdr:from>
    <xdr:to>
      <xdr:col>35</xdr:col>
      <xdr:colOff>399869</xdr:colOff>
      <xdr:row>57</xdr:row>
      <xdr:rowOff>239601</xdr:rowOff>
    </xdr:to>
    <xdr:sp macro="" textlink="W61">
      <xdr:nvSpPr>
        <xdr:cNvPr id="1034" name="TextBox 1033">
          <a:extLst>
            <a:ext uri="{FF2B5EF4-FFF2-40B4-BE49-F238E27FC236}">
              <a16:creationId xmlns:a16="http://schemas.microsoft.com/office/drawing/2014/main" id="{E5AAB2D5-7E08-5145-A274-80D1704B7EA1}"/>
            </a:ext>
          </a:extLst>
        </xdr:cNvPr>
        <xdr:cNvSpPr txBox="1"/>
      </xdr:nvSpPr>
      <xdr:spPr>
        <a:xfrm>
          <a:off x="30605543" y="7401189"/>
          <a:ext cx="1828806" cy="742892"/>
        </a:xfrm>
        <a:prstGeom prst="roundRect">
          <a:avLst>
            <a:gd name="adj" fmla="val 50000"/>
          </a:avLst>
        </a:prstGeom>
        <a:solidFill>
          <a:srgbClr val="C6EFC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2E6A605B-D2F7-5A45-9AF5-90F0684E8BF1}" type="TxLink">
            <a:rPr lang="en-US" sz="4800" b="1" i="0" u="none" strike="noStrike">
              <a:solidFill>
                <a:srgbClr val="006100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19</a:t>
          </a:fld>
          <a:endParaRPr lang="en-US" sz="4800" b="1" i="0" u="none" strike="noStrike">
            <a:solidFill>
              <a:srgbClr val="006100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28</xdr:col>
      <xdr:colOff>711800</xdr:colOff>
      <xdr:row>54</xdr:row>
      <xdr:rowOff>154772</xdr:rowOff>
    </xdr:from>
    <xdr:to>
      <xdr:col>30</xdr:col>
      <xdr:colOff>253249</xdr:colOff>
      <xdr:row>55</xdr:row>
      <xdr:rowOff>169532</xdr:rowOff>
    </xdr:to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4F50C7BC-CE7E-B44F-88D3-639B0B2427C5}"/>
            </a:ext>
          </a:extLst>
        </xdr:cNvPr>
        <xdr:cNvSpPr txBox="1"/>
      </xdr:nvSpPr>
      <xdr:spPr>
        <a:xfrm>
          <a:off x="27086979" y="6969683"/>
          <a:ext cx="1174306" cy="4569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>
              <a:solidFill>
                <a:schemeClr val="bg1"/>
              </a:solidFill>
              <a:latin typeface="Alfarn" pitchFamily="2" charset="77"/>
            </a:rPr>
            <a:t>N</a:t>
          </a:r>
        </a:p>
      </xdr:txBody>
    </xdr:sp>
    <xdr:clientData/>
  </xdr:twoCellAnchor>
  <xdr:twoCellAnchor>
    <xdr:from>
      <xdr:col>31</xdr:col>
      <xdr:colOff>209016</xdr:colOff>
      <xdr:row>54</xdr:row>
      <xdr:rowOff>165272</xdr:rowOff>
    </xdr:from>
    <xdr:to>
      <xdr:col>32</xdr:col>
      <xdr:colOff>555957</xdr:colOff>
      <xdr:row>55</xdr:row>
      <xdr:rowOff>180032</xdr:rowOff>
    </xdr:to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ADC90830-7958-CF4E-B0AD-1AD498A815F1}"/>
            </a:ext>
          </a:extLst>
        </xdr:cNvPr>
        <xdr:cNvSpPr txBox="1"/>
      </xdr:nvSpPr>
      <xdr:spPr>
        <a:xfrm>
          <a:off x="28987216" y="6959772"/>
          <a:ext cx="1159741" cy="459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2400" b="1" i="0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t>P</a:t>
          </a:r>
        </a:p>
      </xdr:txBody>
    </xdr:sp>
    <xdr:clientData/>
  </xdr:twoCellAnchor>
  <xdr:twoCellAnchor>
    <xdr:from>
      <xdr:col>33</xdr:col>
      <xdr:colOff>531335</xdr:colOff>
      <xdr:row>54</xdr:row>
      <xdr:rowOff>180017</xdr:rowOff>
    </xdr:from>
    <xdr:to>
      <xdr:col>35</xdr:col>
      <xdr:colOff>68599</xdr:colOff>
      <xdr:row>55</xdr:row>
      <xdr:rowOff>194777</xdr:rowOff>
    </xdr:to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879D8FAE-46B1-A443-8787-C0ABF46EDE37}"/>
            </a:ext>
          </a:extLst>
        </xdr:cNvPr>
        <xdr:cNvSpPr txBox="1"/>
      </xdr:nvSpPr>
      <xdr:spPr>
        <a:xfrm>
          <a:off x="30940215" y="6987217"/>
          <a:ext cx="1162864" cy="46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 i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R</a:t>
          </a:r>
        </a:p>
      </xdr:txBody>
    </xdr:sp>
    <xdr:clientData/>
  </xdr:twoCellAnchor>
  <xdr:twoCellAnchor>
    <xdr:from>
      <xdr:col>28</xdr:col>
      <xdr:colOff>376466</xdr:colOff>
      <xdr:row>57</xdr:row>
      <xdr:rowOff>265743</xdr:rowOff>
    </xdr:from>
    <xdr:to>
      <xdr:col>30</xdr:col>
      <xdr:colOff>573997</xdr:colOff>
      <xdr:row>57</xdr:row>
      <xdr:rowOff>537883</xdr:rowOff>
    </xdr:to>
    <xdr:sp macro="" textlink="U62">
      <xdr:nvSpPr>
        <xdr:cNvPr id="1038" name="TextBox 1037">
          <a:extLst>
            <a:ext uri="{FF2B5EF4-FFF2-40B4-BE49-F238E27FC236}">
              <a16:creationId xmlns:a16="http://schemas.microsoft.com/office/drawing/2014/main" id="{3F572F1B-F98A-8D4E-8653-14A6EBBB4F56}"/>
            </a:ext>
          </a:extLst>
        </xdr:cNvPr>
        <xdr:cNvSpPr txBox="1"/>
      </xdr:nvSpPr>
      <xdr:spPr>
        <a:xfrm>
          <a:off x="26751645" y="8169225"/>
          <a:ext cx="1830388" cy="272140"/>
        </a:xfrm>
        <a:prstGeom prst="roundRect">
          <a:avLst>
            <a:gd name="adj" fmla="val 50000"/>
          </a:avLst>
        </a:prstGeom>
        <a:solidFill>
          <a:srgbClr val="FFC7C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CED6913-E77D-E746-96D8-DC0A7C3497FF}" type="TxLink">
            <a:rPr lang="en-US" sz="1800" b="1" i="0" u="none" strike="noStrike">
              <a:solidFill>
                <a:srgbClr val="9C0006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pPr algn="ctr"/>
            <a:t>0</a:t>
          </a:fld>
          <a:endParaRPr lang="en-US" sz="2400" b="1" i="0" u="none" strike="noStrike">
            <a:solidFill>
              <a:srgbClr val="9C0006"/>
            </a:solidFill>
            <a:latin typeface="Arial Black" panose="020B0604020202020204" pitchFamily="34" charset="0"/>
            <a:cs typeface="Arial Black" panose="020B0604020202020204" pitchFamily="34" charset="0"/>
          </a:endParaRPr>
        </a:p>
      </xdr:txBody>
    </xdr:sp>
    <xdr:clientData/>
  </xdr:twoCellAnchor>
  <xdr:twoCellAnchor>
    <xdr:from>
      <xdr:col>30</xdr:col>
      <xdr:colOff>690858</xdr:colOff>
      <xdr:row>57</xdr:row>
      <xdr:rowOff>256016</xdr:rowOff>
    </xdr:from>
    <xdr:to>
      <xdr:col>33</xdr:col>
      <xdr:colOff>79101</xdr:colOff>
      <xdr:row>57</xdr:row>
      <xdr:rowOff>528156</xdr:rowOff>
    </xdr:to>
    <xdr:sp macro="" textlink="V62">
      <xdr:nvSpPr>
        <xdr:cNvPr id="1039" name="TextBox 1038">
          <a:extLst>
            <a:ext uri="{FF2B5EF4-FFF2-40B4-BE49-F238E27FC236}">
              <a16:creationId xmlns:a16="http://schemas.microsoft.com/office/drawing/2014/main" id="{3BDC9747-483D-3A49-BB70-5413CD938BE5}"/>
            </a:ext>
          </a:extLst>
        </xdr:cNvPr>
        <xdr:cNvSpPr txBox="1"/>
      </xdr:nvSpPr>
      <xdr:spPr>
        <a:xfrm>
          <a:off x="28656258" y="8142716"/>
          <a:ext cx="1826643" cy="272140"/>
        </a:xfrm>
        <a:prstGeom prst="roundRect">
          <a:avLst>
            <a:gd name="adj" fmla="val 50000"/>
          </a:avLst>
        </a:prstGeom>
        <a:solidFill>
          <a:srgbClr val="FFC7C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825EAF2-444C-8542-81B0-324DB5C6DCFA}" type="TxLink">
            <a:rPr lang="en-US" sz="1800" b="1" i="0" u="none" strike="noStrike">
              <a:solidFill>
                <a:srgbClr val="9C0006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pPr algn="ctr"/>
            <a:t>0</a:t>
          </a:fld>
          <a:endParaRPr lang="en-US" sz="2400" b="1" i="0">
            <a:solidFill>
              <a:srgbClr val="9C0006"/>
            </a:solidFill>
            <a:latin typeface="Arial Black" panose="020B0604020202020204" pitchFamily="34" charset="0"/>
            <a:cs typeface="Arial Black" panose="020B0604020202020204" pitchFamily="34" charset="0"/>
          </a:endParaRPr>
        </a:p>
      </xdr:txBody>
    </xdr:sp>
    <xdr:clientData/>
  </xdr:twoCellAnchor>
  <xdr:twoCellAnchor>
    <xdr:from>
      <xdr:col>33</xdr:col>
      <xdr:colOff>191188</xdr:colOff>
      <xdr:row>57</xdr:row>
      <xdr:rowOff>267355</xdr:rowOff>
    </xdr:from>
    <xdr:to>
      <xdr:col>35</xdr:col>
      <xdr:colOff>394394</xdr:colOff>
      <xdr:row>57</xdr:row>
      <xdr:rowOff>539495</xdr:rowOff>
    </xdr:to>
    <xdr:sp macro="" textlink="W62">
      <xdr:nvSpPr>
        <xdr:cNvPr id="1040" name="TextBox 1039">
          <a:extLst>
            <a:ext uri="{FF2B5EF4-FFF2-40B4-BE49-F238E27FC236}">
              <a16:creationId xmlns:a16="http://schemas.microsoft.com/office/drawing/2014/main" id="{15E4DBB4-781D-B64F-BFB2-0A30287265BA}"/>
            </a:ext>
          </a:extLst>
        </xdr:cNvPr>
        <xdr:cNvSpPr txBox="1"/>
      </xdr:nvSpPr>
      <xdr:spPr>
        <a:xfrm>
          <a:off x="30600068" y="8171835"/>
          <a:ext cx="1828806" cy="272140"/>
        </a:xfrm>
        <a:prstGeom prst="roundRect">
          <a:avLst>
            <a:gd name="adj" fmla="val 50000"/>
          </a:avLst>
        </a:prstGeom>
        <a:solidFill>
          <a:srgbClr val="FFC7C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BEF2A5F-E019-CA40-9F66-02CBB5DF0AC3}" type="TxLink">
            <a:rPr lang="en-US" sz="1800" b="1" i="0" u="none" strike="noStrike">
              <a:solidFill>
                <a:srgbClr val="9C0006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pPr algn="ctr"/>
            <a:t>0</a:t>
          </a:fld>
          <a:endParaRPr lang="en-US" sz="2400" b="1" i="0">
            <a:solidFill>
              <a:srgbClr val="9C0006"/>
            </a:solidFill>
            <a:latin typeface="Arial Black" panose="020B0604020202020204" pitchFamily="34" charset="0"/>
            <a:cs typeface="Arial Black" panose="020B0604020202020204" pitchFamily="34" charset="0"/>
          </a:endParaRPr>
        </a:p>
      </xdr:txBody>
    </xdr:sp>
    <xdr:clientData/>
  </xdr:twoCellAnchor>
  <xdr:twoCellAnchor>
    <xdr:from>
      <xdr:col>28</xdr:col>
      <xdr:colOff>578588</xdr:colOff>
      <xdr:row>58</xdr:row>
      <xdr:rowOff>527928</xdr:rowOff>
    </xdr:from>
    <xdr:to>
      <xdr:col>35</xdr:col>
      <xdr:colOff>220134</xdr:colOff>
      <xdr:row>77</xdr:row>
      <xdr:rowOff>101601</xdr:rowOff>
    </xdr:to>
    <xdr:graphicFrame macro="">
      <xdr:nvGraphicFramePr>
        <xdr:cNvPr id="1041" name="Chart 1040">
          <a:extLst>
            <a:ext uri="{FF2B5EF4-FFF2-40B4-BE49-F238E27FC236}">
              <a16:creationId xmlns:a16="http://schemas.microsoft.com/office/drawing/2014/main" id="{B1829C48-7554-2DED-22E7-A63468814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794032</xdr:colOff>
      <xdr:row>57</xdr:row>
      <xdr:rowOff>499866</xdr:rowOff>
    </xdr:from>
    <xdr:to>
      <xdr:col>27</xdr:col>
      <xdr:colOff>346364</xdr:colOff>
      <xdr:row>57</xdr:row>
      <xdr:rowOff>643240</xdr:rowOff>
    </xdr:to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0AD75B1E-0224-1747-9210-620B3DCECB85}"/>
            </a:ext>
          </a:extLst>
        </xdr:cNvPr>
        <xdr:cNvSpPr txBox="1"/>
      </xdr:nvSpPr>
      <xdr:spPr>
        <a:xfrm>
          <a:off x="23933863" y="8410459"/>
          <a:ext cx="2006230" cy="1433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 b="1" i="0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t>LOSING TRADES</a:t>
          </a:r>
        </a:p>
      </xdr:txBody>
    </xdr:sp>
    <xdr:clientData/>
  </xdr:twoCellAnchor>
  <xdr:twoCellAnchor>
    <xdr:from>
      <xdr:col>22</xdr:col>
      <xdr:colOff>292188</xdr:colOff>
      <xdr:row>57</xdr:row>
      <xdr:rowOff>498327</xdr:rowOff>
    </xdr:from>
    <xdr:to>
      <xdr:col>24</xdr:col>
      <xdr:colOff>652703</xdr:colOff>
      <xdr:row>57</xdr:row>
      <xdr:rowOff>641701</xdr:rowOff>
    </xdr:to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8C045892-D594-6F45-AAC6-46CF795FC442}"/>
            </a:ext>
          </a:extLst>
        </xdr:cNvPr>
        <xdr:cNvSpPr txBox="1"/>
      </xdr:nvSpPr>
      <xdr:spPr>
        <a:xfrm>
          <a:off x="21796086" y="8408920"/>
          <a:ext cx="1996448" cy="1433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 b="1" i="0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t>NUMBER OF LONGS</a:t>
          </a:r>
        </a:p>
      </xdr:txBody>
    </xdr:sp>
    <xdr:clientData/>
  </xdr:twoCellAnchor>
  <xdr:twoCellAnchor>
    <xdr:from>
      <xdr:col>20</xdr:col>
      <xdr:colOff>72568</xdr:colOff>
      <xdr:row>57</xdr:row>
      <xdr:rowOff>496788</xdr:rowOff>
    </xdr:from>
    <xdr:to>
      <xdr:col>22</xdr:col>
      <xdr:colOff>163688</xdr:colOff>
      <xdr:row>57</xdr:row>
      <xdr:rowOff>640162</xdr:rowOff>
    </xdr:to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B30B32CE-5438-F64E-96D4-B76C09A16DFD}"/>
            </a:ext>
          </a:extLst>
        </xdr:cNvPr>
        <xdr:cNvSpPr txBox="1"/>
      </xdr:nvSpPr>
      <xdr:spPr>
        <a:xfrm>
          <a:off x="19682229" y="8407381"/>
          <a:ext cx="1985357" cy="1433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i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 WINNING TRADES</a:t>
          </a:r>
        </a:p>
      </xdr:txBody>
    </xdr:sp>
    <xdr:clientData/>
  </xdr:twoCellAnchor>
  <xdr:twoCellAnchor>
    <xdr:from>
      <xdr:col>24</xdr:col>
      <xdr:colOff>792493</xdr:colOff>
      <xdr:row>58</xdr:row>
      <xdr:rowOff>485935</xdr:rowOff>
    </xdr:from>
    <xdr:to>
      <xdr:col>27</xdr:col>
      <xdr:colOff>344825</xdr:colOff>
      <xdr:row>58</xdr:row>
      <xdr:rowOff>624960</xdr:rowOff>
    </xdr:to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61089728-A528-764C-9000-6F2500DB336B}"/>
            </a:ext>
          </a:extLst>
        </xdr:cNvPr>
        <xdr:cNvSpPr txBox="1"/>
      </xdr:nvSpPr>
      <xdr:spPr>
        <a:xfrm>
          <a:off x="23806432" y="9068056"/>
          <a:ext cx="1976878" cy="1390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 b="1" i="0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t>BIGGEST LOSS</a:t>
          </a:r>
        </a:p>
      </xdr:txBody>
    </xdr:sp>
    <xdr:clientData/>
  </xdr:twoCellAnchor>
  <xdr:twoCellAnchor>
    <xdr:from>
      <xdr:col>22</xdr:col>
      <xdr:colOff>290649</xdr:colOff>
      <xdr:row>58</xdr:row>
      <xdr:rowOff>484396</xdr:rowOff>
    </xdr:from>
    <xdr:to>
      <xdr:col>24</xdr:col>
      <xdr:colOff>651164</xdr:colOff>
      <xdr:row>58</xdr:row>
      <xdr:rowOff>623421</xdr:rowOff>
    </xdr:to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58CCC3D5-804D-B943-ABEC-6466D96CBA71}"/>
            </a:ext>
          </a:extLst>
        </xdr:cNvPr>
        <xdr:cNvSpPr txBox="1"/>
      </xdr:nvSpPr>
      <xdr:spPr>
        <a:xfrm>
          <a:off x="21688225" y="9066517"/>
          <a:ext cx="1976878" cy="1390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 b="1" i="0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t>NUMBER OF SHORTS</a:t>
          </a:r>
        </a:p>
      </xdr:txBody>
    </xdr:sp>
    <xdr:clientData/>
  </xdr:twoCellAnchor>
  <xdr:twoCellAnchor>
    <xdr:from>
      <xdr:col>20</xdr:col>
      <xdr:colOff>71029</xdr:colOff>
      <xdr:row>58</xdr:row>
      <xdr:rowOff>482857</xdr:rowOff>
    </xdr:from>
    <xdr:to>
      <xdr:col>22</xdr:col>
      <xdr:colOff>162149</xdr:colOff>
      <xdr:row>58</xdr:row>
      <xdr:rowOff>621882</xdr:rowOff>
    </xdr:to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FD8CAD48-466B-6B42-B490-A8D820F4A62C}"/>
            </a:ext>
          </a:extLst>
        </xdr:cNvPr>
        <xdr:cNvSpPr txBox="1"/>
      </xdr:nvSpPr>
      <xdr:spPr>
        <a:xfrm>
          <a:off x="19582847" y="9064978"/>
          <a:ext cx="1976878" cy="1390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 b="1" i="0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t>BIGGEST WIN</a:t>
          </a:r>
        </a:p>
      </xdr:txBody>
    </xdr:sp>
    <xdr:clientData/>
  </xdr:twoCellAnchor>
  <xdr:twoCellAnchor>
    <xdr:from>
      <xdr:col>20</xdr:col>
      <xdr:colOff>58250</xdr:colOff>
      <xdr:row>58</xdr:row>
      <xdr:rowOff>12392</xdr:rowOff>
    </xdr:from>
    <xdr:to>
      <xdr:col>22</xdr:col>
      <xdr:colOff>166767</xdr:colOff>
      <xdr:row>58</xdr:row>
      <xdr:rowOff>373442</xdr:rowOff>
    </xdr:to>
    <xdr:sp macro="" textlink="AH63">
      <xdr:nvSpPr>
        <xdr:cNvPr id="1050" name="TextBox 1049">
          <a:extLst>
            <a:ext uri="{FF2B5EF4-FFF2-40B4-BE49-F238E27FC236}">
              <a16:creationId xmlns:a16="http://schemas.microsoft.com/office/drawing/2014/main" id="{26B1770C-DD29-D148-94CF-013577B94B06}"/>
            </a:ext>
          </a:extLst>
        </xdr:cNvPr>
        <xdr:cNvSpPr txBox="1"/>
      </xdr:nvSpPr>
      <xdr:spPr>
        <a:xfrm>
          <a:off x="19667911" y="8568748"/>
          <a:ext cx="2002754" cy="361050"/>
        </a:xfrm>
        <a:prstGeom prst="roundRect">
          <a:avLst>
            <a:gd name="adj" fmla="val 50000"/>
          </a:avLst>
        </a:prstGeom>
        <a:solidFill>
          <a:srgbClr val="C6EFC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AD490D3-8833-A341-AE45-AABA621BB5A0}" type="TxLink">
            <a:rPr lang="en-US" sz="1800" b="1" i="0" u="none" strike="noStrike">
              <a:solidFill>
                <a:srgbClr val="006100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pPr algn="ctr"/>
            <a:t>9</a:t>
          </a:fld>
          <a:endParaRPr lang="en-US" sz="3600" b="1" i="0">
            <a:solidFill>
              <a:srgbClr val="006100"/>
            </a:solidFill>
            <a:latin typeface="Arial Black" panose="020B0604020202020204" pitchFamily="34" charset="0"/>
            <a:cs typeface="Arial Black" panose="020B0604020202020204" pitchFamily="34" charset="0"/>
          </a:endParaRPr>
        </a:p>
      </xdr:txBody>
    </xdr:sp>
    <xdr:clientData/>
  </xdr:twoCellAnchor>
  <xdr:twoCellAnchor>
    <xdr:from>
      <xdr:col>22</xdr:col>
      <xdr:colOff>274791</xdr:colOff>
      <xdr:row>58</xdr:row>
      <xdr:rowOff>10852</xdr:rowOff>
    </xdr:from>
    <xdr:to>
      <xdr:col>24</xdr:col>
      <xdr:colOff>652703</xdr:colOff>
      <xdr:row>58</xdr:row>
      <xdr:rowOff>371902</xdr:rowOff>
    </xdr:to>
    <xdr:sp macro="" textlink="'Trade Analysis'!H26">
      <xdr:nvSpPr>
        <xdr:cNvPr id="1051" name="TextBox 1050">
          <a:extLst>
            <a:ext uri="{FF2B5EF4-FFF2-40B4-BE49-F238E27FC236}">
              <a16:creationId xmlns:a16="http://schemas.microsoft.com/office/drawing/2014/main" id="{983251CD-1E4C-2F4B-A7AB-DC23D151BB26}"/>
            </a:ext>
          </a:extLst>
        </xdr:cNvPr>
        <xdr:cNvSpPr txBox="1"/>
      </xdr:nvSpPr>
      <xdr:spPr>
        <a:xfrm>
          <a:off x="21778689" y="8567208"/>
          <a:ext cx="2013845" cy="361050"/>
        </a:xfrm>
        <a:prstGeom prst="roundRect">
          <a:avLst>
            <a:gd name="adj" fmla="val 50000"/>
          </a:avLst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A34F97D-0F83-CA4A-B3C0-58AAEADDB713}" type="TxLink">
            <a:rPr lang="en-US" sz="2800" b="1" i="0" u="none" strike="noStrike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pPr algn="ctr"/>
            <a:t>3</a:t>
          </a:fld>
          <a:endParaRPr lang="en-US" sz="4800" b="1" i="0">
            <a:solidFill>
              <a:schemeClr val="bg1"/>
            </a:solidFill>
            <a:latin typeface="Arial Black" panose="020B0604020202020204" pitchFamily="34" charset="0"/>
            <a:cs typeface="Arial Black" panose="020B0604020202020204" pitchFamily="34" charset="0"/>
          </a:endParaRPr>
        </a:p>
      </xdr:txBody>
    </xdr:sp>
    <xdr:clientData/>
  </xdr:twoCellAnchor>
  <xdr:twoCellAnchor>
    <xdr:from>
      <xdr:col>24</xdr:col>
      <xdr:colOff>773555</xdr:colOff>
      <xdr:row>58</xdr:row>
      <xdr:rowOff>9312</xdr:rowOff>
    </xdr:from>
    <xdr:to>
      <xdr:col>27</xdr:col>
      <xdr:colOff>343284</xdr:colOff>
      <xdr:row>58</xdr:row>
      <xdr:rowOff>370362</xdr:rowOff>
    </xdr:to>
    <xdr:sp macro="" textlink="AH64">
      <xdr:nvSpPr>
        <xdr:cNvPr id="1052" name="TextBox 1051">
          <a:extLst>
            <a:ext uri="{FF2B5EF4-FFF2-40B4-BE49-F238E27FC236}">
              <a16:creationId xmlns:a16="http://schemas.microsoft.com/office/drawing/2014/main" id="{642239A5-4FF6-204F-BC17-DE87D0C52D4E}"/>
            </a:ext>
          </a:extLst>
        </xdr:cNvPr>
        <xdr:cNvSpPr txBox="1"/>
      </xdr:nvSpPr>
      <xdr:spPr>
        <a:xfrm>
          <a:off x="23913386" y="8565668"/>
          <a:ext cx="2023627" cy="361050"/>
        </a:xfrm>
        <a:prstGeom prst="roundRect">
          <a:avLst>
            <a:gd name="adj" fmla="val 50000"/>
          </a:avLst>
        </a:prstGeom>
        <a:solidFill>
          <a:srgbClr val="FFC7C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37D1647-79CA-A548-AFD7-DC6C0950B2A5}" type="TxLink">
            <a:rPr lang="en-US" sz="2000" b="1" i="0" u="none" strike="noStrike">
              <a:solidFill>
                <a:srgbClr val="9C0006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pPr algn="ctr"/>
            <a:t>10</a:t>
          </a:fld>
          <a:endParaRPr lang="en-US" sz="4000" b="1" i="0">
            <a:solidFill>
              <a:srgbClr val="9C0006"/>
            </a:solidFill>
            <a:latin typeface="Arial Black" panose="020B0604020202020204" pitchFamily="34" charset="0"/>
            <a:cs typeface="Arial Black" panose="020B0604020202020204" pitchFamily="34" charset="0"/>
          </a:endParaRPr>
        </a:p>
      </xdr:txBody>
    </xdr:sp>
    <xdr:clientData/>
  </xdr:twoCellAnchor>
  <xdr:twoCellAnchor>
    <xdr:from>
      <xdr:col>20</xdr:col>
      <xdr:colOff>56710</xdr:colOff>
      <xdr:row>58</xdr:row>
      <xdr:rowOff>639875</xdr:rowOff>
    </xdr:from>
    <xdr:to>
      <xdr:col>22</xdr:col>
      <xdr:colOff>165227</xdr:colOff>
      <xdr:row>59</xdr:row>
      <xdr:rowOff>141430</xdr:rowOff>
    </xdr:to>
    <xdr:sp macro="" textlink="'Trade Analysis'!R27">
      <xdr:nvSpPr>
        <xdr:cNvPr id="1053" name="TextBox 1052">
          <a:extLst>
            <a:ext uri="{FF2B5EF4-FFF2-40B4-BE49-F238E27FC236}">
              <a16:creationId xmlns:a16="http://schemas.microsoft.com/office/drawing/2014/main" id="{53399C4A-5842-3F41-B6C6-321D24AF3284}"/>
            </a:ext>
          </a:extLst>
        </xdr:cNvPr>
        <xdr:cNvSpPr txBox="1"/>
      </xdr:nvSpPr>
      <xdr:spPr>
        <a:xfrm>
          <a:off x="19568528" y="9221996"/>
          <a:ext cx="1994275" cy="361050"/>
        </a:xfrm>
        <a:prstGeom prst="roundRect">
          <a:avLst>
            <a:gd name="adj" fmla="val 50000"/>
          </a:avLst>
        </a:prstGeom>
        <a:solidFill>
          <a:srgbClr val="C6EFC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178B45F5-A1A4-3F4B-9A76-D0432C9A5309}" type="TxLink">
            <a:rPr lang="en-US" sz="1800" b="1" i="0" u="none" strike="noStrike">
              <a:solidFill>
                <a:srgbClr val="006100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 $3,910.00 </a:t>
          </a:fld>
          <a:endParaRPr lang="en-US" sz="1800" b="1" i="0" u="none" strike="noStrike">
            <a:solidFill>
              <a:srgbClr val="006100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22</xdr:col>
      <xdr:colOff>273251</xdr:colOff>
      <xdr:row>58</xdr:row>
      <xdr:rowOff>638335</xdr:rowOff>
    </xdr:from>
    <xdr:to>
      <xdr:col>24</xdr:col>
      <xdr:colOff>651163</xdr:colOff>
      <xdr:row>59</xdr:row>
      <xdr:rowOff>139890</xdr:rowOff>
    </xdr:to>
    <xdr:sp macro="" textlink="'Trade Analysis'!H27">
      <xdr:nvSpPr>
        <xdr:cNvPr id="1054" name="TextBox 1053">
          <a:extLst>
            <a:ext uri="{FF2B5EF4-FFF2-40B4-BE49-F238E27FC236}">
              <a16:creationId xmlns:a16="http://schemas.microsoft.com/office/drawing/2014/main" id="{1A0761D7-1316-214A-964E-D39F2D7DCC61}"/>
            </a:ext>
          </a:extLst>
        </xdr:cNvPr>
        <xdr:cNvSpPr txBox="1"/>
      </xdr:nvSpPr>
      <xdr:spPr>
        <a:xfrm>
          <a:off x="21670827" y="9220456"/>
          <a:ext cx="1994275" cy="361050"/>
        </a:xfrm>
        <a:prstGeom prst="roundRect">
          <a:avLst>
            <a:gd name="adj" fmla="val 50000"/>
          </a:avLst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F3A9884-2414-F74E-8C61-F3B1FDA53467}" type="TxLink">
            <a:rPr lang="en-US" sz="28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16</a:t>
          </a:fld>
          <a:endParaRPr lang="en-US" sz="28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24</xdr:col>
      <xdr:colOff>772015</xdr:colOff>
      <xdr:row>58</xdr:row>
      <xdr:rowOff>636795</xdr:rowOff>
    </xdr:from>
    <xdr:to>
      <xdr:col>27</xdr:col>
      <xdr:colOff>341744</xdr:colOff>
      <xdr:row>59</xdr:row>
      <xdr:rowOff>138350</xdr:rowOff>
    </xdr:to>
    <xdr:sp macro="" textlink="'Trade Analysis'!R30">
      <xdr:nvSpPr>
        <xdr:cNvPr id="1055" name="TextBox 1054">
          <a:extLst>
            <a:ext uri="{FF2B5EF4-FFF2-40B4-BE49-F238E27FC236}">
              <a16:creationId xmlns:a16="http://schemas.microsoft.com/office/drawing/2014/main" id="{23785FA9-A7F5-9D4E-83A1-37DF143F633D}"/>
            </a:ext>
          </a:extLst>
        </xdr:cNvPr>
        <xdr:cNvSpPr txBox="1"/>
      </xdr:nvSpPr>
      <xdr:spPr>
        <a:xfrm>
          <a:off x="23785954" y="9218916"/>
          <a:ext cx="1994275" cy="361050"/>
        </a:xfrm>
        <a:prstGeom prst="roundRect">
          <a:avLst>
            <a:gd name="adj" fmla="val 50000"/>
          </a:avLst>
        </a:prstGeom>
        <a:solidFill>
          <a:srgbClr val="FFC7C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58D2FF8-5668-DA40-BD4E-C686C723804E}" type="TxLink">
            <a:rPr lang="en-US" sz="2000" b="1" i="0" u="none" strike="noStrike">
              <a:solidFill>
                <a:srgbClr val="9C0006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 $(2,930.00)</a:t>
          </a:fld>
          <a:endParaRPr lang="en-US" sz="2000" b="1" i="0" u="none" strike="noStrike">
            <a:solidFill>
              <a:srgbClr val="9C0006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20</xdr:col>
      <xdr:colOff>403466</xdr:colOff>
      <xdr:row>60</xdr:row>
      <xdr:rowOff>65747</xdr:rowOff>
    </xdr:from>
    <xdr:to>
      <xdr:col>23</xdr:col>
      <xdr:colOff>40530</xdr:colOff>
      <xdr:row>62</xdr:row>
      <xdr:rowOff>121039</xdr:rowOff>
    </xdr:to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78786088-E88E-4B4E-88CD-E3BC4177D830}"/>
            </a:ext>
          </a:extLst>
        </xdr:cNvPr>
        <xdr:cNvSpPr txBox="1"/>
      </xdr:nvSpPr>
      <xdr:spPr>
        <a:xfrm>
          <a:off x="19953360" y="9658300"/>
          <a:ext cx="2339191" cy="46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2400" b="1" i="0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t>BEST TRADE</a:t>
          </a:r>
        </a:p>
      </xdr:txBody>
    </xdr:sp>
    <xdr:clientData/>
  </xdr:twoCellAnchor>
  <xdr:twoCellAnchor>
    <xdr:from>
      <xdr:col>23</xdr:col>
      <xdr:colOff>609911</xdr:colOff>
      <xdr:row>60</xdr:row>
      <xdr:rowOff>42509</xdr:rowOff>
    </xdr:from>
    <xdr:to>
      <xdr:col>27</xdr:col>
      <xdr:colOff>54043</xdr:colOff>
      <xdr:row>62</xdr:row>
      <xdr:rowOff>97801</xdr:rowOff>
    </xdr:to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74D92BBA-E232-354B-BC14-C917281829C2}"/>
            </a:ext>
          </a:extLst>
        </xdr:cNvPr>
        <xdr:cNvSpPr txBox="1"/>
      </xdr:nvSpPr>
      <xdr:spPr>
        <a:xfrm>
          <a:off x="22861932" y="9635062"/>
          <a:ext cx="2686685" cy="46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 i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WORST</a:t>
          </a:r>
          <a:r>
            <a:rPr lang="en-US" sz="2400" b="1" i="0" baseline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 TRADE</a:t>
          </a:r>
          <a:endParaRPr lang="en-US" sz="2400" b="1" i="0">
            <a:solidFill>
              <a:schemeClr val="bg1"/>
            </a:solidFill>
            <a:latin typeface="Arial Black" panose="020B0604020202020204" pitchFamily="34" charset="0"/>
            <a:cs typeface="Arial Black" panose="020B0604020202020204" pitchFamily="34" charset="0"/>
          </a:endParaRPr>
        </a:p>
      </xdr:txBody>
    </xdr:sp>
    <xdr:clientData/>
  </xdr:twoCellAnchor>
  <xdr:twoCellAnchor>
    <xdr:from>
      <xdr:col>20</xdr:col>
      <xdr:colOff>75023</xdr:colOff>
      <xdr:row>62</xdr:row>
      <xdr:rowOff>111967</xdr:rowOff>
    </xdr:from>
    <xdr:to>
      <xdr:col>23</xdr:col>
      <xdr:colOff>272598</xdr:colOff>
      <xdr:row>63</xdr:row>
      <xdr:rowOff>55429</xdr:rowOff>
    </xdr:to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3AE65C36-70FB-794F-9DA3-D821F8F29220}"/>
            </a:ext>
          </a:extLst>
        </xdr:cNvPr>
        <xdr:cNvSpPr txBox="1"/>
      </xdr:nvSpPr>
      <xdr:spPr>
        <a:xfrm>
          <a:off x="19624917" y="10109839"/>
          <a:ext cx="2899702" cy="146122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STOCK</a:t>
          </a:r>
        </a:p>
      </xdr:txBody>
    </xdr:sp>
    <xdr:clientData/>
  </xdr:twoCellAnchor>
  <xdr:twoCellAnchor>
    <xdr:from>
      <xdr:col>20</xdr:col>
      <xdr:colOff>60705</xdr:colOff>
      <xdr:row>63</xdr:row>
      <xdr:rowOff>73422</xdr:rowOff>
    </xdr:from>
    <xdr:to>
      <xdr:col>23</xdr:col>
      <xdr:colOff>283724</xdr:colOff>
      <xdr:row>65</xdr:row>
      <xdr:rowOff>29153</xdr:rowOff>
    </xdr:to>
    <xdr:sp macro="" textlink="'Trade Analysis'!P27">
      <xdr:nvSpPr>
        <xdr:cNvPr id="1060" name="TextBox 1059">
          <a:extLst>
            <a:ext uri="{FF2B5EF4-FFF2-40B4-BE49-F238E27FC236}">
              <a16:creationId xmlns:a16="http://schemas.microsoft.com/office/drawing/2014/main" id="{B4688142-0D75-5A47-83EC-276E25B3E5D0}"/>
            </a:ext>
          </a:extLst>
        </xdr:cNvPr>
        <xdr:cNvSpPr txBox="1"/>
      </xdr:nvSpPr>
      <xdr:spPr>
        <a:xfrm>
          <a:off x="19610599" y="10273954"/>
          <a:ext cx="2925146" cy="361050"/>
        </a:xfrm>
        <a:prstGeom prst="roundRect">
          <a:avLst>
            <a:gd name="adj" fmla="val 50000"/>
          </a:avLst>
        </a:prstGeom>
        <a:solidFill>
          <a:srgbClr val="C6EFC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21E46F2-A54A-D347-B97B-7B428009B6F7}" type="TxLink">
            <a:rPr lang="en-US" sz="2000" b="1" i="0" u="none" strike="noStrike">
              <a:solidFill>
                <a:srgbClr val="006100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pPr algn="ctr"/>
            <a:t>MU</a:t>
          </a:fld>
          <a:endParaRPr lang="en-US" sz="5400" b="1" i="0">
            <a:solidFill>
              <a:srgbClr val="006100"/>
            </a:solidFill>
            <a:latin typeface="Arial Black" panose="020B0604020202020204" pitchFamily="34" charset="0"/>
            <a:cs typeface="Arial Black" panose="020B0604020202020204" pitchFamily="34" charset="0"/>
          </a:endParaRPr>
        </a:p>
      </xdr:txBody>
    </xdr:sp>
    <xdr:clientData/>
  </xdr:twoCellAnchor>
  <xdr:twoCellAnchor>
    <xdr:from>
      <xdr:col>20</xdr:col>
      <xdr:colOff>65296</xdr:colOff>
      <xdr:row>65</xdr:row>
      <xdr:rowOff>129260</xdr:rowOff>
    </xdr:from>
    <xdr:to>
      <xdr:col>23</xdr:col>
      <xdr:colOff>262871</xdr:colOff>
      <xdr:row>66</xdr:row>
      <xdr:rowOff>72722</xdr:rowOff>
    </xdr:to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A61DC3FB-255D-5A46-87A5-070BF8CB21FE}"/>
            </a:ext>
          </a:extLst>
        </xdr:cNvPr>
        <xdr:cNvSpPr txBox="1"/>
      </xdr:nvSpPr>
      <xdr:spPr>
        <a:xfrm>
          <a:off x="19615190" y="10735111"/>
          <a:ext cx="2899702" cy="146122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SETUP</a:t>
          </a:r>
        </a:p>
      </xdr:txBody>
    </xdr:sp>
    <xdr:clientData/>
  </xdr:twoCellAnchor>
  <xdr:twoCellAnchor>
    <xdr:from>
      <xdr:col>20</xdr:col>
      <xdr:colOff>50978</xdr:colOff>
      <xdr:row>66</xdr:row>
      <xdr:rowOff>90715</xdr:rowOff>
    </xdr:from>
    <xdr:to>
      <xdr:col>23</xdr:col>
      <xdr:colOff>273997</xdr:colOff>
      <xdr:row>68</xdr:row>
      <xdr:rowOff>46446</xdr:rowOff>
    </xdr:to>
    <xdr:sp macro="" textlink="'Trade Analysis'!#REF!">
      <xdr:nvSpPr>
        <xdr:cNvPr id="1064" name="TextBox 1063">
          <a:extLst>
            <a:ext uri="{FF2B5EF4-FFF2-40B4-BE49-F238E27FC236}">
              <a16:creationId xmlns:a16="http://schemas.microsoft.com/office/drawing/2014/main" id="{438371FF-8F0D-7E40-8FC0-89A067A4178A}"/>
            </a:ext>
          </a:extLst>
        </xdr:cNvPr>
        <xdr:cNvSpPr txBox="1"/>
      </xdr:nvSpPr>
      <xdr:spPr>
        <a:xfrm>
          <a:off x="19600872" y="10899226"/>
          <a:ext cx="2925146" cy="361050"/>
        </a:xfrm>
        <a:prstGeom prst="roundRect">
          <a:avLst>
            <a:gd name="adj" fmla="val 50000"/>
          </a:avLst>
        </a:prstGeom>
        <a:solidFill>
          <a:srgbClr val="C6EFC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25E2B9E5-B0FC-5F48-B9B2-AA9B63EBF7C2}" type="TxLink">
            <a:rPr lang="en-US" sz="2000" b="1" i="0" u="none" strike="noStrike">
              <a:solidFill>
                <a:srgbClr val="006100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SURGE</a:t>
          </a:fld>
          <a:endParaRPr lang="en-US" sz="2000" b="1" i="0" u="none" strike="noStrike">
            <a:solidFill>
              <a:srgbClr val="006100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20</xdr:col>
      <xdr:colOff>69079</xdr:colOff>
      <xdr:row>68</xdr:row>
      <xdr:rowOff>146554</xdr:rowOff>
    </xdr:from>
    <xdr:to>
      <xdr:col>23</xdr:col>
      <xdr:colOff>266654</xdr:colOff>
      <xdr:row>69</xdr:row>
      <xdr:rowOff>90017</xdr:rowOff>
    </xdr:to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689E51B5-9F8B-914A-A36A-0B1F61B23543}"/>
            </a:ext>
          </a:extLst>
        </xdr:cNvPr>
        <xdr:cNvSpPr txBox="1"/>
      </xdr:nvSpPr>
      <xdr:spPr>
        <a:xfrm>
          <a:off x="19618973" y="11360384"/>
          <a:ext cx="2899702" cy="146122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EVENT</a:t>
          </a:r>
        </a:p>
      </xdr:txBody>
    </xdr:sp>
    <xdr:clientData/>
  </xdr:twoCellAnchor>
  <xdr:twoCellAnchor>
    <xdr:from>
      <xdr:col>20</xdr:col>
      <xdr:colOff>54761</xdr:colOff>
      <xdr:row>69</xdr:row>
      <xdr:rowOff>108010</xdr:rowOff>
    </xdr:from>
    <xdr:to>
      <xdr:col>23</xdr:col>
      <xdr:colOff>277780</xdr:colOff>
      <xdr:row>71</xdr:row>
      <xdr:rowOff>63740</xdr:rowOff>
    </xdr:to>
    <xdr:sp macro="" textlink="'Trade Analysis'!Q27">
      <xdr:nvSpPr>
        <xdr:cNvPr id="1066" name="TextBox 1065">
          <a:extLst>
            <a:ext uri="{FF2B5EF4-FFF2-40B4-BE49-F238E27FC236}">
              <a16:creationId xmlns:a16="http://schemas.microsoft.com/office/drawing/2014/main" id="{EA39A6E4-097C-BF4E-8A1E-F47A977616E0}"/>
            </a:ext>
          </a:extLst>
        </xdr:cNvPr>
        <xdr:cNvSpPr txBox="1"/>
      </xdr:nvSpPr>
      <xdr:spPr>
        <a:xfrm>
          <a:off x="19604655" y="11524499"/>
          <a:ext cx="2925146" cy="361050"/>
        </a:xfrm>
        <a:prstGeom prst="roundRect">
          <a:avLst>
            <a:gd name="adj" fmla="val 50000"/>
          </a:avLst>
        </a:prstGeom>
        <a:solidFill>
          <a:srgbClr val="C6EFC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9828DB3-4EC1-4647-BDC1-6C1A21FE6D4D}" type="TxLink">
            <a:rPr lang="en-US" sz="2000" b="1" i="0" u="none" strike="noStrike">
              <a:solidFill>
                <a:srgbClr val="006100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Rise</a:t>
          </a:fld>
          <a:endParaRPr lang="en-US" sz="2000" b="1" i="0" u="none" strike="noStrike">
            <a:solidFill>
              <a:srgbClr val="006100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20</xdr:col>
      <xdr:colOff>59351</xdr:colOff>
      <xdr:row>71</xdr:row>
      <xdr:rowOff>190869</xdr:rowOff>
    </xdr:from>
    <xdr:to>
      <xdr:col>23</xdr:col>
      <xdr:colOff>256926</xdr:colOff>
      <xdr:row>72</xdr:row>
      <xdr:rowOff>134332</xdr:rowOff>
    </xdr:to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CA008F24-39CC-B24F-B8A1-1FE16C93D753}"/>
            </a:ext>
          </a:extLst>
        </xdr:cNvPr>
        <xdr:cNvSpPr txBox="1"/>
      </xdr:nvSpPr>
      <xdr:spPr>
        <a:xfrm>
          <a:off x="19609245" y="12012678"/>
          <a:ext cx="2899702" cy="146122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POSITION</a:t>
          </a:r>
        </a:p>
      </xdr:txBody>
    </xdr:sp>
    <xdr:clientData/>
  </xdr:twoCellAnchor>
  <xdr:twoCellAnchor>
    <xdr:from>
      <xdr:col>20</xdr:col>
      <xdr:colOff>45033</xdr:colOff>
      <xdr:row>72</xdr:row>
      <xdr:rowOff>152325</xdr:rowOff>
    </xdr:from>
    <xdr:to>
      <xdr:col>23</xdr:col>
      <xdr:colOff>268052</xdr:colOff>
      <xdr:row>74</xdr:row>
      <xdr:rowOff>108056</xdr:rowOff>
    </xdr:to>
    <xdr:sp macro="" textlink="'Trade Analysis'!S27">
      <xdr:nvSpPr>
        <xdr:cNvPr id="1068" name="TextBox 1067">
          <a:extLst>
            <a:ext uri="{FF2B5EF4-FFF2-40B4-BE49-F238E27FC236}">
              <a16:creationId xmlns:a16="http://schemas.microsoft.com/office/drawing/2014/main" id="{70DC7913-C15B-D14E-AB3E-5AC787D0E0FF}"/>
            </a:ext>
          </a:extLst>
        </xdr:cNvPr>
        <xdr:cNvSpPr txBox="1"/>
      </xdr:nvSpPr>
      <xdr:spPr>
        <a:xfrm>
          <a:off x="19594927" y="12176793"/>
          <a:ext cx="2925146" cy="361050"/>
        </a:xfrm>
        <a:prstGeom prst="roundRect">
          <a:avLst>
            <a:gd name="adj" fmla="val 50000"/>
          </a:avLst>
        </a:prstGeom>
        <a:solidFill>
          <a:srgbClr val="C6EFC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06ACC1D-8A5D-2E4E-ADB6-7F62452D8864}" type="TxLink">
            <a:rPr lang="en-US" sz="2000" b="1" i="0" u="none" strike="noStrike">
              <a:solidFill>
                <a:srgbClr val="006100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2</a:t>
          </a:fld>
          <a:endParaRPr lang="en-US" sz="2000" b="1" i="0" u="none" strike="noStrike">
            <a:solidFill>
              <a:srgbClr val="006100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20</xdr:col>
      <xdr:colOff>63134</xdr:colOff>
      <xdr:row>75</xdr:row>
      <xdr:rowOff>19015</xdr:rowOff>
    </xdr:from>
    <xdr:to>
      <xdr:col>23</xdr:col>
      <xdr:colOff>260709</xdr:colOff>
      <xdr:row>75</xdr:row>
      <xdr:rowOff>165137</xdr:rowOff>
    </xdr:to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D12E6A7A-B45F-2942-BA13-6F41EB356D93}"/>
            </a:ext>
          </a:extLst>
        </xdr:cNvPr>
        <xdr:cNvSpPr txBox="1"/>
      </xdr:nvSpPr>
      <xdr:spPr>
        <a:xfrm>
          <a:off x="19613028" y="12651462"/>
          <a:ext cx="2899702" cy="146122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DAY OF THE WEEK</a:t>
          </a:r>
        </a:p>
      </xdr:txBody>
    </xdr:sp>
    <xdr:clientData/>
  </xdr:twoCellAnchor>
  <xdr:twoCellAnchor>
    <xdr:from>
      <xdr:col>20</xdr:col>
      <xdr:colOff>48816</xdr:colOff>
      <xdr:row>75</xdr:row>
      <xdr:rowOff>183130</xdr:rowOff>
    </xdr:from>
    <xdr:to>
      <xdr:col>23</xdr:col>
      <xdr:colOff>271835</xdr:colOff>
      <xdr:row>77</xdr:row>
      <xdr:rowOff>138861</xdr:rowOff>
    </xdr:to>
    <xdr:sp macro="" textlink="'Trade Analysis'!T27">
      <xdr:nvSpPr>
        <xdr:cNvPr id="1070" name="TextBox 1069">
          <a:extLst>
            <a:ext uri="{FF2B5EF4-FFF2-40B4-BE49-F238E27FC236}">
              <a16:creationId xmlns:a16="http://schemas.microsoft.com/office/drawing/2014/main" id="{7B00DD15-0D07-6042-916E-5D380DA8EF32}"/>
            </a:ext>
          </a:extLst>
        </xdr:cNvPr>
        <xdr:cNvSpPr txBox="1"/>
      </xdr:nvSpPr>
      <xdr:spPr>
        <a:xfrm>
          <a:off x="19598710" y="12815577"/>
          <a:ext cx="2925146" cy="361050"/>
        </a:xfrm>
        <a:prstGeom prst="roundRect">
          <a:avLst>
            <a:gd name="adj" fmla="val 50000"/>
          </a:avLst>
        </a:prstGeom>
        <a:solidFill>
          <a:srgbClr val="C6EFC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4E0CC1D-D34E-B94F-84E3-6E6B1F26DBBB}" type="TxLink">
            <a:rPr lang="en-US" sz="2000" b="1" i="0" u="none" strike="noStrike">
              <a:solidFill>
                <a:srgbClr val="006100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Tuesday</a:t>
          </a:fld>
          <a:endParaRPr lang="en-US" sz="2000" b="1" i="0" u="none" strike="noStrike">
            <a:solidFill>
              <a:srgbClr val="006100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23</xdr:col>
      <xdr:colOff>497636</xdr:colOff>
      <xdr:row>62</xdr:row>
      <xdr:rowOff>102239</xdr:rowOff>
    </xdr:from>
    <xdr:to>
      <xdr:col>27</xdr:col>
      <xdr:colOff>154785</xdr:colOff>
      <xdr:row>63</xdr:row>
      <xdr:rowOff>45701</xdr:rowOff>
    </xdr:to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9CB31644-ACB0-E544-BECC-8A405310039C}"/>
            </a:ext>
          </a:extLst>
        </xdr:cNvPr>
        <xdr:cNvSpPr txBox="1"/>
      </xdr:nvSpPr>
      <xdr:spPr>
        <a:xfrm>
          <a:off x="22749657" y="10100111"/>
          <a:ext cx="2899702" cy="146122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STOCK</a:t>
          </a:r>
        </a:p>
      </xdr:txBody>
    </xdr:sp>
    <xdr:clientData/>
  </xdr:twoCellAnchor>
  <xdr:twoCellAnchor>
    <xdr:from>
      <xdr:col>23</xdr:col>
      <xdr:colOff>483318</xdr:colOff>
      <xdr:row>63</xdr:row>
      <xdr:rowOff>63694</xdr:rowOff>
    </xdr:from>
    <xdr:to>
      <xdr:col>27</xdr:col>
      <xdr:colOff>165911</xdr:colOff>
      <xdr:row>65</xdr:row>
      <xdr:rowOff>19425</xdr:rowOff>
    </xdr:to>
    <xdr:sp macro="" textlink="'Trade Analysis'!P30">
      <xdr:nvSpPr>
        <xdr:cNvPr id="1072" name="TextBox 1071">
          <a:extLst>
            <a:ext uri="{FF2B5EF4-FFF2-40B4-BE49-F238E27FC236}">
              <a16:creationId xmlns:a16="http://schemas.microsoft.com/office/drawing/2014/main" id="{4CF67BED-89E1-2C45-92AC-F5A7CD126A1A}"/>
            </a:ext>
          </a:extLst>
        </xdr:cNvPr>
        <xdr:cNvSpPr txBox="1"/>
      </xdr:nvSpPr>
      <xdr:spPr>
        <a:xfrm>
          <a:off x="22735339" y="10264226"/>
          <a:ext cx="2925146" cy="361050"/>
        </a:xfrm>
        <a:prstGeom prst="roundRect">
          <a:avLst>
            <a:gd name="adj" fmla="val 50000"/>
          </a:avLst>
        </a:prstGeom>
        <a:solidFill>
          <a:srgbClr val="FFC7C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174E0E6-4C21-084C-877F-A56D80CAE022}" type="TxLink">
            <a:rPr lang="en-US" sz="2000" b="1" i="0" u="none" strike="noStrike">
              <a:solidFill>
                <a:srgbClr val="9C0006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XOM</a:t>
          </a:fld>
          <a:endParaRPr lang="en-US" sz="2000" b="1" i="0" u="none" strike="noStrike">
            <a:solidFill>
              <a:srgbClr val="9C0006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23</xdr:col>
      <xdr:colOff>487909</xdr:colOff>
      <xdr:row>65</xdr:row>
      <xdr:rowOff>119532</xdr:rowOff>
    </xdr:from>
    <xdr:to>
      <xdr:col>27</xdr:col>
      <xdr:colOff>145058</xdr:colOff>
      <xdr:row>66</xdr:row>
      <xdr:rowOff>62994</xdr:rowOff>
    </xdr:to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48E72D17-5084-244C-BC0F-B202E3122F8E}"/>
            </a:ext>
          </a:extLst>
        </xdr:cNvPr>
        <xdr:cNvSpPr txBox="1"/>
      </xdr:nvSpPr>
      <xdr:spPr>
        <a:xfrm>
          <a:off x="22739930" y="10725383"/>
          <a:ext cx="2899702" cy="146122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SETUP</a:t>
          </a:r>
        </a:p>
      </xdr:txBody>
    </xdr:sp>
    <xdr:clientData/>
  </xdr:twoCellAnchor>
  <xdr:twoCellAnchor>
    <xdr:from>
      <xdr:col>23</xdr:col>
      <xdr:colOff>473591</xdr:colOff>
      <xdr:row>66</xdr:row>
      <xdr:rowOff>80987</xdr:rowOff>
    </xdr:from>
    <xdr:to>
      <xdr:col>27</xdr:col>
      <xdr:colOff>156184</xdr:colOff>
      <xdr:row>68</xdr:row>
      <xdr:rowOff>36718</xdr:rowOff>
    </xdr:to>
    <xdr:sp macro="" textlink="'Trade Analysis'!#REF!">
      <xdr:nvSpPr>
        <xdr:cNvPr id="1074" name="TextBox 1073">
          <a:extLst>
            <a:ext uri="{FF2B5EF4-FFF2-40B4-BE49-F238E27FC236}">
              <a16:creationId xmlns:a16="http://schemas.microsoft.com/office/drawing/2014/main" id="{6B09A95D-9129-1F4A-BCD3-FFE8DEBC2FAD}"/>
            </a:ext>
          </a:extLst>
        </xdr:cNvPr>
        <xdr:cNvSpPr txBox="1"/>
      </xdr:nvSpPr>
      <xdr:spPr>
        <a:xfrm>
          <a:off x="22725612" y="10889498"/>
          <a:ext cx="2925146" cy="361050"/>
        </a:xfrm>
        <a:prstGeom prst="roundRect">
          <a:avLst>
            <a:gd name="adj" fmla="val 50000"/>
          </a:avLst>
        </a:prstGeom>
        <a:solidFill>
          <a:srgbClr val="FFC7C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59826A23-46C1-8444-A42C-E6EBE226F021}" type="TxLink">
            <a:rPr lang="en-US" sz="2000" b="1" i="0" u="none" strike="noStrike">
              <a:solidFill>
                <a:srgbClr val="9C0006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CLEARING</a:t>
          </a:fld>
          <a:endParaRPr lang="en-US" sz="2000" b="1" i="0" u="none" strike="noStrike">
            <a:solidFill>
              <a:srgbClr val="9C0006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23</xdr:col>
      <xdr:colOff>491692</xdr:colOff>
      <xdr:row>68</xdr:row>
      <xdr:rowOff>136826</xdr:rowOff>
    </xdr:from>
    <xdr:to>
      <xdr:col>27</xdr:col>
      <xdr:colOff>148841</xdr:colOff>
      <xdr:row>69</xdr:row>
      <xdr:rowOff>80289</xdr:rowOff>
    </xdr:to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76F8B2BF-ECC1-8241-8F09-6907EEDAAE3D}"/>
            </a:ext>
          </a:extLst>
        </xdr:cNvPr>
        <xdr:cNvSpPr txBox="1"/>
      </xdr:nvSpPr>
      <xdr:spPr>
        <a:xfrm>
          <a:off x="22743713" y="11350656"/>
          <a:ext cx="2899702" cy="146122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EVENT</a:t>
          </a:r>
        </a:p>
      </xdr:txBody>
    </xdr:sp>
    <xdr:clientData/>
  </xdr:twoCellAnchor>
  <xdr:twoCellAnchor>
    <xdr:from>
      <xdr:col>23</xdr:col>
      <xdr:colOff>477374</xdr:colOff>
      <xdr:row>69</xdr:row>
      <xdr:rowOff>98282</xdr:rowOff>
    </xdr:from>
    <xdr:to>
      <xdr:col>27</xdr:col>
      <xdr:colOff>159967</xdr:colOff>
      <xdr:row>71</xdr:row>
      <xdr:rowOff>54012</xdr:rowOff>
    </xdr:to>
    <xdr:sp macro="" textlink="'Trade Analysis'!Q30">
      <xdr:nvSpPr>
        <xdr:cNvPr id="1076" name="TextBox 1075">
          <a:extLst>
            <a:ext uri="{FF2B5EF4-FFF2-40B4-BE49-F238E27FC236}">
              <a16:creationId xmlns:a16="http://schemas.microsoft.com/office/drawing/2014/main" id="{362A2A76-CCB0-A142-A92F-987810CA6570}"/>
            </a:ext>
          </a:extLst>
        </xdr:cNvPr>
        <xdr:cNvSpPr txBox="1"/>
      </xdr:nvSpPr>
      <xdr:spPr>
        <a:xfrm>
          <a:off x="22729395" y="11514771"/>
          <a:ext cx="2925146" cy="361050"/>
        </a:xfrm>
        <a:prstGeom prst="roundRect">
          <a:avLst>
            <a:gd name="adj" fmla="val 50000"/>
          </a:avLst>
        </a:prstGeom>
        <a:solidFill>
          <a:srgbClr val="FFC7C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AE17475-656A-5046-A8E7-87D8C78C2267}" type="TxLink">
            <a:rPr lang="en-US" sz="2000" b="1" i="0" u="none" strike="noStrike">
              <a:solidFill>
                <a:srgbClr val="9C0006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Rise</a:t>
          </a:fld>
          <a:endParaRPr lang="en-US" sz="2000" b="1" i="0" u="none" strike="noStrike">
            <a:solidFill>
              <a:srgbClr val="9C0006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23</xdr:col>
      <xdr:colOff>481964</xdr:colOff>
      <xdr:row>71</xdr:row>
      <xdr:rowOff>181141</xdr:rowOff>
    </xdr:from>
    <xdr:to>
      <xdr:col>27</xdr:col>
      <xdr:colOff>139113</xdr:colOff>
      <xdr:row>72</xdr:row>
      <xdr:rowOff>124604</xdr:rowOff>
    </xdr:to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E9BF5CD8-0E1C-9E4E-8CD0-2D4E5747C85B}"/>
            </a:ext>
          </a:extLst>
        </xdr:cNvPr>
        <xdr:cNvSpPr txBox="1"/>
      </xdr:nvSpPr>
      <xdr:spPr>
        <a:xfrm>
          <a:off x="22733985" y="12002950"/>
          <a:ext cx="2899702" cy="146122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POSITION</a:t>
          </a:r>
        </a:p>
      </xdr:txBody>
    </xdr:sp>
    <xdr:clientData/>
  </xdr:twoCellAnchor>
  <xdr:twoCellAnchor>
    <xdr:from>
      <xdr:col>23</xdr:col>
      <xdr:colOff>467646</xdr:colOff>
      <xdr:row>72</xdr:row>
      <xdr:rowOff>142597</xdr:rowOff>
    </xdr:from>
    <xdr:to>
      <xdr:col>27</xdr:col>
      <xdr:colOff>150239</xdr:colOff>
      <xdr:row>74</xdr:row>
      <xdr:rowOff>98328</xdr:rowOff>
    </xdr:to>
    <xdr:sp macro="" textlink="'Trade Analysis'!S30">
      <xdr:nvSpPr>
        <xdr:cNvPr id="1078" name="TextBox 1077">
          <a:extLst>
            <a:ext uri="{FF2B5EF4-FFF2-40B4-BE49-F238E27FC236}">
              <a16:creationId xmlns:a16="http://schemas.microsoft.com/office/drawing/2014/main" id="{98EB6F43-981E-AB4F-9623-A62DAA44A044}"/>
            </a:ext>
          </a:extLst>
        </xdr:cNvPr>
        <xdr:cNvSpPr txBox="1"/>
      </xdr:nvSpPr>
      <xdr:spPr>
        <a:xfrm>
          <a:off x="22719667" y="12167065"/>
          <a:ext cx="2925146" cy="361050"/>
        </a:xfrm>
        <a:prstGeom prst="roundRect">
          <a:avLst>
            <a:gd name="adj" fmla="val 50000"/>
          </a:avLst>
        </a:prstGeom>
        <a:solidFill>
          <a:srgbClr val="FFC7C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2F3F5EFE-6B37-664A-8300-18E9E791366F}" type="TxLink">
            <a:rPr lang="en-US" sz="2000" b="1" i="0" u="none" strike="noStrike">
              <a:solidFill>
                <a:srgbClr val="9C0006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2</a:t>
          </a:fld>
          <a:endParaRPr lang="en-US" sz="2000" b="1" i="0" u="none" strike="noStrike">
            <a:solidFill>
              <a:srgbClr val="9C0006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23</xdr:col>
      <xdr:colOff>485747</xdr:colOff>
      <xdr:row>75</xdr:row>
      <xdr:rowOff>9287</xdr:rowOff>
    </xdr:from>
    <xdr:to>
      <xdr:col>27</xdr:col>
      <xdr:colOff>142896</xdr:colOff>
      <xdr:row>75</xdr:row>
      <xdr:rowOff>155409</xdr:rowOff>
    </xdr:to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1EF64F10-5463-234F-ACF3-A1040C5AAEEF}"/>
            </a:ext>
          </a:extLst>
        </xdr:cNvPr>
        <xdr:cNvSpPr txBox="1"/>
      </xdr:nvSpPr>
      <xdr:spPr>
        <a:xfrm>
          <a:off x="22737768" y="12641734"/>
          <a:ext cx="2899702" cy="146122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DAY OF THE WEEK</a:t>
          </a:r>
        </a:p>
      </xdr:txBody>
    </xdr:sp>
    <xdr:clientData/>
  </xdr:twoCellAnchor>
  <xdr:twoCellAnchor>
    <xdr:from>
      <xdr:col>23</xdr:col>
      <xdr:colOff>471429</xdr:colOff>
      <xdr:row>75</xdr:row>
      <xdr:rowOff>173402</xdr:rowOff>
    </xdr:from>
    <xdr:to>
      <xdr:col>27</xdr:col>
      <xdr:colOff>154022</xdr:colOff>
      <xdr:row>77</xdr:row>
      <xdr:rowOff>129133</xdr:rowOff>
    </xdr:to>
    <xdr:sp macro="" textlink="'Trade Analysis'!T30">
      <xdr:nvSpPr>
        <xdr:cNvPr id="1080" name="TextBox 1079">
          <a:extLst>
            <a:ext uri="{FF2B5EF4-FFF2-40B4-BE49-F238E27FC236}">
              <a16:creationId xmlns:a16="http://schemas.microsoft.com/office/drawing/2014/main" id="{7967BE4E-E9E9-6A40-9D8B-7D7C3D0C4329}"/>
            </a:ext>
          </a:extLst>
        </xdr:cNvPr>
        <xdr:cNvSpPr txBox="1"/>
      </xdr:nvSpPr>
      <xdr:spPr>
        <a:xfrm>
          <a:off x="22723450" y="12805849"/>
          <a:ext cx="2925146" cy="361050"/>
        </a:xfrm>
        <a:prstGeom prst="roundRect">
          <a:avLst>
            <a:gd name="adj" fmla="val 50000"/>
          </a:avLst>
        </a:prstGeom>
        <a:solidFill>
          <a:srgbClr val="FFC7C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9FC1E866-9785-B74E-B5E8-C6C77CA721C2}" type="TxLink">
            <a:rPr lang="en-US" sz="2000" b="1" i="0" u="none" strike="noStrike">
              <a:solidFill>
                <a:srgbClr val="9C0006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Thursday</a:t>
          </a:fld>
          <a:endParaRPr lang="en-US" sz="2000" b="1" i="0" u="none" strike="noStrike">
            <a:solidFill>
              <a:srgbClr val="9C0006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30</xdr:col>
      <xdr:colOff>330200</xdr:colOff>
      <xdr:row>0</xdr:row>
      <xdr:rowOff>457200</xdr:rowOff>
    </xdr:from>
    <xdr:to>
      <xdr:col>35</xdr:col>
      <xdr:colOff>406020</xdr:colOff>
      <xdr:row>5</xdr:row>
      <xdr:rowOff>134960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6565B152-8523-0846-BCB4-B3FAD6B28EA1}"/>
            </a:ext>
          </a:extLst>
        </xdr:cNvPr>
        <xdr:cNvSpPr/>
      </xdr:nvSpPr>
      <xdr:spPr>
        <a:xfrm>
          <a:off x="30835600" y="457200"/>
          <a:ext cx="4774820" cy="1277960"/>
        </a:xfrm>
        <a:custGeom>
          <a:avLst/>
          <a:gdLst>
            <a:gd name="connsiteX0" fmla="*/ 27709 w 3087279"/>
            <a:gd name="connsiteY0" fmla="*/ 711200 h 960581"/>
            <a:gd name="connsiteX1" fmla="*/ 27709 w 3087279"/>
            <a:gd name="connsiteY1" fmla="*/ 711200 h 960581"/>
            <a:gd name="connsiteX2" fmla="*/ 785091 w 3087279"/>
            <a:gd name="connsiteY2" fmla="*/ 711200 h 960581"/>
            <a:gd name="connsiteX3" fmla="*/ 877455 w 3087279"/>
            <a:gd name="connsiteY3" fmla="*/ 720436 h 960581"/>
            <a:gd name="connsiteX4" fmla="*/ 1016000 w 3087279"/>
            <a:gd name="connsiteY4" fmla="*/ 738909 h 960581"/>
            <a:gd name="connsiteX5" fmla="*/ 1099127 w 3087279"/>
            <a:gd name="connsiteY5" fmla="*/ 748145 h 960581"/>
            <a:gd name="connsiteX6" fmla="*/ 1551709 w 3087279"/>
            <a:gd name="connsiteY6" fmla="*/ 738909 h 960581"/>
            <a:gd name="connsiteX7" fmla="*/ 1662545 w 3087279"/>
            <a:gd name="connsiteY7" fmla="*/ 720436 h 960581"/>
            <a:gd name="connsiteX8" fmla="*/ 1838036 w 3087279"/>
            <a:gd name="connsiteY8" fmla="*/ 711200 h 960581"/>
            <a:gd name="connsiteX9" fmla="*/ 2355273 w 3087279"/>
            <a:gd name="connsiteY9" fmla="*/ 711200 h 960581"/>
            <a:gd name="connsiteX10" fmla="*/ 2724727 w 3087279"/>
            <a:gd name="connsiteY10" fmla="*/ 720436 h 960581"/>
            <a:gd name="connsiteX11" fmla="*/ 2752436 w 3087279"/>
            <a:gd name="connsiteY11" fmla="*/ 711200 h 960581"/>
            <a:gd name="connsiteX12" fmla="*/ 2743200 w 3087279"/>
            <a:gd name="connsiteY12" fmla="*/ 683490 h 960581"/>
            <a:gd name="connsiteX13" fmla="*/ 2733964 w 3087279"/>
            <a:gd name="connsiteY13" fmla="*/ 544945 h 960581"/>
            <a:gd name="connsiteX14" fmla="*/ 2743200 w 3087279"/>
            <a:gd name="connsiteY14" fmla="*/ 350981 h 960581"/>
            <a:gd name="connsiteX15" fmla="*/ 2761673 w 3087279"/>
            <a:gd name="connsiteY15" fmla="*/ 157018 h 960581"/>
            <a:gd name="connsiteX16" fmla="*/ 2770909 w 3087279"/>
            <a:gd name="connsiteY16" fmla="*/ 9236 h 960581"/>
            <a:gd name="connsiteX17" fmla="*/ 2927927 w 3087279"/>
            <a:gd name="connsiteY17" fmla="*/ 18472 h 960581"/>
            <a:gd name="connsiteX18" fmla="*/ 3020291 w 3087279"/>
            <a:gd name="connsiteY18" fmla="*/ 0 h 960581"/>
            <a:gd name="connsiteX19" fmla="*/ 3084945 w 3087279"/>
            <a:gd name="connsiteY19" fmla="*/ 9236 h 960581"/>
            <a:gd name="connsiteX20" fmla="*/ 3075709 w 3087279"/>
            <a:gd name="connsiteY20" fmla="*/ 36945 h 960581"/>
            <a:gd name="connsiteX21" fmla="*/ 3066473 w 3087279"/>
            <a:gd name="connsiteY21" fmla="*/ 101600 h 960581"/>
            <a:gd name="connsiteX22" fmla="*/ 3057236 w 3087279"/>
            <a:gd name="connsiteY22" fmla="*/ 212436 h 960581"/>
            <a:gd name="connsiteX23" fmla="*/ 3048000 w 3087279"/>
            <a:gd name="connsiteY23" fmla="*/ 452581 h 960581"/>
            <a:gd name="connsiteX24" fmla="*/ 3038764 w 3087279"/>
            <a:gd name="connsiteY24" fmla="*/ 942109 h 960581"/>
            <a:gd name="connsiteX25" fmla="*/ 3011055 w 3087279"/>
            <a:gd name="connsiteY25" fmla="*/ 932872 h 960581"/>
            <a:gd name="connsiteX26" fmla="*/ 2660073 w 3087279"/>
            <a:gd name="connsiteY26" fmla="*/ 942109 h 960581"/>
            <a:gd name="connsiteX27" fmla="*/ 2586182 w 3087279"/>
            <a:gd name="connsiteY27" fmla="*/ 951345 h 960581"/>
            <a:gd name="connsiteX28" fmla="*/ 2493818 w 3087279"/>
            <a:gd name="connsiteY28" fmla="*/ 960581 h 960581"/>
            <a:gd name="connsiteX29" fmla="*/ 1745673 w 3087279"/>
            <a:gd name="connsiteY29" fmla="*/ 951345 h 960581"/>
            <a:gd name="connsiteX30" fmla="*/ 1505527 w 3087279"/>
            <a:gd name="connsiteY30" fmla="*/ 932872 h 960581"/>
            <a:gd name="connsiteX31" fmla="*/ 1246909 w 3087279"/>
            <a:gd name="connsiteY31" fmla="*/ 923636 h 960581"/>
            <a:gd name="connsiteX32" fmla="*/ 0 w 3087279"/>
            <a:gd name="connsiteY32" fmla="*/ 905163 h 960581"/>
            <a:gd name="connsiteX33" fmla="*/ 9236 w 3087279"/>
            <a:gd name="connsiteY33" fmla="*/ 803563 h 960581"/>
            <a:gd name="connsiteX34" fmla="*/ 27709 w 3087279"/>
            <a:gd name="connsiteY34" fmla="*/ 701963 h 960581"/>
            <a:gd name="connsiteX35" fmla="*/ 27709 w 3087279"/>
            <a:gd name="connsiteY35" fmla="*/ 711200 h 960581"/>
            <a:gd name="connsiteX0" fmla="*/ 27709 w 3087279"/>
            <a:gd name="connsiteY0" fmla="*/ 711200 h 968274"/>
            <a:gd name="connsiteX1" fmla="*/ 27709 w 3087279"/>
            <a:gd name="connsiteY1" fmla="*/ 711200 h 968274"/>
            <a:gd name="connsiteX2" fmla="*/ 785091 w 3087279"/>
            <a:gd name="connsiteY2" fmla="*/ 711200 h 968274"/>
            <a:gd name="connsiteX3" fmla="*/ 877455 w 3087279"/>
            <a:gd name="connsiteY3" fmla="*/ 720436 h 968274"/>
            <a:gd name="connsiteX4" fmla="*/ 1016000 w 3087279"/>
            <a:gd name="connsiteY4" fmla="*/ 738909 h 968274"/>
            <a:gd name="connsiteX5" fmla="*/ 1099127 w 3087279"/>
            <a:gd name="connsiteY5" fmla="*/ 748145 h 968274"/>
            <a:gd name="connsiteX6" fmla="*/ 1551709 w 3087279"/>
            <a:gd name="connsiteY6" fmla="*/ 738909 h 968274"/>
            <a:gd name="connsiteX7" fmla="*/ 1662545 w 3087279"/>
            <a:gd name="connsiteY7" fmla="*/ 720436 h 968274"/>
            <a:gd name="connsiteX8" fmla="*/ 1838036 w 3087279"/>
            <a:gd name="connsiteY8" fmla="*/ 711200 h 968274"/>
            <a:gd name="connsiteX9" fmla="*/ 2355273 w 3087279"/>
            <a:gd name="connsiteY9" fmla="*/ 711200 h 968274"/>
            <a:gd name="connsiteX10" fmla="*/ 2724727 w 3087279"/>
            <a:gd name="connsiteY10" fmla="*/ 720436 h 968274"/>
            <a:gd name="connsiteX11" fmla="*/ 2752436 w 3087279"/>
            <a:gd name="connsiteY11" fmla="*/ 711200 h 968274"/>
            <a:gd name="connsiteX12" fmla="*/ 2743200 w 3087279"/>
            <a:gd name="connsiteY12" fmla="*/ 683490 h 968274"/>
            <a:gd name="connsiteX13" fmla="*/ 2733964 w 3087279"/>
            <a:gd name="connsiteY13" fmla="*/ 544945 h 968274"/>
            <a:gd name="connsiteX14" fmla="*/ 2743200 w 3087279"/>
            <a:gd name="connsiteY14" fmla="*/ 350981 h 968274"/>
            <a:gd name="connsiteX15" fmla="*/ 2761673 w 3087279"/>
            <a:gd name="connsiteY15" fmla="*/ 157018 h 968274"/>
            <a:gd name="connsiteX16" fmla="*/ 2770909 w 3087279"/>
            <a:gd name="connsiteY16" fmla="*/ 9236 h 968274"/>
            <a:gd name="connsiteX17" fmla="*/ 2927927 w 3087279"/>
            <a:gd name="connsiteY17" fmla="*/ 18472 h 968274"/>
            <a:gd name="connsiteX18" fmla="*/ 3020291 w 3087279"/>
            <a:gd name="connsiteY18" fmla="*/ 0 h 968274"/>
            <a:gd name="connsiteX19" fmla="*/ 3084945 w 3087279"/>
            <a:gd name="connsiteY19" fmla="*/ 9236 h 968274"/>
            <a:gd name="connsiteX20" fmla="*/ 3075709 w 3087279"/>
            <a:gd name="connsiteY20" fmla="*/ 36945 h 968274"/>
            <a:gd name="connsiteX21" fmla="*/ 3066473 w 3087279"/>
            <a:gd name="connsiteY21" fmla="*/ 101600 h 968274"/>
            <a:gd name="connsiteX22" fmla="*/ 3057236 w 3087279"/>
            <a:gd name="connsiteY22" fmla="*/ 212436 h 968274"/>
            <a:gd name="connsiteX23" fmla="*/ 3048000 w 3087279"/>
            <a:gd name="connsiteY23" fmla="*/ 452581 h 968274"/>
            <a:gd name="connsiteX24" fmla="*/ 3038764 w 3087279"/>
            <a:gd name="connsiteY24" fmla="*/ 942109 h 968274"/>
            <a:gd name="connsiteX25" fmla="*/ 2935341 w 3087279"/>
            <a:gd name="connsiteY25" fmla="*/ 903751 h 968274"/>
            <a:gd name="connsiteX26" fmla="*/ 2660073 w 3087279"/>
            <a:gd name="connsiteY26" fmla="*/ 942109 h 968274"/>
            <a:gd name="connsiteX27" fmla="*/ 2586182 w 3087279"/>
            <a:gd name="connsiteY27" fmla="*/ 951345 h 968274"/>
            <a:gd name="connsiteX28" fmla="*/ 2493818 w 3087279"/>
            <a:gd name="connsiteY28" fmla="*/ 960581 h 968274"/>
            <a:gd name="connsiteX29" fmla="*/ 1745673 w 3087279"/>
            <a:gd name="connsiteY29" fmla="*/ 951345 h 968274"/>
            <a:gd name="connsiteX30" fmla="*/ 1505527 w 3087279"/>
            <a:gd name="connsiteY30" fmla="*/ 932872 h 968274"/>
            <a:gd name="connsiteX31" fmla="*/ 1246909 w 3087279"/>
            <a:gd name="connsiteY31" fmla="*/ 923636 h 968274"/>
            <a:gd name="connsiteX32" fmla="*/ 0 w 3087279"/>
            <a:gd name="connsiteY32" fmla="*/ 905163 h 968274"/>
            <a:gd name="connsiteX33" fmla="*/ 9236 w 3087279"/>
            <a:gd name="connsiteY33" fmla="*/ 803563 h 968274"/>
            <a:gd name="connsiteX34" fmla="*/ 27709 w 3087279"/>
            <a:gd name="connsiteY34" fmla="*/ 701963 h 968274"/>
            <a:gd name="connsiteX35" fmla="*/ 27709 w 3087279"/>
            <a:gd name="connsiteY35" fmla="*/ 711200 h 968274"/>
            <a:gd name="connsiteX0" fmla="*/ 27709 w 3087279"/>
            <a:gd name="connsiteY0" fmla="*/ 711200 h 960581"/>
            <a:gd name="connsiteX1" fmla="*/ 27709 w 3087279"/>
            <a:gd name="connsiteY1" fmla="*/ 711200 h 960581"/>
            <a:gd name="connsiteX2" fmla="*/ 785091 w 3087279"/>
            <a:gd name="connsiteY2" fmla="*/ 711200 h 960581"/>
            <a:gd name="connsiteX3" fmla="*/ 877455 w 3087279"/>
            <a:gd name="connsiteY3" fmla="*/ 720436 h 960581"/>
            <a:gd name="connsiteX4" fmla="*/ 1016000 w 3087279"/>
            <a:gd name="connsiteY4" fmla="*/ 738909 h 960581"/>
            <a:gd name="connsiteX5" fmla="*/ 1099127 w 3087279"/>
            <a:gd name="connsiteY5" fmla="*/ 748145 h 960581"/>
            <a:gd name="connsiteX6" fmla="*/ 1551709 w 3087279"/>
            <a:gd name="connsiteY6" fmla="*/ 738909 h 960581"/>
            <a:gd name="connsiteX7" fmla="*/ 1662545 w 3087279"/>
            <a:gd name="connsiteY7" fmla="*/ 720436 h 960581"/>
            <a:gd name="connsiteX8" fmla="*/ 1838036 w 3087279"/>
            <a:gd name="connsiteY8" fmla="*/ 711200 h 960581"/>
            <a:gd name="connsiteX9" fmla="*/ 2355273 w 3087279"/>
            <a:gd name="connsiteY9" fmla="*/ 711200 h 960581"/>
            <a:gd name="connsiteX10" fmla="*/ 2724727 w 3087279"/>
            <a:gd name="connsiteY10" fmla="*/ 720436 h 960581"/>
            <a:gd name="connsiteX11" fmla="*/ 2752436 w 3087279"/>
            <a:gd name="connsiteY11" fmla="*/ 711200 h 960581"/>
            <a:gd name="connsiteX12" fmla="*/ 2743200 w 3087279"/>
            <a:gd name="connsiteY12" fmla="*/ 683490 h 960581"/>
            <a:gd name="connsiteX13" fmla="*/ 2733964 w 3087279"/>
            <a:gd name="connsiteY13" fmla="*/ 544945 h 960581"/>
            <a:gd name="connsiteX14" fmla="*/ 2743200 w 3087279"/>
            <a:gd name="connsiteY14" fmla="*/ 350981 h 960581"/>
            <a:gd name="connsiteX15" fmla="*/ 2761673 w 3087279"/>
            <a:gd name="connsiteY15" fmla="*/ 157018 h 960581"/>
            <a:gd name="connsiteX16" fmla="*/ 2770909 w 3087279"/>
            <a:gd name="connsiteY16" fmla="*/ 9236 h 960581"/>
            <a:gd name="connsiteX17" fmla="*/ 2927927 w 3087279"/>
            <a:gd name="connsiteY17" fmla="*/ 18472 h 960581"/>
            <a:gd name="connsiteX18" fmla="*/ 3020291 w 3087279"/>
            <a:gd name="connsiteY18" fmla="*/ 0 h 960581"/>
            <a:gd name="connsiteX19" fmla="*/ 3084945 w 3087279"/>
            <a:gd name="connsiteY19" fmla="*/ 9236 h 960581"/>
            <a:gd name="connsiteX20" fmla="*/ 3075709 w 3087279"/>
            <a:gd name="connsiteY20" fmla="*/ 36945 h 960581"/>
            <a:gd name="connsiteX21" fmla="*/ 3066473 w 3087279"/>
            <a:gd name="connsiteY21" fmla="*/ 101600 h 960581"/>
            <a:gd name="connsiteX22" fmla="*/ 3057236 w 3087279"/>
            <a:gd name="connsiteY22" fmla="*/ 212436 h 960581"/>
            <a:gd name="connsiteX23" fmla="*/ 3048000 w 3087279"/>
            <a:gd name="connsiteY23" fmla="*/ 452581 h 960581"/>
            <a:gd name="connsiteX24" fmla="*/ 3044588 w 3087279"/>
            <a:gd name="connsiteY24" fmla="*/ 755734 h 960581"/>
            <a:gd name="connsiteX25" fmla="*/ 2935341 w 3087279"/>
            <a:gd name="connsiteY25" fmla="*/ 903751 h 960581"/>
            <a:gd name="connsiteX26" fmla="*/ 2660073 w 3087279"/>
            <a:gd name="connsiteY26" fmla="*/ 942109 h 960581"/>
            <a:gd name="connsiteX27" fmla="*/ 2586182 w 3087279"/>
            <a:gd name="connsiteY27" fmla="*/ 951345 h 960581"/>
            <a:gd name="connsiteX28" fmla="*/ 2493818 w 3087279"/>
            <a:gd name="connsiteY28" fmla="*/ 960581 h 960581"/>
            <a:gd name="connsiteX29" fmla="*/ 1745673 w 3087279"/>
            <a:gd name="connsiteY29" fmla="*/ 951345 h 960581"/>
            <a:gd name="connsiteX30" fmla="*/ 1505527 w 3087279"/>
            <a:gd name="connsiteY30" fmla="*/ 932872 h 960581"/>
            <a:gd name="connsiteX31" fmla="*/ 1246909 w 3087279"/>
            <a:gd name="connsiteY31" fmla="*/ 923636 h 960581"/>
            <a:gd name="connsiteX32" fmla="*/ 0 w 3087279"/>
            <a:gd name="connsiteY32" fmla="*/ 905163 h 960581"/>
            <a:gd name="connsiteX33" fmla="*/ 9236 w 3087279"/>
            <a:gd name="connsiteY33" fmla="*/ 803563 h 960581"/>
            <a:gd name="connsiteX34" fmla="*/ 27709 w 3087279"/>
            <a:gd name="connsiteY34" fmla="*/ 701963 h 960581"/>
            <a:gd name="connsiteX35" fmla="*/ 27709 w 3087279"/>
            <a:gd name="connsiteY35" fmla="*/ 711200 h 960581"/>
            <a:gd name="connsiteX0" fmla="*/ 27709 w 3087279"/>
            <a:gd name="connsiteY0" fmla="*/ 711200 h 960581"/>
            <a:gd name="connsiteX1" fmla="*/ 27709 w 3087279"/>
            <a:gd name="connsiteY1" fmla="*/ 711200 h 960581"/>
            <a:gd name="connsiteX2" fmla="*/ 785091 w 3087279"/>
            <a:gd name="connsiteY2" fmla="*/ 711200 h 960581"/>
            <a:gd name="connsiteX3" fmla="*/ 877455 w 3087279"/>
            <a:gd name="connsiteY3" fmla="*/ 720436 h 960581"/>
            <a:gd name="connsiteX4" fmla="*/ 1016000 w 3087279"/>
            <a:gd name="connsiteY4" fmla="*/ 738909 h 960581"/>
            <a:gd name="connsiteX5" fmla="*/ 1099127 w 3087279"/>
            <a:gd name="connsiteY5" fmla="*/ 748145 h 960581"/>
            <a:gd name="connsiteX6" fmla="*/ 1551709 w 3087279"/>
            <a:gd name="connsiteY6" fmla="*/ 738909 h 960581"/>
            <a:gd name="connsiteX7" fmla="*/ 1662545 w 3087279"/>
            <a:gd name="connsiteY7" fmla="*/ 720436 h 960581"/>
            <a:gd name="connsiteX8" fmla="*/ 1838036 w 3087279"/>
            <a:gd name="connsiteY8" fmla="*/ 711200 h 960581"/>
            <a:gd name="connsiteX9" fmla="*/ 2355273 w 3087279"/>
            <a:gd name="connsiteY9" fmla="*/ 711200 h 960581"/>
            <a:gd name="connsiteX10" fmla="*/ 2724727 w 3087279"/>
            <a:gd name="connsiteY10" fmla="*/ 720436 h 960581"/>
            <a:gd name="connsiteX11" fmla="*/ 2752436 w 3087279"/>
            <a:gd name="connsiteY11" fmla="*/ 711200 h 960581"/>
            <a:gd name="connsiteX12" fmla="*/ 2743200 w 3087279"/>
            <a:gd name="connsiteY12" fmla="*/ 683490 h 960581"/>
            <a:gd name="connsiteX13" fmla="*/ 2733964 w 3087279"/>
            <a:gd name="connsiteY13" fmla="*/ 544945 h 960581"/>
            <a:gd name="connsiteX14" fmla="*/ 2743200 w 3087279"/>
            <a:gd name="connsiteY14" fmla="*/ 350981 h 960581"/>
            <a:gd name="connsiteX15" fmla="*/ 2761673 w 3087279"/>
            <a:gd name="connsiteY15" fmla="*/ 157018 h 960581"/>
            <a:gd name="connsiteX16" fmla="*/ 2770909 w 3087279"/>
            <a:gd name="connsiteY16" fmla="*/ 9236 h 960581"/>
            <a:gd name="connsiteX17" fmla="*/ 2927927 w 3087279"/>
            <a:gd name="connsiteY17" fmla="*/ 18472 h 960581"/>
            <a:gd name="connsiteX18" fmla="*/ 3020291 w 3087279"/>
            <a:gd name="connsiteY18" fmla="*/ 0 h 960581"/>
            <a:gd name="connsiteX19" fmla="*/ 3084945 w 3087279"/>
            <a:gd name="connsiteY19" fmla="*/ 9236 h 960581"/>
            <a:gd name="connsiteX20" fmla="*/ 3075709 w 3087279"/>
            <a:gd name="connsiteY20" fmla="*/ 36945 h 960581"/>
            <a:gd name="connsiteX21" fmla="*/ 3066473 w 3087279"/>
            <a:gd name="connsiteY21" fmla="*/ 101600 h 960581"/>
            <a:gd name="connsiteX22" fmla="*/ 3057236 w 3087279"/>
            <a:gd name="connsiteY22" fmla="*/ 212436 h 960581"/>
            <a:gd name="connsiteX23" fmla="*/ 3048000 w 3087279"/>
            <a:gd name="connsiteY23" fmla="*/ 452581 h 960581"/>
            <a:gd name="connsiteX24" fmla="*/ 3044588 w 3087279"/>
            <a:gd name="connsiteY24" fmla="*/ 755734 h 960581"/>
            <a:gd name="connsiteX25" fmla="*/ 2882923 w 3087279"/>
            <a:gd name="connsiteY25" fmla="*/ 938697 h 960581"/>
            <a:gd name="connsiteX26" fmla="*/ 2660073 w 3087279"/>
            <a:gd name="connsiteY26" fmla="*/ 942109 h 960581"/>
            <a:gd name="connsiteX27" fmla="*/ 2586182 w 3087279"/>
            <a:gd name="connsiteY27" fmla="*/ 951345 h 960581"/>
            <a:gd name="connsiteX28" fmla="*/ 2493818 w 3087279"/>
            <a:gd name="connsiteY28" fmla="*/ 960581 h 960581"/>
            <a:gd name="connsiteX29" fmla="*/ 1745673 w 3087279"/>
            <a:gd name="connsiteY29" fmla="*/ 951345 h 960581"/>
            <a:gd name="connsiteX30" fmla="*/ 1505527 w 3087279"/>
            <a:gd name="connsiteY30" fmla="*/ 932872 h 960581"/>
            <a:gd name="connsiteX31" fmla="*/ 1246909 w 3087279"/>
            <a:gd name="connsiteY31" fmla="*/ 923636 h 960581"/>
            <a:gd name="connsiteX32" fmla="*/ 0 w 3087279"/>
            <a:gd name="connsiteY32" fmla="*/ 905163 h 960581"/>
            <a:gd name="connsiteX33" fmla="*/ 9236 w 3087279"/>
            <a:gd name="connsiteY33" fmla="*/ 803563 h 960581"/>
            <a:gd name="connsiteX34" fmla="*/ 27709 w 3087279"/>
            <a:gd name="connsiteY34" fmla="*/ 701963 h 960581"/>
            <a:gd name="connsiteX35" fmla="*/ 27709 w 3087279"/>
            <a:gd name="connsiteY35" fmla="*/ 711200 h 960581"/>
            <a:gd name="connsiteX0" fmla="*/ 27709 w 3087279"/>
            <a:gd name="connsiteY0" fmla="*/ 711200 h 960581"/>
            <a:gd name="connsiteX1" fmla="*/ 27709 w 3087279"/>
            <a:gd name="connsiteY1" fmla="*/ 711200 h 960581"/>
            <a:gd name="connsiteX2" fmla="*/ 785091 w 3087279"/>
            <a:gd name="connsiteY2" fmla="*/ 711200 h 960581"/>
            <a:gd name="connsiteX3" fmla="*/ 877455 w 3087279"/>
            <a:gd name="connsiteY3" fmla="*/ 720436 h 960581"/>
            <a:gd name="connsiteX4" fmla="*/ 1016000 w 3087279"/>
            <a:gd name="connsiteY4" fmla="*/ 738909 h 960581"/>
            <a:gd name="connsiteX5" fmla="*/ 1099127 w 3087279"/>
            <a:gd name="connsiteY5" fmla="*/ 748145 h 960581"/>
            <a:gd name="connsiteX6" fmla="*/ 1551709 w 3087279"/>
            <a:gd name="connsiteY6" fmla="*/ 738909 h 960581"/>
            <a:gd name="connsiteX7" fmla="*/ 1662545 w 3087279"/>
            <a:gd name="connsiteY7" fmla="*/ 720436 h 960581"/>
            <a:gd name="connsiteX8" fmla="*/ 1838036 w 3087279"/>
            <a:gd name="connsiteY8" fmla="*/ 711200 h 960581"/>
            <a:gd name="connsiteX9" fmla="*/ 2355273 w 3087279"/>
            <a:gd name="connsiteY9" fmla="*/ 711200 h 960581"/>
            <a:gd name="connsiteX10" fmla="*/ 2724727 w 3087279"/>
            <a:gd name="connsiteY10" fmla="*/ 720436 h 960581"/>
            <a:gd name="connsiteX11" fmla="*/ 2752436 w 3087279"/>
            <a:gd name="connsiteY11" fmla="*/ 711200 h 960581"/>
            <a:gd name="connsiteX12" fmla="*/ 2743200 w 3087279"/>
            <a:gd name="connsiteY12" fmla="*/ 683490 h 960581"/>
            <a:gd name="connsiteX13" fmla="*/ 2733964 w 3087279"/>
            <a:gd name="connsiteY13" fmla="*/ 544945 h 960581"/>
            <a:gd name="connsiteX14" fmla="*/ 2743200 w 3087279"/>
            <a:gd name="connsiteY14" fmla="*/ 350981 h 960581"/>
            <a:gd name="connsiteX15" fmla="*/ 2761673 w 3087279"/>
            <a:gd name="connsiteY15" fmla="*/ 157018 h 960581"/>
            <a:gd name="connsiteX16" fmla="*/ 2770909 w 3087279"/>
            <a:gd name="connsiteY16" fmla="*/ 9236 h 960581"/>
            <a:gd name="connsiteX17" fmla="*/ 2927927 w 3087279"/>
            <a:gd name="connsiteY17" fmla="*/ 18472 h 960581"/>
            <a:gd name="connsiteX18" fmla="*/ 3020291 w 3087279"/>
            <a:gd name="connsiteY18" fmla="*/ 0 h 960581"/>
            <a:gd name="connsiteX19" fmla="*/ 3084945 w 3087279"/>
            <a:gd name="connsiteY19" fmla="*/ 9236 h 960581"/>
            <a:gd name="connsiteX20" fmla="*/ 3075709 w 3087279"/>
            <a:gd name="connsiteY20" fmla="*/ 36945 h 960581"/>
            <a:gd name="connsiteX21" fmla="*/ 3066473 w 3087279"/>
            <a:gd name="connsiteY21" fmla="*/ 101600 h 960581"/>
            <a:gd name="connsiteX22" fmla="*/ 3057236 w 3087279"/>
            <a:gd name="connsiteY22" fmla="*/ 212436 h 960581"/>
            <a:gd name="connsiteX23" fmla="*/ 3048000 w 3087279"/>
            <a:gd name="connsiteY23" fmla="*/ 452581 h 960581"/>
            <a:gd name="connsiteX24" fmla="*/ 3044588 w 3087279"/>
            <a:gd name="connsiteY24" fmla="*/ 755734 h 960581"/>
            <a:gd name="connsiteX25" fmla="*/ 2882923 w 3087279"/>
            <a:gd name="connsiteY25" fmla="*/ 938697 h 960581"/>
            <a:gd name="connsiteX26" fmla="*/ 2660073 w 3087279"/>
            <a:gd name="connsiteY26" fmla="*/ 942109 h 960581"/>
            <a:gd name="connsiteX27" fmla="*/ 2522115 w 3087279"/>
            <a:gd name="connsiteY27" fmla="*/ 933873 h 960581"/>
            <a:gd name="connsiteX28" fmla="*/ 2493818 w 3087279"/>
            <a:gd name="connsiteY28" fmla="*/ 960581 h 960581"/>
            <a:gd name="connsiteX29" fmla="*/ 1745673 w 3087279"/>
            <a:gd name="connsiteY29" fmla="*/ 951345 h 960581"/>
            <a:gd name="connsiteX30" fmla="*/ 1505527 w 3087279"/>
            <a:gd name="connsiteY30" fmla="*/ 932872 h 960581"/>
            <a:gd name="connsiteX31" fmla="*/ 1246909 w 3087279"/>
            <a:gd name="connsiteY31" fmla="*/ 923636 h 960581"/>
            <a:gd name="connsiteX32" fmla="*/ 0 w 3087279"/>
            <a:gd name="connsiteY32" fmla="*/ 905163 h 960581"/>
            <a:gd name="connsiteX33" fmla="*/ 9236 w 3087279"/>
            <a:gd name="connsiteY33" fmla="*/ 803563 h 960581"/>
            <a:gd name="connsiteX34" fmla="*/ 27709 w 3087279"/>
            <a:gd name="connsiteY34" fmla="*/ 701963 h 960581"/>
            <a:gd name="connsiteX35" fmla="*/ 27709 w 3087279"/>
            <a:gd name="connsiteY35" fmla="*/ 711200 h 960581"/>
            <a:gd name="connsiteX0" fmla="*/ 27709 w 3087279"/>
            <a:gd name="connsiteY0" fmla="*/ 711200 h 951345"/>
            <a:gd name="connsiteX1" fmla="*/ 27709 w 3087279"/>
            <a:gd name="connsiteY1" fmla="*/ 711200 h 951345"/>
            <a:gd name="connsiteX2" fmla="*/ 785091 w 3087279"/>
            <a:gd name="connsiteY2" fmla="*/ 711200 h 951345"/>
            <a:gd name="connsiteX3" fmla="*/ 877455 w 3087279"/>
            <a:gd name="connsiteY3" fmla="*/ 720436 h 951345"/>
            <a:gd name="connsiteX4" fmla="*/ 1016000 w 3087279"/>
            <a:gd name="connsiteY4" fmla="*/ 738909 h 951345"/>
            <a:gd name="connsiteX5" fmla="*/ 1099127 w 3087279"/>
            <a:gd name="connsiteY5" fmla="*/ 748145 h 951345"/>
            <a:gd name="connsiteX6" fmla="*/ 1551709 w 3087279"/>
            <a:gd name="connsiteY6" fmla="*/ 738909 h 951345"/>
            <a:gd name="connsiteX7" fmla="*/ 1662545 w 3087279"/>
            <a:gd name="connsiteY7" fmla="*/ 720436 h 951345"/>
            <a:gd name="connsiteX8" fmla="*/ 1838036 w 3087279"/>
            <a:gd name="connsiteY8" fmla="*/ 711200 h 951345"/>
            <a:gd name="connsiteX9" fmla="*/ 2355273 w 3087279"/>
            <a:gd name="connsiteY9" fmla="*/ 711200 h 951345"/>
            <a:gd name="connsiteX10" fmla="*/ 2724727 w 3087279"/>
            <a:gd name="connsiteY10" fmla="*/ 720436 h 951345"/>
            <a:gd name="connsiteX11" fmla="*/ 2752436 w 3087279"/>
            <a:gd name="connsiteY11" fmla="*/ 711200 h 951345"/>
            <a:gd name="connsiteX12" fmla="*/ 2743200 w 3087279"/>
            <a:gd name="connsiteY12" fmla="*/ 683490 h 951345"/>
            <a:gd name="connsiteX13" fmla="*/ 2733964 w 3087279"/>
            <a:gd name="connsiteY13" fmla="*/ 544945 h 951345"/>
            <a:gd name="connsiteX14" fmla="*/ 2743200 w 3087279"/>
            <a:gd name="connsiteY14" fmla="*/ 350981 h 951345"/>
            <a:gd name="connsiteX15" fmla="*/ 2761673 w 3087279"/>
            <a:gd name="connsiteY15" fmla="*/ 157018 h 951345"/>
            <a:gd name="connsiteX16" fmla="*/ 2770909 w 3087279"/>
            <a:gd name="connsiteY16" fmla="*/ 9236 h 951345"/>
            <a:gd name="connsiteX17" fmla="*/ 2927927 w 3087279"/>
            <a:gd name="connsiteY17" fmla="*/ 18472 h 951345"/>
            <a:gd name="connsiteX18" fmla="*/ 3020291 w 3087279"/>
            <a:gd name="connsiteY18" fmla="*/ 0 h 951345"/>
            <a:gd name="connsiteX19" fmla="*/ 3084945 w 3087279"/>
            <a:gd name="connsiteY19" fmla="*/ 9236 h 951345"/>
            <a:gd name="connsiteX20" fmla="*/ 3075709 w 3087279"/>
            <a:gd name="connsiteY20" fmla="*/ 36945 h 951345"/>
            <a:gd name="connsiteX21" fmla="*/ 3066473 w 3087279"/>
            <a:gd name="connsiteY21" fmla="*/ 101600 h 951345"/>
            <a:gd name="connsiteX22" fmla="*/ 3057236 w 3087279"/>
            <a:gd name="connsiteY22" fmla="*/ 212436 h 951345"/>
            <a:gd name="connsiteX23" fmla="*/ 3048000 w 3087279"/>
            <a:gd name="connsiteY23" fmla="*/ 452581 h 951345"/>
            <a:gd name="connsiteX24" fmla="*/ 3044588 w 3087279"/>
            <a:gd name="connsiteY24" fmla="*/ 755734 h 951345"/>
            <a:gd name="connsiteX25" fmla="*/ 2882923 w 3087279"/>
            <a:gd name="connsiteY25" fmla="*/ 938697 h 951345"/>
            <a:gd name="connsiteX26" fmla="*/ 2660073 w 3087279"/>
            <a:gd name="connsiteY26" fmla="*/ 942109 h 951345"/>
            <a:gd name="connsiteX27" fmla="*/ 2522115 w 3087279"/>
            <a:gd name="connsiteY27" fmla="*/ 933873 h 951345"/>
            <a:gd name="connsiteX28" fmla="*/ 2272499 w 3087279"/>
            <a:gd name="connsiteY28" fmla="*/ 937284 h 951345"/>
            <a:gd name="connsiteX29" fmla="*/ 1745673 w 3087279"/>
            <a:gd name="connsiteY29" fmla="*/ 951345 h 951345"/>
            <a:gd name="connsiteX30" fmla="*/ 1505527 w 3087279"/>
            <a:gd name="connsiteY30" fmla="*/ 932872 h 951345"/>
            <a:gd name="connsiteX31" fmla="*/ 1246909 w 3087279"/>
            <a:gd name="connsiteY31" fmla="*/ 923636 h 951345"/>
            <a:gd name="connsiteX32" fmla="*/ 0 w 3087279"/>
            <a:gd name="connsiteY32" fmla="*/ 905163 h 951345"/>
            <a:gd name="connsiteX33" fmla="*/ 9236 w 3087279"/>
            <a:gd name="connsiteY33" fmla="*/ 803563 h 951345"/>
            <a:gd name="connsiteX34" fmla="*/ 27709 w 3087279"/>
            <a:gd name="connsiteY34" fmla="*/ 701963 h 951345"/>
            <a:gd name="connsiteX35" fmla="*/ 27709 w 3087279"/>
            <a:gd name="connsiteY35" fmla="*/ 711200 h 951345"/>
            <a:gd name="connsiteX0" fmla="*/ 27709 w 3087279"/>
            <a:gd name="connsiteY0" fmla="*/ 711200 h 942203"/>
            <a:gd name="connsiteX1" fmla="*/ 27709 w 3087279"/>
            <a:gd name="connsiteY1" fmla="*/ 711200 h 942203"/>
            <a:gd name="connsiteX2" fmla="*/ 785091 w 3087279"/>
            <a:gd name="connsiteY2" fmla="*/ 711200 h 942203"/>
            <a:gd name="connsiteX3" fmla="*/ 877455 w 3087279"/>
            <a:gd name="connsiteY3" fmla="*/ 720436 h 942203"/>
            <a:gd name="connsiteX4" fmla="*/ 1016000 w 3087279"/>
            <a:gd name="connsiteY4" fmla="*/ 738909 h 942203"/>
            <a:gd name="connsiteX5" fmla="*/ 1099127 w 3087279"/>
            <a:gd name="connsiteY5" fmla="*/ 748145 h 942203"/>
            <a:gd name="connsiteX6" fmla="*/ 1551709 w 3087279"/>
            <a:gd name="connsiteY6" fmla="*/ 738909 h 942203"/>
            <a:gd name="connsiteX7" fmla="*/ 1662545 w 3087279"/>
            <a:gd name="connsiteY7" fmla="*/ 720436 h 942203"/>
            <a:gd name="connsiteX8" fmla="*/ 1838036 w 3087279"/>
            <a:gd name="connsiteY8" fmla="*/ 711200 h 942203"/>
            <a:gd name="connsiteX9" fmla="*/ 2355273 w 3087279"/>
            <a:gd name="connsiteY9" fmla="*/ 711200 h 942203"/>
            <a:gd name="connsiteX10" fmla="*/ 2724727 w 3087279"/>
            <a:gd name="connsiteY10" fmla="*/ 720436 h 942203"/>
            <a:gd name="connsiteX11" fmla="*/ 2752436 w 3087279"/>
            <a:gd name="connsiteY11" fmla="*/ 711200 h 942203"/>
            <a:gd name="connsiteX12" fmla="*/ 2743200 w 3087279"/>
            <a:gd name="connsiteY12" fmla="*/ 683490 h 942203"/>
            <a:gd name="connsiteX13" fmla="*/ 2733964 w 3087279"/>
            <a:gd name="connsiteY13" fmla="*/ 544945 h 942203"/>
            <a:gd name="connsiteX14" fmla="*/ 2743200 w 3087279"/>
            <a:gd name="connsiteY14" fmla="*/ 350981 h 942203"/>
            <a:gd name="connsiteX15" fmla="*/ 2761673 w 3087279"/>
            <a:gd name="connsiteY15" fmla="*/ 157018 h 942203"/>
            <a:gd name="connsiteX16" fmla="*/ 2770909 w 3087279"/>
            <a:gd name="connsiteY16" fmla="*/ 9236 h 942203"/>
            <a:gd name="connsiteX17" fmla="*/ 2927927 w 3087279"/>
            <a:gd name="connsiteY17" fmla="*/ 18472 h 942203"/>
            <a:gd name="connsiteX18" fmla="*/ 3020291 w 3087279"/>
            <a:gd name="connsiteY18" fmla="*/ 0 h 942203"/>
            <a:gd name="connsiteX19" fmla="*/ 3084945 w 3087279"/>
            <a:gd name="connsiteY19" fmla="*/ 9236 h 942203"/>
            <a:gd name="connsiteX20" fmla="*/ 3075709 w 3087279"/>
            <a:gd name="connsiteY20" fmla="*/ 36945 h 942203"/>
            <a:gd name="connsiteX21" fmla="*/ 3066473 w 3087279"/>
            <a:gd name="connsiteY21" fmla="*/ 101600 h 942203"/>
            <a:gd name="connsiteX22" fmla="*/ 3057236 w 3087279"/>
            <a:gd name="connsiteY22" fmla="*/ 212436 h 942203"/>
            <a:gd name="connsiteX23" fmla="*/ 3048000 w 3087279"/>
            <a:gd name="connsiteY23" fmla="*/ 452581 h 942203"/>
            <a:gd name="connsiteX24" fmla="*/ 3044588 w 3087279"/>
            <a:gd name="connsiteY24" fmla="*/ 755734 h 942203"/>
            <a:gd name="connsiteX25" fmla="*/ 2882923 w 3087279"/>
            <a:gd name="connsiteY25" fmla="*/ 938697 h 942203"/>
            <a:gd name="connsiteX26" fmla="*/ 2660073 w 3087279"/>
            <a:gd name="connsiteY26" fmla="*/ 942109 h 942203"/>
            <a:gd name="connsiteX27" fmla="*/ 2522115 w 3087279"/>
            <a:gd name="connsiteY27" fmla="*/ 933873 h 942203"/>
            <a:gd name="connsiteX28" fmla="*/ 2272499 w 3087279"/>
            <a:gd name="connsiteY28" fmla="*/ 937284 h 942203"/>
            <a:gd name="connsiteX29" fmla="*/ 1786442 w 3087279"/>
            <a:gd name="connsiteY29" fmla="*/ 939697 h 942203"/>
            <a:gd name="connsiteX30" fmla="*/ 1505527 w 3087279"/>
            <a:gd name="connsiteY30" fmla="*/ 932872 h 942203"/>
            <a:gd name="connsiteX31" fmla="*/ 1246909 w 3087279"/>
            <a:gd name="connsiteY31" fmla="*/ 923636 h 942203"/>
            <a:gd name="connsiteX32" fmla="*/ 0 w 3087279"/>
            <a:gd name="connsiteY32" fmla="*/ 905163 h 942203"/>
            <a:gd name="connsiteX33" fmla="*/ 9236 w 3087279"/>
            <a:gd name="connsiteY33" fmla="*/ 803563 h 942203"/>
            <a:gd name="connsiteX34" fmla="*/ 27709 w 3087279"/>
            <a:gd name="connsiteY34" fmla="*/ 701963 h 942203"/>
            <a:gd name="connsiteX35" fmla="*/ 27709 w 3087279"/>
            <a:gd name="connsiteY35" fmla="*/ 711200 h 942203"/>
            <a:gd name="connsiteX0" fmla="*/ 18637 w 3078207"/>
            <a:gd name="connsiteY0" fmla="*/ 711200 h 942203"/>
            <a:gd name="connsiteX1" fmla="*/ 18637 w 3078207"/>
            <a:gd name="connsiteY1" fmla="*/ 711200 h 942203"/>
            <a:gd name="connsiteX2" fmla="*/ 776019 w 3078207"/>
            <a:gd name="connsiteY2" fmla="*/ 711200 h 942203"/>
            <a:gd name="connsiteX3" fmla="*/ 868383 w 3078207"/>
            <a:gd name="connsiteY3" fmla="*/ 720436 h 942203"/>
            <a:gd name="connsiteX4" fmla="*/ 1006928 w 3078207"/>
            <a:gd name="connsiteY4" fmla="*/ 738909 h 942203"/>
            <a:gd name="connsiteX5" fmla="*/ 1090055 w 3078207"/>
            <a:gd name="connsiteY5" fmla="*/ 748145 h 942203"/>
            <a:gd name="connsiteX6" fmla="*/ 1542637 w 3078207"/>
            <a:gd name="connsiteY6" fmla="*/ 738909 h 942203"/>
            <a:gd name="connsiteX7" fmla="*/ 1653473 w 3078207"/>
            <a:gd name="connsiteY7" fmla="*/ 720436 h 942203"/>
            <a:gd name="connsiteX8" fmla="*/ 1828964 w 3078207"/>
            <a:gd name="connsiteY8" fmla="*/ 711200 h 942203"/>
            <a:gd name="connsiteX9" fmla="*/ 2346201 w 3078207"/>
            <a:gd name="connsiteY9" fmla="*/ 711200 h 942203"/>
            <a:gd name="connsiteX10" fmla="*/ 2715655 w 3078207"/>
            <a:gd name="connsiteY10" fmla="*/ 720436 h 942203"/>
            <a:gd name="connsiteX11" fmla="*/ 2743364 w 3078207"/>
            <a:gd name="connsiteY11" fmla="*/ 711200 h 942203"/>
            <a:gd name="connsiteX12" fmla="*/ 2734128 w 3078207"/>
            <a:gd name="connsiteY12" fmla="*/ 683490 h 942203"/>
            <a:gd name="connsiteX13" fmla="*/ 2724892 w 3078207"/>
            <a:gd name="connsiteY13" fmla="*/ 544945 h 942203"/>
            <a:gd name="connsiteX14" fmla="*/ 2734128 w 3078207"/>
            <a:gd name="connsiteY14" fmla="*/ 350981 h 942203"/>
            <a:gd name="connsiteX15" fmla="*/ 2752601 w 3078207"/>
            <a:gd name="connsiteY15" fmla="*/ 157018 h 942203"/>
            <a:gd name="connsiteX16" fmla="*/ 2761837 w 3078207"/>
            <a:gd name="connsiteY16" fmla="*/ 9236 h 942203"/>
            <a:gd name="connsiteX17" fmla="*/ 2918855 w 3078207"/>
            <a:gd name="connsiteY17" fmla="*/ 18472 h 942203"/>
            <a:gd name="connsiteX18" fmla="*/ 3011219 w 3078207"/>
            <a:gd name="connsiteY18" fmla="*/ 0 h 942203"/>
            <a:gd name="connsiteX19" fmla="*/ 3075873 w 3078207"/>
            <a:gd name="connsiteY19" fmla="*/ 9236 h 942203"/>
            <a:gd name="connsiteX20" fmla="*/ 3066637 w 3078207"/>
            <a:gd name="connsiteY20" fmla="*/ 36945 h 942203"/>
            <a:gd name="connsiteX21" fmla="*/ 3057401 w 3078207"/>
            <a:gd name="connsiteY21" fmla="*/ 101600 h 942203"/>
            <a:gd name="connsiteX22" fmla="*/ 3048164 w 3078207"/>
            <a:gd name="connsiteY22" fmla="*/ 212436 h 942203"/>
            <a:gd name="connsiteX23" fmla="*/ 3038928 w 3078207"/>
            <a:gd name="connsiteY23" fmla="*/ 452581 h 942203"/>
            <a:gd name="connsiteX24" fmla="*/ 3035516 w 3078207"/>
            <a:gd name="connsiteY24" fmla="*/ 755734 h 942203"/>
            <a:gd name="connsiteX25" fmla="*/ 2873851 w 3078207"/>
            <a:gd name="connsiteY25" fmla="*/ 938697 h 942203"/>
            <a:gd name="connsiteX26" fmla="*/ 2651001 w 3078207"/>
            <a:gd name="connsiteY26" fmla="*/ 942109 h 942203"/>
            <a:gd name="connsiteX27" fmla="*/ 2513043 w 3078207"/>
            <a:gd name="connsiteY27" fmla="*/ 933873 h 942203"/>
            <a:gd name="connsiteX28" fmla="*/ 2263427 w 3078207"/>
            <a:gd name="connsiteY28" fmla="*/ 937284 h 942203"/>
            <a:gd name="connsiteX29" fmla="*/ 1777370 w 3078207"/>
            <a:gd name="connsiteY29" fmla="*/ 939697 h 942203"/>
            <a:gd name="connsiteX30" fmla="*/ 1496455 w 3078207"/>
            <a:gd name="connsiteY30" fmla="*/ 932872 h 942203"/>
            <a:gd name="connsiteX31" fmla="*/ 1237837 w 3078207"/>
            <a:gd name="connsiteY31" fmla="*/ 923636 h 942203"/>
            <a:gd name="connsiteX32" fmla="*/ 49170 w 3078207"/>
            <a:gd name="connsiteY32" fmla="*/ 910987 h 942203"/>
            <a:gd name="connsiteX33" fmla="*/ 164 w 3078207"/>
            <a:gd name="connsiteY33" fmla="*/ 803563 h 942203"/>
            <a:gd name="connsiteX34" fmla="*/ 18637 w 3078207"/>
            <a:gd name="connsiteY34" fmla="*/ 701963 h 942203"/>
            <a:gd name="connsiteX35" fmla="*/ 18637 w 3078207"/>
            <a:gd name="connsiteY35" fmla="*/ 711200 h 942203"/>
            <a:gd name="connsiteX0" fmla="*/ 18473 w 3078043"/>
            <a:gd name="connsiteY0" fmla="*/ 711200 h 942203"/>
            <a:gd name="connsiteX1" fmla="*/ 18473 w 3078043"/>
            <a:gd name="connsiteY1" fmla="*/ 711200 h 942203"/>
            <a:gd name="connsiteX2" fmla="*/ 775855 w 3078043"/>
            <a:gd name="connsiteY2" fmla="*/ 711200 h 942203"/>
            <a:gd name="connsiteX3" fmla="*/ 868219 w 3078043"/>
            <a:gd name="connsiteY3" fmla="*/ 720436 h 942203"/>
            <a:gd name="connsiteX4" fmla="*/ 1006764 w 3078043"/>
            <a:gd name="connsiteY4" fmla="*/ 738909 h 942203"/>
            <a:gd name="connsiteX5" fmla="*/ 1089891 w 3078043"/>
            <a:gd name="connsiteY5" fmla="*/ 748145 h 942203"/>
            <a:gd name="connsiteX6" fmla="*/ 1542473 w 3078043"/>
            <a:gd name="connsiteY6" fmla="*/ 738909 h 942203"/>
            <a:gd name="connsiteX7" fmla="*/ 1653309 w 3078043"/>
            <a:gd name="connsiteY7" fmla="*/ 720436 h 942203"/>
            <a:gd name="connsiteX8" fmla="*/ 1828800 w 3078043"/>
            <a:gd name="connsiteY8" fmla="*/ 711200 h 942203"/>
            <a:gd name="connsiteX9" fmla="*/ 2346037 w 3078043"/>
            <a:gd name="connsiteY9" fmla="*/ 711200 h 942203"/>
            <a:gd name="connsiteX10" fmla="*/ 2715491 w 3078043"/>
            <a:gd name="connsiteY10" fmla="*/ 720436 h 942203"/>
            <a:gd name="connsiteX11" fmla="*/ 2743200 w 3078043"/>
            <a:gd name="connsiteY11" fmla="*/ 711200 h 942203"/>
            <a:gd name="connsiteX12" fmla="*/ 2733964 w 3078043"/>
            <a:gd name="connsiteY12" fmla="*/ 683490 h 942203"/>
            <a:gd name="connsiteX13" fmla="*/ 2724728 w 3078043"/>
            <a:gd name="connsiteY13" fmla="*/ 544945 h 942203"/>
            <a:gd name="connsiteX14" fmla="*/ 2733964 w 3078043"/>
            <a:gd name="connsiteY14" fmla="*/ 350981 h 942203"/>
            <a:gd name="connsiteX15" fmla="*/ 2752437 w 3078043"/>
            <a:gd name="connsiteY15" fmla="*/ 157018 h 942203"/>
            <a:gd name="connsiteX16" fmla="*/ 2761673 w 3078043"/>
            <a:gd name="connsiteY16" fmla="*/ 9236 h 942203"/>
            <a:gd name="connsiteX17" fmla="*/ 2918691 w 3078043"/>
            <a:gd name="connsiteY17" fmla="*/ 18472 h 942203"/>
            <a:gd name="connsiteX18" fmla="*/ 3011055 w 3078043"/>
            <a:gd name="connsiteY18" fmla="*/ 0 h 942203"/>
            <a:gd name="connsiteX19" fmla="*/ 3075709 w 3078043"/>
            <a:gd name="connsiteY19" fmla="*/ 9236 h 942203"/>
            <a:gd name="connsiteX20" fmla="*/ 3066473 w 3078043"/>
            <a:gd name="connsiteY20" fmla="*/ 36945 h 942203"/>
            <a:gd name="connsiteX21" fmla="*/ 3057237 w 3078043"/>
            <a:gd name="connsiteY21" fmla="*/ 101600 h 942203"/>
            <a:gd name="connsiteX22" fmla="*/ 3048000 w 3078043"/>
            <a:gd name="connsiteY22" fmla="*/ 212436 h 942203"/>
            <a:gd name="connsiteX23" fmla="*/ 3038764 w 3078043"/>
            <a:gd name="connsiteY23" fmla="*/ 452581 h 942203"/>
            <a:gd name="connsiteX24" fmla="*/ 3035352 w 3078043"/>
            <a:gd name="connsiteY24" fmla="*/ 755734 h 942203"/>
            <a:gd name="connsiteX25" fmla="*/ 2873687 w 3078043"/>
            <a:gd name="connsiteY25" fmla="*/ 938697 h 942203"/>
            <a:gd name="connsiteX26" fmla="*/ 2650837 w 3078043"/>
            <a:gd name="connsiteY26" fmla="*/ 942109 h 942203"/>
            <a:gd name="connsiteX27" fmla="*/ 2512879 w 3078043"/>
            <a:gd name="connsiteY27" fmla="*/ 933873 h 942203"/>
            <a:gd name="connsiteX28" fmla="*/ 2263263 w 3078043"/>
            <a:gd name="connsiteY28" fmla="*/ 937284 h 942203"/>
            <a:gd name="connsiteX29" fmla="*/ 1777206 w 3078043"/>
            <a:gd name="connsiteY29" fmla="*/ 939697 h 942203"/>
            <a:gd name="connsiteX30" fmla="*/ 1496291 w 3078043"/>
            <a:gd name="connsiteY30" fmla="*/ 932872 h 942203"/>
            <a:gd name="connsiteX31" fmla="*/ 1237673 w 3078043"/>
            <a:gd name="connsiteY31" fmla="*/ 923636 h 942203"/>
            <a:gd name="connsiteX32" fmla="*/ 49006 w 3078043"/>
            <a:gd name="connsiteY32" fmla="*/ 910987 h 942203"/>
            <a:gd name="connsiteX33" fmla="*/ 0 w 3078043"/>
            <a:gd name="connsiteY33" fmla="*/ 803563 h 942203"/>
            <a:gd name="connsiteX34" fmla="*/ 18473 w 3078043"/>
            <a:gd name="connsiteY34" fmla="*/ 701963 h 942203"/>
            <a:gd name="connsiteX35" fmla="*/ 18473 w 3078043"/>
            <a:gd name="connsiteY35" fmla="*/ 711200 h 942203"/>
            <a:gd name="connsiteX0" fmla="*/ 20746 w 3080316"/>
            <a:gd name="connsiteY0" fmla="*/ 711200 h 942203"/>
            <a:gd name="connsiteX1" fmla="*/ 20746 w 3080316"/>
            <a:gd name="connsiteY1" fmla="*/ 711200 h 942203"/>
            <a:gd name="connsiteX2" fmla="*/ 778128 w 3080316"/>
            <a:gd name="connsiteY2" fmla="*/ 711200 h 942203"/>
            <a:gd name="connsiteX3" fmla="*/ 870492 w 3080316"/>
            <a:gd name="connsiteY3" fmla="*/ 720436 h 942203"/>
            <a:gd name="connsiteX4" fmla="*/ 1009037 w 3080316"/>
            <a:gd name="connsiteY4" fmla="*/ 738909 h 942203"/>
            <a:gd name="connsiteX5" fmla="*/ 1092164 w 3080316"/>
            <a:gd name="connsiteY5" fmla="*/ 748145 h 942203"/>
            <a:gd name="connsiteX6" fmla="*/ 1544746 w 3080316"/>
            <a:gd name="connsiteY6" fmla="*/ 738909 h 942203"/>
            <a:gd name="connsiteX7" fmla="*/ 1655582 w 3080316"/>
            <a:gd name="connsiteY7" fmla="*/ 720436 h 942203"/>
            <a:gd name="connsiteX8" fmla="*/ 1831073 w 3080316"/>
            <a:gd name="connsiteY8" fmla="*/ 711200 h 942203"/>
            <a:gd name="connsiteX9" fmla="*/ 2348310 w 3080316"/>
            <a:gd name="connsiteY9" fmla="*/ 711200 h 942203"/>
            <a:gd name="connsiteX10" fmla="*/ 2717764 w 3080316"/>
            <a:gd name="connsiteY10" fmla="*/ 720436 h 942203"/>
            <a:gd name="connsiteX11" fmla="*/ 2745473 w 3080316"/>
            <a:gd name="connsiteY11" fmla="*/ 711200 h 942203"/>
            <a:gd name="connsiteX12" fmla="*/ 2736237 w 3080316"/>
            <a:gd name="connsiteY12" fmla="*/ 683490 h 942203"/>
            <a:gd name="connsiteX13" fmla="*/ 2727001 w 3080316"/>
            <a:gd name="connsiteY13" fmla="*/ 544945 h 942203"/>
            <a:gd name="connsiteX14" fmla="*/ 2736237 w 3080316"/>
            <a:gd name="connsiteY14" fmla="*/ 350981 h 942203"/>
            <a:gd name="connsiteX15" fmla="*/ 2754710 w 3080316"/>
            <a:gd name="connsiteY15" fmla="*/ 157018 h 942203"/>
            <a:gd name="connsiteX16" fmla="*/ 2763946 w 3080316"/>
            <a:gd name="connsiteY16" fmla="*/ 9236 h 942203"/>
            <a:gd name="connsiteX17" fmla="*/ 2920964 w 3080316"/>
            <a:gd name="connsiteY17" fmla="*/ 18472 h 942203"/>
            <a:gd name="connsiteX18" fmla="*/ 3013328 w 3080316"/>
            <a:gd name="connsiteY18" fmla="*/ 0 h 942203"/>
            <a:gd name="connsiteX19" fmla="*/ 3077982 w 3080316"/>
            <a:gd name="connsiteY19" fmla="*/ 9236 h 942203"/>
            <a:gd name="connsiteX20" fmla="*/ 3068746 w 3080316"/>
            <a:gd name="connsiteY20" fmla="*/ 36945 h 942203"/>
            <a:gd name="connsiteX21" fmla="*/ 3059510 w 3080316"/>
            <a:gd name="connsiteY21" fmla="*/ 101600 h 942203"/>
            <a:gd name="connsiteX22" fmla="*/ 3050273 w 3080316"/>
            <a:gd name="connsiteY22" fmla="*/ 212436 h 942203"/>
            <a:gd name="connsiteX23" fmla="*/ 3041037 w 3080316"/>
            <a:gd name="connsiteY23" fmla="*/ 452581 h 942203"/>
            <a:gd name="connsiteX24" fmla="*/ 3037625 w 3080316"/>
            <a:gd name="connsiteY24" fmla="*/ 755734 h 942203"/>
            <a:gd name="connsiteX25" fmla="*/ 2875960 w 3080316"/>
            <a:gd name="connsiteY25" fmla="*/ 938697 h 942203"/>
            <a:gd name="connsiteX26" fmla="*/ 2653110 w 3080316"/>
            <a:gd name="connsiteY26" fmla="*/ 942109 h 942203"/>
            <a:gd name="connsiteX27" fmla="*/ 2515152 w 3080316"/>
            <a:gd name="connsiteY27" fmla="*/ 933873 h 942203"/>
            <a:gd name="connsiteX28" fmla="*/ 2265536 w 3080316"/>
            <a:gd name="connsiteY28" fmla="*/ 937284 h 942203"/>
            <a:gd name="connsiteX29" fmla="*/ 1779479 w 3080316"/>
            <a:gd name="connsiteY29" fmla="*/ 939697 h 942203"/>
            <a:gd name="connsiteX30" fmla="*/ 1498564 w 3080316"/>
            <a:gd name="connsiteY30" fmla="*/ 932872 h 942203"/>
            <a:gd name="connsiteX31" fmla="*/ 1239946 w 3080316"/>
            <a:gd name="connsiteY31" fmla="*/ 923636 h 942203"/>
            <a:gd name="connsiteX32" fmla="*/ 51279 w 3080316"/>
            <a:gd name="connsiteY32" fmla="*/ 910987 h 942203"/>
            <a:gd name="connsiteX33" fmla="*/ 2273 w 3080316"/>
            <a:gd name="connsiteY33" fmla="*/ 803563 h 942203"/>
            <a:gd name="connsiteX34" fmla="*/ 20746 w 3080316"/>
            <a:gd name="connsiteY34" fmla="*/ 701963 h 942203"/>
            <a:gd name="connsiteX35" fmla="*/ 20746 w 3080316"/>
            <a:gd name="connsiteY35" fmla="*/ 711200 h 942203"/>
            <a:gd name="connsiteX0" fmla="*/ 18473 w 3078043"/>
            <a:gd name="connsiteY0" fmla="*/ 711200 h 942203"/>
            <a:gd name="connsiteX1" fmla="*/ 18473 w 3078043"/>
            <a:gd name="connsiteY1" fmla="*/ 711200 h 942203"/>
            <a:gd name="connsiteX2" fmla="*/ 775855 w 3078043"/>
            <a:gd name="connsiteY2" fmla="*/ 711200 h 942203"/>
            <a:gd name="connsiteX3" fmla="*/ 868219 w 3078043"/>
            <a:gd name="connsiteY3" fmla="*/ 720436 h 942203"/>
            <a:gd name="connsiteX4" fmla="*/ 1006764 w 3078043"/>
            <a:gd name="connsiteY4" fmla="*/ 738909 h 942203"/>
            <a:gd name="connsiteX5" fmla="*/ 1089891 w 3078043"/>
            <a:gd name="connsiteY5" fmla="*/ 748145 h 942203"/>
            <a:gd name="connsiteX6" fmla="*/ 1542473 w 3078043"/>
            <a:gd name="connsiteY6" fmla="*/ 738909 h 942203"/>
            <a:gd name="connsiteX7" fmla="*/ 1653309 w 3078043"/>
            <a:gd name="connsiteY7" fmla="*/ 720436 h 942203"/>
            <a:gd name="connsiteX8" fmla="*/ 1828800 w 3078043"/>
            <a:gd name="connsiteY8" fmla="*/ 711200 h 942203"/>
            <a:gd name="connsiteX9" fmla="*/ 2346037 w 3078043"/>
            <a:gd name="connsiteY9" fmla="*/ 711200 h 942203"/>
            <a:gd name="connsiteX10" fmla="*/ 2715491 w 3078043"/>
            <a:gd name="connsiteY10" fmla="*/ 720436 h 942203"/>
            <a:gd name="connsiteX11" fmla="*/ 2743200 w 3078043"/>
            <a:gd name="connsiteY11" fmla="*/ 711200 h 942203"/>
            <a:gd name="connsiteX12" fmla="*/ 2733964 w 3078043"/>
            <a:gd name="connsiteY12" fmla="*/ 683490 h 942203"/>
            <a:gd name="connsiteX13" fmla="*/ 2724728 w 3078043"/>
            <a:gd name="connsiteY13" fmla="*/ 544945 h 942203"/>
            <a:gd name="connsiteX14" fmla="*/ 2733964 w 3078043"/>
            <a:gd name="connsiteY14" fmla="*/ 350981 h 942203"/>
            <a:gd name="connsiteX15" fmla="*/ 2752437 w 3078043"/>
            <a:gd name="connsiteY15" fmla="*/ 157018 h 942203"/>
            <a:gd name="connsiteX16" fmla="*/ 2761673 w 3078043"/>
            <a:gd name="connsiteY16" fmla="*/ 9236 h 942203"/>
            <a:gd name="connsiteX17" fmla="*/ 2918691 w 3078043"/>
            <a:gd name="connsiteY17" fmla="*/ 18472 h 942203"/>
            <a:gd name="connsiteX18" fmla="*/ 3011055 w 3078043"/>
            <a:gd name="connsiteY18" fmla="*/ 0 h 942203"/>
            <a:gd name="connsiteX19" fmla="*/ 3075709 w 3078043"/>
            <a:gd name="connsiteY19" fmla="*/ 9236 h 942203"/>
            <a:gd name="connsiteX20" fmla="*/ 3066473 w 3078043"/>
            <a:gd name="connsiteY20" fmla="*/ 36945 h 942203"/>
            <a:gd name="connsiteX21" fmla="*/ 3057237 w 3078043"/>
            <a:gd name="connsiteY21" fmla="*/ 101600 h 942203"/>
            <a:gd name="connsiteX22" fmla="*/ 3048000 w 3078043"/>
            <a:gd name="connsiteY22" fmla="*/ 212436 h 942203"/>
            <a:gd name="connsiteX23" fmla="*/ 3038764 w 3078043"/>
            <a:gd name="connsiteY23" fmla="*/ 452581 h 942203"/>
            <a:gd name="connsiteX24" fmla="*/ 3035352 w 3078043"/>
            <a:gd name="connsiteY24" fmla="*/ 755734 h 942203"/>
            <a:gd name="connsiteX25" fmla="*/ 2873687 w 3078043"/>
            <a:gd name="connsiteY25" fmla="*/ 938697 h 942203"/>
            <a:gd name="connsiteX26" fmla="*/ 2650837 w 3078043"/>
            <a:gd name="connsiteY26" fmla="*/ 942109 h 942203"/>
            <a:gd name="connsiteX27" fmla="*/ 2512879 w 3078043"/>
            <a:gd name="connsiteY27" fmla="*/ 933873 h 942203"/>
            <a:gd name="connsiteX28" fmla="*/ 2263263 w 3078043"/>
            <a:gd name="connsiteY28" fmla="*/ 937284 h 942203"/>
            <a:gd name="connsiteX29" fmla="*/ 1777206 w 3078043"/>
            <a:gd name="connsiteY29" fmla="*/ 939697 h 942203"/>
            <a:gd name="connsiteX30" fmla="*/ 1496291 w 3078043"/>
            <a:gd name="connsiteY30" fmla="*/ 932872 h 942203"/>
            <a:gd name="connsiteX31" fmla="*/ 1237673 w 3078043"/>
            <a:gd name="connsiteY31" fmla="*/ 923636 h 942203"/>
            <a:gd name="connsiteX32" fmla="*/ 49006 w 3078043"/>
            <a:gd name="connsiteY32" fmla="*/ 910987 h 942203"/>
            <a:gd name="connsiteX33" fmla="*/ 0 w 3078043"/>
            <a:gd name="connsiteY33" fmla="*/ 803563 h 942203"/>
            <a:gd name="connsiteX34" fmla="*/ 18473 w 3078043"/>
            <a:gd name="connsiteY34" fmla="*/ 701963 h 942203"/>
            <a:gd name="connsiteX35" fmla="*/ 18473 w 3078043"/>
            <a:gd name="connsiteY35" fmla="*/ 711200 h 942203"/>
            <a:gd name="connsiteX0" fmla="*/ 18473 w 3075970"/>
            <a:gd name="connsiteY0" fmla="*/ 711200 h 942203"/>
            <a:gd name="connsiteX1" fmla="*/ 18473 w 3075970"/>
            <a:gd name="connsiteY1" fmla="*/ 711200 h 942203"/>
            <a:gd name="connsiteX2" fmla="*/ 775855 w 3075970"/>
            <a:gd name="connsiteY2" fmla="*/ 711200 h 942203"/>
            <a:gd name="connsiteX3" fmla="*/ 868219 w 3075970"/>
            <a:gd name="connsiteY3" fmla="*/ 720436 h 942203"/>
            <a:gd name="connsiteX4" fmla="*/ 1006764 w 3075970"/>
            <a:gd name="connsiteY4" fmla="*/ 738909 h 942203"/>
            <a:gd name="connsiteX5" fmla="*/ 1089891 w 3075970"/>
            <a:gd name="connsiteY5" fmla="*/ 748145 h 942203"/>
            <a:gd name="connsiteX6" fmla="*/ 1542473 w 3075970"/>
            <a:gd name="connsiteY6" fmla="*/ 738909 h 942203"/>
            <a:gd name="connsiteX7" fmla="*/ 1653309 w 3075970"/>
            <a:gd name="connsiteY7" fmla="*/ 720436 h 942203"/>
            <a:gd name="connsiteX8" fmla="*/ 1828800 w 3075970"/>
            <a:gd name="connsiteY8" fmla="*/ 711200 h 942203"/>
            <a:gd name="connsiteX9" fmla="*/ 2346037 w 3075970"/>
            <a:gd name="connsiteY9" fmla="*/ 711200 h 942203"/>
            <a:gd name="connsiteX10" fmla="*/ 2715491 w 3075970"/>
            <a:gd name="connsiteY10" fmla="*/ 720436 h 942203"/>
            <a:gd name="connsiteX11" fmla="*/ 2743200 w 3075970"/>
            <a:gd name="connsiteY11" fmla="*/ 711200 h 942203"/>
            <a:gd name="connsiteX12" fmla="*/ 2733964 w 3075970"/>
            <a:gd name="connsiteY12" fmla="*/ 683490 h 942203"/>
            <a:gd name="connsiteX13" fmla="*/ 2724728 w 3075970"/>
            <a:gd name="connsiteY13" fmla="*/ 544945 h 942203"/>
            <a:gd name="connsiteX14" fmla="*/ 2733964 w 3075970"/>
            <a:gd name="connsiteY14" fmla="*/ 350981 h 942203"/>
            <a:gd name="connsiteX15" fmla="*/ 2752437 w 3075970"/>
            <a:gd name="connsiteY15" fmla="*/ 157018 h 942203"/>
            <a:gd name="connsiteX16" fmla="*/ 2761673 w 3075970"/>
            <a:gd name="connsiteY16" fmla="*/ 9236 h 942203"/>
            <a:gd name="connsiteX17" fmla="*/ 2918691 w 3075970"/>
            <a:gd name="connsiteY17" fmla="*/ 18472 h 942203"/>
            <a:gd name="connsiteX18" fmla="*/ 3011055 w 3075970"/>
            <a:gd name="connsiteY18" fmla="*/ 0 h 942203"/>
            <a:gd name="connsiteX19" fmla="*/ 3075709 w 3075970"/>
            <a:gd name="connsiteY19" fmla="*/ 9236 h 942203"/>
            <a:gd name="connsiteX20" fmla="*/ 3034942 w 3075970"/>
            <a:gd name="connsiteY20" fmla="*/ 59467 h 942203"/>
            <a:gd name="connsiteX21" fmla="*/ 3057237 w 3075970"/>
            <a:gd name="connsiteY21" fmla="*/ 101600 h 942203"/>
            <a:gd name="connsiteX22" fmla="*/ 3048000 w 3075970"/>
            <a:gd name="connsiteY22" fmla="*/ 212436 h 942203"/>
            <a:gd name="connsiteX23" fmla="*/ 3038764 w 3075970"/>
            <a:gd name="connsiteY23" fmla="*/ 452581 h 942203"/>
            <a:gd name="connsiteX24" fmla="*/ 3035352 w 3075970"/>
            <a:gd name="connsiteY24" fmla="*/ 755734 h 942203"/>
            <a:gd name="connsiteX25" fmla="*/ 2873687 w 3075970"/>
            <a:gd name="connsiteY25" fmla="*/ 938697 h 942203"/>
            <a:gd name="connsiteX26" fmla="*/ 2650837 w 3075970"/>
            <a:gd name="connsiteY26" fmla="*/ 942109 h 942203"/>
            <a:gd name="connsiteX27" fmla="*/ 2512879 w 3075970"/>
            <a:gd name="connsiteY27" fmla="*/ 933873 h 942203"/>
            <a:gd name="connsiteX28" fmla="*/ 2263263 w 3075970"/>
            <a:gd name="connsiteY28" fmla="*/ 937284 h 942203"/>
            <a:gd name="connsiteX29" fmla="*/ 1777206 w 3075970"/>
            <a:gd name="connsiteY29" fmla="*/ 939697 h 942203"/>
            <a:gd name="connsiteX30" fmla="*/ 1496291 w 3075970"/>
            <a:gd name="connsiteY30" fmla="*/ 932872 h 942203"/>
            <a:gd name="connsiteX31" fmla="*/ 1237673 w 3075970"/>
            <a:gd name="connsiteY31" fmla="*/ 923636 h 942203"/>
            <a:gd name="connsiteX32" fmla="*/ 49006 w 3075970"/>
            <a:gd name="connsiteY32" fmla="*/ 910987 h 942203"/>
            <a:gd name="connsiteX33" fmla="*/ 0 w 3075970"/>
            <a:gd name="connsiteY33" fmla="*/ 803563 h 942203"/>
            <a:gd name="connsiteX34" fmla="*/ 18473 w 3075970"/>
            <a:gd name="connsiteY34" fmla="*/ 701963 h 942203"/>
            <a:gd name="connsiteX35" fmla="*/ 18473 w 3075970"/>
            <a:gd name="connsiteY35" fmla="*/ 711200 h 942203"/>
            <a:gd name="connsiteX0" fmla="*/ 18473 w 3057594"/>
            <a:gd name="connsiteY0" fmla="*/ 711874 h 942877"/>
            <a:gd name="connsiteX1" fmla="*/ 18473 w 3057594"/>
            <a:gd name="connsiteY1" fmla="*/ 711874 h 942877"/>
            <a:gd name="connsiteX2" fmla="*/ 775855 w 3057594"/>
            <a:gd name="connsiteY2" fmla="*/ 711874 h 942877"/>
            <a:gd name="connsiteX3" fmla="*/ 868219 w 3057594"/>
            <a:gd name="connsiteY3" fmla="*/ 721110 h 942877"/>
            <a:gd name="connsiteX4" fmla="*/ 1006764 w 3057594"/>
            <a:gd name="connsiteY4" fmla="*/ 739583 h 942877"/>
            <a:gd name="connsiteX5" fmla="*/ 1089891 w 3057594"/>
            <a:gd name="connsiteY5" fmla="*/ 748819 h 942877"/>
            <a:gd name="connsiteX6" fmla="*/ 1542473 w 3057594"/>
            <a:gd name="connsiteY6" fmla="*/ 739583 h 942877"/>
            <a:gd name="connsiteX7" fmla="*/ 1653309 w 3057594"/>
            <a:gd name="connsiteY7" fmla="*/ 721110 h 942877"/>
            <a:gd name="connsiteX8" fmla="*/ 1828800 w 3057594"/>
            <a:gd name="connsiteY8" fmla="*/ 711874 h 942877"/>
            <a:gd name="connsiteX9" fmla="*/ 2346037 w 3057594"/>
            <a:gd name="connsiteY9" fmla="*/ 711874 h 942877"/>
            <a:gd name="connsiteX10" fmla="*/ 2715491 w 3057594"/>
            <a:gd name="connsiteY10" fmla="*/ 721110 h 942877"/>
            <a:gd name="connsiteX11" fmla="*/ 2743200 w 3057594"/>
            <a:gd name="connsiteY11" fmla="*/ 711874 h 942877"/>
            <a:gd name="connsiteX12" fmla="*/ 2733964 w 3057594"/>
            <a:gd name="connsiteY12" fmla="*/ 684164 h 942877"/>
            <a:gd name="connsiteX13" fmla="*/ 2724728 w 3057594"/>
            <a:gd name="connsiteY13" fmla="*/ 545619 h 942877"/>
            <a:gd name="connsiteX14" fmla="*/ 2733964 w 3057594"/>
            <a:gd name="connsiteY14" fmla="*/ 351655 h 942877"/>
            <a:gd name="connsiteX15" fmla="*/ 2752437 w 3057594"/>
            <a:gd name="connsiteY15" fmla="*/ 157692 h 942877"/>
            <a:gd name="connsiteX16" fmla="*/ 2761673 w 3057594"/>
            <a:gd name="connsiteY16" fmla="*/ 9910 h 942877"/>
            <a:gd name="connsiteX17" fmla="*/ 2918691 w 3057594"/>
            <a:gd name="connsiteY17" fmla="*/ 19146 h 942877"/>
            <a:gd name="connsiteX18" fmla="*/ 3011055 w 3057594"/>
            <a:gd name="connsiteY18" fmla="*/ 674 h 942877"/>
            <a:gd name="connsiteX19" fmla="*/ 2981116 w 3057594"/>
            <a:gd name="connsiteY19" fmla="*/ 45945 h 942877"/>
            <a:gd name="connsiteX20" fmla="*/ 3034942 w 3057594"/>
            <a:gd name="connsiteY20" fmla="*/ 60141 h 942877"/>
            <a:gd name="connsiteX21" fmla="*/ 3057237 w 3057594"/>
            <a:gd name="connsiteY21" fmla="*/ 102274 h 942877"/>
            <a:gd name="connsiteX22" fmla="*/ 3048000 w 3057594"/>
            <a:gd name="connsiteY22" fmla="*/ 213110 h 942877"/>
            <a:gd name="connsiteX23" fmla="*/ 3038764 w 3057594"/>
            <a:gd name="connsiteY23" fmla="*/ 453255 h 942877"/>
            <a:gd name="connsiteX24" fmla="*/ 3035352 w 3057594"/>
            <a:gd name="connsiteY24" fmla="*/ 756408 h 942877"/>
            <a:gd name="connsiteX25" fmla="*/ 2873687 w 3057594"/>
            <a:gd name="connsiteY25" fmla="*/ 939371 h 942877"/>
            <a:gd name="connsiteX26" fmla="*/ 2650837 w 3057594"/>
            <a:gd name="connsiteY26" fmla="*/ 942783 h 942877"/>
            <a:gd name="connsiteX27" fmla="*/ 2512879 w 3057594"/>
            <a:gd name="connsiteY27" fmla="*/ 934547 h 942877"/>
            <a:gd name="connsiteX28" fmla="*/ 2263263 w 3057594"/>
            <a:gd name="connsiteY28" fmla="*/ 937958 h 942877"/>
            <a:gd name="connsiteX29" fmla="*/ 1777206 w 3057594"/>
            <a:gd name="connsiteY29" fmla="*/ 940371 h 942877"/>
            <a:gd name="connsiteX30" fmla="*/ 1496291 w 3057594"/>
            <a:gd name="connsiteY30" fmla="*/ 933546 h 942877"/>
            <a:gd name="connsiteX31" fmla="*/ 1237673 w 3057594"/>
            <a:gd name="connsiteY31" fmla="*/ 924310 h 942877"/>
            <a:gd name="connsiteX32" fmla="*/ 49006 w 3057594"/>
            <a:gd name="connsiteY32" fmla="*/ 911661 h 942877"/>
            <a:gd name="connsiteX33" fmla="*/ 0 w 3057594"/>
            <a:gd name="connsiteY33" fmla="*/ 804237 h 942877"/>
            <a:gd name="connsiteX34" fmla="*/ 18473 w 3057594"/>
            <a:gd name="connsiteY34" fmla="*/ 702637 h 942877"/>
            <a:gd name="connsiteX35" fmla="*/ 18473 w 3057594"/>
            <a:gd name="connsiteY35" fmla="*/ 711874 h 942877"/>
            <a:gd name="connsiteX0" fmla="*/ 18473 w 3057594"/>
            <a:gd name="connsiteY0" fmla="*/ 701964 h 932967"/>
            <a:gd name="connsiteX1" fmla="*/ 18473 w 3057594"/>
            <a:gd name="connsiteY1" fmla="*/ 701964 h 932967"/>
            <a:gd name="connsiteX2" fmla="*/ 775855 w 3057594"/>
            <a:gd name="connsiteY2" fmla="*/ 701964 h 932967"/>
            <a:gd name="connsiteX3" fmla="*/ 868219 w 3057594"/>
            <a:gd name="connsiteY3" fmla="*/ 711200 h 932967"/>
            <a:gd name="connsiteX4" fmla="*/ 1006764 w 3057594"/>
            <a:gd name="connsiteY4" fmla="*/ 729673 h 932967"/>
            <a:gd name="connsiteX5" fmla="*/ 1089891 w 3057594"/>
            <a:gd name="connsiteY5" fmla="*/ 738909 h 932967"/>
            <a:gd name="connsiteX6" fmla="*/ 1542473 w 3057594"/>
            <a:gd name="connsiteY6" fmla="*/ 729673 h 932967"/>
            <a:gd name="connsiteX7" fmla="*/ 1653309 w 3057594"/>
            <a:gd name="connsiteY7" fmla="*/ 711200 h 932967"/>
            <a:gd name="connsiteX8" fmla="*/ 1828800 w 3057594"/>
            <a:gd name="connsiteY8" fmla="*/ 701964 h 932967"/>
            <a:gd name="connsiteX9" fmla="*/ 2346037 w 3057594"/>
            <a:gd name="connsiteY9" fmla="*/ 701964 h 932967"/>
            <a:gd name="connsiteX10" fmla="*/ 2715491 w 3057594"/>
            <a:gd name="connsiteY10" fmla="*/ 711200 h 932967"/>
            <a:gd name="connsiteX11" fmla="*/ 2743200 w 3057594"/>
            <a:gd name="connsiteY11" fmla="*/ 701964 h 932967"/>
            <a:gd name="connsiteX12" fmla="*/ 2733964 w 3057594"/>
            <a:gd name="connsiteY12" fmla="*/ 674254 h 932967"/>
            <a:gd name="connsiteX13" fmla="*/ 2724728 w 3057594"/>
            <a:gd name="connsiteY13" fmla="*/ 535709 h 932967"/>
            <a:gd name="connsiteX14" fmla="*/ 2733964 w 3057594"/>
            <a:gd name="connsiteY14" fmla="*/ 341745 h 932967"/>
            <a:gd name="connsiteX15" fmla="*/ 2752437 w 3057594"/>
            <a:gd name="connsiteY15" fmla="*/ 147782 h 932967"/>
            <a:gd name="connsiteX16" fmla="*/ 2761673 w 3057594"/>
            <a:gd name="connsiteY16" fmla="*/ 0 h 932967"/>
            <a:gd name="connsiteX17" fmla="*/ 2918691 w 3057594"/>
            <a:gd name="connsiteY17" fmla="*/ 9236 h 932967"/>
            <a:gd name="connsiteX18" fmla="*/ 2880427 w 3057594"/>
            <a:gd name="connsiteY18" fmla="*/ 49321 h 932967"/>
            <a:gd name="connsiteX19" fmla="*/ 2981116 w 3057594"/>
            <a:gd name="connsiteY19" fmla="*/ 36035 h 932967"/>
            <a:gd name="connsiteX20" fmla="*/ 3034942 w 3057594"/>
            <a:gd name="connsiteY20" fmla="*/ 50231 h 932967"/>
            <a:gd name="connsiteX21" fmla="*/ 3057237 w 3057594"/>
            <a:gd name="connsiteY21" fmla="*/ 92364 h 932967"/>
            <a:gd name="connsiteX22" fmla="*/ 3048000 w 3057594"/>
            <a:gd name="connsiteY22" fmla="*/ 203200 h 932967"/>
            <a:gd name="connsiteX23" fmla="*/ 3038764 w 3057594"/>
            <a:gd name="connsiteY23" fmla="*/ 443345 h 932967"/>
            <a:gd name="connsiteX24" fmla="*/ 3035352 w 3057594"/>
            <a:gd name="connsiteY24" fmla="*/ 746498 h 932967"/>
            <a:gd name="connsiteX25" fmla="*/ 2873687 w 3057594"/>
            <a:gd name="connsiteY25" fmla="*/ 929461 h 932967"/>
            <a:gd name="connsiteX26" fmla="*/ 2650837 w 3057594"/>
            <a:gd name="connsiteY26" fmla="*/ 932873 h 932967"/>
            <a:gd name="connsiteX27" fmla="*/ 2512879 w 3057594"/>
            <a:gd name="connsiteY27" fmla="*/ 924637 h 932967"/>
            <a:gd name="connsiteX28" fmla="*/ 2263263 w 3057594"/>
            <a:gd name="connsiteY28" fmla="*/ 928048 h 932967"/>
            <a:gd name="connsiteX29" fmla="*/ 1777206 w 3057594"/>
            <a:gd name="connsiteY29" fmla="*/ 930461 h 932967"/>
            <a:gd name="connsiteX30" fmla="*/ 1496291 w 3057594"/>
            <a:gd name="connsiteY30" fmla="*/ 923636 h 932967"/>
            <a:gd name="connsiteX31" fmla="*/ 1237673 w 3057594"/>
            <a:gd name="connsiteY31" fmla="*/ 914400 h 932967"/>
            <a:gd name="connsiteX32" fmla="*/ 49006 w 3057594"/>
            <a:gd name="connsiteY32" fmla="*/ 901751 h 932967"/>
            <a:gd name="connsiteX33" fmla="*/ 0 w 3057594"/>
            <a:gd name="connsiteY33" fmla="*/ 794327 h 932967"/>
            <a:gd name="connsiteX34" fmla="*/ 18473 w 3057594"/>
            <a:gd name="connsiteY34" fmla="*/ 692727 h 932967"/>
            <a:gd name="connsiteX35" fmla="*/ 18473 w 3057594"/>
            <a:gd name="connsiteY35" fmla="*/ 701964 h 932967"/>
            <a:gd name="connsiteX0" fmla="*/ 18473 w 3057594"/>
            <a:gd name="connsiteY0" fmla="*/ 701964 h 932967"/>
            <a:gd name="connsiteX1" fmla="*/ 18473 w 3057594"/>
            <a:gd name="connsiteY1" fmla="*/ 701964 h 932967"/>
            <a:gd name="connsiteX2" fmla="*/ 775855 w 3057594"/>
            <a:gd name="connsiteY2" fmla="*/ 701964 h 932967"/>
            <a:gd name="connsiteX3" fmla="*/ 868219 w 3057594"/>
            <a:gd name="connsiteY3" fmla="*/ 711200 h 932967"/>
            <a:gd name="connsiteX4" fmla="*/ 1006764 w 3057594"/>
            <a:gd name="connsiteY4" fmla="*/ 729673 h 932967"/>
            <a:gd name="connsiteX5" fmla="*/ 1089891 w 3057594"/>
            <a:gd name="connsiteY5" fmla="*/ 738909 h 932967"/>
            <a:gd name="connsiteX6" fmla="*/ 1542473 w 3057594"/>
            <a:gd name="connsiteY6" fmla="*/ 729673 h 932967"/>
            <a:gd name="connsiteX7" fmla="*/ 1653309 w 3057594"/>
            <a:gd name="connsiteY7" fmla="*/ 711200 h 932967"/>
            <a:gd name="connsiteX8" fmla="*/ 1828800 w 3057594"/>
            <a:gd name="connsiteY8" fmla="*/ 701964 h 932967"/>
            <a:gd name="connsiteX9" fmla="*/ 2346037 w 3057594"/>
            <a:gd name="connsiteY9" fmla="*/ 701964 h 932967"/>
            <a:gd name="connsiteX10" fmla="*/ 2715491 w 3057594"/>
            <a:gd name="connsiteY10" fmla="*/ 711200 h 932967"/>
            <a:gd name="connsiteX11" fmla="*/ 2743200 w 3057594"/>
            <a:gd name="connsiteY11" fmla="*/ 701964 h 932967"/>
            <a:gd name="connsiteX12" fmla="*/ 2733964 w 3057594"/>
            <a:gd name="connsiteY12" fmla="*/ 674254 h 932967"/>
            <a:gd name="connsiteX13" fmla="*/ 2724728 w 3057594"/>
            <a:gd name="connsiteY13" fmla="*/ 535709 h 932967"/>
            <a:gd name="connsiteX14" fmla="*/ 2733964 w 3057594"/>
            <a:gd name="connsiteY14" fmla="*/ 341745 h 932967"/>
            <a:gd name="connsiteX15" fmla="*/ 2752437 w 3057594"/>
            <a:gd name="connsiteY15" fmla="*/ 147782 h 932967"/>
            <a:gd name="connsiteX16" fmla="*/ 2761673 w 3057594"/>
            <a:gd name="connsiteY16" fmla="*/ 0 h 932967"/>
            <a:gd name="connsiteX17" fmla="*/ 2806080 w 3057594"/>
            <a:gd name="connsiteY17" fmla="*/ 63289 h 932967"/>
            <a:gd name="connsiteX18" fmla="*/ 2880427 w 3057594"/>
            <a:gd name="connsiteY18" fmla="*/ 49321 h 932967"/>
            <a:gd name="connsiteX19" fmla="*/ 2981116 w 3057594"/>
            <a:gd name="connsiteY19" fmla="*/ 36035 h 932967"/>
            <a:gd name="connsiteX20" fmla="*/ 3034942 w 3057594"/>
            <a:gd name="connsiteY20" fmla="*/ 50231 h 932967"/>
            <a:gd name="connsiteX21" fmla="*/ 3057237 w 3057594"/>
            <a:gd name="connsiteY21" fmla="*/ 92364 h 932967"/>
            <a:gd name="connsiteX22" fmla="*/ 3048000 w 3057594"/>
            <a:gd name="connsiteY22" fmla="*/ 203200 h 932967"/>
            <a:gd name="connsiteX23" fmla="*/ 3038764 w 3057594"/>
            <a:gd name="connsiteY23" fmla="*/ 443345 h 932967"/>
            <a:gd name="connsiteX24" fmla="*/ 3035352 w 3057594"/>
            <a:gd name="connsiteY24" fmla="*/ 746498 h 932967"/>
            <a:gd name="connsiteX25" fmla="*/ 2873687 w 3057594"/>
            <a:gd name="connsiteY25" fmla="*/ 929461 h 932967"/>
            <a:gd name="connsiteX26" fmla="*/ 2650837 w 3057594"/>
            <a:gd name="connsiteY26" fmla="*/ 932873 h 932967"/>
            <a:gd name="connsiteX27" fmla="*/ 2512879 w 3057594"/>
            <a:gd name="connsiteY27" fmla="*/ 924637 h 932967"/>
            <a:gd name="connsiteX28" fmla="*/ 2263263 w 3057594"/>
            <a:gd name="connsiteY28" fmla="*/ 928048 h 932967"/>
            <a:gd name="connsiteX29" fmla="*/ 1777206 w 3057594"/>
            <a:gd name="connsiteY29" fmla="*/ 930461 h 932967"/>
            <a:gd name="connsiteX30" fmla="*/ 1496291 w 3057594"/>
            <a:gd name="connsiteY30" fmla="*/ 923636 h 932967"/>
            <a:gd name="connsiteX31" fmla="*/ 1237673 w 3057594"/>
            <a:gd name="connsiteY31" fmla="*/ 914400 h 932967"/>
            <a:gd name="connsiteX32" fmla="*/ 49006 w 3057594"/>
            <a:gd name="connsiteY32" fmla="*/ 901751 h 932967"/>
            <a:gd name="connsiteX33" fmla="*/ 0 w 3057594"/>
            <a:gd name="connsiteY33" fmla="*/ 794327 h 932967"/>
            <a:gd name="connsiteX34" fmla="*/ 18473 w 3057594"/>
            <a:gd name="connsiteY34" fmla="*/ 692727 h 932967"/>
            <a:gd name="connsiteX35" fmla="*/ 18473 w 3057594"/>
            <a:gd name="connsiteY35" fmla="*/ 701964 h 932967"/>
            <a:gd name="connsiteX0" fmla="*/ 18473 w 3057594"/>
            <a:gd name="connsiteY0" fmla="*/ 701964 h 932967"/>
            <a:gd name="connsiteX1" fmla="*/ 18473 w 3057594"/>
            <a:gd name="connsiteY1" fmla="*/ 701964 h 932967"/>
            <a:gd name="connsiteX2" fmla="*/ 775855 w 3057594"/>
            <a:gd name="connsiteY2" fmla="*/ 701964 h 932967"/>
            <a:gd name="connsiteX3" fmla="*/ 868219 w 3057594"/>
            <a:gd name="connsiteY3" fmla="*/ 711200 h 932967"/>
            <a:gd name="connsiteX4" fmla="*/ 1006764 w 3057594"/>
            <a:gd name="connsiteY4" fmla="*/ 729673 h 932967"/>
            <a:gd name="connsiteX5" fmla="*/ 1089891 w 3057594"/>
            <a:gd name="connsiteY5" fmla="*/ 738909 h 932967"/>
            <a:gd name="connsiteX6" fmla="*/ 1542473 w 3057594"/>
            <a:gd name="connsiteY6" fmla="*/ 729673 h 932967"/>
            <a:gd name="connsiteX7" fmla="*/ 1653309 w 3057594"/>
            <a:gd name="connsiteY7" fmla="*/ 711200 h 932967"/>
            <a:gd name="connsiteX8" fmla="*/ 1828800 w 3057594"/>
            <a:gd name="connsiteY8" fmla="*/ 701964 h 932967"/>
            <a:gd name="connsiteX9" fmla="*/ 2346037 w 3057594"/>
            <a:gd name="connsiteY9" fmla="*/ 701964 h 932967"/>
            <a:gd name="connsiteX10" fmla="*/ 2715491 w 3057594"/>
            <a:gd name="connsiteY10" fmla="*/ 711200 h 932967"/>
            <a:gd name="connsiteX11" fmla="*/ 2743200 w 3057594"/>
            <a:gd name="connsiteY11" fmla="*/ 701964 h 932967"/>
            <a:gd name="connsiteX12" fmla="*/ 2733964 w 3057594"/>
            <a:gd name="connsiteY12" fmla="*/ 674254 h 932967"/>
            <a:gd name="connsiteX13" fmla="*/ 2724728 w 3057594"/>
            <a:gd name="connsiteY13" fmla="*/ 535709 h 932967"/>
            <a:gd name="connsiteX14" fmla="*/ 2733964 w 3057594"/>
            <a:gd name="connsiteY14" fmla="*/ 341745 h 932967"/>
            <a:gd name="connsiteX15" fmla="*/ 2752437 w 3057594"/>
            <a:gd name="connsiteY15" fmla="*/ 147782 h 932967"/>
            <a:gd name="connsiteX16" fmla="*/ 2761673 w 3057594"/>
            <a:gd name="connsiteY16" fmla="*/ 0 h 932967"/>
            <a:gd name="connsiteX17" fmla="*/ 2806080 w 3057594"/>
            <a:gd name="connsiteY17" fmla="*/ 63289 h 932967"/>
            <a:gd name="connsiteX18" fmla="*/ 2880427 w 3057594"/>
            <a:gd name="connsiteY18" fmla="*/ 49321 h 932967"/>
            <a:gd name="connsiteX19" fmla="*/ 2981116 w 3057594"/>
            <a:gd name="connsiteY19" fmla="*/ 36035 h 932967"/>
            <a:gd name="connsiteX20" fmla="*/ 3034942 w 3057594"/>
            <a:gd name="connsiteY20" fmla="*/ 50231 h 932967"/>
            <a:gd name="connsiteX21" fmla="*/ 3057237 w 3057594"/>
            <a:gd name="connsiteY21" fmla="*/ 92364 h 932967"/>
            <a:gd name="connsiteX22" fmla="*/ 3048000 w 3057594"/>
            <a:gd name="connsiteY22" fmla="*/ 203200 h 932967"/>
            <a:gd name="connsiteX23" fmla="*/ 3047773 w 3057594"/>
            <a:gd name="connsiteY23" fmla="*/ 456859 h 932967"/>
            <a:gd name="connsiteX24" fmla="*/ 3035352 w 3057594"/>
            <a:gd name="connsiteY24" fmla="*/ 746498 h 932967"/>
            <a:gd name="connsiteX25" fmla="*/ 2873687 w 3057594"/>
            <a:gd name="connsiteY25" fmla="*/ 929461 h 932967"/>
            <a:gd name="connsiteX26" fmla="*/ 2650837 w 3057594"/>
            <a:gd name="connsiteY26" fmla="*/ 932873 h 932967"/>
            <a:gd name="connsiteX27" fmla="*/ 2512879 w 3057594"/>
            <a:gd name="connsiteY27" fmla="*/ 924637 h 932967"/>
            <a:gd name="connsiteX28" fmla="*/ 2263263 w 3057594"/>
            <a:gd name="connsiteY28" fmla="*/ 928048 h 932967"/>
            <a:gd name="connsiteX29" fmla="*/ 1777206 w 3057594"/>
            <a:gd name="connsiteY29" fmla="*/ 930461 h 932967"/>
            <a:gd name="connsiteX30" fmla="*/ 1496291 w 3057594"/>
            <a:gd name="connsiteY30" fmla="*/ 923636 h 932967"/>
            <a:gd name="connsiteX31" fmla="*/ 1237673 w 3057594"/>
            <a:gd name="connsiteY31" fmla="*/ 914400 h 932967"/>
            <a:gd name="connsiteX32" fmla="*/ 49006 w 3057594"/>
            <a:gd name="connsiteY32" fmla="*/ 901751 h 932967"/>
            <a:gd name="connsiteX33" fmla="*/ 0 w 3057594"/>
            <a:gd name="connsiteY33" fmla="*/ 794327 h 932967"/>
            <a:gd name="connsiteX34" fmla="*/ 18473 w 3057594"/>
            <a:gd name="connsiteY34" fmla="*/ 692727 h 932967"/>
            <a:gd name="connsiteX35" fmla="*/ 18473 w 3057594"/>
            <a:gd name="connsiteY35" fmla="*/ 701964 h 932967"/>
            <a:gd name="connsiteX0" fmla="*/ 18473 w 3051778"/>
            <a:gd name="connsiteY0" fmla="*/ 701964 h 932967"/>
            <a:gd name="connsiteX1" fmla="*/ 18473 w 3051778"/>
            <a:gd name="connsiteY1" fmla="*/ 701964 h 932967"/>
            <a:gd name="connsiteX2" fmla="*/ 775855 w 3051778"/>
            <a:gd name="connsiteY2" fmla="*/ 701964 h 932967"/>
            <a:gd name="connsiteX3" fmla="*/ 868219 w 3051778"/>
            <a:gd name="connsiteY3" fmla="*/ 711200 h 932967"/>
            <a:gd name="connsiteX4" fmla="*/ 1006764 w 3051778"/>
            <a:gd name="connsiteY4" fmla="*/ 729673 h 932967"/>
            <a:gd name="connsiteX5" fmla="*/ 1089891 w 3051778"/>
            <a:gd name="connsiteY5" fmla="*/ 738909 h 932967"/>
            <a:gd name="connsiteX6" fmla="*/ 1542473 w 3051778"/>
            <a:gd name="connsiteY6" fmla="*/ 729673 h 932967"/>
            <a:gd name="connsiteX7" fmla="*/ 1653309 w 3051778"/>
            <a:gd name="connsiteY7" fmla="*/ 711200 h 932967"/>
            <a:gd name="connsiteX8" fmla="*/ 1828800 w 3051778"/>
            <a:gd name="connsiteY8" fmla="*/ 701964 h 932967"/>
            <a:gd name="connsiteX9" fmla="*/ 2346037 w 3051778"/>
            <a:gd name="connsiteY9" fmla="*/ 701964 h 932967"/>
            <a:gd name="connsiteX10" fmla="*/ 2715491 w 3051778"/>
            <a:gd name="connsiteY10" fmla="*/ 711200 h 932967"/>
            <a:gd name="connsiteX11" fmla="*/ 2743200 w 3051778"/>
            <a:gd name="connsiteY11" fmla="*/ 701964 h 932967"/>
            <a:gd name="connsiteX12" fmla="*/ 2733964 w 3051778"/>
            <a:gd name="connsiteY12" fmla="*/ 674254 h 932967"/>
            <a:gd name="connsiteX13" fmla="*/ 2724728 w 3051778"/>
            <a:gd name="connsiteY13" fmla="*/ 535709 h 932967"/>
            <a:gd name="connsiteX14" fmla="*/ 2733964 w 3051778"/>
            <a:gd name="connsiteY14" fmla="*/ 341745 h 932967"/>
            <a:gd name="connsiteX15" fmla="*/ 2752437 w 3051778"/>
            <a:gd name="connsiteY15" fmla="*/ 147782 h 932967"/>
            <a:gd name="connsiteX16" fmla="*/ 2761673 w 3051778"/>
            <a:gd name="connsiteY16" fmla="*/ 0 h 932967"/>
            <a:gd name="connsiteX17" fmla="*/ 2806080 w 3051778"/>
            <a:gd name="connsiteY17" fmla="*/ 63289 h 932967"/>
            <a:gd name="connsiteX18" fmla="*/ 2880427 w 3051778"/>
            <a:gd name="connsiteY18" fmla="*/ 49321 h 932967"/>
            <a:gd name="connsiteX19" fmla="*/ 2981116 w 3051778"/>
            <a:gd name="connsiteY19" fmla="*/ 36035 h 932967"/>
            <a:gd name="connsiteX20" fmla="*/ 3034942 w 3051778"/>
            <a:gd name="connsiteY20" fmla="*/ 50231 h 932967"/>
            <a:gd name="connsiteX21" fmla="*/ 3043724 w 3051778"/>
            <a:gd name="connsiteY21" fmla="*/ 105877 h 932967"/>
            <a:gd name="connsiteX22" fmla="*/ 3048000 w 3051778"/>
            <a:gd name="connsiteY22" fmla="*/ 203200 h 932967"/>
            <a:gd name="connsiteX23" fmla="*/ 3047773 w 3051778"/>
            <a:gd name="connsiteY23" fmla="*/ 456859 h 932967"/>
            <a:gd name="connsiteX24" fmla="*/ 3035352 w 3051778"/>
            <a:gd name="connsiteY24" fmla="*/ 746498 h 932967"/>
            <a:gd name="connsiteX25" fmla="*/ 2873687 w 3051778"/>
            <a:gd name="connsiteY25" fmla="*/ 929461 h 932967"/>
            <a:gd name="connsiteX26" fmla="*/ 2650837 w 3051778"/>
            <a:gd name="connsiteY26" fmla="*/ 932873 h 932967"/>
            <a:gd name="connsiteX27" fmla="*/ 2512879 w 3051778"/>
            <a:gd name="connsiteY27" fmla="*/ 924637 h 932967"/>
            <a:gd name="connsiteX28" fmla="*/ 2263263 w 3051778"/>
            <a:gd name="connsiteY28" fmla="*/ 928048 h 932967"/>
            <a:gd name="connsiteX29" fmla="*/ 1777206 w 3051778"/>
            <a:gd name="connsiteY29" fmla="*/ 930461 h 932967"/>
            <a:gd name="connsiteX30" fmla="*/ 1496291 w 3051778"/>
            <a:gd name="connsiteY30" fmla="*/ 923636 h 932967"/>
            <a:gd name="connsiteX31" fmla="*/ 1237673 w 3051778"/>
            <a:gd name="connsiteY31" fmla="*/ 914400 h 932967"/>
            <a:gd name="connsiteX32" fmla="*/ 49006 w 3051778"/>
            <a:gd name="connsiteY32" fmla="*/ 901751 h 932967"/>
            <a:gd name="connsiteX33" fmla="*/ 0 w 3051778"/>
            <a:gd name="connsiteY33" fmla="*/ 794327 h 932967"/>
            <a:gd name="connsiteX34" fmla="*/ 18473 w 3051778"/>
            <a:gd name="connsiteY34" fmla="*/ 692727 h 932967"/>
            <a:gd name="connsiteX35" fmla="*/ 18473 w 3051778"/>
            <a:gd name="connsiteY35" fmla="*/ 701964 h 932967"/>
            <a:gd name="connsiteX0" fmla="*/ 18473 w 3048952"/>
            <a:gd name="connsiteY0" fmla="*/ 701964 h 932967"/>
            <a:gd name="connsiteX1" fmla="*/ 18473 w 3048952"/>
            <a:gd name="connsiteY1" fmla="*/ 701964 h 932967"/>
            <a:gd name="connsiteX2" fmla="*/ 775855 w 3048952"/>
            <a:gd name="connsiteY2" fmla="*/ 701964 h 932967"/>
            <a:gd name="connsiteX3" fmla="*/ 868219 w 3048952"/>
            <a:gd name="connsiteY3" fmla="*/ 711200 h 932967"/>
            <a:gd name="connsiteX4" fmla="*/ 1006764 w 3048952"/>
            <a:gd name="connsiteY4" fmla="*/ 729673 h 932967"/>
            <a:gd name="connsiteX5" fmla="*/ 1089891 w 3048952"/>
            <a:gd name="connsiteY5" fmla="*/ 738909 h 932967"/>
            <a:gd name="connsiteX6" fmla="*/ 1542473 w 3048952"/>
            <a:gd name="connsiteY6" fmla="*/ 729673 h 932967"/>
            <a:gd name="connsiteX7" fmla="*/ 1653309 w 3048952"/>
            <a:gd name="connsiteY7" fmla="*/ 711200 h 932967"/>
            <a:gd name="connsiteX8" fmla="*/ 1828800 w 3048952"/>
            <a:gd name="connsiteY8" fmla="*/ 701964 h 932967"/>
            <a:gd name="connsiteX9" fmla="*/ 2346037 w 3048952"/>
            <a:gd name="connsiteY9" fmla="*/ 701964 h 932967"/>
            <a:gd name="connsiteX10" fmla="*/ 2715491 w 3048952"/>
            <a:gd name="connsiteY10" fmla="*/ 711200 h 932967"/>
            <a:gd name="connsiteX11" fmla="*/ 2743200 w 3048952"/>
            <a:gd name="connsiteY11" fmla="*/ 701964 h 932967"/>
            <a:gd name="connsiteX12" fmla="*/ 2733964 w 3048952"/>
            <a:gd name="connsiteY12" fmla="*/ 674254 h 932967"/>
            <a:gd name="connsiteX13" fmla="*/ 2724728 w 3048952"/>
            <a:gd name="connsiteY13" fmla="*/ 535709 h 932967"/>
            <a:gd name="connsiteX14" fmla="*/ 2733964 w 3048952"/>
            <a:gd name="connsiteY14" fmla="*/ 341745 h 932967"/>
            <a:gd name="connsiteX15" fmla="*/ 2752437 w 3048952"/>
            <a:gd name="connsiteY15" fmla="*/ 147782 h 932967"/>
            <a:gd name="connsiteX16" fmla="*/ 2761673 w 3048952"/>
            <a:gd name="connsiteY16" fmla="*/ 0 h 932967"/>
            <a:gd name="connsiteX17" fmla="*/ 2806080 w 3048952"/>
            <a:gd name="connsiteY17" fmla="*/ 63289 h 932967"/>
            <a:gd name="connsiteX18" fmla="*/ 2880427 w 3048952"/>
            <a:gd name="connsiteY18" fmla="*/ 49321 h 932967"/>
            <a:gd name="connsiteX19" fmla="*/ 2981116 w 3048952"/>
            <a:gd name="connsiteY19" fmla="*/ 36035 h 932967"/>
            <a:gd name="connsiteX20" fmla="*/ 3034942 w 3048952"/>
            <a:gd name="connsiteY20" fmla="*/ 50231 h 932967"/>
            <a:gd name="connsiteX21" fmla="*/ 3043724 w 3048952"/>
            <a:gd name="connsiteY21" fmla="*/ 105877 h 932967"/>
            <a:gd name="connsiteX22" fmla="*/ 3048000 w 3048952"/>
            <a:gd name="connsiteY22" fmla="*/ 203200 h 932967"/>
            <a:gd name="connsiteX23" fmla="*/ 3047773 w 3048952"/>
            <a:gd name="connsiteY23" fmla="*/ 456859 h 932967"/>
            <a:gd name="connsiteX24" fmla="*/ 3035352 w 3048952"/>
            <a:gd name="connsiteY24" fmla="*/ 746498 h 932967"/>
            <a:gd name="connsiteX25" fmla="*/ 2873687 w 3048952"/>
            <a:gd name="connsiteY25" fmla="*/ 929461 h 932967"/>
            <a:gd name="connsiteX26" fmla="*/ 2650837 w 3048952"/>
            <a:gd name="connsiteY26" fmla="*/ 932873 h 932967"/>
            <a:gd name="connsiteX27" fmla="*/ 2512879 w 3048952"/>
            <a:gd name="connsiteY27" fmla="*/ 924637 h 932967"/>
            <a:gd name="connsiteX28" fmla="*/ 2263263 w 3048952"/>
            <a:gd name="connsiteY28" fmla="*/ 928048 h 932967"/>
            <a:gd name="connsiteX29" fmla="*/ 1777206 w 3048952"/>
            <a:gd name="connsiteY29" fmla="*/ 930461 h 932967"/>
            <a:gd name="connsiteX30" fmla="*/ 1496291 w 3048952"/>
            <a:gd name="connsiteY30" fmla="*/ 923636 h 932967"/>
            <a:gd name="connsiteX31" fmla="*/ 1237673 w 3048952"/>
            <a:gd name="connsiteY31" fmla="*/ 914400 h 932967"/>
            <a:gd name="connsiteX32" fmla="*/ 49006 w 3048952"/>
            <a:gd name="connsiteY32" fmla="*/ 901751 h 932967"/>
            <a:gd name="connsiteX33" fmla="*/ 0 w 3048952"/>
            <a:gd name="connsiteY33" fmla="*/ 794327 h 932967"/>
            <a:gd name="connsiteX34" fmla="*/ 18473 w 3048952"/>
            <a:gd name="connsiteY34" fmla="*/ 692727 h 932967"/>
            <a:gd name="connsiteX35" fmla="*/ 18473 w 3048952"/>
            <a:gd name="connsiteY35" fmla="*/ 701964 h 932967"/>
            <a:gd name="connsiteX0" fmla="*/ 18473 w 3048952"/>
            <a:gd name="connsiteY0" fmla="*/ 701964 h 932967"/>
            <a:gd name="connsiteX1" fmla="*/ 18473 w 3048952"/>
            <a:gd name="connsiteY1" fmla="*/ 701964 h 932967"/>
            <a:gd name="connsiteX2" fmla="*/ 775855 w 3048952"/>
            <a:gd name="connsiteY2" fmla="*/ 701964 h 932967"/>
            <a:gd name="connsiteX3" fmla="*/ 868219 w 3048952"/>
            <a:gd name="connsiteY3" fmla="*/ 711200 h 932967"/>
            <a:gd name="connsiteX4" fmla="*/ 1006764 w 3048952"/>
            <a:gd name="connsiteY4" fmla="*/ 729673 h 932967"/>
            <a:gd name="connsiteX5" fmla="*/ 1089891 w 3048952"/>
            <a:gd name="connsiteY5" fmla="*/ 738909 h 932967"/>
            <a:gd name="connsiteX6" fmla="*/ 1542473 w 3048952"/>
            <a:gd name="connsiteY6" fmla="*/ 729673 h 932967"/>
            <a:gd name="connsiteX7" fmla="*/ 1653309 w 3048952"/>
            <a:gd name="connsiteY7" fmla="*/ 711200 h 932967"/>
            <a:gd name="connsiteX8" fmla="*/ 1828800 w 3048952"/>
            <a:gd name="connsiteY8" fmla="*/ 701964 h 932967"/>
            <a:gd name="connsiteX9" fmla="*/ 2346037 w 3048952"/>
            <a:gd name="connsiteY9" fmla="*/ 701964 h 932967"/>
            <a:gd name="connsiteX10" fmla="*/ 2715491 w 3048952"/>
            <a:gd name="connsiteY10" fmla="*/ 711200 h 932967"/>
            <a:gd name="connsiteX11" fmla="*/ 2743200 w 3048952"/>
            <a:gd name="connsiteY11" fmla="*/ 701964 h 932967"/>
            <a:gd name="connsiteX12" fmla="*/ 2733964 w 3048952"/>
            <a:gd name="connsiteY12" fmla="*/ 674254 h 932967"/>
            <a:gd name="connsiteX13" fmla="*/ 2724728 w 3048952"/>
            <a:gd name="connsiteY13" fmla="*/ 535709 h 932967"/>
            <a:gd name="connsiteX14" fmla="*/ 2733964 w 3048952"/>
            <a:gd name="connsiteY14" fmla="*/ 341745 h 932967"/>
            <a:gd name="connsiteX15" fmla="*/ 2752437 w 3048952"/>
            <a:gd name="connsiteY15" fmla="*/ 147782 h 932967"/>
            <a:gd name="connsiteX16" fmla="*/ 2761673 w 3048952"/>
            <a:gd name="connsiteY16" fmla="*/ 0 h 932967"/>
            <a:gd name="connsiteX17" fmla="*/ 2806080 w 3048952"/>
            <a:gd name="connsiteY17" fmla="*/ 63289 h 932967"/>
            <a:gd name="connsiteX18" fmla="*/ 2880427 w 3048952"/>
            <a:gd name="connsiteY18" fmla="*/ 49321 h 932967"/>
            <a:gd name="connsiteX19" fmla="*/ 2981116 w 3048952"/>
            <a:gd name="connsiteY19" fmla="*/ 36035 h 932967"/>
            <a:gd name="connsiteX20" fmla="*/ 3034942 w 3048952"/>
            <a:gd name="connsiteY20" fmla="*/ 50231 h 932967"/>
            <a:gd name="connsiteX21" fmla="*/ 3043724 w 3048952"/>
            <a:gd name="connsiteY21" fmla="*/ 105877 h 932967"/>
            <a:gd name="connsiteX22" fmla="*/ 3048000 w 3048952"/>
            <a:gd name="connsiteY22" fmla="*/ 203200 h 932967"/>
            <a:gd name="connsiteX23" fmla="*/ 3047773 w 3048952"/>
            <a:gd name="connsiteY23" fmla="*/ 456859 h 932967"/>
            <a:gd name="connsiteX24" fmla="*/ 3035352 w 3048952"/>
            <a:gd name="connsiteY24" fmla="*/ 746498 h 932967"/>
            <a:gd name="connsiteX25" fmla="*/ 2873687 w 3048952"/>
            <a:gd name="connsiteY25" fmla="*/ 929461 h 932967"/>
            <a:gd name="connsiteX26" fmla="*/ 2650837 w 3048952"/>
            <a:gd name="connsiteY26" fmla="*/ 932873 h 932967"/>
            <a:gd name="connsiteX27" fmla="*/ 2512879 w 3048952"/>
            <a:gd name="connsiteY27" fmla="*/ 924637 h 932967"/>
            <a:gd name="connsiteX28" fmla="*/ 2263263 w 3048952"/>
            <a:gd name="connsiteY28" fmla="*/ 928048 h 932967"/>
            <a:gd name="connsiteX29" fmla="*/ 1777206 w 3048952"/>
            <a:gd name="connsiteY29" fmla="*/ 930461 h 932967"/>
            <a:gd name="connsiteX30" fmla="*/ 1496291 w 3048952"/>
            <a:gd name="connsiteY30" fmla="*/ 923636 h 932967"/>
            <a:gd name="connsiteX31" fmla="*/ 1237673 w 3048952"/>
            <a:gd name="connsiteY31" fmla="*/ 914400 h 932967"/>
            <a:gd name="connsiteX32" fmla="*/ 49006 w 3048952"/>
            <a:gd name="connsiteY32" fmla="*/ 901751 h 932967"/>
            <a:gd name="connsiteX33" fmla="*/ 0 w 3048952"/>
            <a:gd name="connsiteY33" fmla="*/ 794327 h 932967"/>
            <a:gd name="connsiteX34" fmla="*/ 18473 w 3048952"/>
            <a:gd name="connsiteY34" fmla="*/ 692727 h 932967"/>
            <a:gd name="connsiteX35" fmla="*/ 18473 w 3048952"/>
            <a:gd name="connsiteY35" fmla="*/ 701964 h 932967"/>
            <a:gd name="connsiteX0" fmla="*/ 18473 w 3048952"/>
            <a:gd name="connsiteY0" fmla="*/ 701964 h 937145"/>
            <a:gd name="connsiteX1" fmla="*/ 18473 w 3048952"/>
            <a:gd name="connsiteY1" fmla="*/ 701964 h 937145"/>
            <a:gd name="connsiteX2" fmla="*/ 775855 w 3048952"/>
            <a:gd name="connsiteY2" fmla="*/ 701964 h 937145"/>
            <a:gd name="connsiteX3" fmla="*/ 868219 w 3048952"/>
            <a:gd name="connsiteY3" fmla="*/ 711200 h 937145"/>
            <a:gd name="connsiteX4" fmla="*/ 1006764 w 3048952"/>
            <a:gd name="connsiteY4" fmla="*/ 729673 h 937145"/>
            <a:gd name="connsiteX5" fmla="*/ 1089891 w 3048952"/>
            <a:gd name="connsiteY5" fmla="*/ 738909 h 937145"/>
            <a:gd name="connsiteX6" fmla="*/ 1542473 w 3048952"/>
            <a:gd name="connsiteY6" fmla="*/ 729673 h 937145"/>
            <a:gd name="connsiteX7" fmla="*/ 1653309 w 3048952"/>
            <a:gd name="connsiteY7" fmla="*/ 711200 h 937145"/>
            <a:gd name="connsiteX8" fmla="*/ 1828800 w 3048952"/>
            <a:gd name="connsiteY8" fmla="*/ 701964 h 937145"/>
            <a:gd name="connsiteX9" fmla="*/ 2346037 w 3048952"/>
            <a:gd name="connsiteY9" fmla="*/ 701964 h 937145"/>
            <a:gd name="connsiteX10" fmla="*/ 2715491 w 3048952"/>
            <a:gd name="connsiteY10" fmla="*/ 711200 h 937145"/>
            <a:gd name="connsiteX11" fmla="*/ 2743200 w 3048952"/>
            <a:gd name="connsiteY11" fmla="*/ 701964 h 937145"/>
            <a:gd name="connsiteX12" fmla="*/ 2733964 w 3048952"/>
            <a:gd name="connsiteY12" fmla="*/ 674254 h 937145"/>
            <a:gd name="connsiteX13" fmla="*/ 2724728 w 3048952"/>
            <a:gd name="connsiteY13" fmla="*/ 535709 h 937145"/>
            <a:gd name="connsiteX14" fmla="*/ 2733964 w 3048952"/>
            <a:gd name="connsiteY14" fmla="*/ 341745 h 937145"/>
            <a:gd name="connsiteX15" fmla="*/ 2752437 w 3048952"/>
            <a:gd name="connsiteY15" fmla="*/ 147782 h 937145"/>
            <a:gd name="connsiteX16" fmla="*/ 2761673 w 3048952"/>
            <a:gd name="connsiteY16" fmla="*/ 0 h 937145"/>
            <a:gd name="connsiteX17" fmla="*/ 2806080 w 3048952"/>
            <a:gd name="connsiteY17" fmla="*/ 63289 h 937145"/>
            <a:gd name="connsiteX18" fmla="*/ 2880427 w 3048952"/>
            <a:gd name="connsiteY18" fmla="*/ 49321 h 937145"/>
            <a:gd name="connsiteX19" fmla="*/ 2981116 w 3048952"/>
            <a:gd name="connsiteY19" fmla="*/ 36035 h 937145"/>
            <a:gd name="connsiteX20" fmla="*/ 3034942 w 3048952"/>
            <a:gd name="connsiteY20" fmla="*/ 50231 h 937145"/>
            <a:gd name="connsiteX21" fmla="*/ 3043724 w 3048952"/>
            <a:gd name="connsiteY21" fmla="*/ 105877 h 937145"/>
            <a:gd name="connsiteX22" fmla="*/ 3048000 w 3048952"/>
            <a:gd name="connsiteY22" fmla="*/ 203200 h 937145"/>
            <a:gd name="connsiteX23" fmla="*/ 3047773 w 3048952"/>
            <a:gd name="connsiteY23" fmla="*/ 456859 h 937145"/>
            <a:gd name="connsiteX24" fmla="*/ 3035352 w 3048952"/>
            <a:gd name="connsiteY24" fmla="*/ 746498 h 937145"/>
            <a:gd name="connsiteX25" fmla="*/ 2873687 w 3048952"/>
            <a:gd name="connsiteY25" fmla="*/ 929461 h 937145"/>
            <a:gd name="connsiteX26" fmla="*/ 2650837 w 3048952"/>
            <a:gd name="connsiteY26" fmla="*/ 932873 h 937145"/>
            <a:gd name="connsiteX27" fmla="*/ 2512879 w 3048952"/>
            <a:gd name="connsiteY27" fmla="*/ 924637 h 937145"/>
            <a:gd name="connsiteX28" fmla="*/ 2263263 w 3048952"/>
            <a:gd name="connsiteY28" fmla="*/ 928048 h 937145"/>
            <a:gd name="connsiteX29" fmla="*/ 1777206 w 3048952"/>
            <a:gd name="connsiteY29" fmla="*/ 930461 h 937145"/>
            <a:gd name="connsiteX30" fmla="*/ 1496291 w 3048952"/>
            <a:gd name="connsiteY30" fmla="*/ 923636 h 937145"/>
            <a:gd name="connsiteX31" fmla="*/ 1211040 w 3048952"/>
            <a:gd name="connsiteY31" fmla="*/ 936594 h 937145"/>
            <a:gd name="connsiteX32" fmla="*/ 49006 w 3048952"/>
            <a:gd name="connsiteY32" fmla="*/ 901751 h 937145"/>
            <a:gd name="connsiteX33" fmla="*/ 0 w 3048952"/>
            <a:gd name="connsiteY33" fmla="*/ 794327 h 937145"/>
            <a:gd name="connsiteX34" fmla="*/ 18473 w 3048952"/>
            <a:gd name="connsiteY34" fmla="*/ 692727 h 937145"/>
            <a:gd name="connsiteX35" fmla="*/ 18473 w 3048952"/>
            <a:gd name="connsiteY35" fmla="*/ 701964 h 937145"/>
            <a:gd name="connsiteX0" fmla="*/ 18473 w 3048952"/>
            <a:gd name="connsiteY0" fmla="*/ 701964 h 937261"/>
            <a:gd name="connsiteX1" fmla="*/ 18473 w 3048952"/>
            <a:gd name="connsiteY1" fmla="*/ 701964 h 937261"/>
            <a:gd name="connsiteX2" fmla="*/ 775855 w 3048952"/>
            <a:gd name="connsiteY2" fmla="*/ 701964 h 937261"/>
            <a:gd name="connsiteX3" fmla="*/ 868219 w 3048952"/>
            <a:gd name="connsiteY3" fmla="*/ 711200 h 937261"/>
            <a:gd name="connsiteX4" fmla="*/ 1006764 w 3048952"/>
            <a:gd name="connsiteY4" fmla="*/ 729673 h 937261"/>
            <a:gd name="connsiteX5" fmla="*/ 1089891 w 3048952"/>
            <a:gd name="connsiteY5" fmla="*/ 738909 h 937261"/>
            <a:gd name="connsiteX6" fmla="*/ 1542473 w 3048952"/>
            <a:gd name="connsiteY6" fmla="*/ 729673 h 937261"/>
            <a:gd name="connsiteX7" fmla="*/ 1653309 w 3048952"/>
            <a:gd name="connsiteY7" fmla="*/ 711200 h 937261"/>
            <a:gd name="connsiteX8" fmla="*/ 1828800 w 3048952"/>
            <a:gd name="connsiteY8" fmla="*/ 701964 h 937261"/>
            <a:gd name="connsiteX9" fmla="*/ 2346037 w 3048952"/>
            <a:gd name="connsiteY9" fmla="*/ 701964 h 937261"/>
            <a:gd name="connsiteX10" fmla="*/ 2715491 w 3048952"/>
            <a:gd name="connsiteY10" fmla="*/ 711200 h 937261"/>
            <a:gd name="connsiteX11" fmla="*/ 2743200 w 3048952"/>
            <a:gd name="connsiteY11" fmla="*/ 701964 h 937261"/>
            <a:gd name="connsiteX12" fmla="*/ 2733964 w 3048952"/>
            <a:gd name="connsiteY12" fmla="*/ 674254 h 937261"/>
            <a:gd name="connsiteX13" fmla="*/ 2724728 w 3048952"/>
            <a:gd name="connsiteY13" fmla="*/ 535709 h 937261"/>
            <a:gd name="connsiteX14" fmla="*/ 2733964 w 3048952"/>
            <a:gd name="connsiteY14" fmla="*/ 341745 h 937261"/>
            <a:gd name="connsiteX15" fmla="*/ 2752437 w 3048952"/>
            <a:gd name="connsiteY15" fmla="*/ 147782 h 937261"/>
            <a:gd name="connsiteX16" fmla="*/ 2761673 w 3048952"/>
            <a:gd name="connsiteY16" fmla="*/ 0 h 937261"/>
            <a:gd name="connsiteX17" fmla="*/ 2806080 w 3048952"/>
            <a:gd name="connsiteY17" fmla="*/ 63289 h 937261"/>
            <a:gd name="connsiteX18" fmla="*/ 2880427 w 3048952"/>
            <a:gd name="connsiteY18" fmla="*/ 49321 h 937261"/>
            <a:gd name="connsiteX19" fmla="*/ 2981116 w 3048952"/>
            <a:gd name="connsiteY19" fmla="*/ 36035 h 937261"/>
            <a:gd name="connsiteX20" fmla="*/ 3034942 w 3048952"/>
            <a:gd name="connsiteY20" fmla="*/ 50231 h 937261"/>
            <a:gd name="connsiteX21" fmla="*/ 3043724 w 3048952"/>
            <a:gd name="connsiteY21" fmla="*/ 105877 h 937261"/>
            <a:gd name="connsiteX22" fmla="*/ 3048000 w 3048952"/>
            <a:gd name="connsiteY22" fmla="*/ 203200 h 937261"/>
            <a:gd name="connsiteX23" fmla="*/ 3047773 w 3048952"/>
            <a:gd name="connsiteY23" fmla="*/ 456859 h 937261"/>
            <a:gd name="connsiteX24" fmla="*/ 3035352 w 3048952"/>
            <a:gd name="connsiteY24" fmla="*/ 746498 h 937261"/>
            <a:gd name="connsiteX25" fmla="*/ 2873687 w 3048952"/>
            <a:gd name="connsiteY25" fmla="*/ 929461 h 937261"/>
            <a:gd name="connsiteX26" fmla="*/ 2650837 w 3048952"/>
            <a:gd name="connsiteY26" fmla="*/ 932873 h 937261"/>
            <a:gd name="connsiteX27" fmla="*/ 2512879 w 3048952"/>
            <a:gd name="connsiteY27" fmla="*/ 924637 h 937261"/>
            <a:gd name="connsiteX28" fmla="*/ 2263263 w 3048952"/>
            <a:gd name="connsiteY28" fmla="*/ 928048 h 937261"/>
            <a:gd name="connsiteX29" fmla="*/ 1777206 w 3048952"/>
            <a:gd name="connsiteY29" fmla="*/ 930461 h 937261"/>
            <a:gd name="connsiteX30" fmla="*/ 1496291 w 3048952"/>
            <a:gd name="connsiteY30" fmla="*/ 923636 h 937261"/>
            <a:gd name="connsiteX31" fmla="*/ 1211040 w 3048952"/>
            <a:gd name="connsiteY31" fmla="*/ 936594 h 937261"/>
            <a:gd name="connsiteX32" fmla="*/ 62323 w 3048952"/>
            <a:gd name="connsiteY32" fmla="*/ 937261 h 937261"/>
            <a:gd name="connsiteX33" fmla="*/ 0 w 3048952"/>
            <a:gd name="connsiteY33" fmla="*/ 794327 h 937261"/>
            <a:gd name="connsiteX34" fmla="*/ 18473 w 3048952"/>
            <a:gd name="connsiteY34" fmla="*/ 692727 h 937261"/>
            <a:gd name="connsiteX35" fmla="*/ 18473 w 3048952"/>
            <a:gd name="connsiteY35" fmla="*/ 701964 h 937261"/>
            <a:gd name="connsiteX0" fmla="*/ 18473 w 3048952"/>
            <a:gd name="connsiteY0" fmla="*/ 701964 h 937261"/>
            <a:gd name="connsiteX1" fmla="*/ 18473 w 3048952"/>
            <a:gd name="connsiteY1" fmla="*/ 701964 h 937261"/>
            <a:gd name="connsiteX2" fmla="*/ 775855 w 3048952"/>
            <a:gd name="connsiteY2" fmla="*/ 701964 h 937261"/>
            <a:gd name="connsiteX3" fmla="*/ 868219 w 3048952"/>
            <a:gd name="connsiteY3" fmla="*/ 711200 h 937261"/>
            <a:gd name="connsiteX4" fmla="*/ 1006764 w 3048952"/>
            <a:gd name="connsiteY4" fmla="*/ 729673 h 937261"/>
            <a:gd name="connsiteX5" fmla="*/ 1089891 w 3048952"/>
            <a:gd name="connsiteY5" fmla="*/ 738909 h 937261"/>
            <a:gd name="connsiteX6" fmla="*/ 1542473 w 3048952"/>
            <a:gd name="connsiteY6" fmla="*/ 729673 h 937261"/>
            <a:gd name="connsiteX7" fmla="*/ 1653309 w 3048952"/>
            <a:gd name="connsiteY7" fmla="*/ 711200 h 937261"/>
            <a:gd name="connsiteX8" fmla="*/ 1828800 w 3048952"/>
            <a:gd name="connsiteY8" fmla="*/ 701964 h 937261"/>
            <a:gd name="connsiteX9" fmla="*/ 2346037 w 3048952"/>
            <a:gd name="connsiteY9" fmla="*/ 701964 h 937261"/>
            <a:gd name="connsiteX10" fmla="*/ 2715491 w 3048952"/>
            <a:gd name="connsiteY10" fmla="*/ 711200 h 937261"/>
            <a:gd name="connsiteX11" fmla="*/ 2743200 w 3048952"/>
            <a:gd name="connsiteY11" fmla="*/ 701964 h 937261"/>
            <a:gd name="connsiteX12" fmla="*/ 2733964 w 3048952"/>
            <a:gd name="connsiteY12" fmla="*/ 674254 h 937261"/>
            <a:gd name="connsiteX13" fmla="*/ 2724728 w 3048952"/>
            <a:gd name="connsiteY13" fmla="*/ 535709 h 937261"/>
            <a:gd name="connsiteX14" fmla="*/ 2733964 w 3048952"/>
            <a:gd name="connsiteY14" fmla="*/ 341745 h 937261"/>
            <a:gd name="connsiteX15" fmla="*/ 2752437 w 3048952"/>
            <a:gd name="connsiteY15" fmla="*/ 147782 h 937261"/>
            <a:gd name="connsiteX16" fmla="*/ 2761673 w 3048952"/>
            <a:gd name="connsiteY16" fmla="*/ 0 h 937261"/>
            <a:gd name="connsiteX17" fmla="*/ 2806080 w 3048952"/>
            <a:gd name="connsiteY17" fmla="*/ 63289 h 937261"/>
            <a:gd name="connsiteX18" fmla="*/ 2880427 w 3048952"/>
            <a:gd name="connsiteY18" fmla="*/ 49321 h 937261"/>
            <a:gd name="connsiteX19" fmla="*/ 2981116 w 3048952"/>
            <a:gd name="connsiteY19" fmla="*/ 36035 h 937261"/>
            <a:gd name="connsiteX20" fmla="*/ 3034942 w 3048952"/>
            <a:gd name="connsiteY20" fmla="*/ 50231 h 937261"/>
            <a:gd name="connsiteX21" fmla="*/ 3043724 w 3048952"/>
            <a:gd name="connsiteY21" fmla="*/ 105877 h 937261"/>
            <a:gd name="connsiteX22" fmla="*/ 3048000 w 3048952"/>
            <a:gd name="connsiteY22" fmla="*/ 203200 h 937261"/>
            <a:gd name="connsiteX23" fmla="*/ 3047773 w 3048952"/>
            <a:gd name="connsiteY23" fmla="*/ 456859 h 937261"/>
            <a:gd name="connsiteX24" fmla="*/ 3035352 w 3048952"/>
            <a:gd name="connsiteY24" fmla="*/ 746498 h 937261"/>
            <a:gd name="connsiteX25" fmla="*/ 2873687 w 3048952"/>
            <a:gd name="connsiteY25" fmla="*/ 929461 h 937261"/>
            <a:gd name="connsiteX26" fmla="*/ 2650837 w 3048952"/>
            <a:gd name="connsiteY26" fmla="*/ 932873 h 937261"/>
            <a:gd name="connsiteX27" fmla="*/ 2512879 w 3048952"/>
            <a:gd name="connsiteY27" fmla="*/ 924637 h 937261"/>
            <a:gd name="connsiteX28" fmla="*/ 2263263 w 3048952"/>
            <a:gd name="connsiteY28" fmla="*/ 928048 h 937261"/>
            <a:gd name="connsiteX29" fmla="*/ 1777206 w 3048952"/>
            <a:gd name="connsiteY29" fmla="*/ 930461 h 937261"/>
            <a:gd name="connsiteX30" fmla="*/ 1211040 w 3048952"/>
            <a:gd name="connsiteY30" fmla="*/ 936594 h 937261"/>
            <a:gd name="connsiteX31" fmla="*/ 62323 w 3048952"/>
            <a:gd name="connsiteY31" fmla="*/ 937261 h 937261"/>
            <a:gd name="connsiteX32" fmla="*/ 0 w 3048952"/>
            <a:gd name="connsiteY32" fmla="*/ 794327 h 937261"/>
            <a:gd name="connsiteX33" fmla="*/ 18473 w 3048952"/>
            <a:gd name="connsiteY33" fmla="*/ 692727 h 937261"/>
            <a:gd name="connsiteX34" fmla="*/ 18473 w 3048952"/>
            <a:gd name="connsiteY34" fmla="*/ 701964 h 937261"/>
            <a:gd name="connsiteX0" fmla="*/ 18473 w 3048952"/>
            <a:gd name="connsiteY0" fmla="*/ 701964 h 937261"/>
            <a:gd name="connsiteX1" fmla="*/ 18473 w 3048952"/>
            <a:gd name="connsiteY1" fmla="*/ 701964 h 937261"/>
            <a:gd name="connsiteX2" fmla="*/ 775855 w 3048952"/>
            <a:gd name="connsiteY2" fmla="*/ 701964 h 937261"/>
            <a:gd name="connsiteX3" fmla="*/ 868219 w 3048952"/>
            <a:gd name="connsiteY3" fmla="*/ 711200 h 937261"/>
            <a:gd name="connsiteX4" fmla="*/ 1006764 w 3048952"/>
            <a:gd name="connsiteY4" fmla="*/ 729673 h 937261"/>
            <a:gd name="connsiteX5" fmla="*/ 1089891 w 3048952"/>
            <a:gd name="connsiteY5" fmla="*/ 738909 h 937261"/>
            <a:gd name="connsiteX6" fmla="*/ 1542473 w 3048952"/>
            <a:gd name="connsiteY6" fmla="*/ 729673 h 937261"/>
            <a:gd name="connsiteX7" fmla="*/ 1653309 w 3048952"/>
            <a:gd name="connsiteY7" fmla="*/ 711200 h 937261"/>
            <a:gd name="connsiteX8" fmla="*/ 1828800 w 3048952"/>
            <a:gd name="connsiteY8" fmla="*/ 701964 h 937261"/>
            <a:gd name="connsiteX9" fmla="*/ 2346037 w 3048952"/>
            <a:gd name="connsiteY9" fmla="*/ 701964 h 937261"/>
            <a:gd name="connsiteX10" fmla="*/ 2715491 w 3048952"/>
            <a:gd name="connsiteY10" fmla="*/ 711200 h 937261"/>
            <a:gd name="connsiteX11" fmla="*/ 2743200 w 3048952"/>
            <a:gd name="connsiteY11" fmla="*/ 701964 h 937261"/>
            <a:gd name="connsiteX12" fmla="*/ 2733964 w 3048952"/>
            <a:gd name="connsiteY12" fmla="*/ 674254 h 937261"/>
            <a:gd name="connsiteX13" fmla="*/ 2724728 w 3048952"/>
            <a:gd name="connsiteY13" fmla="*/ 535709 h 937261"/>
            <a:gd name="connsiteX14" fmla="*/ 2733964 w 3048952"/>
            <a:gd name="connsiteY14" fmla="*/ 341745 h 937261"/>
            <a:gd name="connsiteX15" fmla="*/ 2752437 w 3048952"/>
            <a:gd name="connsiteY15" fmla="*/ 147782 h 937261"/>
            <a:gd name="connsiteX16" fmla="*/ 2761673 w 3048952"/>
            <a:gd name="connsiteY16" fmla="*/ 0 h 937261"/>
            <a:gd name="connsiteX17" fmla="*/ 2806080 w 3048952"/>
            <a:gd name="connsiteY17" fmla="*/ 63289 h 937261"/>
            <a:gd name="connsiteX18" fmla="*/ 2880427 w 3048952"/>
            <a:gd name="connsiteY18" fmla="*/ 49321 h 937261"/>
            <a:gd name="connsiteX19" fmla="*/ 2981116 w 3048952"/>
            <a:gd name="connsiteY19" fmla="*/ 36035 h 937261"/>
            <a:gd name="connsiteX20" fmla="*/ 3034942 w 3048952"/>
            <a:gd name="connsiteY20" fmla="*/ 50231 h 937261"/>
            <a:gd name="connsiteX21" fmla="*/ 3043724 w 3048952"/>
            <a:gd name="connsiteY21" fmla="*/ 105877 h 937261"/>
            <a:gd name="connsiteX22" fmla="*/ 3048000 w 3048952"/>
            <a:gd name="connsiteY22" fmla="*/ 203200 h 937261"/>
            <a:gd name="connsiteX23" fmla="*/ 3047773 w 3048952"/>
            <a:gd name="connsiteY23" fmla="*/ 456859 h 937261"/>
            <a:gd name="connsiteX24" fmla="*/ 3035352 w 3048952"/>
            <a:gd name="connsiteY24" fmla="*/ 746498 h 937261"/>
            <a:gd name="connsiteX25" fmla="*/ 2873687 w 3048952"/>
            <a:gd name="connsiteY25" fmla="*/ 929461 h 937261"/>
            <a:gd name="connsiteX26" fmla="*/ 2650837 w 3048952"/>
            <a:gd name="connsiteY26" fmla="*/ 932873 h 937261"/>
            <a:gd name="connsiteX27" fmla="*/ 2512879 w 3048952"/>
            <a:gd name="connsiteY27" fmla="*/ 924637 h 937261"/>
            <a:gd name="connsiteX28" fmla="*/ 2263263 w 3048952"/>
            <a:gd name="connsiteY28" fmla="*/ 928048 h 937261"/>
            <a:gd name="connsiteX29" fmla="*/ 1211040 w 3048952"/>
            <a:gd name="connsiteY29" fmla="*/ 936594 h 937261"/>
            <a:gd name="connsiteX30" fmla="*/ 62323 w 3048952"/>
            <a:gd name="connsiteY30" fmla="*/ 937261 h 937261"/>
            <a:gd name="connsiteX31" fmla="*/ 0 w 3048952"/>
            <a:gd name="connsiteY31" fmla="*/ 794327 h 937261"/>
            <a:gd name="connsiteX32" fmla="*/ 18473 w 3048952"/>
            <a:gd name="connsiteY32" fmla="*/ 692727 h 937261"/>
            <a:gd name="connsiteX33" fmla="*/ 18473 w 3048952"/>
            <a:gd name="connsiteY33" fmla="*/ 701964 h 937261"/>
            <a:gd name="connsiteX0" fmla="*/ 18473 w 3048952"/>
            <a:gd name="connsiteY0" fmla="*/ 701964 h 937261"/>
            <a:gd name="connsiteX1" fmla="*/ 18473 w 3048952"/>
            <a:gd name="connsiteY1" fmla="*/ 701964 h 937261"/>
            <a:gd name="connsiteX2" fmla="*/ 775855 w 3048952"/>
            <a:gd name="connsiteY2" fmla="*/ 701964 h 937261"/>
            <a:gd name="connsiteX3" fmla="*/ 868219 w 3048952"/>
            <a:gd name="connsiteY3" fmla="*/ 711200 h 937261"/>
            <a:gd name="connsiteX4" fmla="*/ 1006764 w 3048952"/>
            <a:gd name="connsiteY4" fmla="*/ 729673 h 937261"/>
            <a:gd name="connsiteX5" fmla="*/ 1089891 w 3048952"/>
            <a:gd name="connsiteY5" fmla="*/ 738909 h 937261"/>
            <a:gd name="connsiteX6" fmla="*/ 1542473 w 3048952"/>
            <a:gd name="connsiteY6" fmla="*/ 729673 h 937261"/>
            <a:gd name="connsiteX7" fmla="*/ 1653309 w 3048952"/>
            <a:gd name="connsiteY7" fmla="*/ 711200 h 937261"/>
            <a:gd name="connsiteX8" fmla="*/ 1828800 w 3048952"/>
            <a:gd name="connsiteY8" fmla="*/ 701964 h 937261"/>
            <a:gd name="connsiteX9" fmla="*/ 2346037 w 3048952"/>
            <a:gd name="connsiteY9" fmla="*/ 701964 h 937261"/>
            <a:gd name="connsiteX10" fmla="*/ 2715491 w 3048952"/>
            <a:gd name="connsiteY10" fmla="*/ 711200 h 937261"/>
            <a:gd name="connsiteX11" fmla="*/ 2743200 w 3048952"/>
            <a:gd name="connsiteY11" fmla="*/ 701964 h 937261"/>
            <a:gd name="connsiteX12" fmla="*/ 2733964 w 3048952"/>
            <a:gd name="connsiteY12" fmla="*/ 674254 h 937261"/>
            <a:gd name="connsiteX13" fmla="*/ 2724728 w 3048952"/>
            <a:gd name="connsiteY13" fmla="*/ 535709 h 937261"/>
            <a:gd name="connsiteX14" fmla="*/ 2733964 w 3048952"/>
            <a:gd name="connsiteY14" fmla="*/ 341745 h 937261"/>
            <a:gd name="connsiteX15" fmla="*/ 2752437 w 3048952"/>
            <a:gd name="connsiteY15" fmla="*/ 147782 h 937261"/>
            <a:gd name="connsiteX16" fmla="*/ 2761673 w 3048952"/>
            <a:gd name="connsiteY16" fmla="*/ 0 h 937261"/>
            <a:gd name="connsiteX17" fmla="*/ 2806080 w 3048952"/>
            <a:gd name="connsiteY17" fmla="*/ 63289 h 937261"/>
            <a:gd name="connsiteX18" fmla="*/ 2880427 w 3048952"/>
            <a:gd name="connsiteY18" fmla="*/ 49321 h 937261"/>
            <a:gd name="connsiteX19" fmla="*/ 2981116 w 3048952"/>
            <a:gd name="connsiteY19" fmla="*/ 36035 h 937261"/>
            <a:gd name="connsiteX20" fmla="*/ 3034942 w 3048952"/>
            <a:gd name="connsiteY20" fmla="*/ 50231 h 937261"/>
            <a:gd name="connsiteX21" fmla="*/ 3043724 w 3048952"/>
            <a:gd name="connsiteY21" fmla="*/ 105877 h 937261"/>
            <a:gd name="connsiteX22" fmla="*/ 3048000 w 3048952"/>
            <a:gd name="connsiteY22" fmla="*/ 203200 h 937261"/>
            <a:gd name="connsiteX23" fmla="*/ 3047773 w 3048952"/>
            <a:gd name="connsiteY23" fmla="*/ 456859 h 937261"/>
            <a:gd name="connsiteX24" fmla="*/ 3035352 w 3048952"/>
            <a:gd name="connsiteY24" fmla="*/ 746498 h 937261"/>
            <a:gd name="connsiteX25" fmla="*/ 2873687 w 3048952"/>
            <a:gd name="connsiteY25" fmla="*/ 929461 h 937261"/>
            <a:gd name="connsiteX26" fmla="*/ 2650837 w 3048952"/>
            <a:gd name="connsiteY26" fmla="*/ 932873 h 937261"/>
            <a:gd name="connsiteX27" fmla="*/ 2512879 w 3048952"/>
            <a:gd name="connsiteY27" fmla="*/ 924637 h 937261"/>
            <a:gd name="connsiteX28" fmla="*/ 1211040 w 3048952"/>
            <a:gd name="connsiteY28" fmla="*/ 936594 h 937261"/>
            <a:gd name="connsiteX29" fmla="*/ 62323 w 3048952"/>
            <a:gd name="connsiteY29" fmla="*/ 937261 h 937261"/>
            <a:gd name="connsiteX30" fmla="*/ 0 w 3048952"/>
            <a:gd name="connsiteY30" fmla="*/ 794327 h 937261"/>
            <a:gd name="connsiteX31" fmla="*/ 18473 w 3048952"/>
            <a:gd name="connsiteY31" fmla="*/ 692727 h 937261"/>
            <a:gd name="connsiteX32" fmla="*/ 18473 w 3048952"/>
            <a:gd name="connsiteY32" fmla="*/ 701964 h 937261"/>
            <a:gd name="connsiteX0" fmla="*/ 18473 w 3048952"/>
            <a:gd name="connsiteY0" fmla="*/ 701964 h 937261"/>
            <a:gd name="connsiteX1" fmla="*/ 18473 w 3048952"/>
            <a:gd name="connsiteY1" fmla="*/ 701964 h 937261"/>
            <a:gd name="connsiteX2" fmla="*/ 775855 w 3048952"/>
            <a:gd name="connsiteY2" fmla="*/ 701964 h 937261"/>
            <a:gd name="connsiteX3" fmla="*/ 868219 w 3048952"/>
            <a:gd name="connsiteY3" fmla="*/ 711200 h 937261"/>
            <a:gd name="connsiteX4" fmla="*/ 1006764 w 3048952"/>
            <a:gd name="connsiteY4" fmla="*/ 729673 h 937261"/>
            <a:gd name="connsiteX5" fmla="*/ 1089891 w 3048952"/>
            <a:gd name="connsiteY5" fmla="*/ 738909 h 937261"/>
            <a:gd name="connsiteX6" fmla="*/ 1542473 w 3048952"/>
            <a:gd name="connsiteY6" fmla="*/ 729673 h 937261"/>
            <a:gd name="connsiteX7" fmla="*/ 1653309 w 3048952"/>
            <a:gd name="connsiteY7" fmla="*/ 711200 h 937261"/>
            <a:gd name="connsiteX8" fmla="*/ 1828800 w 3048952"/>
            <a:gd name="connsiteY8" fmla="*/ 701964 h 937261"/>
            <a:gd name="connsiteX9" fmla="*/ 2346037 w 3048952"/>
            <a:gd name="connsiteY9" fmla="*/ 701964 h 937261"/>
            <a:gd name="connsiteX10" fmla="*/ 2715491 w 3048952"/>
            <a:gd name="connsiteY10" fmla="*/ 711200 h 937261"/>
            <a:gd name="connsiteX11" fmla="*/ 2743200 w 3048952"/>
            <a:gd name="connsiteY11" fmla="*/ 701964 h 937261"/>
            <a:gd name="connsiteX12" fmla="*/ 2733964 w 3048952"/>
            <a:gd name="connsiteY12" fmla="*/ 674254 h 937261"/>
            <a:gd name="connsiteX13" fmla="*/ 2724728 w 3048952"/>
            <a:gd name="connsiteY13" fmla="*/ 535709 h 937261"/>
            <a:gd name="connsiteX14" fmla="*/ 2733964 w 3048952"/>
            <a:gd name="connsiteY14" fmla="*/ 341745 h 937261"/>
            <a:gd name="connsiteX15" fmla="*/ 2752437 w 3048952"/>
            <a:gd name="connsiteY15" fmla="*/ 147782 h 937261"/>
            <a:gd name="connsiteX16" fmla="*/ 2761673 w 3048952"/>
            <a:gd name="connsiteY16" fmla="*/ 0 h 937261"/>
            <a:gd name="connsiteX17" fmla="*/ 2806080 w 3048952"/>
            <a:gd name="connsiteY17" fmla="*/ 63289 h 937261"/>
            <a:gd name="connsiteX18" fmla="*/ 2880427 w 3048952"/>
            <a:gd name="connsiteY18" fmla="*/ 49321 h 937261"/>
            <a:gd name="connsiteX19" fmla="*/ 2981116 w 3048952"/>
            <a:gd name="connsiteY19" fmla="*/ 36035 h 937261"/>
            <a:gd name="connsiteX20" fmla="*/ 3034942 w 3048952"/>
            <a:gd name="connsiteY20" fmla="*/ 50231 h 937261"/>
            <a:gd name="connsiteX21" fmla="*/ 3043724 w 3048952"/>
            <a:gd name="connsiteY21" fmla="*/ 105877 h 937261"/>
            <a:gd name="connsiteX22" fmla="*/ 3048000 w 3048952"/>
            <a:gd name="connsiteY22" fmla="*/ 203200 h 937261"/>
            <a:gd name="connsiteX23" fmla="*/ 3047773 w 3048952"/>
            <a:gd name="connsiteY23" fmla="*/ 456859 h 937261"/>
            <a:gd name="connsiteX24" fmla="*/ 3035352 w 3048952"/>
            <a:gd name="connsiteY24" fmla="*/ 746498 h 937261"/>
            <a:gd name="connsiteX25" fmla="*/ 2873687 w 3048952"/>
            <a:gd name="connsiteY25" fmla="*/ 929461 h 937261"/>
            <a:gd name="connsiteX26" fmla="*/ 2650837 w 3048952"/>
            <a:gd name="connsiteY26" fmla="*/ 932873 h 937261"/>
            <a:gd name="connsiteX27" fmla="*/ 1211040 w 3048952"/>
            <a:gd name="connsiteY27" fmla="*/ 936594 h 937261"/>
            <a:gd name="connsiteX28" fmla="*/ 62323 w 3048952"/>
            <a:gd name="connsiteY28" fmla="*/ 937261 h 937261"/>
            <a:gd name="connsiteX29" fmla="*/ 0 w 3048952"/>
            <a:gd name="connsiteY29" fmla="*/ 794327 h 937261"/>
            <a:gd name="connsiteX30" fmla="*/ 18473 w 3048952"/>
            <a:gd name="connsiteY30" fmla="*/ 692727 h 937261"/>
            <a:gd name="connsiteX31" fmla="*/ 18473 w 3048952"/>
            <a:gd name="connsiteY31" fmla="*/ 701964 h 937261"/>
            <a:gd name="connsiteX0" fmla="*/ 18473 w 3048952"/>
            <a:gd name="connsiteY0" fmla="*/ 701964 h 945304"/>
            <a:gd name="connsiteX1" fmla="*/ 18473 w 3048952"/>
            <a:gd name="connsiteY1" fmla="*/ 701964 h 945304"/>
            <a:gd name="connsiteX2" fmla="*/ 775855 w 3048952"/>
            <a:gd name="connsiteY2" fmla="*/ 701964 h 945304"/>
            <a:gd name="connsiteX3" fmla="*/ 868219 w 3048952"/>
            <a:gd name="connsiteY3" fmla="*/ 711200 h 945304"/>
            <a:gd name="connsiteX4" fmla="*/ 1006764 w 3048952"/>
            <a:gd name="connsiteY4" fmla="*/ 729673 h 945304"/>
            <a:gd name="connsiteX5" fmla="*/ 1089891 w 3048952"/>
            <a:gd name="connsiteY5" fmla="*/ 738909 h 945304"/>
            <a:gd name="connsiteX6" fmla="*/ 1542473 w 3048952"/>
            <a:gd name="connsiteY6" fmla="*/ 729673 h 945304"/>
            <a:gd name="connsiteX7" fmla="*/ 1653309 w 3048952"/>
            <a:gd name="connsiteY7" fmla="*/ 711200 h 945304"/>
            <a:gd name="connsiteX8" fmla="*/ 1828800 w 3048952"/>
            <a:gd name="connsiteY8" fmla="*/ 701964 h 945304"/>
            <a:gd name="connsiteX9" fmla="*/ 2346037 w 3048952"/>
            <a:gd name="connsiteY9" fmla="*/ 701964 h 945304"/>
            <a:gd name="connsiteX10" fmla="*/ 2715491 w 3048952"/>
            <a:gd name="connsiteY10" fmla="*/ 711200 h 945304"/>
            <a:gd name="connsiteX11" fmla="*/ 2743200 w 3048952"/>
            <a:gd name="connsiteY11" fmla="*/ 701964 h 945304"/>
            <a:gd name="connsiteX12" fmla="*/ 2733964 w 3048952"/>
            <a:gd name="connsiteY12" fmla="*/ 674254 h 945304"/>
            <a:gd name="connsiteX13" fmla="*/ 2724728 w 3048952"/>
            <a:gd name="connsiteY13" fmla="*/ 535709 h 945304"/>
            <a:gd name="connsiteX14" fmla="*/ 2733964 w 3048952"/>
            <a:gd name="connsiteY14" fmla="*/ 341745 h 945304"/>
            <a:gd name="connsiteX15" fmla="*/ 2752437 w 3048952"/>
            <a:gd name="connsiteY15" fmla="*/ 147782 h 945304"/>
            <a:gd name="connsiteX16" fmla="*/ 2761673 w 3048952"/>
            <a:gd name="connsiteY16" fmla="*/ 0 h 945304"/>
            <a:gd name="connsiteX17" fmla="*/ 2806080 w 3048952"/>
            <a:gd name="connsiteY17" fmla="*/ 63289 h 945304"/>
            <a:gd name="connsiteX18" fmla="*/ 2880427 w 3048952"/>
            <a:gd name="connsiteY18" fmla="*/ 49321 h 945304"/>
            <a:gd name="connsiteX19" fmla="*/ 2981116 w 3048952"/>
            <a:gd name="connsiteY19" fmla="*/ 36035 h 945304"/>
            <a:gd name="connsiteX20" fmla="*/ 3034942 w 3048952"/>
            <a:gd name="connsiteY20" fmla="*/ 50231 h 945304"/>
            <a:gd name="connsiteX21" fmla="*/ 3043724 w 3048952"/>
            <a:gd name="connsiteY21" fmla="*/ 105877 h 945304"/>
            <a:gd name="connsiteX22" fmla="*/ 3048000 w 3048952"/>
            <a:gd name="connsiteY22" fmla="*/ 203200 h 945304"/>
            <a:gd name="connsiteX23" fmla="*/ 3047773 w 3048952"/>
            <a:gd name="connsiteY23" fmla="*/ 456859 h 945304"/>
            <a:gd name="connsiteX24" fmla="*/ 3035352 w 3048952"/>
            <a:gd name="connsiteY24" fmla="*/ 746498 h 945304"/>
            <a:gd name="connsiteX25" fmla="*/ 2873687 w 3048952"/>
            <a:gd name="connsiteY25" fmla="*/ 929461 h 945304"/>
            <a:gd name="connsiteX26" fmla="*/ 1211040 w 3048952"/>
            <a:gd name="connsiteY26" fmla="*/ 936594 h 945304"/>
            <a:gd name="connsiteX27" fmla="*/ 62323 w 3048952"/>
            <a:gd name="connsiteY27" fmla="*/ 937261 h 945304"/>
            <a:gd name="connsiteX28" fmla="*/ 0 w 3048952"/>
            <a:gd name="connsiteY28" fmla="*/ 794327 h 945304"/>
            <a:gd name="connsiteX29" fmla="*/ 18473 w 3048952"/>
            <a:gd name="connsiteY29" fmla="*/ 692727 h 945304"/>
            <a:gd name="connsiteX30" fmla="*/ 18473 w 3048952"/>
            <a:gd name="connsiteY30" fmla="*/ 701964 h 945304"/>
            <a:gd name="connsiteX0" fmla="*/ 18473 w 3048952"/>
            <a:gd name="connsiteY0" fmla="*/ 701964 h 945644"/>
            <a:gd name="connsiteX1" fmla="*/ 18473 w 3048952"/>
            <a:gd name="connsiteY1" fmla="*/ 701964 h 945644"/>
            <a:gd name="connsiteX2" fmla="*/ 775855 w 3048952"/>
            <a:gd name="connsiteY2" fmla="*/ 701964 h 945644"/>
            <a:gd name="connsiteX3" fmla="*/ 868219 w 3048952"/>
            <a:gd name="connsiteY3" fmla="*/ 711200 h 945644"/>
            <a:gd name="connsiteX4" fmla="*/ 1006764 w 3048952"/>
            <a:gd name="connsiteY4" fmla="*/ 729673 h 945644"/>
            <a:gd name="connsiteX5" fmla="*/ 1089891 w 3048952"/>
            <a:gd name="connsiteY5" fmla="*/ 738909 h 945644"/>
            <a:gd name="connsiteX6" fmla="*/ 1542473 w 3048952"/>
            <a:gd name="connsiteY6" fmla="*/ 729673 h 945644"/>
            <a:gd name="connsiteX7" fmla="*/ 1653309 w 3048952"/>
            <a:gd name="connsiteY7" fmla="*/ 711200 h 945644"/>
            <a:gd name="connsiteX8" fmla="*/ 1828800 w 3048952"/>
            <a:gd name="connsiteY8" fmla="*/ 701964 h 945644"/>
            <a:gd name="connsiteX9" fmla="*/ 2346037 w 3048952"/>
            <a:gd name="connsiteY9" fmla="*/ 701964 h 945644"/>
            <a:gd name="connsiteX10" fmla="*/ 2715491 w 3048952"/>
            <a:gd name="connsiteY10" fmla="*/ 711200 h 945644"/>
            <a:gd name="connsiteX11" fmla="*/ 2743200 w 3048952"/>
            <a:gd name="connsiteY11" fmla="*/ 701964 h 945644"/>
            <a:gd name="connsiteX12" fmla="*/ 2733964 w 3048952"/>
            <a:gd name="connsiteY12" fmla="*/ 674254 h 945644"/>
            <a:gd name="connsiteX13" fmla="*/ 2724728 w 3048952"/>
            <a:gd name="connsiteY13" fmla="*/ 535709 h 945644"/>
            <a:gd name="connsiteX14" fmla="*/ 2733964 w 3048952"/>
            <a:gd name="connsiteY14" fmla="*/ 341745 h 945644"/>
            <a:gd name="connsiteX15" fmla="*/ 2752437 w 3048952"/>
            <a:gd name="connsiteY15" fmla="*/ 147782 h 945644"/>
            <a:gd name="connsiteX16" fmla="*/ 2761673 w 3048952"/>
            <a:gd name="connsiteY16" fmla="*/ 0 h 945644"/>
            <a:gd name="connsiteX17" fmla="*/ 2806080 w 3048952"/>
            <a:gd name="connsiteY17" fmla="*/ 63289 h 945644"/>
            <a:gd name="connsiteX18" fmla="*/ 2880427 w 3048952"/>
            <a:gd name="connsiteY18" fmla="*/ 49321 h 945644"/>
            <a:gd name="connsiteX19" fmla="*/ 2981116 w 3048952"/>
            <a:gd name="connsiteY19" fmla="*/ 36035 h 945644"/>
            <a:gd name="connsiteX20" fmla="*/ 3034942 w 3048952"/>
            <a:gd name="connsiteY20" fmla="*/ 50231 h 945644"/>
            <a:gd name="connsiteX21" fmla="*/ 3043724 w 3048952"/>
            <a:gd name="connsiteY21" fmla="*/ 105877 h 945644"/>
            <a:gd name="connsiteX22" fmla="*/ 3048000 w 3048952"/>
            <a:gd name="connsiteY22" fmla="*/ 203200 h 945644"/>
            <a:gd name="connsiteX23" fmla="*/ 3047773 w 3048952"/>
            <a:gd name="connsiteY23" fmla="*/ 456859 h 945644"/>
            <a:gd name="connsiteX24" fmla="*/ 3035352 w 3048952"/>
            <a:gd name="connsiteY24" fmla="*/ 746498 h 945644"/>
            <a:gd name="connsiteX25" fmla="*/ 2873687 w 3048952"/>
            <a:gd name="connsiteY25" fmla="*/ 929461 h 945644"/>
            <a:gd name="connsiteX26" fmla="*/ 1211040 w 3048952"/>
            <a:gd name="connsiteY26" fmla="*/ 936594 h 945644"/>
            <a:gd name="connsiteX27" fmla="*/ 114152 w 3048952"/>
            <a:gd name="connsiteY27" fmla="*/ 929856 h 945644"/>
            <a:gd name="connsiteX28" fmla="*/ 0 w 3048952"/>
            <a:gd name="connsiteY28" fmla="*/ 794327 h 945644"/>
            <a:gd name="connsiteX29" fmla="*/ 18473 w 3048952"/>
            <a:gd name="connsiteY29" fmla="*/ 692727 h 945644"/>
            <a:gd name="connsiteX30" fmla="*/ 18473 w 3048952"/>
            <a:gd name="connsiteY30" fmla="*/ 701964 h 945644"/>
            <a:gd name="connsiteX0" fmla="*/ 55424 w 3085903"/>
            <a:gd name="connsiteY0" fmla="*/ 692727 h 945644"/>
            <a:gd name="connsiteX1" fmla="*/ 55424 w 3085903"/>
            <a:gd name="connsiteY1" fmla="*/ 701964 h 945644"/>
            <a:gd name="connsiteX2" fmla="*/ 812806 w 3085903"/>
            <a:gd name="connsiteY2" fmla="*/ 701964 h 945644"/>
            <a:gd name="connsiteX3" fmla="*/ 905170 w 3085903"/>
            <a:gd name="connsiteY3" fmla="*/ 711200 h 945644"/>
            <a:gd name="connsiteX4" fmla="*/ 1043715 w 3085903"/>
            <a:gd name="connsiteY4" fmla="*/ 729673 h 945644"/>
            <a:gd name="connsiteX5" fmla="*/ 1126842 w 3085903"/>
            <a:gd name="connsiteY5" fmla="*/ 738909 h 945644"/>
            <a:gd name="connsiteX6" fmla="*/ 1579424 w 3085903"/>
            <a:gd name="connsiteY6" fmla="*/ 729673 h 945644"/>
            <a:gd name="connsiteX7" fmla="*/ 1690260 w 3085903"/>
            <a:gd name="connsiteY7" fmla="*/ 711200 h 945644"/>
            <a:gd name="connsiteX8" fmla="*/ 1865751 w 3085903"/>
            <a:gd name="connsiteY8" fmla="*/ 701964 h 945644"/>
            <a:gd name="connsiteX9" fmla="*/ 2382988 w 3085903"/>
            <a:gd name="connsiteY9" fmla="*/ 701964 h 945644"/>
            <a:gd name="connsiteX10" fmla="*/ 2752442 w 3085903"/>
            <a:gd name="connsiteY10" fmla="*/ 711200 h 945644"/>
            <a:gd name="connsiteX11" fmla="*/ 2780151 w 3085903"/>
            <a:gd name="connsiteY11" fmla="*/ 701964 h 945644"/>
            <a:gd name="connsiteX12" fmla="*/ 2770915 w 3085903"/>
            <a:gd name="connsiteY12" fmla="*/ 674254 h 945644"/>
            <a:gd name="connsiteX13" fmla="*/ 2761679 w 3085903"/>
            <a:gd name="connsiteY13" fmla="*/ 535709 h 945644"/>
            <a:gd name="connsiteX14" fmla="*/ 2770915 w 3085903"/>
            <a:gd name="connsiteY14" fmla="*/ 341745 h 945644"/>
            <a:gd name="connsiteX15" fmla="*/ 2789388 w 3085903"/>
            <a:gd name="connsiteY15" fmla="*/ 147782 h 945644"/>
            <a:gd name="connsiteX16" fmla="*/ 2798624 w 3085903"/>
            <a:gd name="connsiteY16" fmla="*/ 0 h 945644"/>
            <a:gd name="connsiteX17" fmla="*/ 2843031 w 3085903"/>
            <a:gd name="connsiteY17" fmla="*/ 63289 h 945644"/>
            <a:gd name="connsiteX18" fmla="*/ 2917378 w 3085903"/>
            <a:gd name="connsiteY18" fmla="*/ 49321 h 945644"/>
            <a:gd name="connsiteX19" fmla="*/ 3018067 w 3085903"/>
            <a:gd name="connsiteY19" fmla="*/ 36035 h 945644"/>
            <a:gd name="connsiteX20" fmla="*/ 3071893 w 3085903"/>
            <a:gd name="connsiteY20" fmla="*/ 50231 h 945644"/>
            <a:gd name="connsiteX21" fmla="*/ 3080675 w 3085903"/>
            <a:gd name="connsiteY21" fmla="*/ 105877 h 945644"/>
            <a:gd name="connsiteX22" fmla="*/ 3084951 w 3085903"/>
            <a:gd name="connsiteY22" fmla="*/ 203200 h 945644"/>
            <a:gd name="connsiteX23" fmla="*/ 3084724 w 3085903"/>
            <a:gd name="connsiteY23" fmla="*/ 456859 h 945644"/>
            <a:gd name="connsiteX24" fmla="*/ 3072303 w 3085903"/>
            <a:gd name="connsiteY24" fmla="*/ 746498 h 945644"/>
            <a:gd name="connsiteX25" fmla="*/ 2910638 w 3085903"/>
            <a:gd name="connsiteY25" fmla="*/ 929461 h 945644"/>
            <a:gd name="connsiteX26" fmla="*/ 1247991 w 3085903"/>
            <a:gd name="connsiteY26" fmla="*/ 936594 h 945644"/>
            <a:gd name="connsiteX27" fmla="*/ 151103 w 3085903"/>
            <a:gd name="connsiteY27" fmla="*/ 929856 h 945644"/>
            <a:gd name="connsiteX28" fmla="*/ 36951 w 3085903"/>
            <a:gd name="connsiteY28" fmla="*/ 794327 h 945644"/>
            <a:gd name="connsiteX29" fmla="*/ 55424 w 3085903"/>
            <a:gd name="connsiteY29" fmla="*/ 692727 h 945644"/>
            <a:gd name="connsiteX0" fmla="*/ 48500 w 3097452"/>
            <a:gd name="connsiteY0" fmla="*/ 794327 h 945644"/>
            <a:gd name="connsiteX1" fmla="*/ 66973 w 3097452"/>
            <a:gd name="connsiteY1" fmla="*/ 701964 h 945644"/>
            <a:gd name="connsiteX2" fmla="*/ 824355 w 3097452"/>
            <a:gd name="connsiteY2" fmla="*/ 701964 h 945644"/>
            <a:gd name="connsiteX3" fmla="*/ 916719 w 3097452"/>
            <a:gd name="connsiteY3" fmla="*/ 711200 h 945644"/>
            <a:gd name="connsiteX4" fmla="*/ 1055264 w 3097452"/>
            <a:gd name="connsiteY4" fmla="*/ 729673 h 945644"/>
            <a:gd name="connsiteX5" fmla="*/ 1138391 w 3097452"/>
            <a:gd name="connsiteY5" fmla="*/ 738909 h 945644"/>
            <a:gd name="connsiteX6" fmla="*/ 1590973 w 3097452"/>
            <a:gd name="connsiteY6" fmla="*/ 729673 h 945644"/>
            <a:gd name="connsiteX7" fmla="*/ 1701809 w 3097452"/>
            <a:gd name="connsiteY7" fmla="*/ 711200 h 945644"/>
            <a:gd name="connsiteX8" fmla="*/ 1877300 w 3097452"/>
            <a:gd name="connsiteY8" fmla="*/ 701964 h 945644"/>
            <a:gd name="connsiteX9" fmla="*/ 2394537 w 3097452"/>
            <a:gd name="connsiteY9" fmla="*/ 701964 h 945644"/>
            <a:gd name="connsiteX10" fmla="*/ 2763991 w 3097452"/>
            <a:gd name="connsiteY10" fmla="*/ 711200 h 945644"/>
            <a:gd name="connsiteX11" fmla="*/ 2791700 w 3097452"/>
            <a:gd name="connsiteY11" fmla="*/ 701964 h 945644"/>
            <a:gd name="connsiteX12" fmla="*/ 2782464 w 3097452"/>
            <a:gd name="connsiteY12" fmla="*/ 674254 h 945644"/>
            <a:gd name="connsiteX13" fmla="*/ 2773228 w 3097452"/>
            <a:gd name="connsiteY13" fmla="*/ 535709 h 945644"/>
            <a:gd name="connsiteX14" fmla="*/ 2782464 w 3097452"/>
            <a:gd name="connsiteY14" fmla="*/ 341745 h 945644"/>
            <a:gd name="connsiteX15" fmla="*/ 2800937 w 3097452"/>
            <a:gd name="connsiteY15" fmla="*/ 147782 h 945644"/>
            <a:gd name="connsiteX16" fmla="*/ 2810173 w 3097452"/>
            <a:gd name="connsiteY16" fmla="*/ 0 h 945644"/>
            <a:gd name="connsiteX17" fmla="*/ 2854580 w 3097452"/>
            <a:gd name="connsiteY17" fmla="*/ 63289 h 945644"/>
            <a:gd name="connsiteX18" fmla="*/ 2928927 w 3097452"/>
            <a:gd name="connsiteY18" fmla="*/ 49321 h 945644"/>
            <a:gd name="connsiteX19" fmla="*/ 3029616 w 3097452"/>
            <a:gd name="connsiteY19" fmla="*/ 36035 h 945644"/>
            <a:gd name="connsiteX20" fmla="*/ 3083442 w 3097452"/>
            <a:gd name="connsiteY20" fmla="*/ 50231 h 945644"/>
            <a:gd name="connsiteX21" fmla="*/ 3092224 w 3097452"/>
            <a:gd name="connsiteY21" fmla="*/ 105877 h 945644"/>
            <a:gd name="connsiteX22" fmla="*/ 3096500 w 3097452"/>
            <a:gd name="connsiteY22" fmla="*/ 203200 h 945644"/>
            <a:gd name="connsiteX23" fmla="*/ 3096273 w 3097452"/>
            <a:gd name="connsiteY23" fmla="*/ 456859 h 945644"/>
            <a:gd name="connsiteX24" fmla="*/ 3083852 w 3097452"/>
            <a:gd name="connsiteY24" fmla="*/ 746498 h 945644"/>
            <a:gd name="connsiteX25" fmla="*/ 2922187 w 3097452"/>
            <a:gd name="connsiteY25" fmla="*/ 929461 h 945644"/>
            <a:gd name="connsiteX26" fmla="*/ 1259540 w 3097452"/>
            <a:gd name="connsiteY26" fmla="*/ 936594 h 945644"/>
            <a:gd name="connsiteX27" fmla="*/ 162652 w 3097452"/>
            <a:gd name="connsiteY27" fmla="*/ 929856 h 945644"/>
            <a:gd name="connsiteX28" fmla="*/ 48500 w 3097452"/>
            <a:gd name="connsiteY28" fmla="*/ 794327 h 945644"/>
            <a:gd name="connsiteX0" fmla="*/ 0 w 3048952"/>
            <a:gd name="connsiteY0" fmla="*/ 794327 h 945644"/>
            <a:gd name="connsiteX1" fmla="*/ 775855 w 3048952"/>
            <a:gd name="connsiteY1" fmla="*/ 701964 h 945644"/>
            <a:gd name="connsiteX2" fmla="*/ 868219 w 3048952"/>
            <a:gd name="connsiteY2" fmla="*/ 711200 h 945644"/>
            <a:gd name="connsiteX3" fmla="*/ 1006764 w 3048952"/>
            <a:gd name="connsiteY3" fmla="*/ 729673 h 945644"/>
            <a:gd name="connsiteX4" fmla="*/ 1089891 w 3048952"/>
            <a:gd name="connsiteY4" fmla="*/ 738909 h 945644"/>
            <a:gd name="connsiteX5" fmla="*/ 1542473 w 3048952"/>
            <a:gd name="connsiteY5" fmla="*/ 729673 h 945644"/>
            <a:gd name="connsiteX6" fmla="*/ 1653309 w 3048952"/>
            <a:gd name="connsiteY6" fmla="*/ 711200 h 945644"/>
            <a:gd name="connsiteX7" fmla="*/ 1828800 w 3048952"/>
            <a:gd name="connsiteY7" fmla="*/ 701964 h 945644"/>
            <a:gd name="connsiteX8" fmla="*/ 2346037 w 3048952"/>
            <a:gd name="connsiteY8" fmla="*/ 701964 h 945644"/>
            <a:gd name="connsiteX9" fmla="*/ 2715491 w 3048952"/>
            <a:gd name="connsiteY9" fmla="*/ 711200 h 945644"/>
            <a:gd name="connsiteX10" fmla="*/ 2743200 w 3048952"/>
            <a:gd name="connsiteY10" fmla="*/ 701964 h 945644"/>
            <a:gd name="connsiteX11" fmla="*/ 2733964 w 3048952"/>
            <a:gd name="connsiteY11" fmla="*/ 674254 h 945644"/>
            <a:gd name="connsiteX12" fmla="*/ 2724728 w 3048952"/>
            <a:gd name="connsiteY12" fmla="*/ 535709 h 945644"/>
            <a:gd name="connsiteX13" fmla="*/ 2733964 w 3048952"/>
            <a:gd name="connsiteY13" fmla="*/ 341745 h 945644"/>
            <a:gd name="connsiteX14" fmla="*/ 2752437 w 3048952"/>
            <a:gd name="connsiteY14" fmla="*/ 147782 h 945644"/>
            <a:gd name="connsiteX15" fmla="*/ 2761673 w 3048952"/>
            <a:gd name="connsiteY15" fmla="*/ 0 h 945644"/>
            <a:gd name="connsiteX16" fmla="*/ 2806080 w 3048952"/>
            <a:gd name="connsiteY16" fmla="*/ 63289 h 945644"/>
            <a:gd name="connsiteX17" fmla="*/ 2880427 w 3048952"/>
            <a:gd name="connsiteY17" fmla="*/ 49321 h 945644"/>
            <a:gd name="connsiteX18" fmla="*/ 2981116 w 3048952"/>
            <a:gd name="connsiteY18" fmla="*/ 36035 h 945644"/>
            <a:gd name="connsiteX19" fmla="*/ 3034942 w 3048952"/>
            <a:gd name="connsiteY19" fmla="*/ 50231 h 945644"/>
            <a:gd name="connsiteX20" fmla="*/ 3043724 w 3048952"/>
            <a:gd name="connsiteY20" fmla="*/ 105877 h 945644"/>
            <a:gd name="connsiteX21" fmla="*/ 3048000 w 3048952"/>
            <a:gd name="connsiteY21" fmla="*/ 203200 h 945644"/>
            <a:gd name="connsiteX22" fmla="*/ 3047773 w 3048952"/>
            <a:gd name="connsiteY22" fmla="*/ 456859 h 945644"/>
            <a:gd name="connsiteX23" fmla="*/ 3035352 w 3048952"/>
            <a:gd name="connsiteY23" fmla="*/ 746498 h 945644"/>
            <a:gd name="connsiteX24" fmla="*/ 2873687 w 3048952"/>
            <a:gd name="connsiteY24" fmla="*/ 929461 h 945644"/>
            <a:gd name="connsiteX25" fmla="*/ 1211040 w 3048952"/>
            <a:gd name="connsiteY25" fmla="*/ 936594 h 945644"/>
            <a:gd name="connsiteX26" fmla="*/ 114152 w 3048952"/>
            <a:gd name="connsiteY26" fmla="*/ 929856 h 945644"/>
            <a:gd name="connsiteX27" fmla="*/ 0 w 3048952"/>
            <a:gd name="connsiteY27" fmla="*/ 794327 h 945644"/>
            <a:gd name="connsiteX0" fmla="*/ 0 w 3048952"/>
            <a:gd name="connsiteY0" fmla="*/ 794327 h 945644"/>
            <a:gd name="connsiteX1" fmla="*/ 801769 w 3048952"/>
            <a:gd name="connsiteY1" fmla="*/ 794515 h 945644"/>
            <a:gd name="connsiteX2" fmla="*/ 868219 w 3048952"/>
            <a:gd name="connsiteY2" fmla="*/ 711200 h 945644"/>
            <a:gd name="connsiteX3" fmla="*/ 1006764 w 3048952"/>
            <a:gd name="connsiteY3" fmla="*/ 729673 h 945644"/>
            <a:gd name="connsiteX4" fmla="*/ 1089891 w 3048952"/>
            <a:gd name="connsiteY4" fmla="*/ 738909 h 945644"/>
            <a:gd name="connsiteX5" fmla="*/ 1542473 w 3048952"/>
            <a:gd name="connsiteY5" fmla="*/ 729673 h 945644"/>
            <a:gd name="connsiteX6" fmla="*/ 1653309 w 3048952"/>
            <a:gd name="connsiteY6" fmla="*/ 711200 h 945644"/>
            <a:gd name="connsiteX7" fmla="*/ 1828800 w 3048952"/>
            <a:gd name="connsiteY7" fmla="*/ 701964 h 945644"/>
            <a:gd name="connsiteX8" fmla="*/ 2346037 w 3048952"/>
            <a:gd name="connsiteY8" fmla="*/ 701964 h 945644"/>
            <a:gd name="connsiteX9" fmla="*/ 2715491 w 3048952"/>
            <a:gd name="connsiteY9" fmla="*/ 711200 h 945644"/>
            <a:gd name="connsiteX10" fmla="*/ 2743200 w 3048952"/>
            <a:gd name="connsiteY10" fmla="*/ 701964 h 945644"/>
            <a:gd name="connsiteX11" fmla="*/ 2733964 w 3048952"/>
            <a:gd name="connsiteY11" fmla="*/ 674254 h 945644"/>
            <a:gd name="connsiteX12" fmla="*/ 2724728 w 3048952"/>
            <a:gd name="connsiteY12" fmla="*/ 535709 h 945644"/>
            <a:gd name="connsiteX13" fmla="*/ 2733964 w 3048952"/>
            <a:gd name="connsiteY13" fmla="*/ 341745 h 945644"/>
            <a:gd name="connsiteX14" fmla="*/ 2752437 w 3048952"/>
            <a:gd name="connsiteY14" fmla="*/ 147782 h 945644"/>
            <a:gd name="connsiteX15" fmla="*/ 2761673 w 3048952"/>
            <a:gd name="connsiteY15" fmla="*/ 0 h 945644"/>
            <a:gd name="connsiteX16" fmla="*/ 2806080 w 3048952"/>
            <a:gd name="connsiteY16" fmla="*/ 63289 h 945644"/>
            <a:gd name="connsiteX17" fmla="*/ 2880427 w 3048952"/>
            <a:gd name="connsiteY17" fmla="*/ 49321 h 945644"/>
            <a:gd name="connsiteX18" fmla="*/ 2981116 w 3048952"/>
            <a:gd name="connsiteY18" fmla="*/ 36035 h 945644"/>
            <a:gd name="connsiteX19" fmla="*/ 3034942 w 3048952"/>
            <a:gd name="connsiteY19" fmla="*/ 50231 h 945644"/>
            <a:gd name="connsiteX20" fmla="*/ 3043724 w 3048952"/>
            <a:gd name="connsiteY20" fmla="*/ 105877 h 945644"/>
            <a:gd name="connsiteX21" fmla="*/ 3048000 w 3048952"/>
            <a:gd name="connsiteY21" fmla="*/ 203200 h 945644"/>
            <a:gd name="connsiteX22" fmla="*/ 3047773 w 3048952"/>
            <a:gd name="connsiteY22" fmla="*/ 456859 h 945644"/>
            <a:gd name="connsiteX23" fmla="*/ 3035352 w 3048952"/>
            <a:gd name="connsiteY23" fmla="*/ 746498 h 945644"/>
            <a:gd name="connsiteX24" fmla="*/ 2873687 w 3048952"/>
            <a:gd name="connsiteY24" fmla="*/ 929461 h 945644"/>
            <a:gd name="connsiteX25" fmla="*/ 1211040 w 3048952"/>
            <a:gd name="connsiteY25" fmla="*/ 936594 h 945644"/>
            <a:gd name="connsiteX26" fmla="*/ 114152 w 3048952"/>
            <a:gd name="connsiteY26" fmla="*/ 929856 h 945644"/>
            <a:gd name="connsiteX27" fmla="*/ 0 w 3048952"/>
            <a:gd name="connsiteY27" fmla="*/ 794327 h 945644"/>
            <a:gd name="connsiteX0" fmla="*/ 0 w 3048952"/>
            <a:gd name="connsiteY0" fmla="*/ 794327 h 945644"/>
            <a:gd name="connsiteX1" fmla="*/ 801769 w 3048952"/>
            <a:gd name="connsiteY1" fmla="*/ 794515 h 945644"/>
            <a:gd name="connsiteX2" fmla="*/ 1006764 w 3048952"/>
            <a:gd name="connsiteY2" fmla="*/ 729673 h 945644"/>
            <a:gd name="connsiteX3" fmla="*/ 1089891 w 3048952"/>
            <a:gd name="connsiteY3" fmla="*/ 738909 h 945644"/>
            <a:gd name="connsiteX4" fmla="*/ 1542473 w 3048952"/>
            <a:gd name="connsiteY4" fmla="*/ 729673 h 945644"/>
            <a:gd name="connsiteX5" fmla="*/ 1653309 w 3048952"/>
            <a:gd name="connsiteY5" fmla="*/ 711200 h 945644"/>
            <a:gd name="connsiteX6" fmla="*/ 1828800 w 3048952"/>
            <a:gd name="connsiteY6" fmla="*/ 701964 h 945644"/>
            <a:gd name="connsiteX7" fmla="*/ 2346037 w 3048952"/>
            <a:gd name="connsiteY7" fmla="*/ 701964 h 945644"/>
            <a:gd name="connsiteX8" fmla="*/ 2715491 w 3048952"/>
            <a:gd name="connsiteY8" fmla="*/ 711200 h 945644"/>
            <a:gd name="connsiteX9" fmla="*/ 2743200 w 3048952"/>
            <a:gd name="connsiteY9" fmla="*/ 701964 h 945644"/>
            <a:gd name="connsiteX10" fmla="*/ 2733964 w 3048952"/>
            <a:gd name="connsiteY10" fmla="*/ 674254 h 945644"/>
            <a:gd name="connsiteX11" fmla="*/ 2724728 w 3048952"/>
            <a:gd name="connsiteY11" fmla="*/ 535709 h 945644"/>
            <a:gd name="connsiteX12" fmla="*/ 2733964 w 3048952"/>
            <a:gd name="connsiteY12" fmla="*/ 341745 h 945644"/>
            <a:gd name="connsiteX13" fmla="*/ 2752437 w 3048952"/>
            <a:gd name="connsiteY13" fmla="*/ 147782 h 945644"/>
            <a:gd name="connsiteX14" fmla="*/ 2761673 w 3048952"/>
            <a:gd name="connsiteY14" fmla="*/ 0 h 945644"/>
            <a:gd name="connsiteX15" fmla="*/ 2806080 w 3048952"/>
            <a:gd name="connsiteY15" fmla="*/ 63289 h 945644"/>
            <a:gd name="connsiteX16" fmla="*/ 2880427 w 3048952"/>
            <a:gd name="connsiteY16" fmla="*/ 49321 h 945644"/>
            <a:gd name="connsiteX17" fmla="*/ 2981116 w 3048952"/>
            <a:gd name="connsiteY17" fmla="*/ 36035 h 945644"/>
            <a:gd name="connsiteX18" fmla="*/ 3034942 w 3048952"/>
            <a:gd name="connsiteY18" fmla="*/ 50231 h 945644"/>
            <a:gd name="connsiteX19" fmla="*/ 3043724 w 3048952"/>
            <a:gd name="connsiteY19" fmla="*/ 105877 h 945644"/>
            <a:gd name="connsiteX20" fmla="*/ 3048000 w 3048952"/>
            <a:gd name="connsiteY20" fmla="*/ 203200 h 945644"/>
            <a:gd name="connsiteX21" fmla="*/ 3047773 w 3048952"/>
            <a:gd name="connsiteY21" fmla="*/ 456859 h 945644"/>
            <a:gd name="connsiteX22" fmla="*/ 3035352 w 3048952"/>
            <a:gd name="connsiteY22" fmla="*/ 746498 h 945644"/>
            <a:gd name="connsiteX23" fmla="*/ 2873687 w 3048952"/>
            <a:gd name="connsiteY23" fmla="*/ 929461 h 945644"/>
            <a:gd name="connsiteX24" fmla="*/ 1211040 w 3048952"/>
            <a:gd name="connsiteY24" fmla="*/ 936594 h 945644"/>
            <a:gd name="connsiteX25" fmla="*/ 114152 w 3048952"/>
            <a:gd name="connsiteY25" fmla="*/ 929856 h 945644"/>
            <a:gd name="connsiteX26" fmla="*/ 0 w 3048952"/>
            <a:gd name="connsiteY26" fmla="*/ 794327 h 945644"/>
            <a:gd name="connsiteX0" fmla="*/ 0 w 3048952"/>
            <a:gd name="connsiteY0" fmla="*/ 794327 h 945644"/>
            <a:gd name="connsiteX1" fmla="*/ 801769 w 3048952"/>
            <a:gd name="connsiteY1" fmla="*/ 794515 h 945644"/>
            <a:gd name="connsiteX2" fmla="*/ 1089891 w 3048952"/>
            <a:gd name="connsiteY2" fmla="*/ 738909 h 945644"/>
            <a:gd name="connsiteX3" fmla="*/ 1542473 w 3048952"/>
            <a:gd name="connsiteY3" fmla="*/ 729673 h 945644"/>
            <a:gd name="connsiteX4" fmla="*/ 1653309 w 3048952"/>
            <a:gd name="connsiteY4" fmla="*/ 711200 h 945644"/>
            <a:gd name="connsiteX5" fmla="*/ 1828800 w 3048952"/>
            <a:gd name="connsiteY5" fmla="*/ 701964 h 945644"/>
            <a:gd name="connsiteX6" fmla="*/ 2346037 w 3048952"/>
            <a:gd name="connsiteY6" fmla="*/ 701964 h 945644"/>
            <a:gd name="connsiteX7" fmla="*/ 2715491 w 3048952"/>
            <a:gd name="connsiteY7" fmla="*/ 711200 h 945644"/>
            <a:gd name="connsiteX8" fmla="*/ 2743200 w 3048952"/>
            <a:gd name="connsiteY8" fmla="*/ 701964 h 945644"/>
            <a:gd name="connsiteX9" fmla="*/ 2733964 w 3048952"/>
            <a:gd name="connsiteY9" fmla="*/ 674254 h 945644"/>
            <a:gd name="connsiteX10" fmla="*/ 2724728 w 3048952"/>
            <a:gd name="connsiteY10" fmla="*/ 535709 h 945644"/>
            <a:gd name="connsiteX11" fmla="*/ 2733964 w 3048952"/>
            <a:gd name="connsiteY11" fmla="*/ 341745 h 945644"/>
            <a:gd name="connsiteX12" fmla="*/ 2752437 w 3048952"/>
            <a:gd name="connsiteY12" fmla="*/ 147782 h 945644"/>
            <a:gd name="connsiteX13" fmla="*/ 2761673 w 3048952"/>
            <a:gd name="connsiteY13" fmla="*/ 0 h 945644"/>
            <a:gd name="connsiteX14" fmla="*/ 2806080 w 3048952"/>
            <a:gd name="connsiteY14" fmla="*/ 63289 h 945644"/>
            <a:gd name="connsiteX15" fmla="*/ 2880427 w 3048952"/>
            <a:gd name="connsiteY15" fmla="*/ 49321 h 945644"/>
            <a:gd name="connsiteX16" fmla="*/ 2981116 w 3048952"/>
            <a:gd name="connsiteY16" fmla="*/ 36035 h 945644"/>
            <a:gd name="connsiteX17" fmla="*/ 3034942 w 3048952"/>
            <a:gd name="connsiteY17" fmla="*/ 50231 h 945644"/>
            <a:gd name="connsiteX18" fmla="*/ 3043724 w 3048952"/>
            <a:gd name="connsiteY18" fmla="*/ 105877 h 945644"/>
            <a:gd name="connsiteX19" fmla="*/ 3048000 w 3048952"/>
            <a:gd name="connsiteY19" fmla="*/ 203200 h 945644"/>
            <a:gd name="connsiteX20" fmla="*/ 3047773 w 3048952"/>
            <a:gd name="connsiteY20" fmla="*/ 456859 h 945644"/>
            <a:gd name="connsiteX21" fmla="*/ 3035352 w 3048952"/>
            <a:gd name="connsiteY21" fmla="*/ 746498 h 945644"/>
            <a:gd name="connsiteX22" fmla="*/ 2873687 w 3048952"/>
            <a:gd name="connsiteY22" fmla="*/ 929461 h 945644"/>
            <a:gd name="connsiteX23" fmla="*/ 1211040 w 3048952"/>
            <a:gd name="connsiteY23" fmla="*/ 936594 h 945644"/>
            <a:gd name="connsiteX24" fmla="*/ 114152 w 3048952"/>
            <a:gd name="connsiteY24" fmla="*/ 929856 h 945644"/>
            <a:gd name="connsiteX25" fmla="*/ 0 w 3048952"/>
            <a:gd name="connsiteY25" fmla="*/ 794327 h 945644"/>
            <a:gd name="connsiteX0" fmla="*/ 0 w 3048952"/>
            <a:gd name="connsiteY0" fmla="*/ 794327 h 945644"/>
            <a:gd name="connsiteX1" fmla="*/ 801769 w 3048952"/>
            <a:gd name="connsiteY1" fmla="*/ 794515 h 945644"/>
            <a:gd name="connsiteX2" fmla="*/ 1089891 w 3048952"/>
            <a:gd name="connsiteY2" fmla="*/ 738909 h 945644"/>
            <a:gd name="connsiteX3" fmla="*/ 1542473 w 3048952"/>
            <a:gd name="connsiteY3" fmla="*/ 729673 h 945644"/>
            <a:gd name="connsiteX4" fmla="*/ 1828800 w 3048952"/>
            <a:gd name="connsiteY4" fmla="*/ 701964 h 945644"/>
            <a:gd name="connsiteX5" fmla="*/ 2346037 w 3048952"/>
            <a:gd name="connsiteY5" fmla="*/ 701964 h 945644"/>
            <a:gd name="connsiteX6" fmla="*/ 2715491 w 3048952"/>
            <a:gd name="connsiteY6" fmla="*/ 711200 h 945644"/>
            <a:gd name="connsiteX7" fmla="*/ 2743200 w 3048952"/>
            <a:gd name="connsiteY7" fmla="*/ 701964 h 945644"/>
            <a:gd name="connsiteX8" fmla="*/ 2733964 w 3048952"/>
            <a:gd name="connsiteY8" fmla="*/ 674254 h 945644"/>
            <a:gd name="connsiteX9" fmla="*/ 2724728 w 3048952"/>
            <a:gd name="connsiteY9" fmla="*/ 535709 h 945644"/>
            <a:gd name="connsiteX10" fmla="*/ 2733964 w 3048952"/>
            <a:gd name="connsiteY10" fmla="*/ 341745 h 945644"/>
            <a:gd name="connsiteX11" fmla="*/ 2752437 w 3048952"/>
            <a:gd name="connsiteY11" fmla="*/ 147782 h 945644"/>
            <a:gd name="connsiteX12" fmla="*/ 2761673 w 3048952"/>
            <a:gd name="connsiteY12" fmla="*/ 0 h 945644"/>
            <a:gd name="connsiteX13" fmla="*/ 2806080 w 3048952"/>
            <a:gd name="connsiteY13" fmla="*/ 63289 h 945644"/>
            <a:gd name="connsiteX14" fmla="*/ 2880427 w 3048952"/>
            <a:gd name="connsiteY14" fmla="*/ 49321 h 945644"/>
            <a:gd name="connsiteX15" fmla="*/ 2981116 w 3048952"/>
            <a:gd name="connsiteY15" fmla="*/ 36035 h 945644"/>
            <a:gd name="connsiteX16" fmla="*/ 3034942 w 3048952"/>
            <a:gd name="connsiteY16" fmla="*/ 50231 h 945644"/>
            <a:gd name="connsiteX17" fmla="*/ 3043724 w 3048952"/>
            <a:gd name="connsiteY17" fmla="*/ 105877 h 945644"/>
            <a:gd name="connsiteX18" fmla="*/ 3048000 w 3048952"/>
            <a:gd name="connsiteY18" fmla="*/ 203200 h 945644"/>
            <a:gd name="connsiteX19" fmla="*/ 3047773 w 3048952"/>
            <a:gd name="connsiteY19" fmla="*/ 456859 h 945644"/>
            <a:gd name="connsiteX20" fmla="*/ 3035352 w 3048952"/>
            <a:gd name="connsiteY20" fmla="*/ 746498 h 945644"/>
            <a:gd name="connsiteX21" fmla="*/ 2873687 w 3048952"/>
            <a:gd name="connsiteY21" fmla="*/ 929461 h 945644"/>
            <a:gd name="connsiteX22" fmla="*/ 1211040 w 3048952"/>
            <a:gd name="connsiteY22" fmla="*/ 936594 h 945644"/>
            <a:gd name="connsiteX23" fmla="*/ 114152 w 3048952"/>
            <a:gd name="connsiteY23" fmla="*/ 929856 h 945644"/>
            <a:gd name="connsiteX24" fmla="*/ 0 w 3048952"/>
            <a:gd name="connsiteY24" fmla="*/ 794327 h 945644"/>
            <a:gd name="connsiteX0" fmla="*/ 0 w 3048952"/>
            <a:gd name="connsiteY0" fmla="*/ 794327 h 945644"/>
            <a:gd name="connsiteX1" fmla="*/ 801769 w 3048952"/>
            <a:gd name="connsiteY1" fmla="*/ 794515 h 945644"/>
            <a:gd name="connsiteX2" fmla="*/ 1089891 w 3048952"/>
            <a:gd name="connsiteY2" fmla="*/ 738909 h 945644"/>
            <a:gd name="connsiteX3" fmla="*/ 1828800 w 3048952"/>
            <a:gd name="connsiteY3" fmla="*/ 701964 h 945644"/>
            <a:gd name="connsiteX4" fmla="*/ 2346037 w 3048952"/>
            <a:gd name="connsiteY4" fmla="*/ 701964 h 945644"/>
            <a:gd name="connsiteX5" fmla="*/ 2715491 w 3048952"/>
            <a:gd name="connsiteY5" fmla="*/ 711200 h 945644"/>
            <a:gd name="connsiteX6" fmla="*/ 2743200 w 3048952"/>
            <a:gd name="connsiteY6" fmla="*/ 701964 h 945644"/>
            <a:gd name="connsiteX7" fmla="*/ 2733964 w 3048952"/>
            <a:gd name="connsiteY7" fmla="*/ 674254 h 945644"/>
            <a:gd name="connsiteX8" fmla="*/ 2724728 w 3048952"/>
            <a:gd name="connsiteY8" fmla="*/ 535709 h 945644"/>
            <a:gd name="connsiteX9" fmla="*/ 2733964 w 3048952"/>
            <a:gd name="connsiteY9" fmla="*/ 341745 h 945644"/>
            <a:gd name="connsiteX10" fmla="*/ 2752437 w 3048952"/>
            <a:gd name="connsiteY10" fmla="*/ 147782 h 945644"/>
            <a:gd name="connsiteX11" fmla="*/ 2761673 w 3048952"/>
            <a:gd name="connsiteY11" fmla="*/ 0 h 945644"/>
            <a:gd name="connsiteX12" fmla="*/ 2806080 w 3048952"/>
            <a:gd name="connsiteY12" fmla="*/ 63289 h 945644"/>
            <a:gd name="connsiteX13" fmla="*/ 2880427 w 3048952"/>
            <a:gd name="connsiteY13" fmla="*/ 49321 h 945644"/>
            <a:gd name="connsiteX14" fmla="*/ 2981116 w 3048952"/>
            <a:gd name="connsiteY14" fmla="*/ 36035 h 945644"/>
            <a:gd name="connsiteX15" fmla="*/ 3034942 w 3048952"/>
            <a:gd name="connsiteY15" fmla="*/ 50231 h 945644"/>
            <a:gd name="connsiteX16" fmla="*/ 3043724 w 3048952"/>
            <a:gd name="connsiteY16" fmla="*/ 105877 h 945644"/>
            <a:gd name="connsiteX17" fmla="*/ 3048000 w 3048952"/>
            <a:gd name="connsiteY17" fmla="*/ 203200 h 945644"/>
            <a:gd name="connsiteX18" fmla="*/ 3047773 w 3048952"/>
            <a:gd name="connsiteY18" fmla="*/ 456859 h 945644"/>
            <a:gd name="connsiteX19" fmla="*/ 3035352 w 3048952"/>
            <a:gd name="connsiteY19" fmla="*/ 746498 h 945644"/>
            <a:gd name="connsiteX20" fmla="*/ 2873687 w 3048952"/>
            <a:gd name="connsiteY20" fmla="*/ 929461 h 945644"/>
            <a:gd name="connsiteX21" fmla="*/ 1211040 w 3048952"/>
            <a:gd name="connsiteY21" fmla="*/ 936594 h 945644"/>
            <a:gd name="connsiteX22" fmla="*/ 114152 w 3048952"/>
            <a:gd name="connsiteY22" fmla="*/ 929856 h 945644"/>
            <a:gd name="connsiteX23" fmla="*/ 0 w 3048952"/>
            <a:gd name="connsiteY23" fmla="*/ 794327 h 945644"/>
            <a:gd name="connsiteX0" fmla="*/ 0 w 3048952"/>
            <a:gd name="connsiteY0" fmla="*/ 794327 h 945644"/>
            <a:gd name="connsiteX1" fmla="*/ 801769 w 3048952"/>
            <a:gd name="connsiteY1" fmla="*/ 794515 h 945644"/>
            <a:gd name="connsiteX2" fmla="*/ 1828800 w 3048952"/>
            <a:gd name="connsiteY2" fmla="*/ 701964 h 945644"/>
            <a:gd name="connsiteX3" fmla="*/ 2346037 w 3048952"/>
            <a:gd name="connsiteY3" fmla="*/ 701964 h 945644"/>
            <a:gd name="connsiteX4" fmla="*/ 2715491 w 3048952"/>
            <a:gd name="connsiteY4" fmla="*/ 711200 h 945644"/>
            <a:gd name="connsiteX5" fmla="*/ 2743200 w 3048952"/>
            <a:gd name="connsiteY5" fmla="*/ 701964 h 945644"/>
            <a:gd name="connsiteX6" fmla="*/ 2733964 w 3048952"/>
            <a:gd name="connsiteY6" fmla="*/ 674254 h 945644"/>
            <a:gd name="connsiteX7" fmla="*/ 2724728 w 3048952"/>
            <a:gd name="connsiteY7" fmla="*/ 535709 h 945644"/>
            <a:gd name="connsiteX8" fmla="*/ 2733964 w 3048952"/>
            <a:gd name="connsiteY8" fmla="*/ 341745 h 945644"/>
            <a:gd name="connsiteX9" fmla="*/ 2752437 w 3048952"/>
            <a:gd name="connsiteY9" fmla="*/ 147782 h 945644"/>
            <a:gd name="connsiteX10" fmla="*/ 2761673 w 3048952"/>
            <a:gd name="connsiteY10" fmla="*/ 0 h 945644"/>
            <a:gd name="connsiteX11" fmla="*/ 2806080 w 3048952"/>
            <a:gd name="connsiteY11" fmla="*/ 63289 h 945644"/>
            <a:gd name="connsiteX12" fmla="*/ 2880427 w 3048952"/>
            <a:gd name="connsiteY12" fmla="*/ 49321 h 945644"/>
            <a:gd name="connsiteX13" fmla="*/ 2981116 w 3048952"/>
            <a:gd name="connsiteY13" fmla="*/ 36035 h 945644"/>
            <a:gd name="connsiteX14" fmla="*/ 3034942 w 3048952"/>
            <a:gd name="connsiteY14" fmla="*/ 50231 h 945644"/>
            <a:gd name="connsiteX15" fmla="*/ 3043724 w 3048952"/>
            <a:gd name="connsiteY15" fmla="*/ 105877 h 945644"/>
            <a:gd name="connsiteX16" fmla="*/ 3048000 w 3048952"/>
            <a:gd name="connsiteY16" fmla="*/ 203200 h 945644"/>
            <a:gd name="connsiteX17" fmla="*/ 3047773 w 3048952"/>
            <a:gd name="connsiteY17" fmla="*/ 456859 h 945644"/>
            <a:gd name="connsiteX18" fmla="*/ 3035352 w 3048952"/>
            <a:gd name="connsiteY18" fmla="*/ 746498 h 945644"/>
            <a:gd name="connsiteX19" fmla="*/ 2873687 w 3048952"/>
            <a:gd name="connsiteY19" fmla="*/ 929461 h 945644"/>
            <a:gd name="connsiteX20" fmla="*/ 1211040 w 3048952"/>
            <a:gd name="connsiteY20" fmla="*/ 936594 h 945644"/>
            <a:gd name="connsiteX21" fmla="*/ 114152 w 3048952"/>
            <a:gd name="connsiteY21" fmla="*/ 929856 h 945644"/>
            <a:gd name="connsiteX22" fmla="*/ 0 w 3048952"/>
            <a:gd name="connsiteY22" fmla="*/ 794327 h 945644"/>
            <a:gd name="connsiteX0" fmla="*/ 0 w 3048952"/>
            <a:gd name="connsiteY0" fmla="*/ 794327 h 948606"/>
            <a:gd name="connsiteX1" fmla="*/ 801769 w 3048952"/>
            <a:gd name="connsiteY1" fmla="*/ 794515 h 948606"/>
            <a:gd name="connsiteX2" fmla="*/ 1828800 w 3048952"/>
            <a:gd name="connsiteY2" fmla="*/ 701964 h 948606"/>
            <a:gd name="connsiteX3" fmla="*/ 2346037 w 3048952"/>
            <a:gd name="connsiteY3" fmla="*/ 701964 h 948606"/>
            <a:gd name="connsiteX4" fmla="*/ 2715491 w 3048952"/>
            <a:gd name="connsiteY4" fmla="*/ 711200 h 948606"/>
            <a:gd name="connsiteX5" fmla="*/ 2743200 w 3048952"/>
            <a:gd name="connsiteY5" fmla="*/ 701964 h 948606"/>
            <a:gd name="connsiteX6" fmla="*/ 2733964 w 3048952"/>
            <a:gd name="connsiteY6" fmla="*/ 674254 h 948606"/>
            <a:gd name="connsiteX7" fmla="*/ 2724728 w 3048952"/>
            <a:gd name="connsiteY7" fmla="*/ 535709 h 948606"/>
            <a:gd name="connsiteX8" fmla="*/ 2733964 w 3048952"/>
            <a:gd name="connsiteY8" fmla="*/ 341745 h 948606"/>
            <a:gd name="connsiteX9" fmla="*/ 2752437 w 3048952"/>
            <a:gd name="connsiteY9" fmla="*/ 147782 h 948606"/>
            <a:gd name="connsiteX10" fmla="*/ 2761673 w 3048952"/>
            <a:gd name="connsiteY10" fmla="*/ 0 h 948606"/>
            <a:gd name="connsiteX11" fmla="*/ 2806080 w 3048952"/>
            <a:gd name="connsiteY11" fmla="*/ 63289 h 948606"/>
            <a:gd name="connsiteX12" fmla="*/ 2880427 w 3048952"/>
            <a:gd name="connsiteY12" fmla="*/ 49321 h 948606"/>
            <a:gd name="connsiteX13" fmla="*/ 2981116 w 3048952"/>
            <a:gd name="connsiteY13" fmla="*/ 36035 h 948606"/>
            <a:gd name="connsiteX14" fmla="*/ 3034942 w 3048952"/>
            <a:gd name="connsiteY14" fmla="*/ 50231 h 948606"/>
            <a:gd name="connsiteX15" fmla="*/ 3043724 w 3048952"/>
            <a:gd name="connsiteY15" fmla="*/ 105877 h 948606"/>
            <a:gd name="connsiteX16" fmla="*/ 3048000 w 3048952"/>
            <a:gd name="connsiteY16" fmla="*/ 203200 h 948606"/>
            <a:gd name="connsiteX17" fmla="*/ 3047773 w 3048952"/>
            <a:gd name="connsiteY17" fmla="*/ 456859 h 948606"/>
            <a:gd name="connsiteX18" fmla="*/ 3035352 w 3048952"/>
            <a:gd name="connsiteY18" fmla="*/ 746498 h 948606"/>
            <a:gd name="connsiteX19" fmla="*/ 2873687 w 3048952"/>
            <a:gd name="connsiteY19" fmla="*/ 929461 h 948606"/>
            <a:gd name="connsiteX20" fmla="*/ 1151808 w 3048952"/>
            <a:gd name="connsiteY20" fmla="*/ 943998 h 948606"/>
            <a:gd name="connsiteX21" fmla="*/ 114152 w 3048952"/>
            <a:gd name="connsiteY21" fmla="*/ 929856 h 948606"/>
            <a:gd name="connsiteX22" fmla="*/ 0 w 3048952"/>
            <a:gd name="connsiteY22" fmla="*/ 794327 h 948606"/>
            <a:gd name="connsiteX0" fmla="*/ 0 w 3048952"/>
            <a:gd name="connsiteY0" fmla="*/ 794327 h 948168"/>
            <a:gd name="connsiteX1" fmla="*/ 801769 w 3048952"/>
            <a:gd name="connsiteY1" fmla="*/ 794515 h 948168"/>
            <a:gd name="connsiteX2" fmla="*/ 1828800 w 3048952"/>
            <a:gd name="connsiteY2" fmla="*/ 701964 h 948168"/>
            <a:gd name="connsiteX3" fmla="*/ 2346037 w 3048952"/>
            <a:gd name="connsiteY3" fmla="*/ 701964 h 948168"/>
            <a:gd name="connsiteX4" fmla="*/ 2715491 w 3048952"/>
            <a:gd name="connsiteY4" fmla="*/ 711200 h 948168"/>
            <a:gd name="connsiteX5" fmla="*/ 2743200 w 3048952"/>
            <a:gd name="connsiteY5" fmla="*/ 701964 h 948168"/>
            <a:gd name="connsiteX6" fmla="*/ 2733964 w 3048952"/>
            <a:gd name="connsiteY6" fmla="*/ 674254 h 948168"/>
            <a:gd name="connsiteX7" fmla="*/ 2724728 w 3048952"/>
            <a:gd name="connsiteY7" fmla="*/ 535709 h 948168"/>
            <a:gd name="connsiteX8" fmla="*/ 2733964 w 3048952"/>
            <a:gd name="connsiteY8" fmla="*/ 341745 h 948168"/>
            <a:gd name="connsiteX9" fmla="*/ 2752437 w 3048952"/>
            <a:gd name="connsiteY9" fmla="*/ 147782 h 948168"/>
            <a:gd name="connsiteX10" fmla="*/ 2761673 w 3048952"/>
            <a:gd name="connsiteY10" fmla="*/ 0 h 948168"/>
            <a:gd name="connsiteX11" fmla="*/ 2806080 w 3048952"/>
            <a:gd name="connsiteY11" fmla="*/ 63289 h 948168"/>
            <a:gd name="connsiteX12" fmla="*/ 2880427 w 3048952"/>
            <a:gd name="connsiteY12" fmla="*/ 49321 h 948168"/>
            <a:gd name="connsiteX13" fmla="*/ 2981116 w 3048952"/>
            <a:gd name="connsiteY13" fmla="*/ 36035 h 948168"/>
            <a:gd name="connsiteX14" fmla="*/ 3034942 w 3048952"/>
            <a:gd name="connsiteY14" fmla="*/ 50231 h 948168"/>
            <a:gd name="connsiteX15" fmla="*/ 3043724 w 3048952"/>
            <a:gd name="connsiteY15" fmla="*/ 105877 h 948168"/>
            <a:gd name="connsiteX16" fmla="*/ 3048000 w 3048952"/>
            <a:gd name="connsiteY16" fmla="*/ 203200 h 948168"/>
            <a:gd name="connsiteX17" fmla="*/ 3047773 w 3048952"/>
            <a:gd name="connsiteY17" fmla="*/ 456859 h 948168"/>
            <a:gd name="connsiteX18" fmla="*/ 3035352 w 3048952"/>
            <a:gd name="connsiteY18" fmla="*/ 746498 h 948168"/>
            <a:gd name="connsiteX19" fmla="*/ 2873687 w 3048952"/>
            <a:gd name="connsiteY19" fmla="*/ 929461 h 948168"/>
            <a:gd name="connsiteX20" fmla="*/ 1151808 w 3048952"/>
            <a:gd name="connsiteY20" fmla="*/ 943998 h 948168"/>
            <a:gd name="connsiteX21" fmla="*/ 147470 w 3048952"/>
            <a:gd name="connsiteY21" fmla="*/ 937260 h 948168"/>
            <a:gd name="connsiteX22" fmla="*/ 0 w 3048952"/>
            <a:gd name="connsiteY22" fmla="*/ 794327 h 948168"/>
            <a:gd name="connsiteX0" fmla="*/ 0 w 3048952"/>
            <a:gd name="connsiteY0" fmla="*/ 794327 h 948168"/>
            <a:gd name="connsiteX1" fmla="*/ 801769 w 3048952"/>
            <a:gd name="connsiteY1" fmla="*/ 794515 h 948168"/>
            <a:gd name="connsiteX2" fmla="*/ 1828800 w 3048952"/>
            <a:gd name="connsiteY2" fmla="*/ 701964 h 948168"/>
            <a:gd name="connsiteX3" fmla="*/ 2346037 w 3048952"/>
            <a:gd name="connsiteY3" fmla="*/ 701964 h 948168"/>
            <a:gd name="connsiteX4" fmla="*/ 2715491 w 3048952"/>
            <a:gd name="connsiteY4" fmla="*/ 711200 h 948168"/>
            <a:gd name="connsiteX5" fmla="*/ 2733964 w 3048952"/>
            <a:gd name="connsiteY5" fmla="*/ 674254 h 948168"/>
            <a:gd name="connsiteX6" fmla="*/ 2724728 w 3048952"/>
            <a:gd name="connsiteY6" fmla="*/ 535709 h 948168"/>
            <a:gd name="connsiteX7" fmla="*/ 2733964 w 3048952"/>
            <a:gd name="connsiteY7" fmla="*/ 341745 h 948168"/>
            <a:gd name="connsiteX8" fmla="*/ 2752437 w 3048952"/>
            <a:gd name="connsiteY8" fmla="*/ 147782 h 948168"/>
            <a:gd name="connsiteX9" fmla="*/ 2761673 w 3048952"/>
            <a:gd name="connsiteY9" fmla="*/ 0 h 948168"/>
            <a:gd name="connsiteX10" fmla="*/ 2806080 w 3048952"/>
            <a:gd name="connsiteY10" fmla="*/ 63289 h 948168"/>
            <a:gd name="connsiteX11" fmla="*/ 2880427 w 3048952"/>
            <a:gd name="connsiteY11" fmla="*/ 49321 h 948168"/>
            <a:gd name="connsiteX12" fmla="*/ 2981116 w 3048952"/>
            <a:gd name="connsiteY12" fmla="*/ 36035 h 948168"/>
            <a:gd name="connsiteX13" fmla="*/ 3034942 w 3048952"/>
            <a:gd name="connsiteY13" fmla="*/ 50231 h 948168"/>
            <a:gd name="connsiteX14" fmla="*/ 3043724 w 3048952"/>
            <a:gd name="connsiteY14" fmla="*/ 105877 h 948168"/>
            <a:gd name="connsiteX15" fmla="*/ 3048000 w 3048952"/>
            <a:gd name="connsiteY15" fmla="*/ 203200 h 948168"/>
            <a:gd name="connsiteX16" fmla="*/ 3047773 w 3048952"/>
            <a:gd name="connsiteY16" fmla="*/ 456859 h 948168"/>
            <a:gd name="connsiteX17" fmla="*/ 3035352 w 3048952"/>
            <a:gd name="connsiteY17" fmla="*/ 746498 h 948168"/>
            <a:gd name="connsiteX18" fmla="*/ 2873687 w 3048952"/>
            <a:gd name="connsiteY18" fmla="*/ 929461 h 948168"/>
            <a:gd name="connsiteX19" fmla="*/ 1151808 w 3048952"/>
            <a:gd name="connsiteY19" fmla="*/ 943998 h 948168"/>
            <a:gd name="connsiteX20" fmla="*/ 147470 w 3048952"/>
            <a:gd name="connsiteY20" fmla="*/ 937260 h 948168"/>
            <a:gd name="connsiteX21" fmla="*/ 0 w 3048952"/>
            <a:gd name="connsiteY21" fmla="*/ 794327 h 948168"/>
            <a:gd name="connsiteX0" fmla="*/ 0 w 3048952"/>
            <a:gd name="connsiteY0" fmla="*/ 794327 h 948168"/>
            <a:gd name="connsiteX1" fmla="*/ 801769 w 3048952"/>
            <a:gd name="connsiteY1" fmla="*/ 794515 h 948168"/>
            <a:gd name="connsiteX2" fmla="*/ 1828800 w 3048952"/>
            <a:gd name="connsiteY2" fmla="*/ 701964 h 948168"/>
            <a:gd name="connsiteX3" fmla="*/ 2346037 w 3048952"/>
            <a:gd name="connsiteY3" fmla="*/ 701964 h 948168"/>
            <a:gd name="connsiteX4" fmla="*/ 2733964 w 3048952"/>
            <a:gd name="connsiteY4" fmla="*/ 674254 h 948168"/>
            <a:gd name="connsiteX5" fmla="*/ 2724728 w 3048952"/>
            <a:gd name="connsiteY5" fmla="*/ 535709 h 948168"/>
            <a:gd name="connsiteX6" fmla="*/ 2733964 w 3048952"/>
            <a:gd name="connsiteY6" fmla="*/ 341745 h 948168"/>
            <a:gd name="connsiteX7" fmla="*/ 2752437 w 3048952"/>
            <a:gd name="connsiteY7" fmla="*/ 147782 h 948168"/>
            <a:gd name="connsiteX8" fmla="*/ 2761673 w 3048952"/>
            <a:gd name="connsiteY8" fmla="*/ 0 h 948168"/>
            <a:gd name="connsiteX9" fmla="*/ 2806080 w 3048952"/>
            <a:gd name="connsiteY9" fmla="*/ 63289 h 948168"/>
            <a:gd name="connsiteX10" fmla="*/ 2880427 w 3048952"/>
            <a:gd name="connsiteY10" fmla="*/ 49321 h 948168"/>
            <a:gd name="connsiteX11" fmla="*/ 2981116 w 3048952"/>
            <a:gd name="connsiteY11" fmla="*/ 36035 h 948168"/>
            <a:gd name="connsiteX12" fmla="*/ 3034942 w 3048952"/>
            <a:gd name="connsiteY12" fmla="*/ 50231 h 948168"/>
            <a:gd name="connsiteX13" fmla="*/ 3043724 w 3048952"/>
            <a:gd name="connsiteY13" fmla="*/ 105877 h 948168"/>
            <a:gd name="connsiteX14" fmla="*/ 3048000 w 3048952"/>
            <a:gd name="connsiteY14" fmla="*/ 203200 h 948168"/>
            <a:gd name="connsiteX15" fmla="*/ 3047773 w 3048952"/>
            <a:gd name="connsiteY15" fmla="*/ 456859 h 948168"/>
            <a:gd name="connsiteX16" fmla="*/ 3035352 w 3048952"/>
            <a:gd name="connsiteY16" fmla="*/ 746498 h 948168"/>
            <a:gd name="connsiteX17" fmla="*/ 2873687 w 3048952"/>
            <a:gd name="connsiteY17" fmla="*/ 929461 h 948168"/>
            <a:gd name="connsiteX18" fmla="*/ 1151808 w 3048952"/>
            <a:gd name="connsiteY18" fmla="*/ 943998 h 948168"/>
            <a:gd name="connsiteX19" fmla="*/ 147470 w 3048952"/>
            <a:gd name="connsiteY19" fmla="*/ 937260 h 948168"/>
            <a:gd name="connsiteX20" fmla="*/ 0 w 3048952"/>
            <a:gd name="connsiteY20" fmla="*/ 794327 h 948168"/>
            <a:gd name="connsiteX0" fmla="*/ 0 w 3048952"/>
            <a:gd name="connsiteY0" fmla="*/ 794327 h 948168"/>
            <a:gd name="connsiteX1" fmla="*/ 801769 w 3048952"/>
            <a:gd name="connsiteY1" fmla="*/ 794515 h 948168"/>
            <a:gd name="connsiteX2" fmla="*/ 1828800 w 3048952"/>
            <a:gd name="connsiteY2" fmla="*/ 701964 h 948168"/>
            <a:gd name="connsiteX3" fmla="*/ 2346037 w 3048952"/>
            <a:gd name="connsiteY3" fmla="*/ 701964 h 948168"/>
            <a:gd name="connsiteX4" fmla="*/ 2724728 w 3048952"/>
            <a:gd name="connsiteY4" fmla="*/ 535709 h 948168"/>
            <a:gd name="connsiteX5" fmla="*/ 2733964 w 3048952"/>
            <a:gd name="connsiteY5" fmla="*/ 341745 h 948168"/>
            <a:gd name="connsiteX6" fmla="*/ 2752437 w 3048952"/>
            <a:gd name="connsiteY6" fmla="*/ 147782 h 948168"/>
            <a:gd name="connsiteX7" fmla="*/ 2761673 w 3048952"/>
            <a:gd name="connsiteY7" fmla="*/ 0 h 948168"/>
            <a:gd name="connsiteX8" fmla="*/ 2806080 w 3048952"/>
            <a:gd name="connsiteY8" fmla="*/ 63289 h 948168"/>
            <a:gd name="connsiteX9" fmla="*/ 2880427 w 3048952"/>
            <a:gd name="connsiteY9" fmla="*/ 49321 h 948168"/>
            <a:gd name="connsiteX10" fmla="*/ 2981116 w 3048952"/>
            <a:gd name="connsiteY10" fmla="*/ 36035 h 948168"/>
            <a:gd name="connsiteX11" fmla="*/ 3034942 w 3048952"/>
            <a:gd name="connsiteY11" fmla="*/ 50231 h 948168"/>
            <a:gd name="connsiteX12" fmla="*/ 3043724 w 3048952"/>
            <a:gd name="connsiteY12" fmla="*/ 105877 h 948168"/>
            <a:gd name="connsiteX13" fmla="*/ 3048000 w 3048952"/>
            <a:gd name="connsiteY13" fmla="*/ 203200 h 948168"/>
            <a:gd name="connsiteX14" fmla="*/ 3047773 w 3048952"/>
            <a:gd name="connsiteY14" fmla="*/ 456859 h 948168"/>
            <a:gd name="connsiteX15" fmla="*/ 3035352 w 3048952"/>
            <a:gd name="connsiteY15" fmla="*/ 746498 h 948168"/>
            <a:gd name="connsiteX16" fmla="*/ 2873687 w 3048952"/>
            <a:gd name="connsiteY16" fmla="*/ 929461 h 948168"/>
            <a:gd name="connsiteX17" fmla="*/ 1151808 w 3048952"/>
            <a:gd name="connsiteY17" fmla="*/ 943998 h 948168"/>
            <a:gd name="connsiteX18" fmla="*/ 147470 w 3048952"/>
            <a:gd name="connsiteY18" fmla="*/ 937260 h 948168"/>
            <a:gd name="connsiteX19" fmla="*/ 0 w 3048952"/>
            <a:gd name="connsiteY19" fmla="*/ 794327 h 948168"/>
            <a:gd name="connsiteX0" fmla="*/ 0 w 3048952"/>
            <a:gd name="connsiteY0" fmla="*/ 794327 h 948168"/>
            <a:gd name="connsiteX1" fmla="*/ 801769 w 3048952"/>
            <a:gd name="connsiteY1" fmla="*/ 794515 h 948168"/>
            <a:gd name="connsiteX2" fmla="*/ 1828800 w 3048952"/>
            <a:gd name="connsiteY2" fmla="*/ 701964 h 948168"/>
            <a:gd name="connsiteX3" fmla="*/ 2346037 w 3048952"/>
            <a:gd name="connsiteY3" fmla="*/ 701964 h 948168"/>
            <a:gd name="connsiteX4" fmla="*/ 2733964 w 3048952"/>
            <a:gd name="connsiteY4" fmla="*/ 341745 h 948168"/>
            <a:gd name="connsiteX5" fmla="*/ 2752437 w 3048952"/>
            <a:gd name="connsiteY5" fmla="*/ 147782 h 948168"/>
            <a:gd name="connsiteX6" fmla="*/ 2761673 w 3048952"/>
            <a:gd name="connsiteY6" fmla="*/ 0 h 948168"/>
            <a:gd name="connsiteX7" fmla="*/ 2806080 w 3048952"/>
            <a:gd name="connsiteY7" fmla="*/ 63289 h 948168"/>
            <a:gd name="connsiteX8" fmla="*/ 2880427 w 3048952"/>
            <a:gd name="connsiteY8" fmla="*/ 49321 h 948168"/>
            <a:gd name="connsiteX9" fmla="*/ 2981116 w 3048952"/>
            <a:gd name="connsiteY9" fmla="*/ 36035 h 948168"/>
            <a:gd name="connsiteX10" fmla="*/ 3034942 w 3048952"/>
            <a:gd name="connsiteY10" fmla="*/ 50231 h 948168"/>
            <a:gd name="connsiteX11" fmla="*/ 3043724 w 3048952"/>
            <a:gd name="connsiteY11" fmla="*/ 105877 h 948168"/>
            <a:gd name="connsiteX12" fmla="*/ 3048000 w 3048952"/>
            <a:gd name="connsiteY12" fmla="*/ 203200 h 948168"/>
            <a:gd name="connsiteX13" fmla="*/ 3047773 w 3048952"/>
            <a:gd name="connsiteY13" fmla="*/ 456859 h 948168"/>
            <a:gd name="connsiteX14" fmla="*/ 3035352 w 3048952"/>
            <a:gd name="connsiteY14" fmla="*/ 746498 h 948168"/>
            <a:gd name="connsiteX15" fmla="*/ 2873687 w 3048952"/>
            <a:gd name="connsiteY15" fmla="*/ 929461 h 948168"/>
            <a:gd name="connsiteX16" fmla="*/ 1151808 w 3048952"/>
            <a:gd name="connsiteY16" fmla="*/ 943998 h 948168"/>
            <a:gd name="connsiteX17" fmla="*/ 147470 w 3048952"/>
            <a:gd name="connsiteY17" fmla="*/ 937260 h 948168"/>
            <a:gd name="connsiteX18" fmla="*/ 0 w 3048952"/>
            <a:gd name="connsiteY18" fmla="*/ 794327 h 948168"/>
            <a:gd name="connsiteX0" fmla="*/ 0 w 3048952"/>
            <a:gd name="connsiteY0" fmla="*/ 794327 h 948168"/>
            <a:gd name="connsiteX1" fmla="*/ 801769 w 3048952"/>
            <a:gd name="connsiteY1" fmla="*/ 794515 h 948168"/>
            <a:gd name="connsiteX2" fmla="*/ 1828800 w 3048952"/>
            <a:gd name="connsiteY2" fmla="*/ 701964 h 948168"/>
            <a:gd name="connsiteX3" fmla="*/ 2346037 w 3048952"/>
            <a:gd name="connsiteY3" fmla="*/ 701964 h 948168"/>
            <a:gd name="connsiteX4" fmla="*/ 2752437 w 3048952"/>
            <a:gd name="connsiteY4" fmla="*/ 147782 h 948168"/>
            <a:gd name="connsiteX5" fmla="*/ 2761673 w 3048952"/>
            <a:gd name="connsiteY5" fmla="*/ 0 h 948168"/>
            <a:gd name="connsiteX6" fmla="*/ 2806080 w 3048952"/>
            <a:gd name="connsiteY6" fmla="*/ 63289 h 948168"/>
            <a:gd name="connsiteX7" fmla="*/ 2880427 w 3048952"/>
            <a:gd name="connsiteY7" fmla="*/ 49321 h 948168"/>
            <a:gd name="connsiteX8" fmla="*/ 2981116 w 3048952"/>
            <a:gd name="connsiteY8" fmla="*/ 36035 h 948168"/>
            <a:gd name="connsiteX9" fmla="*/ 3034942 w 3048952"/>
            <a:gd name="connsiteY9" fmla="*/ 50231 h 948168"/>
            <a:gd name="connsiteX10" fmla="*/ 3043724 w 3048952"/>
            <a:gd name="connsiteY10" fmla="*/ 105877 h 948168"/>
            <a:gd name="connsiteX11" fmla="*/ 3048000 w 3048952"/>
            <a:gd name="connsiteY11" fmla="*/ 203200 h 948168"/>
            <a:gd name="connsiteX12" fmla="*/ 3047773 w 3048952"/>
            <a:gd name="connsiteY12" fmla="*/ 456859 h 948168"/>
            <a:gd name="connsiteX13" fmla="*/ 3035352 w 3048952"/>
            <a:gd name="connsiteY13" fmla="*/ 746498 h 948168"/>
            <a:gd name="connsiteX14" fmla="*/ 2873687 w 3048952"/>
            <a:gd name="connsiteY14" fmla="*/ 929461 h 948168"/>
            <a:gd name="connsiteX15" fmla="*/ 1151808 w 3048952"/>
            <a:gd name="connsiteY15" fmla="*/ 943998 h 948168"/>
            <a:gd name="connsiteX16" fmla="*/ 147470 w 3048952"/>
            <a:gd name="connsiteY16" fmla="*/ 937260 h 948168"/>
            <a:gd name="connsiteX17" fmla="*/ 0 w 3048952"/>
            <a:gd name="connsiteY17" fmla="*/ 794327 h 948168"/>
            <a:gd name="connsiteX0" fmla="*/ 0 w 3048952"/>
            <a:gd name="connsiteY0" fmla="*/ 794327 h 948168"/>
            <a:gd name="connsiteX1" fmla="*/ 801769 w 3048952"/>
            <a:gd name="connsiteY1" fmla="*/ 794515 h 948168"/>
            <a:gd name="connsiteX2" fmla="*/ 1828800 w 3048952"/>
            <a:gd name="connsiteY2" fmla="*/ 701964 h 948168"/>
            <a:gd name="connsiteX3" fmla="*/ 2346037 w 3048952"/>
            <a:gd name="connsiteY3" fmla="*/ 701964 h 948168"/>
            <a:gd name="connsiteX4" fmla="*/ 2761673 w 3048952"/>
            <a:gd name="connsiteY4" fmla="*/ 0 h 948168"/>
            <a:gd name="connsiteX5" fmla="*/ 2806080 w 3048952"/>
            <a:gd name="connsiteY5" fmla="*/ 63289 h 948168"/>
            <a:gd name="connsiteX6" fmla="*/ 2880427 w 3048952"/>
            <a:gd name="connsiteY6" fmla="*/ 49321 h 948168"/>
            <a:gd name="connsiteX7" fmla="*/ 2981116 w 3048952"/>
            <a:gd name="connsiteY7" fmla="*/ 36035 h 948168"/>
            <a:gd name="connsiteX8" fmla="*/ 3034942 w 3048952"/>
            <a:gd name="connsiteY8" fmla="*/ 50231 h 948168"/>
            <a:gd name="connsiteX9" fmla="*/ 3043724 w 3048952"/>
            <a:gd name="connsiteY9" fmla="*/ 105877 h 948168"/>
            <a:gd name="connsiteX10" fmla="*/ 3048000 w 3048952"/>
            <a:gd name="connsiteY10" fmla="*/ 203200 h 948168"/>
            <a:gd name="connsiteX11" fmla="*/ 3047773 w 3048952"/>
            <a:gd name="connsiteY11" fmla="*/ 456859 h 948168"/>
            <a:gd name="connsiteX12" fmla="*/ 3035352 w 3048952"/>
            <a:gd name="connsiteY12" fmla="*/ 746498 h 948168"/>
            <a:gd name="connsiteX13" fmla="*/ 2873687 w 3048952"/>
            <a:gd name="connsiteY13" fmla="*/ 929461 h 948168"/>
            <a:gd name="connsiteX14" fmla="*/ 1151808 w 3048952"/>
            <a:gd name="connsiteY14" fmla="*/ 943998 h 948168"/>
            <a:gd name="connsiteX15" fmla="*/ 147470 w 3048952"/>
            <a:gd name="connsiteY15" fmla="*/ 937260 h 948168"/>
            <a:gd name="connsiteX16" fmla="*/ 0 w 3048952"/>
            <a:gd name="connsiteY16" fmla="*/ 794327 h 948168"/>
            <a:gd name="connsiteX0" fmla="*/ 0 w 3048952"/>
            <a:gd name="connsiteY0" fmla="*/ 758294 h 912135"/>
            <a:gd name="connsiteX1" fmla="*/ 801769 w 3048952"/>
            <a:gd name="connsiteY1" fmla="*/ 758482 h 912135"/>
            <a:gd name="connsiteX2" fmla="*/ 1828800 w 3048952"/>
            <a:gd name="connsiteY2" fmla="*/ 665931 h 912135"/>
            <a:gd name="connsiteX3" fmla="*/ 2346037 w 3048952"/>
            <a:gd name="connsiteY3" fmla="*/ 665931 h 912135"/>
            <a:gd name="connsiteX4" fmla="*/ 2806080 w 3048952"/>
            <a:gd name="connsiteY4" fmla="*/ 27256 h 912135"/>
            <a:gd name="connsiteX5" fmla="*/ 2880427 w 3048952"/>
            <a:gd name="connsiteY5" fmla="*/ 13288 h 912135"/>
            <a:gd name="connsiteX6" fmla="*/ 2981116 w 3048952"/>
            <a:gd name="connsiteY6" fmla="*/ 2 h 912135"/>
            <a:gd name="connsiteX7" fmla="*/ 3034942 w 3048952"/>
            <a:gd name="connsiteY7" fmla="*/ 14198 h 912135"/>
            <a:gd name="connsiteX8" fmla="*/ 3043724 w 3048952"/>
            <a:gd name="connsiteY8" fmla="*/ 69844 h 912135"/>
            <a:gd name="connsiteX9" fmla="*/ 3048000 w 3048952"/>
            <a:gd name="connsiteY9" fmla="*/ 167167 h 912135"/>
            <a:gd name="connsiteX10" fmla="*/ 3047773 w 3048952"/>
            <a:gd name="connsiteY10" fmla="*/ 420826 h 912135"/>
            <a:gd name="connsiteX11" fmla="*/ 3035352 w 3048952"/>
            <a:gd name="connsiteY11" fmla="*/ 710465 h 912135"/>
            <a:gd name="connsiteX12" fmla="*/ 2873687 w 3048952"/>
            <a:gd name="connsiteY12" fmla="*/ 893428 h 912135"/>
            <a:gd name="connsiteX13" fmla="*/ 1151808 w 3048952"/>
            <a:gd name="connsiteY13" fmla="*/ 907965 h 912135"/>
            <a:gd name="connsiteX14" fmla="*/ 147470 w 3048952"/>
            <a:gd name="connsiteY14" fmla="*/ 901227 h 912135"/>
            <a:gd name="connsiteX15" fmla="*/ 0 w 3048952"/>
            <a:gd name="connsiteY15" fmla="*/ 758294 h 912135"/>
            <a:gd name="connsiteX0" fmla="*/ 0 w 3048952"/>
            <a:gd name="connsiteY0" fmla="*/ 828348 h 982189"/>
            <a:gd name="connsiteX1" fmla="*/ 801769 w 3048952"/>
            <a:gd name="connsiteY1" fmla="*/ 828536 h 982189"/>
            <a:gd name="connsiteX2" fmla="*/ 1828800 w 3048952"/>
            <a:gd name="connsiteY2" fmla="*/ 735985 h 982189"/>
            <a:gd name="connsiteX3" fmla="*/ 2346037 w 3048952"/>
            <a:gd name="connsiteY3" fmla="*/ 735985 h 982189"/>
            <a:gd name="connsiteX4" fmla="*/ 2806080 w 3048952"/>
            <a:gd name="connsiteY4" fmla="*/ 97310 h 982189"/>
            <a:gd name="connsiteX5" fmla="*/ 2880427 w 3048952"/>
            <a:gd name="connsiteY5" fmla="*/ 83342 h 982189"/>
            <a:gd name="connsiteX6" fmla="*/ 2981116 w 3048952"/>
            <a:gd name="connsiteY6" fmla="*/ 70056 h 982189"/>
            <a:gd name="connsiteX7" fmla="*/ 3034942 w 3048952"/>
            <a:gd name="connsiteY7" fmla="*/ 84252 h 982189"/>
            <a:gd name="connsiteX8" fmla="*/ 3043724 w 3048952"/>
            <a:gd name="connsiteY8" fmla="*/ 139898 h 982189"/>
            <a:gd name="connsiteX9" fmla="*/ 3048000 w 3048952"/>
            <a:gd name="connsiteY9" fmla="*/ 237221 h 982189"/>
            <a:gd name="connsiteX10" fmla="*/ 3047773 w 3048952"/>
            <a:gd name="connsiteY10" fmla="*/ 490880 h 982189"/>
            <a:gd name="connsiteX11" fmla="*/ 3035352 w 3048952"/>
            <a:gd name="connsiteY11" fmla="*/ 780519 h 982189"/>
            <a:gd name="connsiteX12" fmla="*/ 2873687 w 3048952"/>
            <a:gd name="connsiteY12" fmla="*/ 963482 h 982189"/>
            <a:gd name="connsiteX13" fmla="*/ 1151808 w 3048952"/>
            <a:gd name="connsiteY13" fmla="*/ 978019 h 982189"/>
            <a:gd name="connsiteX14" fmla="*/ 147470 w 3048952"/>
            <a:gd name="connsiteY14" fmla="*/ 971281 h 982189"/>
            <a:gd name="connsiteX15" fmla="*/ 0 w 3048952"/>
            <a:gd name="connsiteY15" fmla="*/ 828348 h 982189"/>
            <a:gd name="connsiteX0" fmla="*/ 0 w 3048952"/>
            <a:gd name="connsiteY0" fmla="*/ 758294 h 912135"/>
            <a:gd name="connsiteX1" fmla="*/ 801769 w 3048952"/>
            <a:gd name="connsiteY1" fmla="*/ 758482 h 912135"/>
            <a:gd name="connsiteX2" fmla="*/ 1828800 w 3048952"/>
            <a:gd name="connsiteY2" fmla="*/ 665931 h 912135"/>
            <a:gd name="connsiteX3" fmla="*/ 2346037 w 3048952"/>
            <a:gd name="connsiteY3" fmla="*/ 665931 h 912135"/>
            <a:gd name="connsiteX4" fmla="*/ 2880427 w 3048952"/>
            <a:gd name="connsiteY4" fmla="*/ 13288 h 912135"/>
            <a:gd name="connsiteX5" fmla="*/ 2981116 w 3048952"/>
            <a:gd name="connsiteY5" fmla="*/ 2 h 912135"/>
            <a:gd name="connsiteX6" fmla="*/ 3034942 w 3048952"/>
            <a:gd name="connsiteY6" fmla="*/ 14198 h 912135"/>
            <a:gd name="connsiteX7" fmla="*/ 3043724 w 3048952"/>
            <a:gd name="connsiteY7" fmla="*/ 69844 h 912135"/>
            <a:gd name="connsiteX8" fmla="*/ 3048000 w 3048952"/>
            <a:gd name="connsiteY8" fmla="*/ 167167 h 912135"/>
            <a:gd name="connsiteX9" fmla="*/ 3047773 w 3048952"/>
            <a:gd name="connsiteY9" fmla="*/ 420826 h 912135"/>
            <a:gd name="connsiteX10" fmla="*/ 3035352 w 3048952"/>
            <a:gd name="connsiteY10" fmla="*/ 710465 h 912135"/>
            <a:gd name="connsiteX11" fmla="*/ 2873687 w 3048952"/>
            <a:gd name="connsiteY11" fmla="*/ 893428 h 912135"/>
            <a:gd name="connsiteX12" fmla="*/ 1151808 w 3048952"/>
            <a:gd name="connsiteY12" fmla="*/ 907965 h 912135"/>
            <a:gd name="connsiteX13" fmla="*/ 147470 w 3048952"/>
            <a:gd name="connsiteY13" fmla="*/ 901227 h 912135"/>
            <a:gd name="connsiteX14" fmla="*/ 0 w 3048952"/>
            <a:gd name="connsiteY14" fmla="*/ 758294 h 912135"/>
            <a:gd name="connsiteX0" fmla="*/ 0 w 3048952"/>
            <a:gd name="connsiteY0" fmla="*/ 758292 h 912133"/>
            <a:gd name="connsiteX1" fmla="*/ 801769 w 3048952"/>
            <a:gd name="connsiteY1" fmla="*/ 758480 h 912133"/>
            <a:gd name="connsiteX2" fmla="*/ 1828800 w 3048952"/>
            <a:gd name="connsiteY2" fmla="*/ 665929 h 912133"/>
            <a:gd name="connsiteX3" fmla="*/ 2346037 w 3048952"/>
            <a:gd name="connsiteY3" fmla="*/ 665929 h 912133"/>
            <a:gd name="connsiteX4" fmla="*/ 2981116 w 3048952"/>
            <a:gd name="connsiteY4" fmla="*/ 0 h 912133"/>
            <a:gd name="connsiteX5" fmla="*/ 3034942 w 3048952"/>
            <a:gd name="connsiteY5" fmla="*/ 14196 h 912133"/>
            <a:gd name="connsiteX6" fmla="*/ 3043724 w 3048952"/>
            <a:gd name="connsiteY6" fmla="*/ 69842 h 912133"/>
            <a:gd name="connsiteX7" fmla="*/ 3048000 w 3048952"/>
            <a:gd name="connsiteY7" fmla="*/ 167165 h 912133"/>
            <a:gd name="connsiteX8" fmla="*/ 3047773 w 3048952"/>
            <a:gd name="connsiteY8" fmla="*/ 420824 h 912133"/>
            <a:gd name="connsiteX9" fmla="*/ 3035352 w 3048952"/>
            <a:gd name="connsiteY9" fmla="*/ 710463 h 912133"/>
            <a:gd name="connsiteX10" fmla="*/ 2873687 w 3048952"/>
            <a:gd name="connsiteY10" fmla="*/ 893426 h 912133"/>
            <a:gd name="connsiteX11" fmla="*/ 1151808 w 3048952"/>
            <a:gd name="connsiteY11" fmla="*/ 907963 h 912133"/>
            <a:gd name="connsiteX12" fmla="*/ 147470 w 3048952"/>
            <a:gd name="connsiteY12" fmla="*/ 901225 h 912133"/>
            <a:gd name="connsiteX13" fmla="*/ 0 w 3048952"/>
            <a:gd name="connsiteY13" fmla="*/ 758292 h 912133"/>
            <a:gd name="connsiteX0" fmla="*/ 0 w 3048952"/>
            <a:gd name="connsiteY0" fmla="*/ 817571 h 971412"/>
            <a:gd name="connsiteX1" fmla="*/ 801769 w 3048952"/>
            <a:gd name="connsiteY1" fmla="*/ 817759 h 971412"/>
            <a:gd name="connsiteX2" fmla="*/ 1828800 w 3048952"/>
            <a:gd name="connsiteY2" fmla="*/ 725208 h 971412"/>
            <a:gd name="connsiteX3" fmla="*/ 2953169 w 3048952"/>
            <a:gd name="connsiteY3" fmla="*/ 888097 h 971412"/>
            <a:gd name="connsiteX4" fmla="*/ 2981116 w 3048952"/>
            <a:gd name="connsiteY4" fmla="*/ 59279 h 971412"/>
            <a:gd name="connsiteX5" fmla="*/ 3034942 w 3048952"/>
            <a:gd name="connsiteY5" fmla="*/ 73475 h 971412"/>
            <a:gd name="connsiteX6" fmla="*/ 3043724 w 3048952"/>
            <a:gd name="connsiteY6" fmla="*/ 129121 h 971412"/>
            <a:gd name="connsiteX7" fmla="*/ 3048000 w 3048952"/>
            <a:gd name="connsiteY7" fmla="*/ 226444 h 971412"/>
            <a:gd name="connsiteX8" fmla="*/ 3047773 w 3048952"/>
            <a:gd name="connsiteY8" fmla="*/ 480103 h 971412"/>
            <a:gd name="connsiteX9" fmla="*/ 3035352 w 3048952"/>
            <a:gd name="connsiteY9" fmla="*/ 769742 h 971412"/>
            <a:gd name="connsiteX10" fmla="*/ 2873687 w 3048952"/>
            <a:gd name="connsiteY10" fmla="*/ 952705 h 971412"/>
            <a:gd name="connsiteX11" fmla="*/ 1151808 w 3048952"/>
            <a:gd name="connsiteY11" fmla="*/ 967242 h 971412"/>
            <a:gd name="connsiteX12" fmla="*/ 147470 w 3048952"/>
            <a:gd name="connsiteY12" fmla="*/ 960504 h 971412"/>
            <a:gd name="connsiteX13" fmla="*/ 0 w 3048952"/>
            <a:gd name="connsiteY13" fmla="*/ 817571 h 971412"/>
            <a:gd name="connsiteX0" fmla="*/ 0 w 3048952"/>
            <a:gd name="connsiteY0" fmla="*/ 817571 h 971412"/>
            <a:gd name="connsiteX1" fmla="*/ 801769 w 3048952"/>
            <a:gd name="connsiteY1" fmla="*/ 817759 h 971412"/>
            <a:gd name="connsiteX2" fmla="*/ 1825098 w 3048952"/>
            <a:gd name="connsiteY2" fmla="*/ 914011 h 971412"/>
            <a:gd name="connsiteX3" fmla="*/ 2953169 w 3048952"/>
            <a:gd name="connsiteY3" fmla="*/ 888097 h 971412"/>
            <a:gd name="connsiteX4" fmla="*/ 2981116 w 3048952"/>
            <a:gd name="connsiteY4" fmla="*/ 59279 h 971412"/>
            <a:gd name="connsiteX5" fmla="*/ 3034942 w 3048952"/>
            <a:gd name="connsiteY5" fmla="*/ 73475 h 971412"/>
            <a:gd name="connsiteX6" fmla="*/ 3043724 w 3048952"/>
            <a:gd name="connsiteY6" fmla="*/ 129121 h 971412"/>
            <a:gd name="connsiteX7" fmla="*/ 3048000 w 3048952"/>
            <a:gd name="connsiteY7" fmla="*/ 226444 h 971412"/>
            <a:gd name="connsiteX8" fmla="*/ 3047773 w 3048952"/>
            <a:gd name="connsiteY8" fmla="*/ 480103 h 971412"/>
            <a:gd name="connsiteX9" fmla="*/ 3035352 w 3048952"/>
            <a:gd name="connsiteY9" fmla="*/ 769742 h 971412"/>
            <a:gd name="connsiteX10" fmla="*/ 2873687 w 3048952"/>
            <a:gd name="connsiteY10" fmla="*/ 952705 h 971412"/>
            <a:gd name="connsiteX11" fmla="*/ 1151808 w 3048952"/>
            <a:gd name="connsiteY11" fmla="*/ 967242 h 971412"/>
            <a:gd name="connsiteX12" fmla="*/ 147470 w 3048952"/>
            <a:gd name="connsiteY12" fmla="*/ 960504 h 971412"/>
            <a:gd name="connsiteX13" fmla="*/ 0 w 3048952"/>
            <a:gd name="connsiteY13" fmla="*/ 817571 h 971412"/>
            <a:gd name="connsiteX0" fmla="*/ 0 w 3048952"/>
            <a:gd name="connsiteY0" fmla="*/ 817571 h 971412"/>
            <a:gd name="connsiteX1" fmla="*/ 801769 w 3048952"/>
            <a:gd name="connsiteY1" fmla="*/ 817759 h 971412"/>
            <a:gd name="connsiteX2" fmla="*/ 1825098 w 3048952"/>
            <a:gd name="connsiteY2" fmla="*/ 914011 h 971412"/>
            <a:gd name="connsiteX3" fmla="*/ 2953169 w 3048952"/>
            <a:gd name="connsiteY3" fmla="*/ 888097 h 971412"/>
            <a:gd name="connsiteX4" fmla="*/ 2981116 w 3048952"/>
            <a:gd name="connsiteY4" fmla="*/ 59279 h 971412"/>
            <a:gd name="connsiteX5" fmla="*/ 3034942 w 3048952"/>
            <a:gd name="connsiteY5" fmla="*/ 73475 h 971412"/>
            <a:gd name="connsiteX6" fmla="*/ 3043724 w 3048952"/>
            <a:gd name="connsiteY6" fmla="*/ 129121 h 971412"/>
            <a:gd name="connsiteX7" fmla="*/ 3048000 w 3048952"/>
            <a:gd name="connsiteY7" fmla="*/ 226444 h 971412"/>
            <a:gd name="connsiteX8" fmla="*/ 3047773 w 3048952"/>
            <a:gd name="connsiteY8" fmla="*/ 480103 h 971412"/>
            <a:gd name="connsiteX9" fmla="*/ 3035352 w 3048952"/>
            <a:gd name="connsiteY9" fmla="*/ 769742 h 971412"/>
            <a:gd name="connsiteX10" fmla="*/ 2873687 w 3048952"/>
            <a:gd name="connsiteY10" fmla="*/ 952705 h 971412"/>
            <a:gd name="connsiteX11" fmla="*/ 1151808 w 3048952"/>
            <a:gd name="connsiteY11" fmla="*/ 967242 h 971412"/>
            <a:gd name="connsiteX12" fmla="*/ 147470 w 3048952"/>
            <a:gd name="connsiteY12" fmla="*/ 960504 h 971412"/>
            <a:gd name="connsiteX13" fmla="*/ 0 w 3048952"/>
            <a:gd name="connsiteY13" fmla="*/ 817571 h 971412"/>
            <a:gd name="connsiteX0" fmla="*/ 0 w 3048952"/>
            <a:gd name="connsiteY0" fmla="*/ 817571 h 971412"/>
            <a:gd name="connsiteX1" fmla="*/ 735133 w 3048952"/>
            <a:gd name="connsiteY1" fmla="*/ 910309 h 971412"/>
            <a:gd name="connsiteX2" fmla="*/ 1825098 w 3048952"/>
            <a:gd name="connsiteY2" fmla="*/ 914011 h 971412"/>
            <a:gd name="connsiteX3" fmla="*/ 2953169 w 3048952"/>
            <a:gd name="connsiteY3" fmla="*/ 888097 h 971412"/>
            <a:gd name="connsiteX4" fmla="*/ 2981116 w 3048952"/>
            <a:gd name="connsiteY4" fmla="*/ 59279 h 971412"/>
            <a:gd name="connsiteX5" fmla="*/ 3034942 w 3048952"/>
            <a:gd name="connsiteY5" fmla="*/ 73475 h 971412"/>
            <a:gd name="connsiteX6" fmla="*/ 3043724 w 3048952"/>
            <a:gd name="connsiteY6" fmla="*/ 129121 h 971412"/>
            <a:gd name="connsiteX7" fmla="*/ 3048000 w 3048952"/>
            <a:gd name="connsiteY7" fmla="*/ 226444 h 971412"/>
            <a:gd name="connsiteX8" fmla="*/ 3047773 w 3048952"/>
            <a:gd name="connsiteY8" fmla="*/ 480103 h 971412"/>
            <a:gd name="connsiteX9" fmla="*/ 3035352 w 3048952"/>
            <a:gd name="connsiteY9" fmla="*/ 769742 h 971412"/>
            <a:gd name="connsiteX10" fmla="*/ 2873687 w 3048952"/>
            <a:gd name="connsiteY10" fmla="*/ 952705 h 971412"/>
            <a:gd name="connsiteX11" fmla="*/ 1151808 w 3048952"/>
            <a:gd name="connsiteY11" fmla="*/ 967242 h 971412"/>
            <a:gd name="connsiteX12" fmla="*/ 147470 w 3048952"/>
            <a:gd name="connsiteY12" fmla="*/ 960504 h 971412"/>
            <a:gd name="connsiteX13" fmla="*/ 0 w 3048952"/>
            <a:gd name="connsiteY13" fmla="*/ 817571 h 971412"/>
            <a:gd name="connsiteX0" fmla="*/ 0 w 3048952"/>
            <a:gd name="connsiteY0" fmla="*/ 813830 h 967671"/>
            <a:gd name="connsiteX1" fmla="*/ 735133 w 3048952"/>
            <a:gd name="connsiteY1" fmla="*/ 906568 h 967671"/>
            <a:gd name="connsiteX2" fmla="*/ 1825098 w 3048952"/>
            <a:gd name="connsiteY2" fmla="*/ 910270 h 967671"/>
            <a:gd name="connsiteX3" fmla="*/ 2842890 w 3048952"/>
            <a:gd name="connsiteY3" fmla="*/ 833811 h 967671"/>
            <a:gd name="connsiteX4" fmla="*/ 2981116 w 3048952"/>
            <a:gd name="connsiteY4" fmla="*/ 55538 h 967671"/>
            <a:gd name="connsiteX5" fmla="*/ 3034942 w 3048952"/>
            <a:gd name="connsiteY5" fmla="*/ 69734 h 967671"/>
            <a:gd name="connsiteX6" fmla="*/ 3043724 w 3048952"/>
            <a:gd name="connsiteY6" fmla="*/ 125380 h 967671"/>
            <a:gd name="connsiteX7" fmla="*/ 3048000 w 3048952"/>
            <a:gd name="connsiteY7" fmla="*/ 222703 h 967671"/>
            <a:gd name="connsiteX8" fmla="*/ 3047773 w 3048952"/>
            <a:gd name="connsiteY8" fmla="*/ 476362 h 967671"/>
            <a:gd name="connsiteX9" fmla="*/ 3035352 w 3048952"/>
            <a:gd name="connsiteY9" fmla="*/ 766001 h 967671"/>
            <a:gd name="connsiteX10" fmla="*/ 2873687 w 3048952"/>
            <a:gd name="connsiteY10" fmla="*/ 948964 h 967671"/>
            <a:gd name="connsiteX11" fmla="*/ 1151808 w 3048952"/>
            <a:gd name="connsiteY11" fmla="*/ 963501 h 967671"/>
            <a:gd name="connsiteX12" fmla="*/ 147470 w 3048952"/>
            <a:gd name="connsiteY12" fmla="*/ 956763 h 967671"/>
            <a:gd name="connsiteX13" fmla="*/ 0 w 3048952"/>
            <a:gd name="connsiteY13" fmla="*/ 813830 h 967671"/>
            <a:gd name="connsiteX0" fmla="*/ 0 w 3048952"/>
            <a:gd name="connsiteY0" fmla="*/ 789349 h 943190"/>
            <a:gd name="connsiteX1" fmla="*/ 735133 w 3048952"/>
            <a:gd name="connsiteY1" fmla="*/ 882087 h 943190"/>
            <a:gd name="connsiteX2" fmla="*/ 1825098 w 3048952"/>
            <a:gd name="connsiteY2" fmla="*/ 885789 h 943190"/>
            <a:gd name="connsiteX3" fmla="*/ 2842890 w 3048952"/>
            <a:gd name="connsiteY3" fmla="*/ 809330 h 943190"/>
            <a:gd name="connsiteX4" fmla="*/ 2854244 w 3048952"/>
            <a:gd name="connsiteY4" fmla="*/ 67936 h 943190"/>
            <a:gd name="connsiteX5" fmla="*/ 2981116 w 3048952"/>
            <a:gd name="connsiteY5" fmla="*/ 31057 h 943190"/>
            <a:gd name="connsiteX6" fmla="*/ 3034942 w 3048952"/>
            <a:gd name="connsiteY6" fmla="*/ 45253 h 943190"/>
            <a:gd name="connsiteX7" fmla="*/ 3043724 w 3048952"/>
            <a:gd name="connsiteY7" fmla="*/ 100899 h 943190"/>
            <a:gd name="connsiteX8" fmla="*/ 3048000 w 3048952"/>
            <a:gd name="connsiteY8" fmla="*/ 198222 h 943190"/>
            <a:gd name="connsiteX9" fmla="*/ 3047773 w 3048952"/>
            <a:gd name="connsiteY9" fmla="*/ 451881 h 943190"/>
            <a:gd name="connsiteX10" fmla="*/ 3035352 w 3048952"/>
            <a:gd name="connsiteY10" fmla="*/ 741520 h 943190"/>
            <a:gd name="connsiteX11" fmla="*/ 2873687 w 3048952"/>
            <a:gd name="connsiteY11" fmla="*/ 924483 h 943190"/>
            <a:gd name="connsiteX12" fmla="*/ 1151808 w 3048952"/>
            <a:gd name="connsiteY12" fmla="*/ 939020 h 943190"/>
            <a:gd name="connsiteX13" fmla="*/ 147470 w 3048952"/>
            <a:gd name="connsiteY13" fmla="*/ 932282 h 943190"/>
            <a:gd name="connsiteX14" fmla="*/ 0 w 3048952"/>
            <a:gd name="connsiteY14" fmla="*/ 789349 h 943190"/>
            <a:gd name="connsiteX0" fmla="*/ 0 w 3048952"/>
            <a:gd name="connsiteY0" fmla="*/ 789349 h 943190"/>
            <a:gd name="connsiteX1" fmla="*/ 735133 w 3048952"/>
            <a:gd name="connsiteY1" fmla="*/ 882087 h 943190"/>
            <a:gd name="connsiteX2" fmla="*/ 1825098 w 3048952"/>
            <a:gd name="connsiteY2" fmla="*/ 885789 h 943190"/>
            <a:gd name="connsiteX3" fmla="*/ 2842890 w 3048952"/>
            <a:gd name="connsiteY3" fmla="*/ 809330 h 943190"/>
            <a:gd name="connsiteX4" fmla="*/ 2854244 w 3048952"/>
            <a:gd name="connsiteY4" fmla="*/ 67936 h 943190"/>
            <a:gd name="connsiteX5" fmla="*/ 2981116 w 3048952"/>
            <a:gd name="connsiteY5" fmla="*/ 31057 h 943190"/>
            <a:gd name="connsiteX6" fmla="*/ 3034942 w 3048952"/>
            <a:gd name="connsiteY6" fmla="*/ 45253 h 943190"/>
            <a:gd name="connsiteX7" fmla="*/ 3043724 w 3048952"/>
            <a:gd name="connsiteY7" fmla="*/ 100899 h 943190"/>
            <a:gd name="connsiteX8" fmla="*/ 3048000 w 3048952"/>
            <a:gd name="connsiteY8" fmla="*/ 198222 h 943190"/>
            <a:gd name="connsiteX9" fmla="*/ 3047773 w 3048952"/>
            <a:gd name="connsiteY9" fmla="*/ 451881 h 943190"/>
            <a:gd name="connsiteX10" fmla="*/ 3035352 w 3048952"/>
            <a:gd name="connsiteY10" fmla="*/ 741520 h 943190"/>
            <a:gd name="connsiteX11" fmla="*/ 2873687 w 3048952"/>
            <a:gd name="connsiteY11" fmla="*/ 924483 h 943190"/>
            <a:gd name="connsiteX12" fmla="*/ 1151808 w 3048952"/>
            <a:gd name="connsiteY12" fmla="*/ 939020 h 943190"/>
            <a:gd name="connsiteX13" fmla="*/ 147470 w 3048952"/>
            <a:gd name="connsiteY13" fmla="*/ 932282 h 943190"/>
            <a:gd name="connsiteX14" fmla="*/ 0 w 3048952"/>
            <a:gd name="connsiteY14" fmla="*/ 789349 h 943190"/>
            <a:gd name="connsiteX0" fmla="*/ 0 w 3048952"/>
            <a:gd name="connsiteY0" fmla="*/ 761379 h 915220"/>
            <a:gd name="connsiteX1" fmla="*/ 735133 w 3048952"/>
            <a:gd name="connsiteY1" fmla="*/ 854117 h 915220"/>
            <a:gd name="connsiteX2" fmla="*/ 1825098 w 3048952"/>
            <a:gd name="connsiteY2" fmla="*/ 857819 h 915220"/>
            <a:gd name="connsiteX3" fmla="*/ 2842890 w 3048952"/>
            <a:gd name="connsiteY3" fmla="*/ 781360 h 915220"/>
            <a:gd name="connsiteX4" fmla="*/ 2854244 w 3048952"/>
            <a:gd name="connsiteY4" fmla="*/ 39966 h 915220"/>
            <a:gd name="connsiteX5" fmla="*/ 2981116 w 3048952"/>
            <a:gd name="connsiteY5" fmla="*/ 3087 h 915220"/>
            <a:gd name="connsiteX6" fmla="*/ 3034942 w 3048952"/>
            <a:gd name="connsiteY6" fmla="*/ 17283 h 915220"/>
            <a:gd name="connsiteX7" fmla="*/ 3043724 w 3048952"/>
            <a:gd name="connsiteY7" fmla="*/ 72929 h 915220"/>
            <a:gd name="connsiteX8" fmla="*/ 3048000 w 3048952"/>
            <a:gd name="connsiteY8" fmla="*/ 170252 h 915220"/>
            <a:gd name="connsiteX9" fmla="*/ 3047773 w 3048952"/>
            <a:gd name="connsiteY9" fmla="*/ 423911 h 915220"/>
            <a:gd name="connsiteX10" fmla="*/ 3035352 w 3048952"/>
            <a:gd name="connsiteY10" fmla="*/ 713550 h 915220"/>
            <a:gd name="connsiteX11" fmla="*/ 2873687 w 3048952"/>
            <a:gd name="connsiteY11" fmla="*/ 896513 h 915220"/>
            <a:gd name="connsiteX12" fmla="*/ 1151808 w 3048952"/>
            <a:gd name="connsiteY12" fmla="*/ 911050 h 915220"/>
            <a:gd name="connsiteX13" fmla="*/ 147470 w 3048952"/>
            <a:gd name="connsiteY13" fmla="*/ 904312 h 915220"/>
            <a:gd name="connsiteX14" fmla="*/ 0 w 3048952"/>
            <a:gd name="connsiteY14" fmla="*/ 761379 h 915220"/>
            <a:gd name="connsiteX0" fmla="*/ 0 w 3048952"/>
            <a:gd name="connsiteY0" fmla="*/ 763444 h 917285"/>
            <a:gd name="connsiteX1" fmla="*/ 735133 w 3048952"/>
            <a:gd name="connsiteY1" fmla="*/ 856182 h 917285"/>
            <a:gd name="connsiteX2" fmla="*/ 1825098 w 3048952"/>
            <a:gd name="connsiteY2" fmla="*/ 859884 h 917285"/>
            <a:gd name="connsiteX3" fmla="*/ 2842890 w 3048952"/>
            <a:gd name="connsiteY3" fmla="*/ 783425 h 917285"/>
            <a:gd name="connsiteX4" fmla="*/ 2817485 w 3048952"/>
            <a:gd name="connsiteY4" fmla="*/ 405033 h 917285"/>
            <a:gd name="connsiteX5" fmla="*/ 2854244 w 3048952"/>
            <a:gd name="connsiteY5" fmla="*/ 42031 h 917285"/>
            <a:gd name="connsiteX6" fmla="*/ 2981116 w 3048952"/>
            <a:gd name="connsiteY6" fmla="*/ 5152 h 917285"/>
            <a:gd name="connsiteX7" fmla="*/ 3034942 w 3048952"/>
            <a:gd name="connsiteY7" fmla="*/ 19348 h 917285"/>
            <a:gd name="connsiteX8" fmla="*/ 3043724 w 3048952"/>
            <a:gd name="connsiteY8" fmla="*/ 74994 h 917285"/>
            <a:gd name="connsiteX9" fmla="*/ 3048000 w 3048952"/>
            <a:gd name="connsiteY9" fmla="*/ 172317 h 917285"/>
            <a:gd name="connsiteX10" fmla="*/ 3047773 w 3048952"/>
            <a:gd name="connsiteY10" fmla="*/ 425976 h 917285"/>
            <a:gd name="connsiteX11" fmla="*/ 3035352 w 3048952"/>
            <a:gd name="connsiteY11" fmla="*/ 715615 h 917285"/>
            <a:gd name="connsiteX12" fmla="*/ 2873687 w 3048952"/>
            <a:gd name="connsiteY12" fmla="*/ 898578 h 917285"/>
            <a:gd name="connsiteX13" fmla="*/ 1151808 w 3048952"/>
            <a:gd name="connsiteY13" fmla="*/ 913115 h 917285"/>
            <a:gd name="connsiteX14" fmla="*/ 147470 w 3048952"/>
            <a:gd name="connsiteY14" fmla="*/ 906377 h 917285"/>
            <a:gd name="connsiteX15" fmla="*/ 0 w 3048952"/>
            <a:gd name="connsiteY15" fmla="*/ 763444 h 917285"/>
            <a:gd name="connsiteX0" fmla="*/ 0 w 3048952"/>
            <a:gd name="connsiteY0" fmla="*/ 763444 h 917285"/>
            <a:gd name="connsiteX1" fmla="*/ 735133 w 3048952"/>
            <a:gd name="connsiteY1" fmla="*/ 856182 h 917285"/>
            <a:gd name="connsiteX2" fmla="*/ 1825098 w 3048952"/>
            <a:gd name="connsiteY2" fmla="*/ 859884 h 917285"/>
            <a:gd name="connsiteX3" fmla="*/ 2842890 w 3048952"/>
            <a:gd name="connsiteY3" fmla="*/ 783425 h 917285"/>
            <a:gd name="connsiteX4" fmla="*/ 2817485 w 3048952"/>
            <a:gd name="connsiteY4" fmla="*/ 405033 h 917285"/>
            <a:gd name="connsiteX5" fmla="*/ 2854244 w 3048952"/>
            <a:gd name="connsiteY5" fmla="*/ 42031 h 917285"/>
            <a:gd name="connsiteX6" fmla="*/ 2981116 w 3048952"/>
            <a:gd name="connsiteY6" fmla="*/ 5152 h 917285"/>
            <a:gd name="connsiteX7" fmla="*/ 3034942 w 3048952"/>
            <a:gd name="connsiteY7" fmla="*/ 19348 h 917285"/>
            <a:gd name="connsiteX8" fmla="*/ 3043724 w 3048952"/>
            <a:gd name="connsiteY8" fmla="*/ 74994 h 917285"/>
            <a:gd name="connsiteX9" fmla="*/ 3048000 w 3048952"/>
            <a:gd name="connsiteY9" fmla="*/ 172317 h 917285"/>
            <a:gd name="connsiteX10" fmla="*/ 3047773 w 3048952"/>
            <a:gd name="connsiteY10" fmla="*/ 425976 h 917285"/>
            <a:gd name="connsiteX11" fmla="*/ 3035352 w 3048952"/>
            <a:gd name="connsiteY11" fmla="*/ 715615 h 917285"/>
            <a:gd name="connsiteX12" fmla="*/ 2873687 w 3048952"/>
            <a:gd name="connsiteY12" fmla="*/ 898578 h 917285"/>
            <a:gd name="connsiteX13" fmla="*/ 1151808 w 3048952"/>
            <a:gd name="connsiteY13" fmla="*/ 913115 h 917285"/>
            <a:gd name="connsiteX14" fmla="*/ 147470 w 3048952"/>
            <a:gd name="connsiteY14" fmla="*/ 906377 h 917285"/>
            <a:gd name="connsiteX15" fmla="*/ 0 w 3048952"/>
            <a:gd name="connsiteY15" fmla="*/ 763444 h 917285"/>
            <a:gd name="connsiteX0" fmla="*/ 0 w 3048952"/>
            <a:gd name="connsiteY0" fmla="*/ 763444 h 917285"/>
            <a:gd name="connsiteX1" fmla="*/ 735133 w 3048952"/>
            <a:gd name="connsiteY1" fmla="*/ 856182 h 917285"/>
            <a:gd name="connsiteX2" fmla="*/ 1820503 w 3048952"/>
            <a:gd name="connsiteY2" fmla="*/ 758794 h 917285"/>
            <a:gd name="connsiteX3" fmla="*/ 2842890 w 3048952"/>
            <a:gd name="connsiteY3" fmla="*/ 783425 h 917285"/>
            <a:gd name="connsiteX4" fmla="*/ 2817485 w 3048952"/>
            <a:gd name="connsiteY4" fmla="*/ 405033 h 917285"/>
            <a:gd name="connsiteX5" fmla="*/ 2854244 w 3048952"/>
            <a:gd name="connsiteY5" fmla="*/ 42031 h 917285"/>
            <a:gd name="connsiteX6" fmla="*/ 2981116 w 3048952"/>
            <a:gd name="connsiteY6" fmla="*/ 5152 h 917285"/>
            <a:gd name="connsiteX7" fmla="*/ 3034942 w 3048952"/>
            <a:gd name="connsiteY7" fmla="*/ 19348 h 917285"/>
            <a:gd name="connsiteX8" fmla="*/ 3043724 w 3048952"/>
            <a:gd name="connsiteY8" fmla="*/ 74994 h 917285"/>
            <a:gd name="connsiteX9" fmla="*/ 3048000 w 3048952"/>
            <a:gd name="connsiteY9" fmla="*/ 172317 h 917285"/>
            <a:gd name="connsiteX10" fmla="*/ 3047773 w 3048952"/>
            <a:gd name="connsiteY10" fmla="*/ 425976 h 917285"/>
            <a:gd name="connsiteX11" fmla="*/ 3035352 w 3048952"/>
            <a:gd name="connsiteY11" fmla="*/ 715615 h 917285"/>
            <a:gd name="connsiteX12" fmla="*/ 2873687 w 3048952"/>
            <a:gd name="connsiteY12" fmla="*/ 898578 h 917285"/>
            <a:gd name="connsiteX13" fmla="*/ 1151808 w 3048952"/>
            <a:gd name="connsiteY13" fmla="*/ 913115 h 917285"/>
            <a:gd name="connsiteX14" fmla="*/ 147470 w 3048952"/>
            <a:gd name="connsiteY14" fmla="*/ 906377 h 917285"/>
            <a:gd name="connsiteX15" fmla="*/ 0 w 3048952"/>
            <a:gd name="connsiteY15" fmla="*/ 763444 h 917285"/>
            <a:gd name="connsiteX0" fmla="*/ 0 w 3048952"/>
            <a:gd name="connsiteY0" fmla="*/ 763444 h 917285"/>
            <a:gd name="connsiteX1" fmla="*/ 735133 w 3048952"/>
            <a:gd name="connsiteY1" fmla="*/ 750497 h 917285"/>
            <a:gd name="connsiteX2" fmla="*/ 1820503 w 3048952"/>
            <a:gd name="connsiteY2" fmla="*/ 758794 h 917285"/>
            <a:gd name="connsiteX3" fmla="*/ 2842890 w 3048952"/>
            <a:gd name="connsiteY3" fmla="*/ 783425 h 917285"/>
            <a:gd name="connsiteX4" fmla="*/ 2817485 w 3048952"/>
            <a:gd name="connsiteY4" fmla="*/ 405033 h 917285"/>
            <a:gd name="connsiteX5" fmla="*/ 2854244 w 3048952"/>
            <a:gd name="connsiteY5" fmla="*/ 42031 h 917285"/>
            <a:gd name="connsiteX6" fmla="*/ 2981116 w 3048952"/>
            <a:gd name="connsiteY6" fmla="*/ 5152 h 917285"/>
            <a:gd name="connsiteX7" fmla="*/ 3034942 w 3048952"/>
            <a:gd name="connsiteY7" fmla="*/ 19348 h 917285"/>
            <a:gd name="connsiteX8" fmla="*/ 3043724 w 3048952"/>
            <a:gd name="connsiteY8" fmla="*/ 74994 h 917285"/>
            <a:gd name="connsiteX9" fmla="*/ 3048000 w 3048952"/>
            <a:gd name="connsiteY9" fmla="*/ 172317 h 917285"/>
            <a:gd name="connsiteX10" fmla="*/ 3047773 w 3048952"/>
            <a:gd name="connsiteY10" fmla="*/ 425976 h 917285"/>
            <a:gd name="connsiteX11" fmla="*/ 3035352 w 3048952"/>
            <a:gd name="connsiteY11" fmla="*/ 715615 h 917285"/>
            <a:gd name="connsiteX12" fmla="*/ 2873687 w 3048952"/>
            <a:gd name="connsiteY12" fmla="*/ 898578 h 917285"/>
            <a:gd name="connsiteX13" fmla="*/ 1151808 w 3048952"/>
            <a:gd name="connsiteY13" fmla="*/ 913115 h 917285"/>
            <a:gd name="connsiteX14" fmla="*/ 147470 w 3048952"/>
            <a:gd name="connsiteY14" fmla="*/ 906377 h 917285"/>
            <a:gd name="connsiteX15" fmla="*/ 0 w 3048952"/>
            <a:gd name="connsiteY15" fmla="*/ 763444 h 917285"/>
            <a:gd name="connsiteX0" fmla="*/ 0 w 3048952"/>
            <a:gd name="connsiteY0" fmla="*/ 763444 h 917285"/>
            <a:gd name="connsiteX1" fmla="*/ 735133 w 3048952"/>
            <a:gd name="connsiteY1" fmla="*/ 750497 h 917285"/>
            <a:gd name="connsiteX2" fmla="*/ 1820503 w 3048952"/>
            <a:gd name="connsiteY2" fmla="*/ 758794 h 917285"/>
            <a:gd name="connsiteX3" fmla="*/ 2842890 w 3048952"/>
            <a:gd name="connsiteY3" fmla="*/ 783425 h 917285"/>
            <a:gd name="connsiteX4" fmla="*/ 2822080 w 3048952"/>
            <a:gd name="connsiteY4" fmla="*/ 694518 h 917285"/>
            <a:gd name="connsiteX5" fmla="*/ 2817485 w 3048952"/>
            <a:gd name="connsiteY5" fmla="*/ 405033 h 917285"/>
            <a:gd name="connsiteX6" fmla="*/ 2854244 w 3048952"/>
            <a:gd name="connsiteY6" fmla="*/ 42031 h 917285"/>
            <a:gd name="connsiteX7" fmla="*/ 2981116 w 3048952"/>
            <a:gd name="connsiteY7" fmla="*/ 5152 h 917285"/>
            <a:gd name="connsiteX8" fmla="*/ 3034942 w 3048952"/>
            <a:gd name="connsiteY8" fmla="*/ 19348 h 917285"/>
            <a:gd name="connsiteX9" fmla="*/ 3043724 w 3048952"/>
            <a:gd name="connsiteY9" fmla="*/ 74994 h 917285"/>
            <a:gd name="connsiteX10" fmla="*/ 3048000 w 3048952"/>
            <a:gd name="connsiteY10" fmla="*/ 172317 h 917285"/>
            <a:gd name="connsiteX11" fmla="*/ 3047773 w 3048952"/>
            <a:gd name="connsiteY11" fmla="*/ 425976 h 917285"/>
            <a:gd name="connsiteX12" fmla="*/ 3035352 w 3048952"/>
            <a:gd name="connsiteY12" fmla="*/ 715615 h 917285"/>
            <a:gd name="connsiteX13" fmla="*/ 2873687 w 3048952"/>
            <a:gd name="connsiteY13" fmla="*/ 898578 h 917285"/>
            <a:gd name="connsiteX14" fmla="*/ 1151808 w 3048952"/>
            <a:gd name="connsiteY14" fmla="*/ 913115 h 917285"/>
            <a:gd name="connsiteX15" fmla="*/ 147470 w 3048952"/>
            <a:gd name="connsiteY15" fmla="*/ 906377 h 917285"/>
            <a:gd name="connsiteX16" fmla="*/ 0 w 3048952"/>
            <a:gd name="connsiteY16" fmla="*/ 763444 h 917285"/>
            <a:gd name="connsiteX0" fmla="*/ 0 w 3048952"/>
            <a:gd name="connsiteY0" fmla="*/ 763444 h 917285"/>
            <a:gd name="connsiteX1" fmla="*/ 735133 w 3048952"/>
            <a:gd name="connsiteY1" fmla="*/ 750497 h 917285"/>
            <a:gd name="connsiteX2" fmla="*/ 1820503 w 3048952"/>
            <a:gd name="connsiteY2" fmla="*/ 758794 h 917285"/>
            <a:gd name="connsiteX3" fmla="*/ 2822080 w 3048952"/>
            <a:gd name="connsiteY3" fmla="*/ 694518 h 917285"/>
            <a:gd name="connsiteX4" fmla="*/ 2817485 w 3048952"/>
            <a:gd name="connsiteY4" fmla="*/ 405033 h 917285"/>
            <a:gd name="connsiteX5" fmla="*/ 2854244 w 3048952"/>
            <a:gd name="connsiteY5" fmla="*/ 42031 h 917285"/>
            <a:gd name="connsiteX6" fmla="*/ 2981116 w 3048952"/>
            <a:gd name="connsiteY6" fmla="*/ 5152 h 917285"/>
            <a:gd name="connsiteX7" fmla="*/ 3034942 w 3048952"/>
            <a:gd name="connsiteY7" fmla="*/ 19348 h 917285"/>
            <a:gd name="connsiteX8" fmla="*/ 3043724 w 3048952"/>
            <a:gd name="connsiteY8" fmla="*/ 74994 h 917285"/>
            <a:gd name="connsiteX9" fmla="*/ 3048000 w 3048952"/>
            <a:gd name="connsiteY9" fmla="*/ 172317 h 917285"/>
            <a:gd name="connsiteX10" fmla="*/ 3047773 w 3048952"/>
            <a:gd name="connsiteY10" fmla="*/ 425976 h 917285"/>
            <a:gd name="connsiteX11" fmla="*/ 3035352 w 3048952"/>
            <a:gd name="connsiteY11" fmla="*/ 715615 h 917285"/>
            <a:gd name="connsiteX12" fmla="*/ 2873687 w 3048952"/>
            <a:gd name="connsiteY12" fmla="*/ 898578 h 917285"/>
            <a:gd name="connsiteX13" fmla="*/ 1151808 w 3048952"/>
            <a:gd name="connsiteY13" fmla="*/ 913115 h 917285"/>
            <a:gd name="connsiteX14" fmla="*/ 147470 w 3048952"/>
            <a:gd name="connsiteY14" fmla="*/ 906377 h 917285"/>
            <a:gd name="connsiteX15" fmla="*/ 0 w 3048952"/>
            <a:gd name="connsiteY15" fmla="*/ 763444 h 9172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3048952" h="917285">
              <a:moveTo>
                <a:pt x="0" y="763444"/>
              </a:moveTo>
              <a:cubicBezTo>
                <a:pt x="110284" y="725462"/>
                <a:pt x="431716" y="751272"/>
                <a:pt x="735133" y="750497"/>
              </a:cubicBezTo>
              <a:cubicBezTo>
                <a:pt x="1038550" y="749722"/>
                <a:pt x="1563125" y="774219"/>
                <a:pt x="1820503" y="758794"/>
              </a:cubicBezTo>
              <a:cubicBezTo>
                <a:pt x="2168327" y="749464"/>
                <a:pt x="2655916" y="753478"/>
                <a:pt x="2822080" y="694518"/>
              </a:cubicBezTo>
              <a:cubicBezTo>
                <a:pt x="2817846" y="631453"/>
                <a:pt x="2825143" y="513015"/>
                <a:pt x="2817485" y="405033"/>
              </a:cubicBezTo>
              <a:cubicBezTo>
                <a:pt x="2819377" y="281467"/>
                <a:pt x="2826972" y="108678"/>
                <a:pt x="2854244" y="42031"/>
              </a:cubicBezTo>
              <a:cubicBezTo>
                <a:pt x="2881516" y="-24616"/>
                <a:pt x="2951000" y="8932"/>
                <a:pt x="2981116" y="5152"/>
              </a:cubicBezTo>
              <a:cubicBezTo>
                <a:pt x="3011232" y="1372"/>
                <a:pt x="3024507" y="7708"/>
                <a:pt x="3034942" y="19348"/>
              </a:cubicBezTo>
              <a:cubicBezTo>
                <a:pt x="3045377" y="30988"/>
                <a:pt x="3041548" y="49499"/>
                <a:pt x="3043724" y="74994"/>
              </a:cubicBezTo>
              <a:cubicBezTo>
                <a:pt x="3045900" y="100489"/>
                <a:pt x="3051079" y="135372"/>
                <a:pt x="3048000" y="172317"/>
              </a:cubicBezTo>
              <a:cubicBezTo>
                <a:pt x="3044921" y="252365"/>
                <a:pt x="3049881" y="335426"/>
                <a:pt x="3047773" y="425976"/>
              </a:cubicBezTo>
              <a:cubicBezTo>
                <a:pt x="3045665" y="516526"/>
                <a:pt x="3034164" y="631682"/>
                <a:pt x="3035352" y="715615"/>
              </a:cubicBezTo>
              <a:cubicBezTo>
                <a:pt x="3037869" y="893480"/>
                <a:pt x="2882923" y="901657"/>
                <a:pt x="2873687" y="898578"/>
              </a:cubicBezTo>
              <a:cubicBezTo>
                <a:pt x="2569635" y="930261"/>
                <a:pt x="1606177" y="911815"/>
                <a:pt x="1151808" y="913115"/>
              </a:cubicBezTo>
              <a:lnTo>
                <a:pt x="147470" y="906377"/>
              </a:lnTo>
              <a:cubicBezTo>
                <a:pt x="101000" y="890527"/>
                <a:pt x="944" y="851316"/>
                <a:pt x="0" y="763444"/>
              </a:cubicBez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184077" dist="176955" dir="2700000" algn="tl" rotWithShape="0">
            <a:schemeClr val="bg1">
              <a:lumMod val="85000"/>
              <a:alpha val="17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367631</xdr:colOff>
      <xdr:row>6</xdr:row>
      <xdr:rowOff>100264</xdr:rowOff>
    </xdr:from>
    <xdr:to>
      <xdr:col>4</xdr:col>
      <xdr:colOff>969211</xdr:colOff>
      <xdr:row>27</xdr:row>
      <xdr:rowOff>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A7A45870-1F01-4640-B0D3-5DFB58BDE50A}"/>
            </a:ext>
          </a:extLst>
        </xdr:cNvPr>
        <xdr:cNvSpPr/>
      </xdr:nvSpPr>
      <xdr:spPr>
        <a:xfrm>
          <a:off x="367631" y="2138948"/>
          <a:ext cx="4612106" cy="4578684"/>
        </a:xfrm>
        <a:prstGeom prst="roundRect">
          <a:avLst>
            <a:gd name="adj" fmla="val 10417"/>
          </a:avLst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386347</xdr:colOff>
      <xdr:row>30</xdr:row>
      <xdr:rowOff>119510</xdr:rowOff>
    </xdr:from>
    <xdr:to>
      <xdr:col>4</xdr:col>
      <xdr:colOff>987927</xdr:colOff>
      <xdr:row>50</xdr:row>
      <xdr:rowOff>18186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F83247B7-1CE4-F941-89E4-361631BF1846}"/>
            </a:ext>
          </a:extLst>
        </xdr:cNvPr>
        <xdr:cNvSpPr/>
      </xdr:nvSpPr>
      <xdr:spPr>
        <a:xfrm>
          <a:off x="386347" y="8041891"/>
          <a:ext cx="4633326" cy="4615819"/>
        </a:xfrm>
        <a:prstGeom prst="roundRect">
          <a:avLst>
            <a:gd name="adj" fmla="val 10417"/>
          </a:avLst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605589</xdr:colOff>
      <xdr:row>52</xdr:row>
      <xdr:rowOff>19540</xdr:rowOff>
    </xdr:from>
    <xdr:to>
      <xdr:col>14</xdr:col>
      <xdr:colOff>0</xdr:colOff>
      <xdr:row>57</xdr:row>
      <xdr:rowOff>304800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1C99A378-DCBF-D540-8369-ACD92A8B0471}"/>
            </a:ext>
          </a:extLst>
        </xdr:cNvPr>
        <xdr:cNvSpPr/>
      </xdr:nvSpPr>
      <xdr:spPr>
        <a:xfrm>
          <a:off x="605589" y="13032155"/>
          <a:ext cx="13598873" cy="2551722"/>
        </a:xfrm>
        <a:prstGeom prst="roundRect">
          <a:avLst>
            <a:gd name="adj" fmla="val 10417"/>
          </a:avLst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252159</xdr:colOff>
      <xdr:row>52</xdr:row>
      <xdr:rowOff>840708</xdr:rowOff>
    </xdr:from>
    <xdr:to>
      <xdr:col>12</xdr:col>
      <xdr:colOff>1784</xdr:colOff>
      <xdr:row>56</xdr:row>
      <xdr:rowOff>43745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F91B5B1C-21B1-5645-A95F-D87DA0A946C8}"/>
            </a:ext>
          </a:extLst>
        </xdr:cNvPr>
        <xdr:cNvSpPr txBox="1">
          <a:spLocks noChangeArrowheads="1"/>
        </xdr:cNvSpPr>
      </xdr:nvSpPr>
      <xdr:spPr bwMode="auto">
        <a:xfrm>
          <a:off x="3136117" y="14572583"/>
          <a:ext cx="9168792" cy="10551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en-US" sz="6600" b="1" i="0" u="none" strike="noStrike" baseline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Last 20 DAYS:</a:t>
          </a:r>
        </a:p>
      </xdr:txBody>
    </xdr:sp>
    <xdr:clientData/>
  </xdr:twoCellAnchor>
  <xdr:twoCellAnchor>
    <xdr:from>
      <xdr:col>0</xdr:col>
      <xdr:colOff>640515</xdr:colOff>
      <xdr:row>30</xdr:row>
      <xdr:rowOff>437937</xdr:rowOff>
    </xdr:from>
    <xdr:to>
      <xdr:col>4</xdr:col>
      <xdr:colOff>806349</xdr:colOff>
      <xdr:row>48</xdr:row>
      <xdr:rowOff>40317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CF499074-1D60-5341-BA5B-2BE8F6E3B7D8}"/>
            </a:ext>
          </a:extLst>
        </xdr:cNvPr>
        <xdr:cNvSpPr txBox="1">
          <a:spLocks noChangeArrowheads="1"/>
        </xdr:cNvSpPr>
      </xdr:nvSpPr>
      <xdr:spPr bwMode="auto">
        <a:xfrm>
          <a:off x="640515" y="8360318"/>
          <a:ext cx="4197580" cy="3916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en-US" sz="5400" b="1" i="0" u="none" strike="noStrike" baseline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CURRENT</a:t>
          </a:r>
        </a:p>
        <a:p>
          <a:pPr algn="ctr" rtl="0">
            <a:defRPr sz="1000"/>
          </a:pPr>
          <a:r>
            <a:rPr lang="en-US" sz="5400" b="1" i="0" u="none" strike="noStrike" baseline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BATCH:</a:t>
          </a:r>
        </a:p>
      </xdr:txBody>
    </xdr:sp>
    <xdr:clientData/>
  </xdr:twoCellAnchor>
  <xdr:twoCellAnchor>
    <xdr:from>
      <xdr:col>0</xdr:col>
      <xdr:colOff>671963</xdr:colOff>
      <xdr:row>6</xdr:row>
      <xdr:rowOff>550021</xdr:rowOff>
    </xdr:from>
    <xdr:to>
      <xdr:col>4</xdr:col>
      <xdr:colOff>837797</xdr:colOff>
      <xdr:row>25</xdr:row>
      <xdr:rowOff>172559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8055E7DB-9FC5-974D-AF39-92C611A3B790}"/>
            </a:ext>
          </a:extLst>
        </xdr:cNvPr>
        <xdr:cNvSpPr txBox="1">
          <a:spLocks noChangeArrowheads="1"/>
        </xdr:cNvSpPr>
      </xdr:nvSpPr>
      <xdr:spPr bwMode="auto">
        <a:xfrm>
          <a:off x="671963" y="2606211"/>
          <a:ext cx="4197580" cy="3916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en-US" sz="6600" b="1" i="0" u="none" strike="noStrike" baseline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LAST 20 TRADES:</a:t>
          </a:r>
        </a:p>
      </xdr:txBody>
    </xdr:sp>
    <xdr:clientData/>
  </xdr:twoCellAnchor>
  <xdr:twoCellAnchor>
    <xdr:from>
      <xdr:col>0</xdr:col>
      <xdr:colOff>772949</xdr:colOff>
      <xdr:row>87</xdr:row>
      <xdr:rowOff>18495</xdr:rowOff>
    </xdr:from>
    <xdr:to>
      <xdr:col>13</xdr:col>
      <xdr:colOff>812800</xdr:colOff>
      <xdr:row>111</xdr:row>
      <xdr:rowOff>20863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F063C1A4-8442-B54E-955D-F2B4D856B407}"/>
            </a:ext>
          </a:extLst>
        </xdr:cNvPr>
        <xdr:cNvSpPr/>
      </xdr:nvSpPr>
      <xdr:spPr>
        <a:xfrm>
          <a:off x="772949" y="23838739"/>
          <a:ext cx="13452290" cy="5206270"/>
        </a:xfrm>
        <a:prstGeom prst="roundRect">
          <a:avLst>
            <a:gd name="adj" fmla="val 10417"/>
          </a:avLst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115454</xdr:colOff>
      <xdr:row>87</xdr:row>
      <xdr:rowOff>101620</xdr:rowOff>
    </xdr:from>
    <xdr:to>
      <xdr:col>13</xdr:col>
      <xdr:colOff>711969</xdr:colOff>
      <xdr:row>110</xdr:row>
      <xdr:rowOff>134716</xdr:rowOff>
    </xdr:to>
    <xdr:graphicFrame macro="">
      <xdr:nvGraphicFramePr>
        <xdr:cNvPr id="73" name="Chart 72">
          <a:extLst>
            <a:ext uri="{FF2B5EF4-FFF2-40B4-BE49-F238E27FC236}">
              <a16:creationId xmlns:a16="http://schemas.microsoft.com/office/drawing/2014/main" id="{53CE7B41-3297-797A-B75D-8206E571A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239549</xdr:colOff>
      <xdr:row>87</xdr:row>
      <xdr:rowOff>10028</xdr:rowOff>
    </xdr:from>
    <xdr:to>
      <xdr:col>27</xdr:col>
      <xdr:colOff>635000</xdr:colOff>
      <xdr:row>111</xdr:row>
      <xdr:rowOff>12396</xdr:rowOff>
    </xdr:to>
    <xdr:sp macro="" textlink="">
      <xdr:nvSpPr>
        <xdr:cNvPr id="75" name="Rounded Rectangle 74">
          <a:extLst>
            <a:ext uri="{FF2B5EF4-FFF2-40B4-BE49-F238E27FC236}">
              <a16:creationId xmlns:a16="http://schemas.microsoft.com/office/drawing/2014/main" id="{E2483C1C-FB81-DA40-AA33-D6CCCE83341D}"/>
            </a:ext>
          </a:extLst>
        </xdr:cNvPr>
        <xdr:cNvSpPr/>
      </xdr:nvSpPr>
      <xdr:spPr>
        <a:xfrm>
          <a:off x="14674183" y="23830272"/>
          <a:ext cx="13993744" cy="5206270"/>
        </a:xfrm>
        <a:prstGeom prst="roundRect">
          <a:avLst>
            <a:gd name="adj" fmla="val 10417"/>
          </a:avLst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394854</xdr:colOff>
      <xdr:row>87</xdr:row>
      <xdr:rowOff>93153</xdr:rowOff>
    </xdr:from>
    <xdr:to>
      <xdr:col>27</xdr:col>
      <xdr:colOff>533400</xdr:colOff>
      <xdr:row>110</xdr:row>
      <xdr:rowOff>126249</xdr:rowOff>
    </xdr:to>
    <xdr:graphicFrame macro="">
      <xdr:nvGraphicFramePr>
        <xdr:cNvPr id="76" name="Chart 75">
          <a:extLst>
            <a:ext uri="{FF2B5EF4-FFF2-40B4-BE49-F238E27FC236}">
              <a16:creationId xmlns:a16="http://schemas.microsoft.com/office/drawing/2014/main" id="{A932D607-959F-814F-AA65-E36421825F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863601</xdr:colOff>
      <xdr:row>87</xdr:row>
      <xdr:rowOff>101619</xdr:rowOff>
    </xdr:from>
    <xdr:to>
      <xdr:col>35</xdr:col>
      <xdr:colOff>660401</xdr:colOff>
      <xdr:row>110</xdr:row>
      <xdr:rowOff>143953</xdr:rowOff>
    </xdr:to>
    <xdr:sp macro="" textlink="">
      <xdr:nvSpPr>
        <xdr:cNvPr id="87" name="Rounded Rectangle 86">
          <a:extLst>
            <a:ext uri="{FF2B5EF4-FFF2-40B4-BE49-F238E27FC236}">
              <a16:creationId xmlns:a16="http://schemas.microsoft.com/office/drawing/2014/main" id="{15523D6F-1737-6044-8BFE-C5B1ED73CCFB}"/>
            </a:ext>
          </a:extLst>
        </xdr:cNvPr>
        <xdr:cNvSpPr/>
      </xdr:nvSpPr>
      <xdr:spPr>
        <a:xfrm>
          <a:off x="28896528" y="23921863"/>
          <a:ext cx="7292897" cy="5029407"/>
        </a:xfrm>
        <a:prstGeom prst="roundRect">
          <a:avLst>
            <a:gd name="adj" fmla="val 8334"/>
          </a:avLst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452286</xdr:colOff>
      <xdr:row>88</xdr:row>
      <xdr:rowOff>105844</xdr:rowOff>
    </xdr:from>
    <xdr:to>
      <xdr:col>31</xdr:col>
      <xdr:colOff>539143</xdr:colOff>
      <xdr:row>90</xdr:row>
      <xdr:rowOff>66502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A9E3059-F287-C94F-9660-85989A782A61}"/>
            </a:ext>
          </a:extLst>
        </xdr:cNvPr>
        <xdr:cNvSpPr txBox="1"/>
      </xdr:nvSpPr>
      <xdr:spPr>
        <a:xfrm>
          <a:off x="29320363" y="23169370"/>
          <a:ext cx="2732690" cy="367709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i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P&amp;L:</a:t>
          </a:r>
          <a:r>
            <a:rPr lang="en-US" sz="1200" b="1" i="0" baseline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 Last 20 Trades</a:t>
          </a:r>
        </a:p>
      </xdr:txBody>
    </xdr:sp>
    <xdr:clientData/>
  </xdr:twoCellAnchor>
  <xdr:twoCellAnchor>
    <xdr:from>
      <xdr:col>28</xdr:col>
      <xdr:colOff>330859</xdr:colOff>
      <xdr:row>90</xdr:row>
      <xdr:rowOff>15497</xdr:rowOff>
    </xdr:from>
    <xdr:to>
      <xdr:col>31</xdr:col>
      <xdr:colOff>693211</xdr:colOff>
      <xdr:row>93</xdr:row>
      <xdr:rowOff>109730</xdr:rowOff>
    </xdr:to>
    <xdr:sp macro="" textlink="'Trade Analysis'!V26">
      <xdr:nvSpPr>
        <xdr:cNvPr id="94" name="TextBox 93">
          <a:extLst>
            <a:ext uri="{FF2B5EF4-FFF2-40B4-BE49-F238E27FC236}">
              <a16:creationId xmlns:a16="http://schemas.microsoft.com/office/drawing/2014/main" id="{A2227F8F-418D-F448-8247-592D2E186229}"/>
            </a:ext>
          </a:extLst>
        </xdr:cNvPr>
        <xdr:cNvSpPr txBox="1"/>
      </xdr:nvSpPr>
      <xdr:spPr>
        <a:xfrm>
          <a:off x="29198936" y="23486074"/>
          <a:ext cx="3008185" cy="704810"/>
        </a:xfrm>
        <a:prstGeom prst="roundRect">
          <a:avLst>
            <a:gd name="adj" fmla="val 50000"/>
          </a:avLst>
        </a:prstGeom>
        <a:solidFill>
          <a:srgbClr val="C6EFC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152D0A9-EAC2-9247-8E3C-932CA5432F9A}" type="TxLink">
            <a:rPr lang="en-US" sz="3200" b="1" i="0" u="none" strike="noStrike">
              <a:solidFill>
                <a:srgbClr val="006100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 $199.40 </a:t>
          </a:fld>
          <a:endParaRPr lang="en-US" sz="3200" b="1" i="0" u="none" strike="noStrike">
            <a:solidFill>
              <a:srgbClr val="006100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28</xdr:col>
      <xdr:colOff>330247</xdr:colOff>
      <xdr:row>95</xdr:row>
      <xdr:rowOff>73484</xdr:rowOff>
    </xdr:from>
    <xdr:to>
      <xdr:col>31</xdr:col>
      <xdr:colOff>692599</xdr:colOff>
      <xdr:row>98</xdr:row>
      <xdr:rowOff>167717</xdr:rowOff>
    </xdr:to>
    <xdr:sp macro="" textlink="'Trade Analysis'!W26">
      <xdr:nvSpPr>
        <xdr:cNvPr id="100" name="TextBox 99">
          <a:extLst>
            <a:ext uri="{FF2B5EF4-FFF2-40B4-BE49-F238E27FC236}">
              <a16:creationId xmlns:a16="http://schemas.microsoft.com/office/drawing/2014/main" id="{C2E11CFB-71B6-1B4F-929B-B1E38F811AEB}"/>
            </a:ext>
          </a:extLst>
        </xdr:cNvPr>
        <xdr:cNvSpPr txBox="1"/>
      </xdr:nvSpPr>
      <xdr:spPr>
        <a:xfrm>
          <a:off x="29198324" y="24561689"/>
          <a:ext cx="3008185" cy="704810"/>
        </a:xfrm>
        <a:prstGeom prst="roundRect">
          <a:avLst>
            <a:gd name="adj" fmla="val 50000"/>
          </a:avLst>
        </a:prstGeom>
        <a:solidFill>
          <a:srgbClr val="8757D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2AA8D79-65BE-AD44-978D-D85DD3D7B2A0}" type="TxLink">
            <a:rPr lang="en-US" sz="4000" b="1" i="0" u="none" strike="noStrike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pPr algn="ctr"/>
            <a:t>50.00%</a:t>
          </a:fld>
          <a:endParaRPr lang="en-US" sz="4000" b="1" i="0">
            <a:solidFill>
              <a:schemeClr val="bg1"/>
            </a:solidFill>
            <a:latin typeface="Arial Black" panose="020B0604020202020204" pitchFamily="34" charset="0"/>
            <a:cs typeface="Arial Black" panose="020B0604020202020204" pitchFamily="34" charset="0"/>
          </a:endParaRPr>
        </a:p>
      </xdr:txBody>
    </xdr:sp>
    <xdr:clientData/>
  </xdr:twoCellAnchor>
  <xdr:twoCellAnchor>
    <xdr:from>
      <xdr:col>28</xdr:col>
      <xdr:colOff>330247</xdr:colOff>
      <xdr:row>100</xdr:row>
      <xdr:rowOff>106685</xdr:rowOff>
    </xdr:from>
    <xdr:to>
      <xdr:col>31</xdr:col>
      <xdr:colOff>692599</xdr:colOff>
      <xdr:row>104</xdr:row>
      <xdr:rowOff>14702</xdr:rowOff>
    </xdr:to>
    <xdr:sp macro="" textlink="'Trade Analysis'!W37">
      <xdr:nvSpPr>
        <xdr:cNvPr id="106" name="TextBox 105">
          <a:extLst>
            <a:ext uri="{FF2B5EF4-FFF2-40B4-BE49-F238E27FC236}">
              <a16:creationId xmlns:a16="http://schemas.microsoft.com/office/drawing/2014/main" id="{E47D69F0-B68A-2D4D-8C21-00B349B02BCB}"/>
            </a:ext>
          </a:extLst>
        </xdr:cNvPr>
        <xdr:cNvSpPr txBox="1"/>
      </xdr:nvSpPr>
      <xdr:spPr>
        <a:xfrm>
          <a:off x="29198324" y="25612518"/>
          <a:ext cx="3008185" cy="722120"/>
        </a:xfrm>
        <a:prstGeom prst="roundRect">
          <a:avLst>
            <a:gd name="adj" fmla="val 50000"/>
          </a:avLst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9B602AAC-3DFB-C844-9D6B-CE2E240417E2}" type="TxLink">
            <a:rPr lang="en-US" sz="40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0.01</a:t>
          </a:fld>
          <a:endParaRPr lang="en-US" sz="40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28</xdr:col>
      <xdr:colOff>329635</xdr:colOff>
      <xdr:row>105</xdr:row>
      <xdr:rowOff>164672</xdr:rowOff>
    </xdr:from>
    <xdr:to>
      <xdr:col>31</xdr:col>
      <xdr:colOff>691987</xdr:colOff>
      <xdr:row>109</xdr:row>
      <xdr:rowOff>47289</xdr:rowOff>
    </xdr:to>
    <xdr:sp macro="" textlink="'Trade Analysis'!W31">
      <xdr:nvSpPr>
        <xdr:cNvPr id="1026" name="TextBox 1025">
          <a:extLst>
            <a:ext uri="{FF2B5EF4-FFF2-40B4-BE49-F238E27FC236}">
              <a16:creationId xmlns:a16="http://schemas.microsoft.com/office/drawing/2014/main" id="{7CB8147F-5CD1-514D-91A9-A8EC9875B413}"/>
            </a:ext>
          </a:extLst>
        </xdr:cNvPr>
        <xdr:cNvSpPr txBox="1"/>
      </xdr:nvSpPr>
      <xdr:spPr>
        <a:xfrm>
          <a:off x="29197712" y="26688134"/>
          <a:ext cx="3008185" cy="696719"/>
        </a:xfrm>
        <a:prstGeom prst="roundRect">
          <a:avLst>
            <a:gd name="adj" fmla="val 50000"/>
          </a:avLst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5763148F-7F8C-0744-A483-838635B42A7D}" type="TxLink">
            <a:rPr lang="en-US" sz="40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1.017</a:t>
          </a:fld>
          <a:endParaRPr lang="en-US" sz="40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28</xdr:col>
      <xdr:colOff>451675</xdr:colOff>
      <xdr:row>93</xdr:row>
      <xdr:rowOff>156334</xdr:rowOff>
    </xdr:from>
    <xdr:to>
      <xdr:col>31</xdr:col>
      <xdr:colOff>538532</xdr:colOff>
      <xdr:row>95</xdr:row>
      <xdr:rowOff>121276</xdr:rowOff>
    </xdr:to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5EF14A18-7099-6F43-851A-4DD14080FBCE}"/>
            </a:ext>
          </a:extLst>
        </xdr:cNvPr>
        <xdr:cNvSpPr txBox="1"/>
      </xdr:nvSpPr>
      <xdr:spPr>
        <a:xfrm>
          <a:off x="29319752" y="24237488"/>
          <a:ext cx="2732690" cy="3719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 i="0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t>WIN RATE per TRADE: Last 20 </a:t>
          </a:r>
        </a:p>
      </xdr:txBody>
    </xdr:sp>
    <xdr:clientData/>
  </xdr:twoCellAnchor>
  <xdr:twoCellAnchor>
    <xdr:from>
      <xdr:col>28</xdr:col>
      <xdr:colOff>355600</xdr:colOff>
      <xdr:row>98</xdr:row>
      <xdr:rowOff>192500</xdr:rowOff>
    </xdr:from>
    <xdr:to>
      <xdr:col>31</xdr:col>
      <xdr:colOff>670560</xdr:colOff>
      <xdr:row>100</xdr:row>
      <xdr:rowOff>157444</xdr:rowOff>
    </xdr:to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DC4B2F95-B4F9-0A4A-8BE0-BB056D325FB3}"/>
            </a:ext>
          </a:extLst>
        </xdr:cNvPr>
        <xdr:cNvSpPr txBox="1"/>
      </xdr:nvSpPr>
      <xdr:spPr>
        <a:xfrm>
          <a:off x="29250640" y="25267380"/>
          <a:ext cx="2966720" cy="371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i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Sharpe Ratio:</a:t>
          </a:r>
          <a:r>
            <a:rPr lang="en-US" sz="1200" b="1" i="0" baseline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 Last 20 Trades</a:t>
          </a:r>
        </a:p>
      </xdr:txBody>
    </xdr:sp>
    <xdr:clientData/>
  </xdr:twoCellAnchor>
  <xdr:twoCellAnchor>
    <xdr:from>
      <xdr:col>28</xdr:col>
      <xdr:colOff>375920</xdr:colOff>
      <xdr:row>104</xdr:row>
      <xdr:rowOff>47018</xdr:rowOff>
    </xdr:from>
    <xdr:to>
      <xdr:col>31</xdr:col>
      <xdr:colOff>619760</xdr:colOff>
      <xdr:row>106</xdr:row>
      <xdr:rowOff>7351</xdr:rowOff>
    </xdr:to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33B4886A-0841-264F-B75F-6BB45318759E}"/>
            </a:ext>
          </a:extLst>
        </xdr:cNvPr>
        <xdr:cNvSpPr txBox="1"/>
      </xdr:nvSpPr>
      <xdr:spPr>
        <a:xfrm>
          <a:off x="29270960" y="26341098"/>
          <a:ext cx="2895600" cy="366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i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Profit Factor:</a:t>
          </a:r>
          <a:r>
            <a:rPr lang="en-US" sz="1200" b="1" i="0" baseline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 Last 20 Trades</a:t>
          </a:r>
        </a:p>
      </xdr:txBody>
    </xdr:sp>
    <xdr:clientData/>
  </xdr:twoCellAnchor>
  <xdr:twoCellAnchor>
    <xdr:from>
      <xdr:col>1</xdr:col>
      <xdr:colOff>154878</xdr:colOff>
      <xdr:row>113</xdr:row>
      <xdr:rowOff>16596</xdr:rowOff>
    </xdr:from>
    <xdr:to>
      <xdr:col>35</xdr:col>
      <xdr:colOff>774390</xdr:colOff>
      <xdr:row>118</xdr:row>
      <xdr:rowOff>106118</xdr:rowOff>
    </xdr:to>
    <xdr:sp macro="" textlink="">
      <xdr:nvSpPr>
        <xdr:cNvPr id="1032" name="Rounded Rectangle 1031">
          <a:extLst>
            <a:ext uri="{FF2B5EF4-FFF2-40B4-BE49-F238E27FC236}">
              <a16:creationId xmlns:a16="http://schemas.microsoft.com/office/drawing/2014/main" id="{504FBE1D-92D2-1045-A846-108E56302A1F}"/>
            </a:ext>
          </a:extLst>
        </xdr:cNvPr>
        <xdr:cNvSpPr/>
      </xdr:nvSpPr>
      <xdr:spPr>
        <a:xfrm>
          <a:off x="960244" y="29474401"/>
          <a:ext cx="35343170" cy="1173668"/>
        </a:xfrm>
        <a:prstGeom prst="roundRect">
          <a:avLst/>
        </a:prstGeom>
        <a:solidFill>
          <a:schemeClr val="tx1"/>
        </a:solidFill>
        <a:ln>
          <a:solidFill>
            <a:schemeClr val="bg1">
              <a:lumMod val="50000"/>
            </a:schemeClr>
          </a:solidFill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573338</xdr:colOff>
      <xdr:row>113</xdr:row>
      <xdr:rowOff>111570</xdr:rowOff>
    </xdr:from>
    <xdr:to>
      <xdr:col>24</xdr:col>
      <xdr:colOff>63375</xdr:colOff>
      <xdr:row>118</xdr:row>
      <xdr:rowOff>49039</xdr:rowOff>
    </xdr:to>
    <xdr:sp macro="" textlink="">
      <xdr:nvSpPr>
        <xdr:cNvPr id="1044" name="Text Box 1">
          <a:extLst>
            <a:ext uri="{FF2B5EF4-FFF2-40B4-BE49-F238E27FC236}">
              <a16:creationId xmlns:a16="http://schemas.microsoft.com/office/drawing/2014/main" id="{84D08A29-8988-6945-A1A5-04B1A10F5787}"/>
            </a:ext>
          </a:extLst>
        </xdr:cNvPr>
        <xdr:cNvSpPr txBox="1">
          <a:spLocks noChangeArrowheads="1"/>
        </xdr:cNvSpPr>
      </xdr:nvSpPr>
      <xdr:spPr bwMode="auto">
        <a:xfrm>
          <a:off x="10504738" y="28102370"/>
          <a:ext cx="15161837" cy="9534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marL="0" indent="0" algn="ctr" rtl="0">
            <a:defRPr sz="1000"/>
          </a:pPr>
          <a:r>
            <a:rPr lang="en-US" sz="6600" b="1" i="0" u="none" strike="noStrike" baseline="0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t>LIFETIME STATISTICS</a:t>
          </a:r>
        </a:p>
      </xdr:txBody>
    </xdr:sp>
    <xdr:clientData/>
  </xdr:twoCellAnchor>
  <xdr:twoCellAnchor>
    <xdr:from>
      <xdr:col>1</xdr:col>
      <xdr:colOff>0</xdr:colOff>
      <xdr:row>79</xdr:row>
      <xdr:rowOff>200018</xdr:rowOff>
    </xdr:from>
    <xdr:to>
      <xdr:col>35</xdr:col>
      <xdr:colOff>617034</xdr:colOff>
      <xdr:row>85</xdr:row>
      <xdr:rowOff>85411</xdr:rowOff>
    </xdr:to>
    <xdr:sp macro="" textlink="">
      <xdr:nvSpPr>
        <xdr:cNvPr id="1058" name="Rounded Rectangle 1057">
          <a:extLst>
            <a:ext uri="{FF2B5EF4-FFF2-40B4-BE49-F238E27FC236}">
              <a16:creationId xmlns:a16="http://schemas.microsoft.com/office/drawing/2014/main" id="{A874C0F6-3C10-334A-9721-F528C4FFDBAD}"/>
            </a:ext>
          </a:extLst>
        </xdr:cNvPr>
        <xdr:cNvSpPr/>
      </xdr:nvSpPr>
      <xdr:spPr>
        <a:xfrm>
          <a:off x="805366" y="22285628"/>
          <a:ext cx="35340692" cy="1186368"/>
        </a:xfrm>
        <a:prstGeom prst="roundRect">
          <a:avLst/>
        </a:prstGeom>
        <a:solidFill>
          <a:schemeClr val="tx1"/>
        </a:solidFill>
        <a:ln>
          <a:solidFill>
            <a:schemeClr val="bg1">
              <a:lumMod val="50000"/>
            </a:schemeClr>
          </a:solidFill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377159</xdr:colOff>
      <xdr:row>80</xdr:row>
      <xdr:rowOff>78163</xdr:rowOff>
    </xdr:from>
    <xdr:to>
      <xdr:col>23</xdr:col>
      <xdr:colOff>833119</xdr:colOff>
      <xdr:row>85</xdr:row>
      <xdr:rowOff>15632</xdr:rowOff>
    </xdr:to>
    <xdr:sp macro="" textlink="">
      <xdr:nvSpPr>
        <xdr:cNvPr id="1061" name="Text Box 1">
          <a:extLst>
            <a:ext uri="{FF2B5EF4-FFF2-40B4-BE49-F238E27FC236}">
              <a16:creationId xmlns:a16="http://schemas.microsoft.com/office/drawing/2014/main" id="{F086C0B5-1CEA-A145-98E7-5A9B0B9BB8CE}"/>
            </a:ext>
          </a:extLst>
        </xdr:cNvPr>
        <xdr:cNvSpPr txBox="1">
          <a:spLocks noChangeArrowheads="1"/>
        </xdr:cNvSpPr>
      </xdr:nvSpPr>
      <xdr:spPr bwMode="auto">
        <a:xfrm>
          <a:off x="10308559" y="21363363"/>
          <a:ext cx="15213360" cy="9534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en-US" sz="6600" b="1" i="0" u="none" strike="noStrike" baseline="0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t>LAST</a:t>
          </a:r>
          <a:r>
            <a:rPr lang="en-US" sz="6600" b="1" i="0" u="none" strike="noStrike" baseline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 20 STATISTICS</a:t>
          </a:r>
        </a:p>
      </xdr:txBody>
    </xdr:sp>
    <xdr:clientData/>
  </xdr:twoCellAnchor>
  <xdr:twoCellAnchor>
    <xdr:from>
      <xdr:col>32</xdr:col>
      <xdr:colOff>214605</xdr:colOff>
      <xdr:row>90</xdr:row>
      <xdr:rowOff>13218</xdr:rowOff>
    </xdr:from>
    <xdr:to>
      <xdr:col>35</xdr:col>
      <xdr:colOff>186188</xdr:colOff>
      <xdr:row>93</xdr:row>
      <xdr:rowOff>107451</xdr:rowOff>
    </xdr:to>
    <xdr:sp macro="" textlink="'Daily Analysis'!T3">
      <xdr:nvSpPr>
        <xdr:cNvPr id="1062" name="TextBox 1061">
          <a:extLst>
            <a:ext uri="{FF2B5EF4-FFF2-40B4-BE49-F238E27FC236}">
              <a16:creationId xmlns:a16="http://schemas.microsoft.com/office/drawing/2014/main" id="{838152B3-B06B-1942-ACF8-28347463F79A}"/>
            </a:ext>
          </a:extLst>
        </xdr:cNvPr>
        <xdr:cNvSpPr txBox="1"/>
      </xdr:nvSpPr>
      <xdr:spPr>
        <a:xfrm>
          <a:off x="32550759" y="23483795"/>
          <a:ext cx="3008185" cy="704810"/>
        </a:xfrm>
        <a:prstGeom prst="roundRect">
          <a:avLst>
            <a:gd name="adj" fmla="val 50000"/>
          </a:avLst>
        </a:prstGeom>
        <a:solidFill>
          <a:srgbClr val="C6EFC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297DCE5C-DBCD-DE4C-A789-64F2E5562E9B}" type="TxLink">
            <a:rPr lang="en-US" sz="3200" b="1" i="0" u="none" strike="noStrike">
              <a:solidFill>
                <a:srgbClr val="006100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 $34,240.40 </a:t>
          </a:fld>
          <a:endParaRPr lang="en-US" sz="3200" b="1" i="0" u="none" strike="noStrike">
            <a:solidFill>
              <a:srgbClr val="006100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32</xdr:col>
      <xdr:colOff>213993</xdr:colOff>
      <xdr:row>95</xdr:row>
      <xdr:rowOff>71205</xdr:rowOff>
    </xdr:from>
    <xdr:to>
      <xdr:col>35</xdr:col>
      <xdr:colOff>185576</xdr:colOff>
      <xdr:row>98</xdr:row>
      <xdr:rowOff>165438</xdr:rowOff>
    </xdr:to>
    <xdr:sp macro="" textlink="'Daily Analysis'!U3">
      <xdr:nvSpPr>
        <xdr:cNvPr id="1081" name="TextBox 1080">
          <a:extLst>
            <a:ext uri="{FF2B5EF4-FFF2-40B4-BE49-F238E27FC236}">
              <a16:creationId xmlns:a16="http://schemas.microsoft.com/office/drawing/2014/main" id="{455BE3C0-C2B4-E149-B0C3-9CE543342E7A}"/>
            </a:ext>
          </a:extLst>
        </xdr:cNvPr>
        <xdr:cNvSpPr txBox="1"/>
      </xdr:nvSpPr>
      <xdr:spPr>
        <a:xfrm>
          <a:off x="32550147" y="24559410"/>
          <a:ext cx="3008185" cy="704810"/>
        </a:xfrm>
        <a:prstGeom prst="roundRect">
          <a:avLst>
            <a:gd name="adj" fmla="val 50000"/>
          </a:avLst>
        </a:prstGeom>
        <a:solidFill>
          <a:srgbClr val="8757D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5EE462B-B3BC-2F43-981A-A41F1D6A45FA}" type="TxLink">
            <a:rPr lang="en-US" sz="40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75.00%</a:t>
          </a:fld>
          <a:endParaRPr lang="en-US" sz="40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32</xdr:col>
      <xdr:colOff>213993</xdr:colOff>
      <xdr:row>100</xdr:row>
      <xdr:rowOff>104406</xdr:rowOff>
    </xdr:from>
    <xdr:to>
      <xdr:col>35</xdr:col>
      <xdr:colOff>185576</xdr:colOff>
      <xdr:row>104</xdr:row>
      <xdr:rowOff>12423</xdr:rowOff>
    </xdr:to>
    <xdr:sp macro="" textlink="'Daily Analysis'!U14">
      <xdr:nvSpPr>
        <xdr:cNvPr id="1082" name="TextBox 1081">
          <a:extLst>
            <a:ext uri="{FF2B5EF4-FFF2-40B4-BE49-F238E27FC236}">
              <a16:creationId xmlns:a16="http://schemas.microsoft.com/office/drawing/2014/main" id="{13F22237-6148-B04D-833F-46CF592A9CCB}"/>
            </a:ext>
          </a:extLst>
        </xdr:cNvPr>
        <xdr:cNvSpPr txBox="1"/>
      </xdr:nvSpPr>
      <xdr:spPr>
        <a:xfrm>
          <a:off x="32550147" y="25610239"/>
          <a:ext cx="3008185" cy="722120"/>
        </a:xfrm>
        <a:prstGeom prst="roundRect">
          <a:avLst>
            <a:gd name="adj" fmla="val 50000"/>
          </a:avLst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3CD91BD-C3BD-C241-9879-207DD1AECC9D}" type="TxLink">
            <a:rPr lang="en-US" sz="40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0.33</a:t>
          </a:fld>
          <a:endParaRPr lang="en-US" sz="40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32</xdr:col>
      <xdr:colOff>213381</xdr:colOff>
      <xdr:row>105</xdr:row>
      <xdr:rowOff>162393</xdr:rowOff>
    </xdr:from>
    <xdr:to>
      <xdr:col>35</xdr:col>
      <xdr:colOff>184964</xdr:colOff>
      <xdr:row>109</xdr:row>
      <xdr:rowOff>45010</xdr:rowOff>
    </xdr:to>
    <xdr:sp macro="" textlink="'Daily Analysis'!U8">
      <xdr:nvSpPr>
        <xdr:cNvPr id="1083" name="TextBox 1082">
          <a:extLst>
            <a:ext uri="{FF2B5EF4-FFF2-40B4-BE49-F238E27FC236}">
              <a16:creationId xmlns:a16="http://schemas.microsoft.com/office/drawing/2014/main" id="{84D73DEE-73DF-6E4F-9755-5A338F54C58E}"/>
            </a:ext>
          </a:extLst>
        </xdr:cNvPr>
        <xdr:cNvSpPr txBox="1"/>
      </xdr:nvSpPr>
      <xdr:spPr>
        <a:xfrm>
          <a:off x="32549535" y="26685855"/>
          <a:ext cx="3008185" cy="696719"/>
        </a:xfrm>
        <a:prstGeom prst="roundRect">
          <a:avLst>
            <a:gd name="adj" fmla="val 50000"/>
          </a:avLst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C8E16B8-CA62-9949-B480-9F4BE6063B67}" type="TxLink">
            <a:rPr lang="en-US" sz="40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2.844</a:t>
          </a:fld>
          <a:endParaRPr lang="en-US" sz="40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32</xdr:col>
      <xdr:colOff>344173</xdr:colOff>
      <xdr:row>88</xdr:row>
      <xdr:rowOff>103565</xdr:rowOff>
    </xdr:from>
    <xdr:to>
      <xdr:col>35</xdr:col>
      <xdr:colOff>40261</xdr:colOff>
      <xdr:row>90</xdr:row>
      <xdr:rowOff>64223</xdr:rowOff>
    </xdr:to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05AC6D52-586E-6247-9D32-F5F701BBE867}"/>
            </a:ext>
          </a:extLst>
        </xdr:cNvPr>
        <xdr:cNvSpPr txBox="1"/>
      </xdr:nvSpPr>
      <xdr:spPr>
        <a:xfrm>
          <a:off x="32680327" y="23167091"/>
          <a:ext cx="2732690" cy="367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 i="0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t>P&amp;L: Last 20 Days</a:t>
          </a:r>
        </a:p>
      </xdr:txBody>
    </xdr:sp>
    <xdr:clientData/>
  </xdr:twoCellAnchor>
  <xdr:twoCellAnchor>
    <xdr:from>
      <xdr:col>32</xdr:col>
      <xdr:colOff>343562</xdr:colOff>
      <xdr:row>93</xdr:row>
      <xdr:rowOff>154055</xdr:rowOff>
    </xdr:from>
    <xdr:to>
      <xdr:col>35</xdr:col>
      <xdr:colOff>39650</xdr:colOff>
      <xdr:row>95</xdr:row>
      <xdr:rowOff>118997</xdr:rowOff>
    </xdr:to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2D6E0A1E-EA3A-E64E-812E-EA206265ADF2}"/>
            </a:ext>
          </a:extLst>
        </xdr:cNvPr>
        <xdr:cNvSpPr txBox="1"/>
      </xdr:nvSpPr>
      <xdr:spPr>
        <a:xfrm>
          <a:off x="32679716" y="24235209"/>
          <a:ext cx="2732690" cy="3719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i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WIN RATE </a:t>
          </a:r>
          <a:r>
            <a:rPr lang="en-US" sz="1200" b="1" i="0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t>per</a:t>
          </a:r>
          <a:r>
            <a:rPr lang="en-US" sz="1200" b="1" i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 DAY:</a:t>
          </a:r>
          <a:r>
            <a:rPr lang="en-US" sz="1200" b="1" i="0" baseline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 Last 20 </a:t>
          </a:r>
        </a:p>
      </xdr:txBody>
    </xdr:sp>
    <xdr:clientData/>
  </xdr:twoCellAnchor>
  <xdr:twoCellAnchor>
    <xdr:from>
      <xdr:col>32</xdr:col>
      <xdr:colOff>342951</xdr:colOff>
      <xdr:row>98</xdr:row>
      <xdr:rowOff>190221</xdr:rowOff>
    </xdr:from>
    <xdr:to>
      <xdr:col>35</xdr:col>
      <xdr:colOff>39039</xdr:colOff>
      <xdr:row>100</xdr:row>
      <xdr:rowOff>155165</xdr:rowOff>
    </xdr:to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D9E2CF28-9A3A-B645-80F0-065E3B263329}"/>
            </a:ext>
          </a:extLst>
        </xdr:cNvPr>
        <xdr:cNvSpPr txBox="1"/>
      </xdr:nvSpPr>
      <xdr:spPr>
        <a:xfrm>
          <a:off x="32679105" y="25289003"/>
          <a:ext cx="2732690" cy="371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i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Sharpe Ratio: Last 20 Days</a:t>
          </a:r>
          <a:endParaRPr lang="en-US" sz="1200" b="1" i="0" baseline="0">
            <a:solidFill>
              <a:schemeClr val="bg1"/>
            </a:solidFill>
            <a:latin typeface="Arial Black" panose="020B0604020202020204" pitchFamily="34" charset="0"/>
            <a:cs typeface="Arial Black" panose="020B0604020202020204" pitchFamily="34" charset="0"/>
          </a:endParaRPr>
        </a:p>
      </xdr:txBody>
    </xdr:sp>
    <xdr:clientData/>
  </xdr:twoCellAnchor>
  <xdr:twoCellAnchor>
    <xdr:from>
      <xdr:col>32</xdr:col>
      <xdr:colOff>342339</xdr:colOff>
      <xdr:row>104</xdr:row>
      <xdr:rowOff>44739</xdr:rowOff>
    </xdr:from>
    <xdr:to>
      <xdr:col>35</xdr:col>
      <xdr:colOff>38427</xdr:colOff>
      <xdr:row>106</xdr:row>
      <xdr:rowOff>5072</xdr:rowOff>
    </xdr:to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4CB42C20-0330-074E-BB1A-594788F9D969}"/>
            </a:ext>
          </a:extLst>
        </xdr:cNvPr>
        <xdr:cNvSpPr txBox="1"/>
      </xdr:nvSpPr>
      <xdr:spPr>
        <a:xfrm>
          <a:off x="32678493" y="26364675"/>
          <a:ext cx="2732690" cy="367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i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Profit</a:t>
          </a:r>
          <a:r>
            <a:rPr lang="en-US" sz="1200" b="1" i="0" baseline="0">
              <a:solidFill>
                <a:schemeClr val="bg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 Factor: Last 20 Days</a:t>
          </a:r>
        </a:p>
      </xdr:txBody>
    </xdr:sp>
    <xdr:clientData/>
  </xdr:twoCellAnchor>
  <xdr:twoCellAnchor>
    <xdr:from>
      <xdr:col>1</xdr:col>
      <xdr:colOff>194528</xdr:colOff>
      <xdr:row>120</xdr:row>
      <xdr:rowOff>20464</xdr:rowOff>
    </xdr:from>
    <xdr:to>
      <xdr:col>7</xdr:col>
      <xdr:colOff>50800</xdr:colOff>
      <xdr:row>144</xdr:row>
      <xdr:rowOff>136072</xdr:rowOff>
    </xdr:to>
    <xdr:sp macro="" textlink="">
      <xdr:nvSpPr>
        <xdr:cNvPr id="1092" name="Rounded Rectangle 1091">
          <a:extLst>
            <a:ext uri="{FF2B5EF4-FFF2-40B4-BE49-F238E27FC236}">
              <a16:creationId xmlns:a16="http://schemas.microsoft.com/office/drawing/2014/main" id="{40C25B68-4D2B-1046-A9A7-B4228C0A4491}"/>
            </a:ext>
          </a:extLst>
        </xdr:cNvPr>
        <xdr:cNvSpPr/>
      </xdr:nvSpPr>
      <xdr:spPr>
        <a:xfrm>
          <a:off x="1007328" y="29332064"/>
          <a:ext cx="6053872" cy="4992408"/>
        </a:xfrm>
        <a:prstGeom prst="roundRect">
          <a:avLst>
            <a:gd name="adj" fmla="val 8334"/>
          </a:avLst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683378</xdr:colOff>
      <xdr:row>121</xdr:row>
      <xdr:rowOff>14548</xdr:rowOff>
    </xdr:from>
    <xdr:to>
      <xdr:col>6</xdr:col>
      <xdr:colOff>462493</xdr:colOff>
      <xdr:row>123</xdr:row>
      <xdr:rowOff>119499</xdr:rowOff>
    </xdr:to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F8AA56E4-A8E4-9241-AB96-7127FF722D22}"/>
            </a:ext>
          </a:extLst>
        </xdr:cNvPr>
        <xdr:cNvSpPr txBox="1"/>
      </xdr:nvSpPr>
      <xdr:spPr>
        <a:xfrm>
          <a:off x="1496178" y="29529348"/>
          <a:ext cx="5146982" cy="511351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>
              <a:solidFill>
                <a:schemeClr val="bg1"/>
              </a:solidFill>
              <a:latin typeface="Alfarn" pitchFamily="2" charset="77"/>
            </a:rPr>
            <a:t>P&amp;L</a:t>
          </a:r>
          <a:endParaRPr lang="en-US" sz="3600" baseline="0">
            <a:solidFill>
              <a:schemeClr val="bg1"/>
            </a:solidFill>
            <a:latin typeface="Alfarn" pitchFamily="2" charset="77"/>
          </a:endParaRPr>
        </a:p>
      </xdr:txBody>
    </xdr:sp>
    <xdr:clientData/>
  </xdr:twoCellAnchor>
  <xdr:twoCellAnchor>
    <xdr:from>
      <xdr:col>1</xdr:col>
      <xdr:colOff>385536</xdr:colOff>
      <xdr:row>123</xdr:row>
      <xdr:rowOff>82955</xdr:rowOff>
    </xdr:from>
    <xdr:to>
      <xdr:col>6</xdr:col>
      <xdr:colOff>680896</xdr:colOff>
      <xdr:row>128</xdr:row>
      <xdr:rowOff>45360</xdr:rowOff>
    </xdr:to>
    <xdr:sp macro="" textlink="'Trade Analysis'!AL26">
      <xdr:nvSpPr>
        <xdr:cNvPr id="1095" name="TextBox 1094">
          <a:extLst>
            <a:ext uri="{FF2B5EF4-FFF2-40B4-BE49-F238E27FC236}">
              <a16:creationId xmlns:a16="http://schemas.microsoft.com/office/drawing/2014/main" id="{B635B879-4C5C-5C41-8C26-C35EB76B8D7B}"/>
            </a:ext>
          </a:extLst>
        </xdr:cNvPr>
        <xdr:cNvSpPr txBox="1"/>
      </xdr:nvSpPr>
      <xdr:spPr>
        <a:xfrm>
          <a:off x="1198336" y="30004155"/>
          <a:ext cx="5663227" cy="978405"/>
        </a:xfrm>
        <a:prstGeom prst="roundRect">
          <a:avLst>
            <a:gd name="adj" fmla="val 50000"/>
          </a:avLst>
        </a:prstGeom>
        <a:solidFill>
          <a:srgbClr val="C6EFC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9E88269-2AA1-394E-BB71-4E8C88A341C0}" type="TxLink">
            <a:rPr lang="en-US" sz="6000" b="1" i="0" u="none" strike="noStrike">
              <a:solidFill>
                <a:srgbClr val="006100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 $34,240.40 </a:t>
          </a:fld>
          <a:endParaRPr lang="en-US" sz="6000" b="1" i="0" u="none" strike="noStrike">
            <a:solidFill>
              <a:srgbClr val="006100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1</xdr:col>
      <xdr:colOff>677028</xdr:colOff>
      <xdr:row>128</xdr:row>
      <xdr:rowOff>166948</xdr:rowOff>
    </xdr:from>
    <xdr:to>
      <xdr:col>6</xdr:col>
      <xdr:colOff>456143</xdr:colOff>
      <xdr:row>131</xdr:row>
      <xdr:rowOff>67792</xdr:rowOff>
    </xdr:to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9E0583BE-9263-BF41-B7D1-2E63A414D7CC}"/>
            </a:ext>
          </a:extLst>
        </xdr:cNvPr>
        <xdr:cNvSpPr txBox="1"/>
      </xdr:nvSpPr>
      <xdr:spPr>
        <a:xfrm>
          <a:off x="1489828" y="31104148"/>
          <a:ext cx="5146982" cy="51044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>
              <a:solidFill>
                <a:schemeClr val="bg1"/>
              </a:solidFill>
              <a:latin typeface="Alfarn" pitchFamily="2" charset="77"/>
            </a:rPr>
            <a:t>WIN RATE</a:t>
          </a:r>
          <a:endParaRPr lang="en-US" sz="3600" baseline="0">
            <a:solidFill>
              <a:schemeClr val="bg1"/>
            </a:solidFill>
            <a:latin typeface="Alfarn" pitchFamily="2" charset="77"/>
          </a:endParaRPr>
        </a:p>
      </xdr:txBody>
    </xdr:sp>
    <xdr:clientData/>
  </xdr:twoCellAnchor>
  <xdr:twoCellAnchor>
    <xdr:from>
      <xdr:col>1</xdr:col>
      <xdr:colOff>379186</xdr:colOff>
      <xdr:row>131</xdr:row>
      <xdr:rowOff>31248</xdr:rowOff>
    </xdr:from>
    <xdr:to>
      <xdr:col>6</xdr:col>
      <xdr:colOff>674546</xdr:colOff>
      <xdr:row>135</xdr:row>
      <xdr:rowOff>197760</xdr:rowOff>
    </xdr:to>
    <xdr:sp macro="" textlink="'Trade Analysis'!AL27">
      <xdr:nvSpPr>
        <xdr:cNvPr id="1097" name="TextBox 1096">
          <a:extLst>
            <a:ext uri="{FF2B5EF4-FFF2-40B4-BE49-F238E27FC236}">
              <a16:creationId xmlns:a16="http://schemas.microsoft.com/office/drawing/2014/main" id="{FF7311C3-6F4D-CD45-92CD-0692D27C884B}"/>
            </a:ext>
          </a:extLst>
        </xdr:cNvPr>
        <xdr:cNvSpPr txBox="1"/>
      </xdr:nvSpPr>
      <xdr:spPr>
        <a:xfrm>
          <a:off x="1191986" y="31578048"/>
          <a:ext cx="5663227" cy="979312"/>
        </a:xfrm>
        <a:prstGeom prst="roundRect">
          <a:avLst>
            <a:gd name="adj" fmla="val 50000"/>
          </a:avLst>
        </a:prstGeom>
        <a:solidFill>
          <a:schemeClr val="accent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8261098-CA13-0242-844C-AA7E9C50287F}" type="TxLink">
            <a:rPr lang="en-US" sz="60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62.03%</a:t>
          </a:fld>
          <a:endParaRPr lang="en-US" sz="60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1</xdr:col>
      <xdr:colOff>693356</xdr:colOff>
      <xdr:row>136</xdr:row>
      <xdr:rowOff>115240</xdr:rowOff>
    </xdr:from>
    <xdr:to>
      <xdr:col>6</xdr:col>
      <xdr:colOff>472471</xdr:colOff>
      <xdr:row>139</xdr:row>
      <xdr:rowOff>16084</xdr:rowOff>
    </xdr:to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9287E0ED-76D5-7A4E-8142-50E7274C5213}"/>
            </a:ext>
          </a:extLst>
        </xdr:cNvPr>
        <xdr:cNvSpPr txBox="1"/>
      </xdr:nvSpPr>
      <xdr:spPr>
        <a:xfrm>
          <a:off x="1506156" y="32678040"/>
          <a:ext cx="5146982" cy="51044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>
              <a:solidFill>
                <a:schemeClr val="bg1"/>
              </a:solidFill>
              <a:latin typeface="Alfarn" pitchFamily="2" charset="77"/>
            </a:rPr>
            <a:t>P&amp;L per TRADE</a:t>
          </a:r>
          <a:endParaRPr lang="en-US" sz="3600" baseline="0">
            <a:solidFill>
              <a:schemeClr val="bg1"/>
            </a:solidFill>
            <a:latin typeface="Alfarn" pitchFamily="2" charset="77"/>
          </a:endParaRPr>
        </a:p>
      </xdr:txBody>
    </xdr:sp>
    <xdr:clientData/>
  </xdr:twoCellAnchor>
  <xdr:twoCellAnchor>
    <xdr:from>
      <xdr:col>1</xdr:col>
      <xdr:colOff>395514</xdr:colOff>
      <xdr:row>138</xdr:row>
      <xdr:rowOff>183647</xdr:rowOff>
    </xdr:from>
    <xdr:to>
      <xdr:col>6</xdr:col>
      <xdr:colOff>690874</xdr:colOff>
      <xdr:row>143</xdr:row>
      <xdr:rowOff>146052</xdr:rowOff>
    </xdr:to>
    <xdr:sp macro="" textlink="'Trade Analysis'!AL28">
      <xdr:nvSpPr>
        <xdr:cNvPr id="1101" name="TextBox 1100">
          <a:extLst>
            <a:ext uri="{FF2B5EF4-FFF2-40B4-BE49-F238E27FC236}">
              <a16:creationId xmlns:a16="http://schemas.microsoft.com/office/drawing/2014/main" id="{62406129-20BF-5A4E-8A32-496885B07CE9}"/>
            </a:ext>
          </a:extLst>
        </xdr:cNvPr>
        <xdr:cNvSpPr txBox="1"/>
      </xdr:nvSpPr>
      <xdr:spPr>
        <a:xfrm>
          <a:off x="1208314" y="33152847"/>
          <a:ext cx="5663227" cy="978405"/>
        </a:xfrm>
        <a:prstGeom prst="roundRect">
          <a:avLst>
            <a:gd name="adj" fmla="val 50000"/>
          </a:avLst>
        </a:prstGeom>
        <a:solidFill>
          <a:srgbClr val="C6EFC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D85FB0E-39F0-D348-82BF-8A93252B4389}" type="TxLink">
            <a:rPr lang="en-US" sz="6000" b="1" i="0" u="none" strike="noStrike">
              <a:solidFill>
                <a:srgbClr val="006100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 $433.42 </a:t>
          </a:fld>
          <a:endParaRPr lang="en-US" sz="6000" b="1" i="0" u="none" strike="noStrike">
            <a:solidFill>
              <a:srgbClr val="006100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7</xdr:col>
      <xdr:colOff>561162</xdr:colOff>
      <xdr:row>147</xdr:row>
      <xdr:rowOff>29536</xdr:rowOff>
    </xdr:from>
    <xdr:to>
      <xdr:col>14</xdr:col>
      <xdr:colOff>0</xdr:colOff>
      <xdr:row>178</xdr:row>
      <xdr:rowOff>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BF06BC5-C5FA-0C48-8C00-EBA4E361CA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88604</xdr:colOff>
      <xdr:row>146</xdr:row>
      <xdr:rowOff>145263</xdr:rowOff>
    </xdr:from>
    <xdr:to>
      <xdr:col>3</xdr:col>
      <xdr:colOff>787424</xdr:colOff>
      <xdr:row>156</xdr:row>
      <xdr:rowOff>49859</xdr:rowOff>
    </xdr:to>
    <xdr:sp macro="" textlink="">
      <xdr:nvSpPr>
        <xdr:cNvPr id="1169" name="Rounded Rectangle 1168">
          <a:extLst>
            <a:ext uri="{FF2B5EF4-FFF2-40B4-BE49-F238E27FC236}">
              <a16:creationId xmlns:a16="http://schemas.microsoft.com/office/drawing/2014/main" id="{656641F2-BEF4-7E48-9EED-B105861CEAD3}"/>
            </a:ext>
          </a:extLst>
        </xdr:cNvPr>
        <xdr:cNvSpPr/>
      </xdr:nvSpPr>
      <xdr:spPr>
        <a:xfrm>
          <a:off x="915581" y="35173635"/>
          <a:ext cx="2766262" cy="1972038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337722</xdr:colOff>
      <xdr:row>147</xdr:row>
      <xdr:rowOff>20903</xdr:rowOff>
    </xdr:from>
    <xdr:to>
      <xdr:col>2</xdr:col>
      <xdr:colOff>468430</xdr:colOff>
      <xdr:row>149</xdr:row>
      <xdr:rowOff>63947</xdr:rowOff>
    </xdr:to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C07215B9-2A51-634D-9219-241852AA0F71}"/>
            </a:ext>
          </a:extLst>
        </xdr:cNvPr>
        <xdr:cNvSpPr txBox="1"/>
      </xdr:nvSpPr>
      <xdr:spPr>
        <a:xfrm>
          <a:off x="1164699" y="35256019"/>
          <a:ext cx="1164429" cy="456533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 i="0">
              <a:ln>
                <a:noFill/>
              </a:ln>
              <a:solidFill>
                <a:srgbClr val="8757DC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UAL</a:t>
          </a:r>
        </a:p>
      </xdr:txBody>
    </xdr:sp>
    <xdr:clientData/>
  </xdr:twoCellAnchor>
  <xdr:twoCellAnchor>
    <xdr:from>
      <xdr:col>1</xdr:col>
      <xdr:colOff>105898</xdr:colOff>
      <xdr:row>157</xdr:row>
      <xdr:rowOff>103801</xdr:rowOff>
    </xdr:from>
    <xdr:to>
      <xdr:col>3</xdr:col>
      <xdr:colOff>804718</xdr:colOff>
      <xdr:row>167</xdr:row>
      <xdr:rowOff>33220</xdr:rowOff>
    </xdr:to>
    <xdr:sp macro="" textlink="">
      <xdr:nvSpPr>
        <xdr:cNvPr id="1171" name="Rounded Rectangle 1170">
          <a:extLst>
            <a:ext uri="{FF2B5EF4-FFF2-40B4-BE49-F238E27FC236}">
              <a16:creationId xmlns:a16="http://schemas.microsoft.com/office/drawing/2014/main" id="{16E38D05-93B9-F84D-B4EA-807315A4A683}"/>
            </a:ext>
          </a:extLst>
        </xdr:cNvPr>
        <xdr:cNvSpPr/>
      </xdr:nvSpPr>
      <xdr:spPr>
        <a:xfrm>
          <a:off x="932875" y="37406359"/>
          <a:ext cx="2766262" cy="1996861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96170</xdr:colOff>
      <xdr:row>168</xdr:row>
      <xdr:rowOff>50714</xdr:rowOff>
    </xdr:from>
    <xdr:to>
      <xdr:col>3</xdr:col>
      <xdr:colOff>794990</xdr:colOff>
      <xdr:row>177</xdr:row>
      <xdr:rowOff>203214</xdr:rowOff>
    </xdr:to>
    <xdr:sp macro="" textlink="">
      <xdr:nvSpPr>
        <xdr:cNvPr id="1172" name="Rounded Rectangle 1171">
          <a:extLst>
            <a:ext uri="{FF2B5EF4-FFF2-40B4-BE49-F238E27FC236}">
              <a16:creationId xmlns:a16="http://schemas.microsoft.com/office/drawing/2014/main" id="{9E455336-85A4-294D-99E3-A3DF89D97EFE}"/>
            </a:ext>
          </a:extLst>
        </xdr:cNvPr>
        <xdr:cNvSpPr/>
      </xdr:nvSpPr>
      <xdr:spPr>
        <a:xfrm>
          <a:off x="923147" y="39627458"/>
          <a:ext cx="2766262" cy="2013198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296520</xdr:colOff>
      <xdr:row>158</xdr:row>
      <xdr:rowOff>29901</xdr:rowOff>
    </xdr:from>
    <xdr:to>
      <xdr:col>2</xdr:col>
      <xdr:colOff>427228</xdr:colOff>
      <xdr:row>160</xdr:row>
      <xdr:rowOff>71689</xdr:rowOff>
    </xdr:to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4A37BEE7-5EEE-CC44-AF52-0D998A36F516}"/>
            </a:ext>
          </a:extLst>
        </xdr:cNvPr>
        <xdr:cNvSpPr txBox="1"/>
      </xdr:nvSpPr>
      <xdr:spPr>
        <a:xfrm>
          <a:off x="1123497" y="37539203"/>
          <a:ext cx="1164429" cy="455277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 i="0">
              <a:solidFill>
                <a:schemeClr val="accent4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SBUX</a:t>
          </a:r>
        </a:p>
      </xdr:txBody>
    </xdr:sp>
    <xdr:clientData/>
  </xdr:twoCellAnchor>
  <xdr:twoCellAnchor>
    <xdr:from>
      <xdr:col>1</xdr:col>
      <xdr:colOff>303644</xdr:colOff>
      <xdr:row>168</xdr:row>
      <xdr:rowOff>154785</xdr:rowOff>
    </xdr:from>
    <xdr:to>
      <xdr:col>2</xdr:col>
      <xdr:colOff>434352</xdr:colOff>
      <xdr:row>171</xdr:row>
      <xdr:rowOff>6166</xdr:rowOff>
    </xdr:to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92E30827-B0AE-5444-9C7E-AFC6CEDBB0EE}"/>
            </a:ext>
          </a:extLst>
        </xdr:cNvPr>
        <xdr:cNvSpPr txBox="1"/>
      </xdr:nvSpPr>
      <xdr:spPr>
        <a:xfrm>
          <a:off x="1130621" y="39731529"/>
          <a:ext cx="1164429" cy="4716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 i="0">
              <a:solidFill>
                <a:schemeClr val="accent6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XOM</a:t>
          </a:r>
        </a:p>
      </xdr:txBody>
    </xdr:sp>
    <xdr:clientData/>
  </xdr:twoCellAnchor>
  <xdr:twoCellAnchor>
    <xdr:from>
      <xdr:col>3</xdr:col>
      <xdr:colOff>1069238</xdr:colOff>
      <xdr:row>146</xdr:row>
      <xdr:rowOff>122024</xdr:rowOff>
    </xdr:from>
    <xdr:to>
      <xdr:col>7</xdr:col>
      <xdr:colOff>83941</xdr:colOff>
      <xdr:row>156</xdr:row>
      <xdr:rowOff>26620</xdr:rowOff>
    </xdr:to>
    <xdr:sp macro="" textlink="">
      <xdr:nvSpPr>
        <xdr:cNvPr id="1175" name="Rounded Rectangle 1174">
          <a:extLst>
            <a:ext uri="{FF2B5EF4-FFF2-40B4-BE49-F238E27FC236}">
              <a16:creationId xmlns:a16="http://schemas.microsoft.com/office/drawing/2014/main" id="{E5E43F86-E73E-914E-8528-401D06305FA4}"/>
            </a:ext>
          </a:extLst>
        </xdr:cNvPr>
        <xdr:cNvSpPr/>
      </xdr:nvSpPr>
      <xdr:spPr>
        <a:xfrm>
          <a:off x="3963657" y="35150396"/>
          <a:ext cx="3090517" cy="1972038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207660</xdr:colOff>
      <xdr:row>147</xdr:row>
      <xdr:rowOff>31492</xdr:rowOff>
    </xdr:from>
    <xdr:to>
      <xdr:col>5</xdr:col>
      <xdr:colOff>396808</xdr:colOff>
      <xdr:row>149</xdr:row>
      <xdr:rowOff>81506</xdr:rowOff>
    </xdr:to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1A462202-5F05-284B-A6FD-48FB639373EA}"/>
            </a:ext>
          </a:extLst>
        </xdr:cNvPr>
        <xdr:cNvSpPr txBox="1"/>
      </xdr:nvSpPr>
      <xdr:spPr>
        <a:xfrm>
          <a:off x="4224404" y="35266608"/>
          <a:ext cx="1488683" cy="463503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 i="0">
              <a:solidFill>
                <a:schemeClr val="accent1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BABA</a:t>
          </a:r>
        </a:p>
      </xdr:txBody>
    </xdr:sp>
    <xdr:clientData/>
  </xdr:twoCellAnchor>
  <xdr:twoCellAnchor>
    <xdr:from>
      <xdr:col>4</xdr:col>
      <xdr:colOff>6624</xdr:colOff>
      <xdr:row>157</xdr:row>
      <xdr:rowOff>107582</xdr:rowOff>
    </xdr:from>
    <xdr:to>
      <xdr:col>7</xdr:col>
      <xdr:colOff>141766</xdr:colOff>
      <xdr:row>167</xdr:row>
      <xdr:rowOff>37001</xdr:rowOff>
    </xdr:to>
    <xdr:sp macro="" textlink="">
      <xdr:nvSpPr>
        <xdr:cNvPr id="1177" name="Rounded Rectangle 1176">
          <a:extLst>
            <a:ext uri="{FF2B5EF4-FFF2-40B4-BE49-F238E27FC236}">
              <a16:creationId xmlns:a16="http://schemas.microsoft.com/office/drawing/2014/main" id="{002A3200-ADC2-9545-BFAD-804B5B434FD0}"/>
            </a:ext>
          </a:extLst>
        </xdr:cNvPr>
        <xdr:cNvSpPr/>
      </xdr:nvSpPr>
      <xdr:spPr>
        <a:xfrm>
          <a:off x="4023368" y="37410140"/>
          <a:ext cx="3088631" cy="1996861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37428</xdr:colOff>
      <xdr:row>168</xdr:row>
      <xdr:rowOff>70178</xdr:rowOff>
    </xdr:from>
    <xdr:to>
      <xdr:col>7</xdr:col>
      <xdr:colOff>172570</xdr:colOff>
      <xdr:row>178</xdr:row>
      <xdr:rowOff>15934</xdr:rowOff>
    </xdr:to>
    <xdr:sp macro="" textlink="">
      <xdr:nvSpPr>
        <xdr:cNvPr id="1178" name="Rounded Rectangle 1177">
          <a:extLst>
            <a:ext uri="{FF2B5EF4-FFF2-40B4-BE49-F238E27FC236}">
              <a16:creationId xmlns:a16="http://schemas.microsoft.com/office/drawing/2014/main" id="{D9AB7178-C308-314C-A4B4-3AF910732287}"/>
            </a:ext>
          </a:extLst>
        </xdr:cNvPr>
        <xdr:cNvSpPr/>
      </xdr:nvSpPr>
      <xdr:spPr>
        <a:xfrm>
          <a:off x="4054172" y="39646922"/>
          <a:ext cx="3088631" cy="2013198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238465</xdr:colOff>
      <xdr:row>158</xdr:row>
      <xdr:rowOff>43313</xdr:rowOff>
    </xdr:from>
    <xdr:to>
      <xdr:col>5</xdr:col>
      <xdr:colOff>427613</xdr:colOff>
      <xdr:row>160</xdr:row>
      <xdr:rowOff>85101</xdr:rowOff>
    </xdr:to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C7364A79-E8AB-CE4F-92B5-5ED63F0966A9}"/>
            </a:ext>
          </a:extLst>
        </xdr:cNvPr>
        <xdr:cNvSpPr txBox="1"/>
      </xdr:nvSpPr>
      <xdr:spPr>
        <a:xfrm>
          <a:off x="4255209" y="37552615"/>
          <a:ext cx="1488683" cy="455277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 i="0">
              <a:solidFill>
                <a:schemeClr val="accent3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MU</a:t>
          </a:r>
        </a:p>
      </xdr:txBody>
    </xdr:sp>
    <xdr:clientData/>
  </xdr:twoCellAnchor>
  <xdr:twoCellAnchor>
    <xdr:from>
      <xdr:col>4</xdr:col>
      <xdr:colOff>242247</xdr:colOff>
      <xdr:row>168</xdr:row>
      <xdr:rowOff>187544</xdr:rowOff>
    </xdr:from>
    <xdr:to>
      <xdr:col>5</xdr:col>
      <xdr:colOff>431395</xdr:colOff>
      <xdr:row>171</xdr:row>
      <xdr:rowOff>34840</xdr:rowOff>
    </xdr:to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0A90B484-D831-8F41-8BE0-7843AE4B1297}"/>
            </a:ext>
          </a:extLst>
        </xdr:cNvPr>
        <xdr:cNvSpPr txBox="1"/>
      </xdr:nvSpPr>
      <xdr:spPr>
        <a:xfrm>
          <a:off x="4258991" y="39764288"/>
          <a:ext cx="1488683" cy="467529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 i="0">
              <a:solidFill>
                <a:schemeClr val="accent2"/>
              </a:solidFill>
              <a:latin typeface="Arial Black" panose="020B0604020202020204" pitchFamily="34" charset="0"/>
              <a:cs typeface="Arial Black" panose="020B0604020202020204" pitchFamily="34" charset="0"/>
            </a:rPr>
            <a:t>MS</a:t>
          </a:r>
        </a:p>
      </xdr:txBody>
    </xdr:sp>
    <xdr:clientData/>
  </xdr:twoCellAnchor>
  <xdr:twoCellAnchor editAs="oneCell">
    <xdr:from>
      <xdr:col>2</xdr:col>
      <xdr:colOff>774376</xdr:colOff>
      <xdr:row>157</xdr:row>
      <xdr:rowOff>148034</xdr:rowOff>
    </xdr:from>
    <xdr:to>
      <xdr:col>3</xdr:col>
      <xdr:colOff>307755</xdr:colOff>
      <xdr:row>160</xdr:row>
      <xdr:rowOff>116999</xdr:rowOff>
    </xdr:to>
    <xdr:pic>
      <xdr:nvPicPr>
        <xdr:cNvPr id="1181" name="Picture 1180">
          <a:extLst>
            <a:ext uri="{FF2B5EF4-FFF2-40B4-BE49-F238E27FC236}">
              <a16:creationId xmlns:a16="http://schemas.microsoft.com/office/drawing/2014/main" id="{CF064663-7FE8-1540-A0B2-65CBC960D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5074" y="37450592"/>
          <a:ext cx="567100" cy="589198"/>
        </a:xfrm>
        <a:prstGeom prst="rect">
          <a:avLst/>
        </a:prstGeom>
      </xdr:spPr>
    </xdr:pic>
    <xdr:clientData/>
  </xdr:twoCellAnchor>
  <xdr:twoCellAnchor editAs="oneCell">
    <xdr:from>
      <xdr:col>5</xdr:col>
      <xdr:colOff>419384</xdr:colOff>
      <xdr:row>145</xdr:row>
      <xdr:rowOff>177209</xdr:rowOff>
    </xdr:from>
    <xdr:to>
      <xdr:col>6</xdr:col>
      <xdr:colOff>343610</xdr:colOff>
      <xdr:row>150</xdr:row>
      <xdr:rowOff>123674</xdr:rowOff>
    </xdr:to>
    <xdr:pic>
      <xdr:nvPicPr>
        <xdr:cNvPr id="1182" name="Picture 1181">
          <a:extLst>
            <a:ext uri="{FF2B5EF4-FFF2-40B4-BE49-F238E27FC236}">
              <a16:creationId xmlns:a16="http://schemas.microsoft.com/office/drawing/2014/main" id="{B83A178E-E1A3-CF40-A413-0AE8EC4DE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5663" y="34998837"/>
          <a:ext cx="924385" cy="980186"/>
        </a:xfrm>
        <a:prstGeom prst="rect">
          <a:avLst/>
        </a:prstGeom>
      </xdr:spPr>
    </xdr:pic>
    <xdr:clientData/>
  </xdr:twoCellAnchor>
  <xdr:twoCellAnchor editAs="oneCell">
    <xdr:from>
      <xdr:col>2</xdr:col>
      <xdr:colOff>512613</xdr:colOff>
      <xdr:row>168</xdr:row>
      <xdr:rowOff>205815</xdr:rowOff>
    </xdr:from>
    <xdr:to>
      <xdr:col>3</xdr:col>
      <xdr:colOff>482261</xdr:colOff>
      <xdr:row>171</xdr:row>
      <xdr:rowOff>659</xdr:rowOff>
    </xdr:to>
    <xdr:pic>
      <xdr:nvPicPr>
        <xdr:cNvPr id="1183" name="Picture 1182">
          <a:extLst>
            <a:ext uri="{FF2B5EF4-FFF2-40B4-BE49-F238E27FC236}">
              <a16:creationId xmlns:a16="http://schemas.microsoft.com/office/drawing/2014/main" id="{8EFA5C3C-2621-374A-A837-89533AC87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311" y="39782559"/>
          <a:ext cx="1003369" cy="415077"/>
        </a:xfrm>
        <a:prstGeom prst="rect">
          <a:avLst/>
        </a:prstGeom>
      </xdr:spPr>
    </xdr:pic>
    <xdr:clientData/>
  </xdr:twoCellAnchor>
  <xdr:twoCellAnchor editAs="oneCell">
    <xdr:from>
      <xdr:col>2</xdr:col>
      <xdr:colOff>386216</xdr:colOff>
      <xdr:row>146</xdr:row>
      <xdr:rowOff>90905</xdr:rowOff>
    </xdr:from>
    <xdr:to>
      <xdr:col>3</xdr:col>
      <xdr:colOff>516955</xdr:colOff>
      <xdr:row>150</xdr:row>
      <xdr:rowOff>3684</xdr:rowOff>
    </xdr:to>
    <xdr:pic>
      <xdr:nvPicPr>
        <xdr:cNvPr id="1184" name="Picture 1183">
          <a:extLst>
            <a:ext uri="{FF2B5EF4-FFF2-40B4-BE49-F238E27FC236}">
              <a16:creationId xmlns:a16="http://schemas.microsoft.com/office/drawing/2014/main" id="{15921BCF-FD0D-0041-9C03-48D481F3E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6914" y="35119277"/>
          <a:ext cx="1164460" cy="733539"/>
        </a:xfrm>
        <a:prstGeom prst="rect">
          <a:avLst/>
        </a:prstGeom>
      </xdr:spPr>
    </xdr:pic>
    <xdr:clientData/>
  </xdr:twoCellAnchor>
  <xdr:twoCellAnchor editAs="oneCell">
    <xdr:from>
      <xdr:col>5</xdr:col>
      <xdr:colOff>195669</xdr:colOff>
      <xdr:row>158</xdr:row>
      <xdr:rowOff>56705</xdr:rowOff>
    </xdr:from>
    <xdr:to>
      <xdr:col>6</xdr:col>
      <xdr:colOff>577722</xdr:colOff>
      <xdr:row>160</xdr:row>
      <xdr:rowOff>29746</xdr:rowOff>
    </xdr:to>
    <xdr:pic>
      <xdr:nvPicPr>
        <xdr:cNvPr id="1185" name="Picture 1184">
          <a:extLst>
            <a:ext uri="{FF2B5EF4-FFF2-40B4-BE49-F238E27FC236}">
              <a16:creationId xmlns:a16="http://schemas.microsoft.com/office/drawing/2014/main" id="{9DBAA490-0741-B148-A833-D61D53E23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1948" y="37566007"/>
          <a:ext cx="1382212" cy="386530"/>
        </a:xfrm>
        <a:prstGeom prst="rect">
          <a:avLst/>
        </a:prstGeom>
      </xdr:spPr>
    </xdr:pic>
    <xdr:clientData/>
  </xdr:twoCellAnchor>
  <xdr:twoCellAnchor editAs="oneCell">
    <xdr:from>
      <xdr:col>5</xdr:col>
      <xdr:colOff>312203</xdr:colOff>
      <xdr:row>168</xdr:row>
      <xdr:rowOff>94176</xdr:rowOff>
    </xdr:from>
    <xdr:to>
      <xdr:col>6</xdr:col>
      <xdr:colOff>459239</xdr:colOff>
      <xdr:row>171</xdr:row>
      <xdr:rowOff>129351</xdr:rowOff>
    </xdr:to>
    <xdr:pic>
      <xdr:nvPicPr>
        <xdr:cNvPr id="1186" name="Picture 1185">
          <a:extLst>
            <a:ext uri="{FF2B5EF4-FFF2-40B4-BE49-F238E27FC236}">
              <a16:creationId xmlns:a16="http://schemas.microsoft.com/office/drawing/2014/main" id="{D4515E84-C201-9A4F-9440-B40EA95E7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8482" y="39670920"/>
          <a:ext cx="1147195" cy="655408"/>
        </a:xfrm>
        <a:prstGeom prst="rect">
          <a:avLst/>
        </a:prstGeom>
      </xdr:spPr>
    </xdr:pic>
    <xdr:clientData/>
  </xdr:twoCellAnchor>
  <xdr:twoCellAnchor>
    <xdr:from>
      <xdr:col>1</xdr:col>
      <xdr:colOff>350023</xdr:colOff>
      <xdr:row>149</xdr:row>
      <xdr:rowOff>108563</xdr:rowOff>
    </xdr:from>
    <xdr:to>
      <xdr:col>3</xdr:col>
      <xdr:colOff>556768</xdr:colOff>
      <xdr:row>150</xdr:row>
      <xdr:rowOff>73055</xdr:rowOff>
    </xdr:to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E623B6C6-8033-ED4E-AB68-7C3C5C5AFEEF}"/>
            </a:ext>
          </a:extLst>
        </xdr:cNvPr>
        <xdr:cNvSpPr txBox="1"/>
      </xdr:nvSpPr>
      <xdr:spPr>
        <a:xfrm>
          <a:off x="1177000" y="35757168"/>
          <a:ext cx="2274187" cy="17123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TRADES</a:t>
          </a:r>
        </a:p>
      </xdr:txBody>
    </xdr:sp>
    <xdr:clientData/>
  </xdr:twoCellAnchor>
  <xdr:twoCellAnchor>
    <xdr:from>
      <xdr:col>1</xdr:col>
      <xdr:colOff>345457</xdr:colOff>
      <xdr:row>152</xdr:row>
      <xdr:rowOff>142587</xdr:rowOff>
    </xdr:from>
    <xdr:to>
      <xdr:col>3</xdr:col>
      <xdr:colOff>552202</xdr:colOff>
      <xdr:row>153</xdr:row>
      <xdr:rowOff>107079</xdr:rowOff>
    </xdr:to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69C863BB-7A70-7C4D-B308-6AF31EFC70E0}"/>
            </a:ext>
          </a:extLst>
        </xdr:cNvPr>
        <xdr:cNvSpPr txBox="1"/>
      </xdr:nvSpPr>
      <xdr:spPr>
        <a:xfrm>
          <a:off x="1172434" y="36411424"/>
          <a:ext cx="2274187" cy="17123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P/L</a:t>
          </a:r>
        </a:p>
      </xdr:txBody>
    </xdr:sp>
    <xdr:clientData/>
  </xdr:twoCellAnchor>
  <xdr:twoCellAnchor>
    <xdr:from>
      <xdr:col>1</xdr:col>
      <xdr:colOff>345456</xdr:colOff>
      <xdr:row>150</xdr:row>
      <xdr:rowOff>86408</xdr:rowOff>
    </xdr:from>
    <xdr:to>
      <xdr:col>3</xdr:col>
      <xdr:colOff>552201</xdr:colOff>
      <xdr:row>152</xdr:row>
      <xdr:rowOff>120508</xdr:rowOff>
    </xdr:to>
    <xdr:sp macro="" textlink="'Trade Analysis'!AL35">
      <xdr:nvSpPr>
        <xdr:cNvPr id="1189" name="TextBox 1188">
          <a:extLst>
            <a:ext uri="{FF2B5EF4-FFF2-40B4-BE49-F238E27FC236}">
              <a16:creationId xmlns:a16="http://schemas.microsoft.com/office/drawing/2014/main" id="{6F1954A2-9C11-7B45-8DFA-234994429168}"/>
            </a:ext>
          </a:extLst>
        </xdr:cNvPr>
        <xdr:cNvSpPr txBox="1"/>
      </xdr:nvSpPr>
      <xdr:spPr>
        <a:xfrm>
          <a:off x="1172433" y="35941757"/>
          <a:ext cx="2274187" cy="447588"/>
        </a:xfrm>
        <a:prstGeom prst="roundRect">
          <a:avLst>
            <a:gd name="adj" fmla="val 50000"/>
          </a:avLst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790B66B-F000-D743-9566-C6DBE5B30522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13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1</xdr:col>
      <xdr:colOff>349005</xdr:colOff>
      <xdr:row>153</xdr:row>
      <xdr:rowOff>129417</xdr:rowOff>
    </xdr:from>
    <xdr:to>
      <xdr:col>3</xdr:col>
      <xdr:colOff>555750</xdr:colOff>
      <xdr:row>155</xdr:row>
      <xdr:rowOff>165064</xdr:rowOff>
    </xdr:to>
    <xdr:sp macro="" textlink="'Trade Analysis'!AM35">
      <xdr:nvSpPr>
        <xdr:cNvPr id="1190" name="TextBox 1189">
          <a:extLst>
            <a:ext uri="{FF2B5EF4-FFF2-40B4-BE49-F238E27FC236}">
              <a16:creationId xmlns:a16="http://schemas.microsoft.com/office/drawing/2014/main" id="{CDB3887F-AC11-3943-8F02-C24CAA46E00C}"/>
            </a:ext>
          </a:extLst>
        </xdr:cNvPr>
        <xdr:cNvSpPr txBox="1"/>
      </xdr:nvSpPr>
      <xdr:spPr>
        <a:xfrm>
          <a:off x="1175982" y="36604998"/>
          <a:ext cx="2274187" cy="449136"/>
        </a:xfrm>
        <a:prstGeom prst="roundRect">
          <a:avLst>
            <a:gd name="adj" fmla="val 50000"/>
          </a:avLst>
        </a:prstGeom>
        <a:solidFill>
          <a:schemeClr val="accent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693F9A5-1C78-E343-A7ED-3ED884450692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 $12,323.00 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1</xdr:col>
      <xdr:colOff>350754</xdr:colOff>
      <xdr:row>160</xdr:row>
      <xdr:rowOff>73748</xdr:rowOff>
    </xdr:from>
    <xdr:to>
      <xdr:col>3</xdr:col>
      <xdr:colOff>557499</xdr:colOff>
      <xdr:row>161</xdr:row>
      <xdr:rowOff>40877</xdr:rowOff>
    </xdr:to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4BDA0246-A590-B44D-AF10-868A35001ABC}"/>
            </a:ext>
          </a:extLst>
        </xdr:cNvPr>
        <xdr:cNvSpPr txBox="1"/>
      </xdr:nvSpPr>
      <xdr:spPr>
        <a:xfrm>
          <a:off x="1177731" y="37996539"/>
          <a:ext cx="2274187" cy="173873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TRADES</a:t>
          </a:r>
        </a:p>
      </xdr:txBody>
    </xdr:sp>
    <xdr:clientData/>
  </xdr:twoCellAnchor>
  <xdr:twoCellAnchor>
    <xdr:from>
      <xdr:col>1</xdr:col>
      <xdr:colOff>346188</xdr:colOff>
      <xdr:row>163</xdr:row>
      <xdr:rowOff>114892</xdr:rowOff>
    </xdr:from>
    <xdr:to>
      <xdr:col>3</xdr:col>
      <xdr:colOff>552933</xdr:colOff>
      <xdr:row>164</xdr:row>
      <xdr:rowOff>82021</xdr:rowOff>
    </xdr:to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098E0475-B661-284F-9F69-8E61D7EEE7FB}"/>
            </a:ext>
          </a:extLst>
        </xdr:cNvPr>
        <xdr:cNvSpPr txBox="1"/>
      </xdr:nvSpPr>
      <xdr:spPr>
        <a:xfrm>
          <a:off x="1173165" y="38657915"/>
          <a:ext cx="2274187" cy="173873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P/L</a:t>
          </a:r>
        </a:p>
      </xdr:txBody>
    </xdr:sp>
    <xdr:clientData/>
  </xdr:twoCellAnchor>
  <xdr:twoCellAnchor>
    <xdr:from>
      <xdr:col>1</xdr:col>
      <xdr:colOff>346187</xdr:colOff>
      <xdr:row>161</xdr:row>
      <xdr:rowOff>54230</xdr:rowOff>
    </xdr:from>
    <xdr:to>
      <xdr:col>3</xdr:col>
      <xdr:colOff>552932</xdr:colOff>
      <xdr:row>163</xdr:row>
      <xdr:rowOff>92813</xdr:rowOff>
    </xdr:to>
    <xdr:sp macro="" textlink="'Trade Analysis'!AL34">
      <xdr:nvSpPr>
        <xdr:cNvPr id="1193" name="TextBox 1192">
          <a:extLst>
            <a:ext uri="{FF2B5EF4-FFF2-40B4-BE49-F238E27FC236}">
              <a16:creationId xmlns:a16="http://schemas.microsoft.com/office/drawing/2014/main" id="{0941E53D-38A4-8F42-9671-225220743CAD}"/>
            </a:ext>
          </a:extLst>
        </xdr:cNvPr>
        <xdr:cNvSpPr txBox="1"/>
      </xdr:nvSpPr>
      <xdr:spPr>
        <a:xfrm>
          <a:off x="1173164" y="38183765"/>
          <a:ext cx="2274187" cy="452071"/>
        </a:xfrm>
        <a:prstGeom prst="roundRect">
          <a:avLst>
            <a:gd name="adj" fmla="val 50000"/>
          </a:avLst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D389DAB-4B8C-5A4D-A589-F39C02033569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9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1</xdr:col>
      <xdr:colOff>349736</xdr:colOff>
      <xdr:row>164</xdr:row>
      <xdr:rowOff>104359</xdr:rowOff>
    </xdr:from>
    <xdr:to>
      <xdr:col>3</xdr:col>
      <xdr:colOff>556481</xdr:colOff>
      <xdr:row>166</xdr:row>
      <xdr:rowOff>141852</xdr:rowOff>
    </xdr:to>
    <xdr:sp macro="" textlink="'Trade Analysis'!AM34">
      <xdr:nvSpPr>
        <xdr:cNvPr id="1194" name="TextBox 1193">
          <a:extLst>
            <a:ext uri="{FF2B5EF4-FFF2-40B4-BE49-F238E27FC236}">
              <a16:creationId xmlns:a16="http://schemas.microsoft.com/office/drawing/2014/main" id="{96899178-F5BB-1C41-BFC8-2799FECC7EE6}"/>
            </a:ext>
          </a:extLst>
        </xdr:cNvPr>
        <xdr:cNvSpPr txBox="1"/>
      </xdr:nvSpPr>
      <xdr:spPr>
        <a:xfrm>
          <a:off x="1176713" y="38854126"/>
          <a:ext cx="2274187" cy="450982"/>
        </a:xfrm>
        <a:prstGeom prst="roundRect">
          <a:avLst>
            <a:gd name="adj" fmla="val 50000"/>
          </a:avLst>
        </a:prstGeom>
        <a:solidFill>
          <a:schemeClr val="accent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DBA6A51-2101-3B41-9492-38E2C8452C7F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 $14,258.40 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1</xdr:col>
      <xdr:colOff>333065</xdr:colOff>
      <xdr:row>171</xdr:row>
      <xdr:rowOff>33379</xdr:rowOff>
    </xdr:from>
    <xdr:to>
      <xdr:col>3</xdr:col>
      <xdr:colOff>539810</xdr:colOff>
      <xdr:row>172</xdr:row>
      <xdr:rowOff>508</xdr:rowOff>
    </xdr:to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E6C9CC6E-9A7D-694D-B1BB-E1481304A916}"/>
            </a:ext>
          </a:extLst>
        </xdr:cNvPr>
        <xdr:cNvSpPr txBox="1"/>
      </xdr:nvSpPr>
      <xdr:spPr>
        <a:xfrm>
          <a:off x="1160042" y="40230356"/>
          <a:ext cx="2274187" cy="173873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TRADES</a:t>
          </a:r>
        </a:p>
      </xdr:txBody>
    </xdr:sp>
    <xdr:clientData/>
  </xdr:twoCellAnchor>
  <xdr:twoCellAnchor>
    <xdr:from>
      <xdr:col>1</xdr:col>
      <xdr:colOff>328499</xdr:colOff>
      <xdr:row>174</xdr:row>
      <xdr:rowOff>74524</xdr:rowOff>
    </xdr:from>
    <xdr:to>
      <xdr:col>3</xdr:col>
      <xdr:colOff>535244</xdr:colOff>
      <xdr:row>175</xdr:row>
      <xdr:rowOff>41653</xdr:rowOff>
    </xdr:to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E4F80080-D2AD-CC44-A9BF-26F2576B4799}"/>
            </a:ext>
          </a:extLst>
        </xdr:cNvPr>
        <xdr:cNvSpPr txBox="1"/>
      </xdr:nvSpPr>
      <xdr:spPr>
        <a:xfrm>
          <a:off x="1155476" y="40891733"/>
          <a:ext cx="2274187" cy="173873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P/L</a:t>
          </a:r>
        </a:p>
      </xdr:txBody>
    </xdr:sp>
    <xdr:clientData/>
  </xdr:twoCellAnchor>
  <xdr:twoCellAnchor>
    <xdr:from>
      <xdr:col>1</xdr:col>
      <xdr:colOff>328498</xdr:colOff>
      <xdr:row>172</xdr:row>
      <xdr:rowOff>13861</xdr:rowOff>
    </xdr:from>
    <xdr:to>
      <xdr:col>3</xdr:col>
      <xdr:colOff>535243</xdr:colOff>
      <xdr:row>174</xdr:row>
      <xdr:rowOff>52445</xdr:rowOff>
    </xdr:to>
    <xdr:sp macro="" textlink="'Trade Analysis'!AL36">
      <xdr:nvSpPr>
        <xdr:cNvPr id="1197" name="TextBox 1196">
          <a:extLst>
            <a:ext uri="{FF2B5EF4-FFF2-40B4-BE49-F238E27FC236}">
              <a16:creationId xmlns:a16="http://schemas.microsoft.com/office/drawing/2014/main" id="{40A04D1D-71D3-D348-830C-35CD8FC9D9F7}"/>
            </a:ext>
          </a:extLst>
        </xdr:cNvPr>
        <xdr:cNvSpPr txBox="1"/>
      </xdr:nvSpPr>
      <xdr:spPr>
        <a:xfrm>
          <a:off x="1155475" y="40417582"/>
          <a:ext cx="2274187" cy="452072"/>
        </a:xfrm>
        <a:prstGeom prst="roundRect">
          <a:avLst>
            <a:gd name="adj" fmla="val 50000"/>
          </a:avLst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FD57E97-C461-EA4C-9A5F-E6A0FF20AC90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17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1</xdr:col>
      <xdr:colOff>332047</xdr:colOff>
      <xdr:row>175</xdr:row>
      <xdr:rowOff>63991</xdr:rowOff>
    </xdr:from>
    <xdr:to>
      <xdr:col>3</xdr:col>
      <xdr:colOff>538792</xdr:colOff>
      <xdr:row>177</xdr:row>
      <xdr:rowOff>101483</xdr:rowOff>
    </xdr:to>
    <xdr:sp macro="" textlink="'Trade Analysis'!AM36">
      <xdr:nvSpPr>
        <xdr:cNvPr id="1198" name="TextBox 1197">
          <a:extLst>
            <a:ext uri="{FF2B5EF4-FFF2-40B4-BE49-F238E27FC236}">
              <a16:creationId xmlns:a16="http://schemas.microsoft.com/office/drawing/2014/main" id="{CF352E93-683A-9D4B-9090-5F7E07D17704}"/>
            </a:ext>
          </a:extLst>
        </xdr:cNvPr>
        <xdr:cNvSpPr txBox="1"/>
      </xdr:nvSpPr>
      <xdr:spPr>
        <a:xfrm>
          <a:off x="1159024" y="41087944"/>
          <a:ext cx="2274187" cy="450981"/>
        </a:xfrm>
        <a:prstGeom prst="roundRect">
          <a:avLst>
            <a:gd name="adj" fmla="val 50000"/>
          </a:avLst>
        </a:prstGeom>
        <a:solidFill>
          <a:schemeClr val="accent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DEAEC8D-737B-0444-A8E1-457785C6DD92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 $1,144.00 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4</xdr:col>
      <xdr:colOff>193019</xdr:colOff>
      <xdr:row>149</xdr:row>
      <xdr:rowOff>74496</xdr:rowOff>
    </xdr:from>
    <xdr:to>
      <xdr:col>6</xdr:col>
      <xdr:colOff>658720</xdr:colOff>
      <xdr:row>150</xdr:row>
      <xdr:rowOff>41626</xdr:rowOff>
    </xdr:to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0BD9A582-5E6B-054D-BD15-C28B4C300B95}"/>
            </a:ext>
          </a:extLst>
        </xdr:cNvPr>
        <xdr:cNvSpPr txBox="1"/>
      </xdr:nvSpPr>
      <xdr:spPr>
        <a:xfrm>
          <a:off x="4209763" y="35723101"/>
          <a:ext cx="2592213" cy="1738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TRADES</a:t>
          </a:r>
        </a:p>
      </xdr:txBody>
    </xdr:sp>
    <xdr:clientData/>
  </xdr:twoCellAnchor>
  <xdr:twoCellAnchor>
    <xdr:from>
      <xdr:col>4</xdr:col>
      <xdr:colOff>188453</xdr:colOff>
      <xdr:row>152</xdr:row>
      <xdr:rowOff>111158</xdr:rowOff>
    </xdr:from>
    <xdr:to>
      <xdr:col>6</xdr:col>
      <xdr:colOff>654154</xdr:colOff>
      <xdr:row>153</xdr:row>
      <xdr:rowOff>75650</xdr:rowOff>
    </xdr:to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304FD3A4-C11D-CD4B-858D-451BF38F9A69}"/>
            </a:ext>
          </a:extLst>
        </xdr:cNvPr>
        <xdr:cNvSpPr txBox="1"/>
      </xdr:nvSpPr>
      <xdr:spPr>
        <a:xfrm>
          <a:off x="4205197" y="36379995"/>
          <a:ext cx="2592213" cy="17123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P/L</a:t>
          </a:r>
        </a:p>
      </xdr:txBody>
    </xdr:sp>
    <xdr:clientData/>
  </xdr:twoCellAnchor>
  <xdr:twoCellAnchor>
    <xdr:from>
      <xdr:col>4</xdr:col>
      <xdr:colOff>188452</xdr:colOff>
      <xdr:row>150</xdr:row>
      <xdr:rowOff>54979</xdr:rowOff>
    </xdr:from>
    <xdr:to>
      <xdr:col>6</xdr:col>
      <xdr:colOff>654153</xdr:colOff>
      <xdr:row>152</xdr:row>
      <xdr:rowOff>89079</xdr:rowOff>
    </xdr:to>
    <xdr:sp macro="" textlink="'Trade Analysis'!AL31">
      <xdr:nvSpPr>
        <xdr:cNvPr id="1201" name="TextBox 1200">
          <a:extLst>
            <a:ext uri="{FF2B5EF4-FFF2-40B4-BE49-F238E27FC236}">
              <a16:creationId xmlns:a16="http://schemas.microsoft.com/office/drawing/2014/main" id="{F0253B9E-F3F9-C34C-A93A-785977A213FC}"/>
            </a:ext>
          </a:extLst>
        </xdr:cNvPr>
        <xdr:cNvSpPr txBox="1"/>
      </xdr:nvSpPr>
      <xdr:spPr>
        <a:xfrm>
          <a:off x="4205196" y="35910328"/>
          <a:ext cx="2592213" cy="447588"/>
        </a:xfrm>
        <a:prstGeom prst="roundRect">
          <a:avLst>
            <a:gd name="adj" fmla="val 50000"/>
          </a:avLst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D63B628-64A6-E24E-B86A-CA53056B647A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11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4</xdr:col>
      <xdr:colOff>192001</xdr:colOff>
      <xdr:row>153</xdr:row>
      <xdr:rowOff>97988</xdr:rowOff>
    </xdr:from>
    <xdr:to>
      <xdr:col>6</xdr:col>
      <xdr:colOff>657702</xdr:colOff>
      <xdr:row>155</xdr:row>
      <xdr:rowOff>133635</xdr:rowOff>
    </xdr:to>
    <xdr:sp macro="" textlink="'Trade Analysis'!AM31">
      <xdr:nvSpPr>
        <xdr:cNvPr id="1202" name="TextBox 1201">
          <a:extLst>
            <a:ext uri="{FF2B5EF4-FFF2-40B4-BE49-F238E27FC236}">
              <a16:creationId xmlns:a16="http://schemas.microsoft.com/office/drawing/2014/main" id="{CC236F34-D2EA-504B-B59B-2A9FC6EB7350}"/>
            </a:ext>
          </a:extLst>
        </xdr:cNvPr>
        <xdr:cNvSpPr txBox="1"/>
      </xdr:nvSpPr>
      <xdr:spPr>
        <a:xfrm>
          <a:off x="4208745" y="36573569"/>
          <a:ext cx="2592213" cy="449136"/>
        </a:xfrm>
        <a:prstGeom prst="roundRect">
          <a:avLst>
            <a:gd name="adj" fmla="val 50000"/>
          </a:avLst>
        </a:prstGeom>
        <a:solidFill>
          <a:schemeClr val="accent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DB39181-7A78-8E4D-A5DD-471FC5FAC8F9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 $3,244.00 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4</xdr:col>
      <xdr:colOff>254704</xdr:colOff>
      <xdr:row>160</xdr:row>
      <xdr:rowOff>77376</xdr:rowOff>
    </xdr:from>
    <xdr:to>
      <xdr:col>6</xdr:col>
      <xdr:colOff>720405</xdr:colOff>
      <xdr:row>161</xdr:row>
      <xdr:rowOff>44505</xdr:rowOff>
    </xdr:to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D467490A-2CBB-1344-8788-A27BC509E91E}"/>
            </a:ext>
          </a:extLst>
        </xdr:cNvPr>
        <xdr:cNvSpPr txBox="1"/>
      </xdr:nvSpPr>
      <xdr:spPr>
        <a:xfrm>
          <a:off x="4271448" y="38000167"/>
          <a:ext cx="2592213" cy="173873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TRADES</a:t>
          </a:r>
        </a:p>
      </xdr:txBody>
    </xdr:sp>
    <xdr:clientData/>
  </xdr:twoCellAnchor>
  <xdr:twoCellAnchor>
    <xdr:from>
      <xdr:col>4</xdr:col>
      <xdr:colOff>250138</xdr:colOff>
      <xdr:row>163</xdr:row>
      <xdr:rowOff>118520</xdr:rowOff>
    </xdr:from>
    <xdr:to>
      <xdr:col>6</xdr:col>
      <xdr:colOff>715839</xdr:colOff>
      <xdr:row>164</xdr:row>
      <xdr:rowOff>85649</xdr:rowOff>
    </xdr:to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C72B557E-D297-FE47-8785-41EFC9A5AEEB}"/>
            </a:ext>
          </a:extLst>
        </xdr:cNvPr>
        <xdr:cNvSpPr txBox="1"/>
      </xdr:nvSpPr>
      <xdr:spPr>
        <a:xfrm>
          <a:off x="4266882" y="38661543"/>
          <a:ext cx="2592213" cy="173873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P/L</a:t>
          </a:r>
        </a:p>
      </xdr:txBody>
    </xdr:sp>
    <xdr:clientData/>
  </xdr:twoCellAnchor>
  <xdr:twoCellAnchor>
    <xdr:from>
      <xdr:col>4</xdr:col>
      <xdr:colOff>250137</xdr:colOff>
      <xdr:row>161</xdr:row>
      <xdr:rowOff>57858</xdr:rowOff>
    </xdr:from>
    <xdr:to>
      <xdr:col>6</xdr:col>
      <xdr:colOff>715838</xdr:colOff>
      <xdr:row>163</xdr:row>
      <xdr:rowOff>96441</xdr:rowOff>
    </xdr:to>
    <xdr:sp macro="" textlink="'Trade Analysis'!AL33">
      <xdr:nvSpPr>
        <xdr:cNvPr id="1205" name="TextBox 1204">
          <a:extLst>
            <a:ext uri="{FF2B5EF4-FFF2-40B4-BE49-F238E27FC236}">
              <a16:creationId xmlns:a16="http://schemas.microsoft.com/office/drawing/2014/main" id="{ABD5E77C-02E8-7E45-86C7-0E4ED7EC6CF6}"/>
            </a:ext>
          </a:extLst>
        </xdr:cNvPr>
        <xdr:cNvSpPr txBox="1"/>
      </xdr:nvSpPr>
      <xdr:spPr>
        <a:xfrm>
          <a:off x="4266881" y="38187393"/>
          <a:ext cx="2592213" cy="452071"/>
        </a:xfrm>
        <a:prstGeom prst="roundRect">
          <a:avLst>
            <a:gd name="adj" fmla="val 50000"/>
          </a:avLst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E1CD14E-C5DD-6448-8891-1E7F1ACC6D59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24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4</xdr:col>
      <xdr:colOff>253686</xdr:colOff>
      <xdr:row>164</xdr:row>
      <xdr:rowOff>107987</xdr:rowOff>
    </xdr:from>
    <xdr:to>
      <xdr:col>6</xdr:col>
      <xdr:colOff>719387</xdr:colOff>
      <xdr:row>166</xdr:row>
      <xdr:rowOff>145480</xdr:rowOff>
    </xdr:to>
    <xdr:sp macro="" textlink="'Trade Analysis'!AM33">
      <xdr:nvSpPr>
        <xdr:cNvPr id="1206" name="TextBox 1205">
          <a:extLst>
            <a:ext uri="{FF2B5EF4-FFF2-40B4-BE49-F238E27FC236}">
              <a16:creationId xmlns:a16="http://schemas.microsoft.com/office/drawing/2014/main" id="{84D2B8C4-1B6C-E64E-9323-CA5886ECF19C}"/>
            </a:ext>
          </a:extLst>
        </xdr:cNvPr>
        <xdr:cNvSpPr txBox="1"/>
      </xdr:nvSpPr>
      <xdr:spPr>
        <a:xfrm>
          <a:off x="4270430" y="38857754"/>
          <a:ext cx="2592213" cy="450982"/>
        </a:xfrm>
        <a:prstGeom prst="roundRect">
          <a:avLst>
            <a:gd name="adj" fmla="val 50000"/>
          </a:avLst>
        </a:prstGeom>
        <a:solidFill>
          <a:schemeClr val="accent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862FC89-AD92-B446-BD7C-863550E32848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 $(2,421.00)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4</xdr:col>
      <xdr:colOff>293711</xdr:colOff>
      <xdr:row>171</xdr:row>
      <xdr:rowOff>59687</xdr:rowOff>
    </xdr:from>
    <xdr:to>
      <xdr:col>6</xdr:col>
      <xdr:colOff>759412</xdr:colOff>
      <xdr:row>172</xdr:row>
      <xdr:rowOff>26816</xdr:rowOff>
    </xdr:to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6F543260-3EAF-EA40-9EAE-D2EBAA8F52B6}"/>
            </a:ext>
          </a:extLst>
        </xdr:cNvPr>
        <xdr:cNvSpPr txBox="1"/>
      </xdr:nvSpPr>
      <xdr:spPr>
        <a:xfrm>
          <a:off x="4310455" y="40256664"/>
          <a:ext cx="2592213" cy="173873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TRADES</a:t>
          </a:r>
        </a:p>
      </xdr:txBody>
    </xdr:sp>
    <xdr:clientData/>
  </xdr:twoCellAnchor>
  <xdr:twoCellAnchor>
    <xdr:from>
      <xdr:col>4</xdr:col>
      <xdr:colOff>289145</xdr:colOff>
      <xdr:row>174</xdr:row>
      <xdr:rowOff>100832</xdr:rowOff>
    </xdr:from>
    <xdr:to>
      <xdr:col>6</xdr:col>
      <xdr:colOff>754846</xdr:colOff>
      <xdr:row>175</xdr:row>
      <xdr:rowOff>67961</xdr:rowOff>
    </xdr:to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E26D722B-BF08-9041-A000-70D7C55B84BE}"/>
            </a:ext>
          </a:extLst>
        </xdr:cNvPr>
        <xdr:cNvSpPr txBox="1"/>
      </xdr:nvSpPr>
      <xdr:spPr>
        <a:xfrm>
          <a:off x="4305889" y="40918041"/>
          <a:ext cx="2592213" cy="173873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P/L</a:t>
          </a:r>
        </a:p>
      </xdr:txBody>
    </xdr:sp>
    <xdr:clientData/>
  </xdr:twoCellAnchor>
  <xdr:twoCellAnchor>
    <xdr:from>
      <xdr:col>4</xdr:col>
      <xdr:colOff>289144</xdr:colOff>
      <xdr:row>172</xdr:row>
      <xdr:rowOff>40169</xdr:rowOff>
    </xdr:from>
    <xdr:to>
      <xdr:col>6</xdr:col>
      <xdr:colOff>754845</xdr:colOff>
      <xdr:row>174</xdr:row>
      <xdr:rowOff>78753</xdr:rowOff>
    </xdr:to>
    <xdr:sp macro="" textlink="'Trade Analysis'!AL32">
      <xdr:nvSpPr>
        <xdr:cNvPr id="1209" name="TextBox 1208">
          <a:extLst>
            <a:ext uri="{FF2B5EF4-FFF2-40B4-BE49-F238E27FC236}">
              <a16:creationId xmlns:a16="http://schemas.microsoft.com/office/drawing/2014/main" id="{1ADCA532-C682-AA44-BE98-FE0E1006E0BD}"/>
            </a:ext>
          </a:extLst>
        </xdr:cNvPr>
        <xdr:cNvSpPr txBox="1"/>
      </xdr:nvSpPr>
      <xdr:spPr>
        <a:xfrm>
          <a:off x="4305888" y="40443890"/>
          <a:ext cx="2592213" cy="452072"/>
        </a:xfrm>
        <a:prstGeom prst="roundRect">
          <a:avLst>
            <a:gd name="adj" fmla="val 50000"/>
          </a:avLst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58332CB-1E90-AB45-9028-DD5FA1250BF4}" type="TxLink">
            <a:rPr lang="en-US" sz="2400" b="0" i="0" u="none" strike="noStrike">
              <a:solidFill>
                <a:schemeClr val="bg1"/>
              </a:solidFill>
              <a:latin typeface="Alfarn" pitchFamily="2" charset="77"/>
              <a:ea typeface="+mn-ea"/>
              <a:cs typeface="Calibri"/>
            </a:rPr>
            <a:pPr marL="0" indent="0" algn="ctr"/>
            <a:t>5</a:t>
          </a:fld>
          <a:endParaRPr lang="en-US" sz="2400" b="0" i="0" u="none" strike="noStrike">
            <a:solidFill>
              <a:schemeClr val="bg1"/>
            </a:solidFill>
            <a:latin typeface="Alfarn" pitchFamily="2" charset="77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292693</xdr:colOff>
      <xdr:row>175</xdr:row>
      <xdr:rowOff>90299</xdr:rowOff>
    </xdr:from>
    <xdr:to>
      <xdr:col>6</xdr:col>
      <xdr:colOff>758394</xdr:colOff>
      <xdr:row>177</xdr:row>
      <xdr:rowOff>127791</xdr:rowOff>
    </xdr:to>
    <xdr:sp macro="" textlink="'Trade Analysis'!AM32">
      <xdr:nvSpPr>
        <xdr:cNvPr id="1210" name="TextBox 1209">
          <a:extLst>
            <a:ext uri="{FF2B5EF4-FFF2-40B4-BE49-F238E27FC236}">
              <a16:creationId xmlns:a16="http://schemas.microsoft.com/office/drawing/2014/main" id="{9F0668C3-525D-1E4B-9D80-9A2263B59B64}"/>
            </a:ext>
          </a:extLst>
        </xdr:cNvPr>
        <xdr:cNvSpPr txBox="1"/>
      </xdr:nvSpPr>
      <xdr:spPr>
        <a:xfrm>
          <a:off x="4309437" y="41114252"/>
          <a:ext cx="2592213" cy="450981"/>
        </a:xfrm>
        <a:prstGeom prst="roundRect">
          <a:avLst>
            <a:gd name="adj" fmla="val 50000"/>
          </a:avLst>
        </a:prstGeom>
        <a:solidFill>
          <a:schemeClr val="accent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5C52F69-1043-1F42-A3DD-768F3110D7A8}" type="TxLink">
            <a:rPr lang="en-US" sz="2400" b="1" i="0" u="none" strike="noStrike">
              <a:solidFill>
                <a:schemeClr val="bg1"/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rPr>
            <a:pPr marL="0" indent="0" algn="ctr"/>
            <a:t> $5,692.00 </a:t>
          </a:fld>
          <a:endParaRPr lang="en-US" sz="2400" b="1" i="0" u="none" strike="noStrike">
            <a:solidFill>
              <a:schemeClr val="bg1"/>
            </a:solidFill>
            <a:latin typeface="Arial Black" panose="020B0604020202020204" pitchFamily="34" charset="0"/>
            <a:ea typeface="+mn-ea"/>
            <a:cs typeface="Arial Black" panose="020B0604020202020204" pitchFamily="34" charset="0"/>
          </a:endParaRPr>
        </a:p>
      </xdr:txBody>
    </xdr:sp>
    <xdr:clientData/>
  </xdr:twoCellAnchor>
  <xdr:twoCellAnchor>
    <xdr:from>
      <xdr:col>7</xdr:col>
      <xdr:colOff>324255</xdr:colOff>
      <xdr:row>120</xdr:row>
      <xdr:rowOff>135106</xdr:rowOff>
    </xdr:from>
    <xdr:to>
      <xdr:col>35</xdr:col>
      <xdr:colOff>673469</xdr:colOff>
      <xdr:row>144</xdr:row>
      <xdr:rowOff>137474</xdr:rowOff>
    </xdr:to>
    <xdr:sp macro="" textlink="">
      <xdr:nvSpPr>
        <xdr:cNvPr id="1215" name="Rounded Rectangle 1214">
          <a:extLst>
            <a:ext uri="{FF2B5EF4-FFF2-40B4-BE49-F238E27FC236}">
              <a16:creationId xmlns:a16="http://schemas.microsoft.com/office/drawing/2014/main" id="{F1916AD5-C531-F544-BDA9-B07F79C34755}"/>
            </a:ext>
          </a:extLst>
        </xdr:cNvPr>
        <xdr:cNvSpPr/>
      </xdr:nvSpPr>
      <xdr:spPr>
        <a:xfrm>
          <a:off x="7349787" y="30777234"/>
          <a:ext cx="28883682" cy="5190453"/>
        </a:xfrm>
        <a:prstGeom prst="roundRect">
          <a:avLst>
            <a:gd name="adj" fmla="val 4170"/>
          </a:avLst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479560</xdr:colOff>
      <xdr:row>120</xdr:row>
      <xdr:rowOff>54043</xdr:rowOff>
    </xdr:from>
    <xdr:to>
      <xdr:col>35</xdr:col>
      <xdr:colOff>297234</xdr:colOff>
      <xdr:row>144</xdr:row>
      <xdr:rowOff>35158</xdr:rowOff>
    </xdr:to>
    <xdr:graphicFrame macro="">
      <xdr:nvGraphicFramePr>
        <xdr:cNvPr id="1216" name="Chart 1215">
          <a:extLst>
            <a:ext uri="{FF2B5EF4-FFF2-40B4-BE49-F238E27FC236}">
              <a16:creationId xmlns:a16="http://schemas.microsoft.com/office/drawing/2014/main" id="{7656CD30-CF69-7F4C-9C2F-3366F95682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325157</xdr:colOff>
      <xdr:row>146</xdr:row>
      <xdr:rowOff>121389</xdr:rowOff>
    </xdr:from>
    <xdr:to>
      <xdr:col>20</xdr:col>
      <xdr:colOff>417033</xdr:colOff>
      <xdr:row>178</xdr:row>
      <xdr:rowOff>112402</xdr:rowOff>
    </xdr:to>
    <xdr:sp macro="" textlink="">
      <xdr:nvSpPr>
        <xdr:cNvPr id="1217" name="Rounded Rectangle 1216">
          <a:extLst>
            <a:ext uri="{FF2B5EF4-FFF2-40B4-BE49-F238E27FC236}">
              <a16:creationId xmlns:a16="http://schemas.microsoft.com/office/drawing/2014/main" id="{DC2C2CF8-1331-544A-AECF-F1FF4338559E}"/>
            </a:ext>
          </a:extLst>
        </xdr:cNvPr>
        <xdr:cNvSpPr/>
      </xdr:nvSpPr>
      <xdr:spPr>
        <a:xfrm>
          <a:off x="14803157" y="34817789"/>
          <a:ext cx="7076876" cy="6493413"/>
        </a:xfrm>
        <a:prstGeom prst="roundRect">
          <a:avLst>
            <a:gd name="adj" fmla="val 8334"/>
          </a:avLst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533400</xdr:colOff>
      <xdr:row>147</xdr:row>
      <xdr:rowOff>76200</xdr:rowOff>
    </xdr:from>
    <xdr:to>
      <xdr:col>20</xdr:col>
      <xdr:colOff>355600</xdr:colOff>
      <xdr:row>178</xdr:row>
      <xdr:rowOff>101600</xdr:rowOff>
    </xdr:to>
    <xdr:graphicFrame macro="">
      <xdr:nvGraphicFramePr>
        <xdr:cNvPr id="1218" name="Chart 1217">
          <a:extLst>
            <a:ext uri="{FF2B5EF4-FFF2-40B4-BE49-F238E27FC236}">
              <a16:creationId xmlns:a16="http://schemas.microsoft.com/office/drawing/2014/main" id="{A20751D2-D4EE-CC08-74EA-C021501B1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20</xdr:col>
      <xdr:colOff>836340</xdr:colOff>
      <xdr:row>147</xdr:row>
      <xdr:rowOff>0</xdr:rowOff>
    </xdr:from>
    <xdr:to>
      <xdr:col>35</xdr:col>
      <xdr:colOff>689851</xdr:colOff>
      <xdr:row>178</xdr:row>
      <xdr:rowOff>122809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DAEA5EA-6808-AD49-BFB4-991D4B82FFA6}"/>
            </a:ext>
          </a:extLst>
        </xdr:cNvPr>
        <xdr:cNvSpPr/>
      </xdr:nvSpPr>
      <xdr:spPr>
        <a:xfrm>
          <a:off x="22240486" y="36613171"/>
          <a:ext cx="13978389" cy="6844516"/>
        </a:xfrm>
        <a:prstGeom prst="roundRect">
          <a:avLst>
            <a:gd name="adj" fmla="val 5743"/>
          </a:avLst>
        </a:prstGeom>
        <a:solidFill>
          <a:schemeClr val="tx1"/>
        </a:solidFill>
        <a:ln>
          <a:noFill/>
        </a:ln>
        <a:effectLst>
          <a:outerShdw blurRad="164892" dist="241300" dir="2700000" algn="tl" rotWithShape="0">
            <a:schemeClr val="bg1">
              <a:lumMod val="85000"/>
              <a:alpha val="16947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991647</xdr:colOff>
      <xdr:row>147</xdr:row>
      <xdr:rowOff>90877</xdr:rowOff>
    </xdr:from>
    <xdr:to>
      <xdr:col>35</xdr:col>
      <xdr:colOff>588535</xdr:colOff>
      <xdr:row>177</xdr:row>
      <xdr:rowOff>185854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6BC10F5-9DA3-B241-B24E-FE68CB3964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Trading%20Stats%206:26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 Matz" refreshedDate="45103.442123842593" createdVersion="8" refreshedVersion="8" minRefreshableVersion="3" recordCount="20" xr:uid="{2C81C8F8-F893-2F4E-A1F1-5555FADFAE4C}">
  <cacheSource type="worksheet">
    <worksheetSource ref="A52:AE72" sheet="Trade Analysis" r:id="rId2"/>
  </cacheSource>
  <cacheFields count="31">
    <cacheField name="Trade #" numFmtId="0">
      <sharedItems containsSemiMixedTypes="0" containsString="0" containsNumber="1" containsInteger="1" minValue="0" maxValue="31"/>
    </cacheField>
    <cacheField name="Date" numFmtId="0">
      <sharedItems containsSemiMixedTypes="0" containsString="0" containsNumber="1" containsInteger="1" minValue="0" maxValue="45100"/>
    </cacheField>
    <cacheField name="Day of the Week" numFmtId="0">
      <sharedItems containsMixedTypes="1" containsNumber="1" containsInteger="1" minValue="0" maxValue="0"/>
    </cacheField>
    <cacheField name="Time" numFmtId="0">
      <sharedItems containsSemiMixedTypes="0" containsString="0" containsNumber="1" minValue="0" maxValue="0.45806712962962964"/>
    </cacheField>
    <cacheField name="Stock" numFmtId="0">
      <sharedItems containsMixedTypes="1" containsNumber="1" containsInteger="1" minValue="0" maxValue="0" count="6">
        <s v="UAL"/>
        <s v="MU"/>
        <s v="BABA"/>
        <s v="SBUX"/>
        <s v="XOM"/>
        <n v="0"/>
      </sharedItems>
    </cacheField>
    <cacheField name="Time Frame (Min)" numFmtId="0">
      <sharedItems containsSemiMixedTypes="0" containsString="0" containsNumber="1" containsInteger="1" minValue="0" maxValue="2"/>
    </cacheField>
    <cacheField name="L/S" numFmtId="0">
      <sharedItems containsMixedTypes="1" containsNumber="1" containsInteger="1" minValue="0" maxValue="0"/>
    </cacheField>
    <cacheField name="Price" numFmtId="0">
      <sharedItems containsSemiMixedTypes="0" containsString="0" containsNumber="1" minValue="0" maxValue="102.61"/>
    </cacheField>
    <cacheField name="Setup" numFmtId="0">
      <sharedItems containsMixedTypes="1" containsNumber="1" containsInteger="1" minValue="0" maxValue="0"/>
    </cacheField>
    <cacheField name="Event" numFmtId="0">
      <sharedItems containsMixedTypes="1" containsNumber="1" containsInteger="1" minValue="0" maxValue="0"/>
    </cacheField>
    <cacheField name="Position " numFmtId="0">
      <sharedItems containsMixedTypes="1" containsNumber="1" containsInteger="1" minValue="0" maxValue="0"/>
    </cacheField>
    <cacheField name="Location" numFmtId="0">
      <sharedItems containsMixedTypes="1" containsNumber="1" containsInteger="1" minValue="0" maxValue="0"/>
    </cacheField>
    <cacheField name="Ant / Con" numFmtId="0">
      <sharedItems containsMixedTypes="1" containsNumber="1" containsInteger="1" minValue="0" maxValue="0"/>
    </cacheField>
    <cacheField name="Risk Amt" numFmtId="0">
      <sharedItems containsSemiMixedTypes="0" containsString="0" containsNumber="1" minValue="0" maxValue="0.46"/>
    </cacheField>
    <cacheField name="# of Entry Lots" numFmtId="0">
      <sharedItems containsSemiMixedTypes="0" containsString="0" containsNumber="1" containsInteger="1" minValue="0" maxValue="5"/>
    </cacheField>
    <cacheField name="Event or Max Loss per Trade?" numFmtId="0">
      <sharedItems containsMixedTypes="1" containsNumber="1" containsInteger="1" minValue="0" maxValue="0"/>
    </cacheField>
    <cacheField name="N" numFmtId="0">
      <sharedItems containsMixedTypes="1" containsNumber="1" containsInteger="1" minValue="0" maxValue="0"/>
    </cacheField>
    <cacheField name="P" numFmtId="0">
      <sharedItems containsMixedTypes="1" containsNumber="1" containsInteger="1" minValue="0" maxValue="0"/>
    </cacheField>
    <cacheField name="R" numFmtId="0">
      <sharedItems containsMixedTypes="1" containsNumber="1" containsInteger="1" minValue="0" maxValue="0"/>
    </cacheField>
    <cacheField name="Mandatory Add Taken? (Y/N)" numFmtId="0">
      <sharedItems containsMixedTypes="1" containsNumber="1" containsInteger="1" minValue="0" maxValue="0"/>
    </cacheField>
    <cacheField name="Good Add / Weak Add" numFmtId="0">
      <sharedItems containsMixedTypes="1" containsNumber="1" containsInteger="1" minValue="0" maxValue="0"/>
    </cacheField>
    <cacheField name="Revenge Trade? (Y/N)" numFmtId="0">
      <sharedItems containsMixedTypes="1" containsNumber="1" containsInteger="1" minValue="0" maxValue="0"/>
    </cacheField>
    <cacheField name="Total Share Amt" numFmtId="0">
      <sharedItems containsSemiMixedTypes="0" containsString="0" containsNumber="1" containsInteger="1" minValue="0" maxValue="1600"/>
    </cacheField>
    <cacheField name="Did I catch a Whale?" numFmtId="0">
      <sharedItems containsMixedTypes="1" containsNumber="1" containsInteger="1" minValue="0" maxValue="0"/>
    </cacheField>
    <cacheField name="Was Whale presented?" numFmtId="0">
      <sharedItems containsMixedTypes="1" containsNumber="1" containsInteger="1" minValue="0" maxValue="0"/>
    </cacheField>
    <cacheField name="Wkly Goal (Y/N)" numFmtId="0">
      <sharedItems containsMixedTypes="1" containsNumber="1" containsInteger="1" minValue="0" maxValue="0"/>
    </cacheField>
    <cacheField name="Mo. Goal (Y/N)" numFmtId="0">
      <sharedItems containsMixedTypes="1" containsNumber="1" containsInteger="1" minValue="0" maxValue="0"/>
    </cacheField>
    <cacheField name="Voice Over Loop On? (Y/N)" numFmtId="0">
      <sharedItems containsMixedTypes="1" containsNumber="1" containsInteger="1" minValue="0" maxValue="0"/>
    </cacheField>
    <cacheField name="Leg 1 or 2" numFmtId="0">
      <sharedItems containsMixedTypes="1" containsNumber="1" containsInteger="1" minValue="0" maxValue="0"/>
    </cacheField>
    <cacheField name="Trade Management Rating (1-5)" numFmtId="0">
      <sharedItems containsSemiMixedTypes="0" containsString="0" containsNumber="1" containsInteger="1" minValue="0" maxValue="0"/>
    </cacheField>
    <cacheField name="P&amp;L" numFmtId="44">
      <sharedItems containsSemiMixedTypes="0" containsString="0" containsNumber="1" containsInteger="1" minValue="-166" maxValue="1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 Matz" refreshedDate="45104.587798032408" createdVersion="8" refreshedVersion="8" minRefreshableVersion="3" recordCount="79" xr:uid="{C0789A5C-5E21-8748-BD9B-AF26E427BF5B}">
  <cacheSource type="worksheet">
    <worksheetSource ref="A1:AG80" sheet="Trade Data Recording"/>
  </cacheSource>
  <cacheFields count="33">
    <cacheField name="Batch #" numFmtId="0">
      <sharedItems containsSemiMixedTypes="0" containsString="0" containsNumber="1" containsInteger="1" minValue="1" maxValue="4"/>
    </cacheField>
    <cacheField name="Trade #" numFmtId="0">
      <sharedItems containsSemiMixedTypes="0" containsString="0" containsNumber="1" containsInteger="1" minValue="1" maxValue="79"/>
    </cacheField>
    <cacheField name="Date" numFmtId="0">
      <sharedItems containsSemiMixedTypes="0" containsNonDate="0" containsDate="1" containsString="0" minDate="2023-06-12T00:00:00" maxDate="2023-07-12T00:00:00" count="20">
        <d v="2023-06-12T00:00:00"/>
        <d v="2023-06-13T00:00:00"/>
        <d v="2023-06-14T00:00:00"/>
        <d v="2023-06-15T00:00:00"/>
        <d v="2023-06-16T00:00:00"/>
        <d v="2023-06-21T00:00:00"/>
        <d v="2023-06-22T00:00:00"/>
        <d v="2023-06-23T00:00:00"/>
        <d v="2023-06-26T00:00:00"/>
        <d v="2023-06-27T00:00:00"/>
        <d v="2023-06-28T00:00:00"/>
        <d v="2023-06-29T00:00:00"/>
        <d v="2023-06-30T00:00:00"/>
        <d v="2023-07-03T00:00:00"/>
        <d v="2023-07-04T00:00:00"/>
        <d v="2023-07-05T00:00:00"/>
        <d v="2023-07-06T00:00:00"/>
        <d v="2023-07-07T00:00:00"/>
        <d v="2023-07-10T00:00:00"/>
        <d v="2023-07-11T00:00:00"/>
      </sharedItems>
    </cacheField>
    <cacheField name="Day of the Week" numFmtId="0">
      <sharedItems/>
    </cacheField>
    <cacheField name="Time" numFmtId="0">
      <sharedItems containsSemiMixedTypes="0" containsNonDate="0" containsDate="1" containsString="0" minDate="1899-12-30T09:31:42" maxDate="1899-12-30T12:57:46"/>
    </cacheField>
    <cacheField name="Stock" numFmtId="0">
      <sharedItems/>
    </cacheField>
    <cacheField name="Time Frame (Min)" numFmtId="0">
      <sharedItems containsSemiMixedTypes="0" containsString="0" containsNumber="1" minValue="2" maxValue="6.0285714285714302"/>
    </cacheField>
    <cacheField name="L/S" numFmtId="0">
      <sharedItems/>
    </cacheField>
    <cacheField name="Price" numFmtId="0">
      <sharedItems containsSemiMixedTypes="0" containsString="0" containsNumber="1" minValue="39.758000000000003" maxValue="109.13"/>
    </cacheField>
    <cacheField name="Setup" numFmtId="0">
      <sharedItems/>
    </cacheField>
    <cacheField name="Event" numFmtId="0">
      <sharedItems/>
    </cacheField>
    <cacheField name="Position " numFmtId="0">
      <sharedItems/>
    </cacheField>
    <cacheField name="Location" numFmtId="0">
      <sharedItems/>
    </cacheField>
    <cacheField name="Ant / Con" numFmtId="0">
      <sharedItems/>
    </cacheField>
    <cacheField name="Risk Amt" numFmtId="0">
      <sharedItems containsSemiMixedTypes="0" containsString="0" containsNumber="1" minValue="0.1" maxValue="1.3"/>
    </cacheField>
    <cacheField name="# of Entry Lots" numFmtId="0">
      <sharedItems containsSemiMixedTypes="0" containsString="0" containsNumber="1" containsInteger="1" minValue="1" maxValue="8"/>
    </cacheField>
    <cacheField name="Event or Max Loss per Trade?" numFmtId="0">
      <sharedItems/>
    </cacheField>
    <cacheField name="N" numFmtId="0">
      <sharedItems/>
    </cacheField>
    <cacheField name="P" numFmtId="0">
      <sharedItems/>
    </cacheField>
    <cacheField name="R" numFmtId="0">
      <sharedItems/>
    </cacheField>
    <cacheField name="Mandatory Add Taken? (Y/N)" numFmtId="0">
      <sharedItems/>
    </cacheField>
    <cacheField name="Good Add / Weak Add" numFmtId="0">
      <sharedItems/>
    </cacheField>
    <cacheField name="Revenge Trade? (Y/N)" numFmtId="0">
      <sharedItems/>
    </cacheField>
    <cacheField name="Total Share Amt" numFmtId="0">
      <sharedItems containsSemiMixedTypes="0" containsString="0" containsNumber="1" containsInteger="1" minValue="200" maxValue="1600"/>
    </cacheField>
    <cacheField name="Did I catch a Whale?" numFmtId="0">
      <sharedItems/>
    </cacheField>
    <cacheField name="Was Whale presented?" numFmtId="0">
      <sharedItems/>
    </cacheField>
    <cacheField name="Wkly Goal (Y/N)" numFmtId="168">
      <sharedItems/>
    </cacheField>
    <cacheField name="Mo. Goal (Y/N)" numFmtId="168">
      <sharedItems/>
    </cacheField>
    <cacheField name="Voice Over Loop On? (Y/N)" numFmtId="168">
      <sharedItems/>
    </cacheField>
    <cacheField name="Leg 1 or 2" numFmtId="168">
      <sharedItems/>
    </cacheField>
    <cacheField name="Trade Management Rating (1-5)" numFmtId="0">
      <sharedItems containsSemiMixedTypes="0" containsString="0" containsNumber="1" containsInteger="1" minValue="1" maxValue="5"/>
    </cacheField>
    <cacheField name="P&amp;L" numFmtId="2">
      <sharedItems containsSemiMixedTypes="0" containsString="0" containsNumber="1" minValue="-9349" maxValue="9392"/>
    </cacheField>
    <cacheField name="Running total (Don’t Touch)" numFmtId="2">
      <sharedItems containsSemiMixedTypes="0" containsString="0" containsNumber="1" minValue="-1821" maxValue="358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21"/>
    <n v="45093"/>
    <s v="Friday"/>
    <n v="0.40405092592592595"/>
    <x v="0"/>
    <n v="2"/>
    <s v="S"/>
    <n v="53.21"/>
    <s v="S&amp;R"/>
    <s v="TB"/>
    <s v="(-)"/>
    <s v="INTO 200"/>
    <s v="C"/>
    <n v="0.26"/>
    <n v="5"/>
    <s v="Event"/>
    <s v="Y"/>
    <s v="Y"/>
    <s v="Y"/>
    <s v="N"/>
    <s v="GOOD"/>
    <s v="Y"/>
    <n v="1600"/>
    <s v="N"/>
    <s v="N"/>
    <s v="Y"/>
    <s v="N"/>
    <s v="Y"/>
    <s v="LEG 2"/>
    <n v="0"/>
    <n v="0"/>
  </r>
  <r>
    <n v="22"/>
    <n v="45098"/>
    <s v="Wednesday"/>
    <n v="0.39701388888888883"/>
    <x v="1"/>
    <n v="2"/>
    <s v="L"/>
    <n v="67.099999999999994"/>
    <s v="CLEARING"/>
    <s v="EB+C"/>
    <s v="(+)"/>
    <s v="ABOVE FAB"/>
    <s v="A"/>
    <n v="0.46"/>
    <n v="3"/>
    <s v="Event"/>
    <s v="Y"/>
    <s v="Y"/>
    <s v="Y"/>
    <s v="Y"/>
    <s v="WEAK"/>
    <s v="N"/>
    <n v="1000"/>
    <s v="N"/>
    <s v="N"/>
    <s v="Y"/>
    <s v="Y"/>
    <s v="Y"/>
    <s v="NONE"/>
    <n v="0"/>
    <n v="-166"/>
  </r>
  <r>
    <n v="23"/>
    <n v="45098"/>
    <s v="Wednesday"/>
    <n v="0.40832175925925923"/>
    <x v="1"/>
    <n v="2"/>
    <s v="S"/>
    <n v="66.75"/>
    <s v="FLIPPED"/>
    <s v="TB+ "/>
    <s v="(TZ)"/>
    <s v="NA"/>
    <s v="A"/>
    <n v="0.37"/>
    <n v="5"/>
    <s v="Event"/>
    <s v="Y"/>
    <s v="N"/>
    <s v="Y"/>
    <s v="N"/>
    <s v="WEAK"/>
    <s v="N"/>
    <n v="1400"/>
    <s v="Y"/>
    <s v="Y"/>
    <s v="N"/>
    <s v="Y"/>
    <s v="Y"/>
    <s v="BOTH"/>
    <n v="0"/>
    <n v="103"/>
  </r>
  <r>
    <n v="24"/>
    <n v="45098"/>
    <s v="Wednesday"/>
    <n v="0.42894675925925929"/>
    <x v="1"/>
    <n v="2"/>
    <s v="S"/>
    <n v="66.48"/>
    <s v="RE-ENTRY"/>
    <s v="B180"/>
    <s v="NA"/>
    <s v="D20MA"/>
    <s v="A"/>
    <n v="0.23"/>
    <n v="3"/>
    <s v="Event"/>
    <s v="Y"/>
    <s v="Y"/>
    <s v="Y"/>
    <s v="Y"/>
    <s v="GOOD"/>
    <s v="N"/>
    <n v="800"/>
    <s v="Y"/>
    <s v="Y"/>
    <s v="Y"/>
    <s v="Y"/>
    <s v="Y"/>
    <s v="BOTH"/>
    <n v="0"/>
    <n v="136"/>
  </r>
  <r>
    <n v="25"/>
    <n v="45098"/>
    <s v="Wednesday"/>
    <n v="0.45806712962962964"/>
    <x v="0"/>
    <n v="2"/>
    <s v="S"/>
    <n v="52.47"/>
    <s v="SURGE"/>
    <s v="B180"/>
    <s v="NA"/>
    <s v="OFF 200"/>
    <s v="C"/>
    <n v="0.24"/>
    <n v="1"/>
    <s v="Mlpt"/>
    <s v="Y"/>
    <s v="Y"/>
    <s v="Y"/>
    <s v="N"/>
    <s v="NA"/>
    <s v="N"/>
    <n v="200"/>
    <s v="N"/>
    <s v="N"/>
    <s v="Y"/>
    <s v="Y"/>
    <s v="Y"/>
    <s v="LEG 2"/>
    <n v="0"/>
    <n v="22"/>
  </r>
  <r>
    <n v="26"/>
    <n v="45099"/>
    <s v="Thursday"/>
    <n v="0.39706018518518515"/>
    <x v="2"/>
    <n v="2"/>
    <s v="S"/>
    <n v="86.46"/>
    <s v="SURGE"/>
    <s v="EB+C"/>
    <s v="(-)"/>
    <s v="UNDER FAB"/>
    <s v="A"/>
    <n v="0.36"/>
    <n v="3"/>
    <s v="Event"/>
    <s v="Y"/>
    <s v="Y"/>
    <s v="Y"/>
    <s v="Y"/>
    <s v="GOOD"/>
    <s v="N"/>
    <n v="1000"/>
    <s v="N"/>
    <s v="N"/>
    <s v="Y"/>
    <s v="Y"/>
    <s v="N"/>
    <s v="LEG 1"/>
    <n v="0"/>
    <n v="149"/>
  </r>
  <r>
    <n v="27"/>
    <n v="45099"/>
    <s v="Thursday"/>
    <n v="0.41981481481481481"/>
    <x v="2"/>
    <n v="2"/>
    <s v="S"/>
    <n v="86.41"/>
    <s v="RE-ENTRY"/>
    <s v="B180"/>
    <s v="NA"/>
    <s v="D20MA"/>
    <s v="C"/>
    <n v="0.23"/>
    <n v="2"/>
    <s v="Event"/>
    <s v="Y"/>
    <s v="Y"/>
    <s v="Y"/>
    <s v="N"/>
    <s v="NA"/>
    <s v="N"/>
    <n v="400"/>
    <s v="N"/>
    <s v="N"/>
    <s v="Y"/>
    <s v="Y"/>
    <s v="N"/>
    <s v="NONE"/>
    <n v="0"/>
    <n v="-52"/>
  </r>
  <r>
    <n v="28"/>
    <n v="45099"/>
    <s v="Thursday"/>
    <n v="0.42862268518518515"/>
    <x v="3"/>
    <n v="2"/>
    <s v="S"/>
    <n v="100.56"/>
    <s v="PB"/>
    <s v="NRB"/>
    <s v="NA"/>
    <s v="D20MA"/>
    <s v="C"/>
    <n v="0.18"/>
    <n v="2"/>
    <s v="Event"/>
    <s v="Y"/>
    <s v="Y"/>
    <s v="Y"/>
    <s v="N"/>
    <s v="NA"/>
    <s v="N"/>
    <n v="400"/>
    <s v="N"/>
    <s v="Y"/>
    <s v="Y"/>
    <s v="N"/>
    <s v="N"/>
    <s v="NONE"/>
    <n v="0"/>
    <n v="-22"/>
  </r>
  <r>
    <n v="29"/>
    <n v="45099"/>
    <s v="Thursday"/>
    <n v="0.43740740740740741"/>
    <x v="3"/>
    <n v="2"/>
    <s v="S"/>
    <n v="100.53"/>
    <s v="RE-ENTRY"/>
    <s v="B180"/>
    <s v="NA"/>
    <s v="D20MA"/>
    <s v="C"/>
    <n v="0.19"/>
    <n v="1"/>
    <s v="Event"/>
    <s v="Y"/>
    <s v="Y"/>
    <s v="Y"/>
    <s v="Y"/>
    <s v="Y"/>
    <s v="N"/>
    <n v="400"/>
    <s v="Y"/>
    <s v="Y"/>
    <s v="Y"/>
    <s v="Y"/>
    <s v="N"/>
    <s v="LEG 2"/>
    <n v="0"/>
    <n v="47"/>
  </r>
  <r>
    <n v="30"/>
    <n v="45100"/>
    <s v="Friday"/>
    <n v="0.39702546296296298"/>
    <x v="4"/>
    <n v="2"/>
    <s v="S"/>
    <n v="102.22"/>
    <s v="SURGE"/>
    <s v="EB+"/>
    <s v="(- -)"/>
    <s v="BELOW FAB"/>
    <s v="A"/>
    <n v="0.38"/>
    <n v="2"/>
    <s v="Event"/>
    <s v="Y"/>
    <s v="Y"/>
    <s v="Y"/>
    <s v="N"/>
    <s v="NONE"/>
    <s v="N"/>
    <n v="1000"/>
    <s v="N"/>
    <s v="N"/>
    <s v="Y"/>
    <s v="N"/>
    <s v="N"/>
    <s v="LEG 1"/>
    <n v="0"/>
    <n v="-84"/>
  </r>
  <r>
    <n v="31"/>
    <n v="45100"/>
    <s v="Friday"/>
    <n v="0.41549768518518521"/>
    <x v="4"/>
    <n v="2"/>
    <s v="S"/>
    <n v="102.61"/>
    <s v="RE-ENTRY"/>
    <s v="B180"/>
    <s v="NA"/>
    <s v="D20MA"/>
    <s v="C"/>
    <n v="0.24"/>
    <n v="4"/>
    <s v="Event"/>
    <s v="Y"/>
    <s v="Y"/>
    <s v="Y"/>
    <s v="Y"/>
    <s v="GOOD"/>
    <s v="N"/>
    <n v="1000"/>
    <s v="Y"/>
    <s v="Y"/>
    <s v="Y"/>
    <s v="N"/>
    <s v="N"/>
    <s v="BOTH"/>
    <n v="0"/>
    <n v="105"/>
  </r>
  <r>
    <n v="0"/>
    <n v="0"/>
    <n v="0"/>
    <n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0"/>
    <n v="0"/>
    <n v="0"/>
    <n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0"/>
    <n v="0"/>
    <n v="0"/>
    <n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0"/>
    <n v="0"/>
    <n v="0"/>
    <n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0"/>
    <n v="0"/>
    <n v="0"/>
    <n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0"/>
    <n v="0"/>
    <n v="0"/>
    <n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0"/>
    <n v="0"/>
    <n v="0"/>
    <n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0"/>
    <n v="0"/>
    <n v="0"/>
    <n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0"/>
    <n v="0"/>
    <n v="0"/>
    <n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n v="1"/>
    <n v="1"/>
    <x v="0"/>
    <s v="Monday"/>
    <d v="1899-12-30T09:31:50"/>
    <s v="SBUX"/>
    <n v="2"/>
    <s v="S"/>
    <n v="90"/>
    <s v="SURGE"/>
    <s v="TB+ "/>
    <s v="(TZ)"/>
    <s v="OFF 200"/>
    <s v="A"/>
    <n v="0.28999999999999998"/>
    <n v="2"/>
    <s v="Event "/>
    <s v="Y"/>
    <s v="Y"/>
    <s v="Y"/>
    <s v="Y"/>
    <s v="WEAK"/>
    <s v="N"/>
    <n v="800"/>
    <s v="N"/>
    <s v="Y"/>
    <s v="Y"/>
    <s v="Y"/>
    <s v="N"/>
    <s v="NONE"/>
    <n v="4"/>
    <n v="2345"/>
    <n v="2345"/>
  </r>
  <r>
    <n v="1"/>
    <n v="2"/>
    <x v="0"/>
    <s v="Monday"/>
    <d v="1899-12-30T09:55:55"/>
    <s v="XOM"/>
    <n v="2"/>
    <s v="S"/>
    <n v="106"/>
    <s v="PB"/>
    <s v="GBTO"/>
    <s v="(- -)"/>
    <s v="D20MA"/>
    <s v="A"/>
    <n v="0.28000000000000003"/>
    <n v="2"/>
    <s v="Event "/>
    <s v="Y"/>
    <s v="Y"/>
    <s v="Y"/>
    <s v="N"/>
    <s v="NONE"/>
    <s v="N"/>
    <n v="400"/>
    <s v="N"/>
    <s v="N"/>
    <s v="Y"/>
    <s v="Y"/>
    <s v="N"/>
    <s v="LEG 1"/>
    <n v="5"/>
    <n v="-235"/>
    <n v="2110"/>
  </r>
  <r>
    <n v="1"/>
    <n v="3"/>
    <x v="0"/>
    <s v="Monday"/>
    <d v="1899-12-30T09:59:39"/>
    <s v="XOM"/>
    <n v="2"/>
    <s v="S"/>
    <n v="106"/>
    <s v="PB"/>
    <s v="B180"/>
    <s v="(- -)"/>
    <s v="D20MA"/>
    <s v="C"/>
    <n v="0.28999999999999998"/>
    <n v="3"/>
    <s v="Event "/>
    <s v="Y"/>
    <s v="Y"/>
    <s v="Y"/>
    <s v="N"/>
    <s v="NONE"/>
    <s v="N"/>
    <n v="600"/>
    <s v="N"/>
    <s v="Y"/>
    <s v="Y"/>
    <s v="Y"/>
    <s v="N"/>
    <s v="LEG 1"/>
    <n v="2"/>
    <n v="235"/>
    <n v="2345"/>
  </r>
  <r>
    <n v="1"/>
    <n v="4"/>
    <x v="0"/>
    <s v="Monday"/>
    <d v="1899-12-30T10:13:06"/>
    <s v="SBUX"/>
    <n v="2"/>
    <s v="L"/>
    <n v="98.03"/>
    <s v="S&amp;R"/>
    <s v="EB+C"/>
    <s v="(+) "/>
    <s v="OFF 200"/>
    <s v="C"/>
    <n v="0.21"/>
    <n v="4"/>
    <s v="Event "/>
    <s v="Y"/>
    <s v="Y"/>
    <s v="Y"/>
    <s v="N"/>
    <s v="NONE"/>
    <s v="Y"/>
    <n v="1000"/>
    <s v="N"/>
    <s v="N"/>
    <s v="Y"/>
    <s v="Y"/>
    <s v="N"/>
    <s v="NONE"/>
    <n v="1"/>
    <n v="56"/>
    <n v="2401"/>
  </r>
  <r>
    <n v="1"/>
    <n v="5"/>
    <x v="0"/>
    <s v="Monday"/>
    <d v="1899-12-30T10:28:03"/>
    <s v="MS"/>
    <n v="2"/>
    <s v="L"/>
    <n v="86.47"/>
    <s v="CLEARING"/>
    <s v="CB"/>
    <s v="NA"/>
    <s v="R20MA"/>
    <s v="C"/>
    <n v="0.2"/>
    <n v="3"/>
    <s v="Event "/>
    <s v="Y"/>
    <s v="Y"/>
    <s v="Y"/>
    <s v="Y"/>
    <s v="BAD"/>
    <s v="N"/>
    <n v="1000"/>
    <s v="N"/>
    <s v="Y"/>
    <s v="Y"/>
    <s v="Y"/>
    <s v="N"/>
    <s v="NONE"/>
    <n v="4"/>
    <n v="63"/>
    <n v="2464"/>
  </r>
  <r>
    <n v="1"/>
    <n v="6"/>
    <x v="0"/>
    <s v="Monday"/>
    <d v="1899-12-30T10:56:06"/>
    <s v="MS"/>
    <n v="2"/>
    <s v="L"/>
    <n v="86.44"/>
    <s v="RE-ENTRY"/>
    <s v="B180"/>
    <s v="(-)"/>
    <s v="R20MA"/>
    <s v="C"/>
    <n v="0.17"/>
    <n v="3"/>
    <s v="Event "/>
    <s v="Y"/>
    <s v="Y"/>
    <s v="Y"/>
    <s v="Y"/>
    <s v="BAD"/>
    <s v="N"/>
    <n v="800"/>
    <s v="Y"/>
    <s v="Y"/>
    <s v="Y"/>
    <s v="Y"/>
    <s v="N"/>
    <s v="LEG 2"/>
    <n v="4"/>
    <n v="43"/>
    <n v="2507"/>
  </r>
  <r>
    <n v="1"/>
    <n v="7"/>
    <x v="0"/>
    <s v="Monday"/>
    <d v="1899-12-30T11:24:24"/>
    <s v="MU"/>
    <n v="2"/>
    <s v="S"/>
    <n v="66.89"/>
    <s v="CLEARING"/>
    <s v="CB"/>
    <s v="NA"/>
    <s v="DUAL SPACE"/>
    <s v="C"/>
    <n v="0.2"/>
    <n v="3"/>
    <s v="Event "/>
    <s v="Y"/>
    <s v="Y"/>
    <s v="Y"/>
    <s v="Y"/>
    <s v="GOOD"/>
    <s v="N"/>
    <n v="1000"/>
    <s v="N"/>
    <s v="Y"/>
    <s v="Y"/>
    <s v="Y"/>
    <s v="N"/>
    <s v="NONE"/>
    <n v="3"/>
    <n v="-3352"/>
    <n v="-845"/>
  </r>
  <r>
    <n v="1"/>
    <n v="8"/>
    <x v="0"/>
    <s v="Monday"/>
    <d v="1899-12-30T12:36:44"/>
    <s v="MS"/>
    <n v="2"/>
    <s v="S"/>
    <n v="86.59"/>
    <s v="SURGE"/>
    <s v="EB+DUAL (V)"/>
    <s v="NA"/>
    <s v="INTO 200"/>
    <s v="A"/>
    <n v="0.46"/>
    <n v="8"/>
    <s v="Event "/>
    <s v="Y"/>
    <s v="Y"/>
    <s v="Y"/>
    <s v="Y"/>
    <s v="BAD"/>
    <s v="Y"/>
    <n v="1600"/>
    <s v="N"/>
    <s v="N"/>
    <s v="Y"/>
    <s v="Y"/>
    <s v="N"/>
    <s v="NONE"/>
    <n v="2"/>
    <n v="2532"/>
    <n v="1687"/>
  </r>
  <r>
    <n v="1"/>
    <n v="9"/>
    <x v="0"/>
    <s v="Monday"/>
    <d v="1899-12-30T12:57:46"/>
    <s v="SBUX"/>
    <n v="2"/>
    <s v="S"/>
    <n v="97.8"/>
    <s v="SURGE"/>
    <s v="EB+C"/>
    <s v="(-) "/>
    <s v="OFF 200"/>
    <s v="C"/>
    <n v="0.1"/>
    <n v="4"/>
    <s v="Event "/>
    <s v="Y"/>
    <s v="Y"/>
    <s v="Y"/>
    <s v="Y"/>
    <s v="GOOD"/>
    <s v="N"/>
    <n v="1600"/>
    <s v="N"/>
    <s v="Y"/>
    <s v="Y"/>
    <s v="Y"/>
    <s v="N"/>
    <s v="LEG 1"/>
    <n v="2"/>
    <n v="145"/>
    <n v="1832"/>
  </r>
  <r>
    <n v="1"/>
    <n v="10"/>
    <x v="1"/>
    <s v="Tuesday"/>
    <d v="1899-12-30T09:41:54"/>
    <s v="MU"/>
    <n v="2"/>
    <s v="S"/>
    <n v="68.33"/>
    <s v="CLEARING"/>
    <s v="EB+C"/>
    <s v="(++)"/>
    <s v="ABOVE FAB"/>
    <s v="A"/>
    <n v="0.5"/>
    <n v="3"/>
    <s v="Event"/>
    <s v="Y"/>
    <s v="Y"/>
    <s v="Y"/>
    <s v="Y"/>
    <s v="GOOD"/>
    <s v="N"/>
    <n v="1000"/>
    <s v="N"/>
    <s v="Y"/>
    <s v="Y"/>
    <s v="Y"/>
    <s v="N"/>
    <s v="LEG 1"/>
    <n v="1"/>
    <n v="2203"/>
    <n v="4035"/>
  </r>
  <r>
    <n v="1"/>
    <n v="11"/>
    <x v="1"/>
    <s v="Tuesday"/>
    <d v="1899-12-30T09:53:54"/>
    <s v="BABA"/>
    <n v="2"/>
    <s v="S"/>
    <n v="88.33"/>
    <s v="CLEARING"/>
    <s v="EB+C"/>
    <s v="(+++)"/>
    <s v="ABOVE FAB"/>
    <s v="C"/>
    <n v="0.69"/>
    <n v="2"/>
    <s v="Event"/>
    <s v="Y"/>
    <s v="Y"/>
    <s v="Y"/>
    <s v="Y"/>
    <s v="GOOD"/>
    <s v="N"/>
    <n v="800"/>
    <s v="N"/>
    <s v="N"/>
    <s v="Y"/>
    <s v="Y"/>
    <s v="N"/>
    <s v="LEG 1"/>
    <n v="5"/>
    <n v="622"/>
    <n v="4657"/>
  </r>
  <r>
    <n v="1"/>
    <n v="12"/>
    <x v="1"/>
    <s v="Tuesday"/>
    <d v="1899-12-30T10:28:54"/>
    <s v="XOM"/>
    <n v="2"/>
    <s v="S"/>
    <n v="107.82"/>
    <s v="WIDE"/>
    <s v="CB"/>
    <s v="NA"/>
    <s v="DUAL SPACE"/>
    <s v="C"/>
    <n v="0.43"/>
    <n v="1"/>
    <s v="Event"/>
    <s v="Y"/>
    <s v="Y"/>
    <s v="Y"/>
    <s v="N"/>
    <s v="NA"/>
    <s v="N"/>
    <n v="200"/>
    <s v="N"/>
    <s v="Y"/>
    <s v="Y"/>
    <s v="Y"/>
    <s v="N"/>
    <s v="NONE"/>
    <n v="3"/>
    <n v="-462"/>
    <n v="4195"/>
  </r>
  <r>
    <n v="1"/>
    <n v="13"/>
    <x v="1"/>
    <s v="Tuesday"/>
    <d v="1899-12-30T10:32:05"/>
    <s v="XOM"/>
    <n v="2"/>
    <s v="S"/>
    <n v="109.13"/>
    <s v="WIDE"/>
    <s v="B180"/>
    <s v="NA"/>
    <s v="DUAL SPACE"/>
    <s v="C"/>
    <n v="0.22"/>
    <n v="2"/>
    <s v="Event"/>
    <s v="Y"/>
    <s v="Y"/>
    <s v="Y"/>
    <s v="Y"/>
    <s v="MISSED"/>
    <s v="N"/>
    <n v="600"/>
    <s v="Y"/>
    <s v="Y"/>
    <s v="Y"/>
    <s v="Y"/>
    <s v="N"/>
    <s v="LEG 1"/>
    <n v="1"/>
    <n v="230"/>
    <n v="4425"/>
  </r>
  <r>
    <n v="1"/>
    <n v="14"/>
    <x v="2"/>
    <s v="Wednesday"/>
    <d v="1899-12-30T09:50:04"/>
    <s v="MU"/>
    <n v="2"/>
    <s v="S"/>
    <n v="68.02"/>
    <s v="SURGE"/>
    <s v="EB"/>
    <s v="(TZ) "/>
    <s v="OFF 200"/>
    <s v="C"/>
    <n v="0.36"/>
    <n v="3"/>
    <s v="Event"/>
    <s v="Y"/>
    <s v="Y"/>
    <s v="Y"/>
    <s v="N"/>
    <s v="MISSED"/>
    <s v="N"/>
    <n v="1000"/>
    <s v="Y"/>
    <s v="Y"/>
    <s v="Y"/>
    <s v="Y"/>
    <s v="N"/>
    <s v="BOTH"/>
    <n v="1"/>
    <n v="593"/>
    <n v="5018"/>
  </r>
  <r>
    <n v="1"/>
    <n v="15"/>
    <x v="3"/>
    <s v="Thursday"/>
    <d v="1899-12-30T09:34:04"/>
    <s v="UAL"/>
    <n v="2"/>
    <s v="S"/>
    <n v="53"/>
    <s v="SURGE"/>
    <s v="EB"/>
    <s v="(-) "/>
    <s v="OFF 200"/>
    <s v="C"/>
    <n v="0.38"/>
    <n v="2"/>
    <s v="Event"/>
    <s v="Y"/>
    <s v="Y"/>
    <s v="Y"/>
    <s v="Y"/>
    <s v="GOOD"/>
    <s v="N"/>
    <n v="1000"/>
    <s v="Y"/>
    <s v="Y"/>
    <s v="Y"/>
    <s v="Y"/>
    <s v="Y"/>
    <s v="BOTH"/>
    <n v="1"/>
    <n v="-449"/>
    <n v="4569"/>
  </r>
  <r>
    <n v="1"/>
    <n v="16"/>
    <x v="3"/>
    <s v="Thursday"/>
    <d v="1899-12-30T09:51:27"/>
    <s v="UAL"/>
    <n v="2"/>
    <s v="S"/>
    <n v="52.94"/>
    <s v="RE-ENTRY"/>
    <s v="BTTO"/>
    <s v="(-)"/>
    <s v="D20MA"/>
    <s v="C"/>
    <n v="0.22"/>
    <n v="3"/>
    <s v="Event"/>
    <s v="Y"/>
    <s v="Y"/>
    <s v="Y"/>
    <s v="Y"/>
    <s v="BAD"/>
    <s v="N"/>
    <n v="800"/>
    <s v="Y"/>
    <s v="Y"/>
    <s v="Y"/>
    <s v="N"/>
    <s v="Y"/>
    <s v="LEG 2"/>
    <n v="4"/>
    <n v="-234"/>
    <n v="4335"/>
  </r>
  <r>
    <n v="1"/>
    <n v="17"/>
    <x v="3"/>
    <s v="Thursday"/>
    <d v="1899-12-30T10:05:28"/>
    <s v="BABA"/>
    <n v="2"/>
    <s v="S"/>
    <n v="91.97"/>
    <s v="CLEARING"/>
    <s v="EB+C"/>
    <s v="NA"/>
    <s v="DUAL SPACE"/>
    <s v="A"/>
    <n v="0.51"/>
    <n v="3"/>
    <s v="Event"/>
    <s v="Y"/>
    <s v="Y"/>
    <s v="Y"/>
    <s v="N"/>
    <s v="NONE"/>
    <s v="N"/>
    <n v="600"/>
    <s v="N"/>
    <s v="Y"/>
    <s v="Y"/>
    <s v="Y"/>
    <s v="Y"/>
    <s v="LEG 1"/>
    <n v="5"/>
    <n v="-6156"/>
    <n v="-1821"/>
  </r>
  <r>
    <n v="1"/>
    <n v="18"/>
    <x v="4"/>
    <s v="Friday"/>
    <d v="1899-12-30T09:33:17"/>
    <s v="MU"/>
    <n v="2"/>
    <s v="S"/>
    <n v="68.83"/>
    <s v="SURGE"/>
    <s v="EB+DUAL (V)"/>
    <s v="(TZ) "/>
    <s v="INTO 200"/>
    <s v="A"/>
    <n v="1.3"/>
    <n v="2"/>
    <s v="Event"/>
    <s v="Y"/>
    <s v="Y"/>
    <s v="Y"/>
    <s v="N"/>
    <s v="MISSED"/>
    <s v="N"/>
    <n v="400"/>
    <s v="N"/>
    <s v="Y"/>
    <s v="Y"/>
    <s v="Y"/>
    <s v="Y"/>
    <s v="LEG 1"/>
    <n v="2"/>
    <n v="235"/>
    <n v="-1586"/>
  </r>
  <r>
    <n v="1"/>
    <n v="19"/>
    <x v="4"/>
    <s v="Friday"/>
    <d v="1899-12-30T09:38:23"/>
    <s v="UAL"/>
    <n v="2"/>
    <s v="S"/>
    <n v="53.2"/>
    <s v="SURGE"/>
    <s v="EB "/>
    <s v="(TZ) "/>
    <s v="INTO 200"/>
    <s v="C"/>
    <n v="0.24"/>
    <n v="2"/>
    <s v="Event"/>
    <s v="Y"/>
    <s v="N"/>
    <s v="Y"/>
    <s v="N"/>
    <s v="NONE"/>
    <s v="N"/>
    <n v="400"/>
    <s v="N"/>
    <s v="Y"/>
    <s v="N"/>
    <s v="N"/>
    <s v="Y"/>
    <s v="NONE"/>
    <n v="4"/>
    <n v="1233"/>
    <n v="-353"/>
  </r>
  <r>
    <n v="1"/>
    <n v="20"/>
    <x v="4"/>
    <s v="Friday"/>
    <d v="1899-12-30T09:40:31"/>
    <s v="UAL"/>
    <n v="2"/>
    <s v="S"/>
    <n v="53.45"/>
    <s v="S&amp;R"/>
    <s v="EB"/>
    <s v="(TZ)"/>
    <s v="NONE"/>
    <s v="C"/>
    <n v="0.26"/>
    <n v="3"/>
    <s v="Event"/>
    <s v="Y"/>
    <s v="N"/>
    <s v="Y"/>
    <s v="N"/>
    <s v="NONE"/>
    <s v="Y"/>
    <n v="600"/>
    <s v="N"/>
    <s v="N"/>
    <s v="N"/>
    <s v="Y"/>
    <s v="Y"/>
    <s v="NONE"/>
    <n v="5"/>
    <n v="402"/>
    <n v="49"/>
  </r>
  <r>
    <n v="2"/>
    <n v="21"/>
    <x v="4"/>
    <s v="Friday"/>
    <d v="1899-12-30T09:41:50"/>
    <s v="UAL"/>
    <n v="2"/>
    <s v="S"/>
    <n v="53.21"/>
    <s v="S&amp;R"/>
    <s v="TB"/>
    <s v="(-)"/>
    <s v="INTO 200"/>
    <s v="C"/>
    <n v="0.26"/>
    <n v="5"/>
    <s v="Event"/>
    <s v="Y"/>
    <s v="Y"/>
    <s v="Y"/>
    <s v="N"/>
    <s v="GOOD"/>
    <s v="Y"/>
    <n v="1600"/>
    <s v="N"/>
    <s v="N"/>
    <s v="Y"/>
    <s v="N"/>
    <s v="Y"/>
    <s v="LEG 2"/>
    <n v="2"/>
    <n v="-44"/>
    <n v="5"/>
  </r>
  <r>
    <n v="2"/>
    <n v="22"/>
    <x v="5"/>
    <s v="Wednesday"/>
    <d v="1899-12-30T09:31:42"/>
    <s v="MU"/>
    <n v="2"/>
    <s v="L"/>
    <n v="67.099999999999994"/>
    <s v="CLEARING"/>
    <s v="EB+C"/>
    <s v="(+)"/>
    <s v="ABOVE FAB"/>
    <s v="A"/>
    <n v="0.46"/>
    <n v="3"/>
    <s v="Event"/>
    <s v="Y"/>
    <s v="Y"/>
    <s v="Y"/>
    <s v="Y"/>
    <s v="WEAK"/>
    <s v="N"/>
    <n v="1000"/>
    <s v="N"/>
    <s v="N"/>
    <s v="Y"/>
    <s v="Y"/>
    <s v="Y"/>
    <s v="NONE"/>
    <n v="4"/>
    <n v="226"/>
    <n v="231"/>
  </r>
  <r>
    <n v="2"/>
    <n v="23"/>
    <x v="5"/>
    <s v="Wednesday"/>
    <d v="1899-12-30T09:47:59"/>
    <s v="MU"/>
    <n v="2"/>
    <s v="S"/>
    <n v="66.75"/>
    <s v="FLIPPED"/>
    <s v="TB+ "/>
    <s v="(TZ)"/>
    <s v="NA"/>
    <s v="A"/>
    <n v="0.37"/>
    <n v="5"/>
    <s v="Event"/>
    <s v="Y"/>
    <s v="N"/>
    <s v="Y"/>
    <s v="N"/>
    <s v="WEAK"/>
    <s v="N"/>
    <n v="1400"/>
    <s v="Y"/>
    <s v="Y"/>
    <s v="N"/>
    <s v="Y"/>
    <s v="Y"/>
    <s v="BOTH"/>
    <n v="1"/>
    <n v="938"/>
    <n v="1169"/>
  </r>
  <r>
    <n v="2"/>
    <n v="24"/>
    <x v="5"/>
    <s v="Wednesday"/>
    <d v="1899-12-30T10:17:41"/>
    <s v="MU"/>
    <n v="2"/>
    <s v="S"/>
    <n v="66.48"/>
    <s v="RE-ENTRY"/>
    <s v="B180"/>
    <s v="NA"/>
    <s v="D20MA"/>
    <s v="A"/>
    <n v="0.23"/>
    <n v="3"/>
    <s v="Event"/>
    <s v="Y"/>
    <s v="Y"/>
    <s v="Y"/>
    <s v="Y"/>
    <s v="GOOD"/>
    <s v="N"/>
    <n v="800"/>
    <s v="Y"/>
    <s v="Y"/>
    <s v="Y"/>
    <s v="Y"/>
    <s v="Y"/>
    <s v="BOTH"/>
    <n v="4"/>
    <n v="-399"/>
    <n v="770"/>
  </r>
  <r>
    <n v="2"/>
    <n v="25"/>
    <x v="5"/>
    <s v="Wednesday"/>
    <d v="1899-12-30T10:59:37"/>
    <s v="UAL"/>
    <n v="2"/>
    <s v="S"/>
    <n v="52.47"/>
    <s v="SURGE"/>
    <s v="B180"/>
    <s v="NA"/>
    <s v="OFF 200"/>
    <s v="C"/>
    <n v="0.24"/>
    <n v="1"/>
    <s v="Mlpt"/>
    <s v="Y"/>
    <s v="Y"/>
    <s v="Y"/>
    <s v="N"/>
    <s v="NA"/>
    <s v="N"/>
    <n v="200"/>
    <s v="N"/>
    <s v="N"/>
    <s v="Y"/>
    <s v="Y"/>
    <s v="Y"/>
    <s v="LEG 2"/>
    <n v="5"/>
    <n v="501"/>
    <n v="1271"/>
  </r>
  <r>
    <n v="2"/>
    <n v="26"/>
    <x v="6"/>
    <s v="Thursday"/>
    <d v="1899-12-30T09:31:46"/>
    <s v="BABA"/>
    <n v="2"/>
    <s v="S"/>
    <n v="86.46"/>
    <s v="SURGE"/>
    <s v="EB+C"/>
    <s v="(-)"/>
    <s v="UNDER FAB"/>
    <s v="A"/>
    <n v="0.36"/>
    <n v="3"/>
    <s v="Event"/>
    <s v="Y"/>
    <s v="Y"/>
    <s v="Y"/>
    <s v="Y"/>
    <s v="GOOD"/>
    <s v="N"/>
    <n v="1000"/>
    <s v="N"/>
    <s v="N"/>
    <s v="Y"/>
    <s v="Y"/>
    <s v="N"/>
    <s v="LEG 1"/>
    <n v="1"/>
    <n v="1340"/>
    <n v="2611"/>
  </r>
  <r>
    <n v="2"/>
    <n v="27"/>
    <x v="6"/>
    <s v="Thursday"/>
    <d v="1899-12-30T10:04:32"/>
    <s v="BABA"/>
    <n v="2"/>
    <s v="S"/>
    <n v="86.41"/>
    <s v="RE-ENTRY"/>
    <s v="B180"/>
    <s v="NA"/>
    <s v="D20MA"/>
    <s v="C"/>
    <n v="0.23"/>
    <n v="2"/>
    <s v="Event"/>
    <s v="Y"/>
    <s v="Y"/>
    <s v="Y"/>
    <s v="N"/>
    <s v="NA"/>
    <s v="N"/>
    <n v="400"/>
    <s v="N"/>
    <s v="N"/>
    <s v="Y"/>
    <s v="Y"/>
    <s v="N"/>
    <s v="NONE"/>
    <n v="3"/>
    <n v="1690"/>
    <n v="4301"/>
  </r>
  <r>
    <n v="2"/>
    <n v="28"/>
    <x v="6"/>
    <s v="Thursday"/>
    <d v="1899-12-30T10:17:13"/>
    <s v="SBUX"/>
    <n v="2"/>
    <s v="S"/>
    <n v="100.56"/>
    <s v="PB"/>
    <s v="NRB"/>
    <s v="NA"/>
    <s v="D20MA"/>
    <s v="C"/>
    <n v="0.18"/>
    <n v="2"/>
    <s v="Event"/>
    <s v="Y"/>
    <s v="Y"/>
    <s v="Y"/>
    <s v="N"/>
    <s v="NA"/>
    <s v="N"/>
    <n v="400"/>
    <s v="N"/>
    <s v="Y"/>
    <s v="Y"/>
    <s v="N"/>
    <s v="N"/>
    <s v="NONE"/>
    <n v="1"/>
    <n v="-300"/>
    <n v="4001"/>
  </r>
  <r>
    <n v="2"/>
    <n v="29"/>
    <x v="6"/>
    <s v="Thursday"/>
    <d v="1899-12-30T10:29:52"/>
    <s v="SBUX"/>
    <n v="2"/>
    <s v="S"/>
    <n v="100.53"/>
    <s v="RE-ENTRY"/>
    <s v="B180"/>
    <s v="NA"/>
    <s v="D20MA"/>
    <s v="C"/>
    <n v="0.19"/>
    <n v="1"/>
    <s v="Event"/>
    <s v="Y"/>
    <s v="Y"/>
    <s v="Y"/>
    <s v="Y"/>
    <s v="Y"/>
    <s v="N"/>
    <n v="400"/>
    <s v="Y"/>
    <s v="Y"/>
    <s v="Y"/>
    <s v="Y"/>
    <s v="N"/>
    <s v="LEG 2"/>
    <n v="2"/>
    <n v="5891"/>
    <n v="9892"/>
  </r>
  <r>
    <n v="2"/>
    <n v="30"/>
    <x v="7"/>
    <s v="Friday"/>
    <d v="1899-12-30T09:31:43"/>
    <s v="XOM"/>
    <n v="2"/>
    <s v="S"/>
    <n v="102.22"/>
    <s v="SURGE"/>
    <s v="EB+"/>
    <s v="(- -)"/>
    <s v="BELOW FAB"/>
    <s v="A"/>
    <n v="0.38"/>
    <n v="2"/>
    <s v="Event"/>
    <s v="Y"/>
    <s v="Y"/>
    <s v="Y"/>
    <s v="N"/>
    <s v="NONE"/>
    <s v="N"/>
    <n v="1000"/>
    <s v="N"/>
    <s v="N"/>
    <s v="Y"/>
    <s v="N"/>
    <s v="N"/>
    <s v="LEG 1"/>
    <n v="2"/>
    <n v="-3000"/>
    <n v="6892"/>
  </r>
  <r>
    <n v="2"/>
    <n v="31"/>
    <x v="7"/>
    <s v="Friday"/>
    <d v="1899-12-30T09:58:19"/>
    <s v="XOM"/>
    <n v="2"/>
    <s v="S"/>
    <n v="102.61"/>
    <s v="RE-ENTRY"/>
    <s v="B180"/>
    <s v="NA"/>
    <s v="D20MA"/>
    <s v="C"/>
    <n v="0.24"/>
    <n v="4"/>
    <s v="Event"/>
    <s v="Y"/>
    <s v="Y"/>
    <s v="Y"/>
    <s v="Y"/>
    <s v="GOOD"/>
    <s v="N"/>
    <n v="1000"/>
    <s v="Y"/>
    <s v="Y"/>
    <s v="Y"/>
    <s v="N"/>
    <s v="N"/>
    <s v="BOTH"/>
    <n v="5"/>
    <n v="403"/>
    <n v="7295"/>
  </r>
  <r>
    <n v="2"/>
    <n v="32"/>
    <x v="8"/>
    <s v="Monday"/>
    <d v="1899-12-30T09:31:50"/>
    <s v="MU"/>
    <n v="2"/>
    <s v="S"/>
    <n v="90"/>
    <s v="SURGE"/>
    <s v="TB+ "/>
    <s v="(TZ)"/>
    <s v="OFF 200"/>
    <s v="A"/>
    <n v="0.28999999999999998"/>
    <n v="2"/>
    <s v="Event "/>
    <s v="Y"/>
    <s v="Y"/>
    <s v="Y"/>
    <s v="Y"/>
    <s v="WEAK"/>
    <s v="N"/>
    <n v="800"/>
    <s v="N"/>
    <s v="Y"/>
    <s v="Y"/>
    <s v="Y"/>
    <s v="N"/>
    <s v="NONE"/>
    <n v="1"/>
    <n v="592"/>
    <n v="7887"/>
  </r>
  <r>
    <n v="2"/>
    <n v="33"/>
    <x v="8"/>
    <s v="Monday"/>
    <d v="1899-12-30T09:55:55"/>
    <s v="BABA"/>
    <n v="2"/>
    <s v="S"/>
    <n v="106"/>
    <s v="PB"/>
    <s v="GBTO"/>
    <s v="(- -)"/>
    <s v="D20MA"/>
    <s v="A"/>
    <n v="0.28000000000000003"/>
    <n v="2"/>
    <s v="Event "/>
    <s v="Y"/>
    <s v="Y"/>
    <s v="Y"/>
    <s v="N"/>
    <s v="NONE"/>
    <s v="N"/>
    <n v="400"/>
    <s v="N"/>
    <s v="N"/>
    <s v="Y"/>
    <s v="Y"/>
    <s v="N"/>
    <s v="LEG 1"/>
    <n v="4"/>
    <n v="492"/>
    <n v="8379"/>
  </r>
  <r>
    <n v="2"/>
    <n v="34"/>
    <x v="8"/>
    <s v="Monday"/>
    <d v="1899-12-30T09:59:39"/>
    <s v="XOM"/>
    <n v="2"/>
    <s v="S"/>
    <n v="106"/>
    <s v="PB"/>
    <s v="B180"/>
    <s v="(- -)"/>
    <s v="D20MA"/>
    <s v="C"/>
    <n v="0.28999999999999998"/>
    <n v="3"/>
    <s v="Event "/>
    <s v="Y"/>
    <s v="Y"/>
    <s v="Y"/>
    <s v="N"/>
    <s v="NONE"/>
    <s v="N"/>
    <n v="600"/>
    <s v="N"/>
    <s v="Y"/>
    <s v="Y"/>
    <s v="Y"/>
    <s v="N"/>
    <s v="LEG 1"/>
    <n v="4"/>
    <n v="-369"/>
    <n v="8010"/>
  </r>
  <r>
    <n v="2"/>
    <n v="35"/>
    <x v="8"/>
    <s v="Monday"/>
    <d v="1899-12-30T10:13:06"/>
    <s v="XOM"/>
    <n v="2"/>
    <s v="S"/>
    <n v="98.03"/>
    <s v="S&amp;R"/>
    <s v="EB+C"/>
    <s v="(+) "/>
    <s v="OFF 200"/>
    <s v="C"/>
    <n v="0.21"/>
    <n v="4"/>
    <s v="Event "/>
    <s v="Y"/>
    <s v="Y"/>
    <s v="Y"/>
    <s v="N"/>
    <s v="NONE"/>
    <s v="Y"/>
    <n v="1000"/>
    <s v="N"/>
    <s v="N"/>
    <s v="Y"/>
    <s v="Y"/>
    <s v="N"/>
    <s v="NONE"/>
    <n v="1"/>
    <n v="-259"/>
    <n v="7751"/>
  </r>
  <r>
    <n v="2"/>
    <n v="36"/>
    <x v="8"/>
    <s v="Monday"/>
    <d v="1899-12-30T10:28:03"/>
    <s v="MU"/>
    <n v="2"/>
    <s v="S"/>
    <n v="86.47"/>
    <s v="CLEARING"/>
    <s v="CB"/>
    <s v="NA"/>
    <s v="R20MA"/>
    <s v="C"/>
    <n v="0.2"/>
    <n v="3"/>
    <s v="Event "/>
    <s v="Y"/>
    <s v="Y"/>
    <s v="Y"/>
    <s v="Y"/>
    <s v="BAD"/>
    <s v="N"/>
    <n v="1000"/>
    <s v="N"/>
    <s v="Y"/>
    <s v="Y"/>
    <s v="Y"/>
    <s v="N"/>
    <s v="NONE"/>
    <n v="1"/>
    <n v="392"/>
    <n v="8143"/>
  </r>
  <r>
    <n v="2"/>
    <n v="37"/>
    <x v="8"/>
    <s v="Monday"/>
    <d v="1899-12-30T10:56:06"/>
    <s v="UAL"/>
    <n v="2"/>
    <s v="L"/>
    <n v="86.44"/>
    <s v="RE-ENTRY"/>
    <s v="B180"/>
    <s v="(-)"/>
    <s v="R20MA"/>
    <s v="C"/>
    <n v="0.17"/>
    <n v="3"/>
    <s v="Event "/>
    <s v="Y"/>
    <s v="Y"/>
    <s v="Y"/>
    <s v="Y"/>
    <s v="BAD"/>
    <s v="N"/>
    <n v="800"/>
    <s v="Y"/>
    <s v="Y"/>
    <s v="Y"/>
    <s v="Y"/>
    <s v="N"/>
    <s v="LEG 2"/>
    <n v="2"/>
    <n v="-692"/>
    <n v="7451"/>
  </r>
  <r>
    <n v="2"/>
    <n v="38"/>
    <x v="8"/>
    <s v="Monday"/>
    <d v="1899-12-30T11:24:24"/>
    <s v="UAL"/>
    <n v="2"/>
    <s v="L"/>
    <n v="66.89"/>
    <s v="CLEARING"/>
    <s v="CB"/>
    <s v="NA"/>
    <s v="DUAL SPACE"/>
    <s v="C"/>
    <n v="0.2"/>
    <n v="3"/>
    <s v="Event "/>
    <s v="Y"/>
    <s v="Y"/>
    <s v="Y"/>
    <s v="Y"/>
    <s v="GOOD"/>
    <s v="N"/>
    <n v="1000"/>
    <s v="N"/>
    <s v="Y"/>
    <s v="Y"/>
    <s v="Y"/>
    <s v="N"/>
    <s v="NONE"/>
    <n v="4"/>
    <n v="-495"/>
    <n v="6956"/>
  </r>
  <r>
    <n v="2"/>
    <n v="39"/>
    <x v="8"/>
    <s v="Monday"/>
    <d v="1899-12-30T12:36:44"/>
    <s v="BABA"/>
    <n v="2"/>
    <s v="S"/>
    <n v="86.59"/>
    <s v="SURGE"/>
    <s v="EB+DUAL (V)"/>
    <s v="NA"/>
    <s v="INTO 200"/>
    <s v="A"/>
    <n v="0.46"/>
    <n v="8"/>
    <s v="Event "/>
    <s v="Y"/>
    <s v="Y"/>
    <s v="Y"/>
    <s v="Y"/>
    <s v="BAD"/>
    <s v="Y"/>
    <n v="1600"/>
    <s v="N"/>
    <s v="N"/>
    <s v="Y"/>
    <s v="Y"/>
    <s v="N"/>
    <s v="NONE"/>
    <n v="4"/>
    <n v="2959"/>
    <n v="9915"/>
  </r>
  <r>
    <n v="2"/>
    <n v="40"/>
    <x v="8"/>
    <s v="Monday"/>
    <d v="1899-12-30T12:57:46"/>
    <s v="MU"/>
    <n v="2"/>
    <s v="S"/>
    <n v="97.8"/>
    <s v="SURGE"/>
    <s v="EB+C"/>
    <s v="(-) "/>
    <s v="OFF 200"/>
    <s v="C"/>
    <n v="0.1"/>
    <n v="4"/>
    <s v="Event "/>
    <s v="Y"/>
    <s v="Y"/>
    <s v="Y"/>
    <s v="Y"/>
    <s v="GOOD"/>
    <s v="N"/>
    <n v="1600"/>
    <s v="N"/>
    <s v="Y"/>
    <s v="Y"/>
    <s v="Y"/>
    <s v="N"/>
    <s v="LEG 1"/>
    <n v="2"/>
    <n v="-2956"/>
    <n v="6959"/>
  </r>
  <r>
    <n v="3"/>
    <n v="41"/>
    <x v="8"/>
    <s v="Monday"/>
    <d v="1899-12-30T09:41:54"/>
    <s v="UAL"/>
    <n v="2"/>
    <s v="S"/>
    <n v="68.33"/>
    <s v="CLEARING"/>
    <s v="EB+C"/>
    <s v="(++)"/>
    <s v="ABOVE FAB"/>
    <s v="A"/>
    <n v="0.5"/>
    <n v="3"/>
    <s v="Event"/>
    <s v="Y"/>
    <s v="Y"/>
    <s v="Y"/>
    <s v="Y"/>
    <s v="GOOD"/>
    <s v="N"/>
    <n v="1000"/>
    <s v="N"/>
    <s v="Y"/>
    <s v="Y"/>
    <s v="Y"/>
    <s v="N"/>
    <s v="LEG 1"/>
    <n v="5"/>
    <n v="9392"/>
    <n v="16351"/>
  </r>
  <r>
    <n v="3"/>
    <n v="42"/>
    <x v="8"/>
    <s v="Monday"/>
    <d v="1899-12-30T09:53:54"/>
    <s v="UAL"/>
    <n v="2"/>
    <s v="S"/>
    <n v="88.33"/>
    <s v="CLEARING"/>
    <s v="EB+C"/>
    <s v="(+++)"/>
    <s v="ABOVE FAB"/>
    <s v="C"/>
    <n v="0.69"/>
    <n v="2"/>
    <s v="Event"/>
    <s v="Y"/>
    <s v="Y"/>
    <s v="Y"/>
    <s v="Y"/>
    <s v="GOOD"/>
    <s v="N"/>
    <n v="800"/>
    <s v="N"/>
    <s v="N"/>
    <s v="Y"/>
    <s v="Y"/>
    <s v="N"/>
    <s v="LEG 1"/>
    <n v="4"/>
    <n v="295"/>
    <n v="16646"/>
  </r>
  <r>
    <n v="3"/>
    <n v="43"/>
    <x v="9"/>
    <s v="Tuesday"/>
    <d v="1899-12-30T10:28:54"/>
    <s v="UAL"/>
    <n v="2"/>
    <s v="S"/>
    <n v="107.82"/>
    <s v="WIDE"/>
    <s v="CB"/>
    <s v="NA"/>
    <s v="DUAL SPACE"/>
    <s v="C"/>
    <n v="0.43"/>
    <n v="1"/>
    <s v="Event"/>
    <s v="Y"/>
    <s v="Y"/>
    <s v="Y"/>
    <s v="N"/>
    <s v="NA"/>
    <s v="N"/>
    <n v="200"/>
    <s v="N"/>
    <s v="Y"/>
    <s v="Y"/>
    <s v="Y"/>
    <s v="N"/>
    <s v="NONE"/>
    <n v="3"/>
    <n v="-253"/>
    <n v="16393"/>
  </r>
  <r>
    <n v="3"/>
    <n v="44"/>
    <x v="9"/>
    <s v="Tuesday"/>
    <d v="1899-12-30T10:32:05"/>
    <s v="MU"/>
    <n v="2"/>
    <s v="S"/>
    <n v="109.13"/>
    <s v="WIDE"/>
    <s v="B180"/>
    <s v="NA"/>
    <s v="DUAL SPACE"/>
    <s v="C"/>
    <n v="0.22"/>
    <n v="2"/>
    <s v="Event"/>
    <s v="Y"/>
    <s v="Y"/>
    <s v="Y"/>
    <s v="Y"/>
    <s v="MISSED"/>
    <s v="N"/>
    <n v="600"/>
    <s v="Y"/>
    <s v="Y"/>
    <s v="Y"/>
    <s v="Y"/>
    <s v="N"/>
    <s v="LEG 1"/>
    <n v="4"/>
    <n v="6332"/>
    <n v="22725"/>
  </r>
  <r>
    <n v="3"/>
    <n v="45"/>
    <x v="9"/>
    <s v="Tuesday"/>
    <d v="1899-12-30T09:50:04"/>
    <s v="MU"/>
    <n v="2"/>
    <s v="L"/>
    <n v="68.02"/>
    <s v="SURGE"/>
    <s v="EB"/>
    <s v="(TZ) "/>
    <s v="OFF 200"/>
    <s v="C"/>
    <n v="0.36"/>
    <n v="3"/>
    <s v="Event"/>
    <s v="Y"/>
    <s v="Y"/>
    <s v="Y"/>
    <s v="N"/>
    <s v="MISSED"/>
    <s v="N"/>
    <n v="1000"/>
    <s v="Y"/>
    <s v="Y"/>
    <s v="Y"/>
    <s v="Y"/>
    <s v="N"/>
    <s v="BOTH"/>
    <n v="2"/>
    <n v="-259"/>
    <n v="22466"/>
  </r>
  <r>
    <n v="3"/>
    <n v="46"/>
    <x v="9"/>
    <s v="Tuesday"/>
    <d v="1899-12-30T09:34:04"/>
    <s v="MU"/>
    <n v="2"/>
    <s v="S"/>
    <n v="53"/>
    <s v="SURGE"/>
    <s v="EB"/>
    <s v="(-) "/>
    <s v="OFF 200"/>
    <s v="C"/>
    <n v="0.38"/>
    <n v="2"/>
    <s v="Event"/>
    <s v="Y"/>
    <s v="Y"/>
    <s v="Y"/>
    <s v="Y"/>
    <s v="GOOD"/>
    <s v="N"/>
    <n v="1000"/>
    <s v="Y"/>
    <s v="Y"/>
    <s v="Y"/>
    <s v="Y"/>
    <s v="Y"/>
    <s v="BOTH"/>
    <n v="4"/>
    <n v="-9349"/>
    <n v="13117"/>
  </r>
  <r>
    <n v="3"/>
    <n v="47"/>
    <x v="9"/>
    <s v="Tuesday"/>
    <d v="1899-12-30T09:51:27"/>
    <s v="UAL"/>
    <n v="2"/>
    <s v="S"/>
    <n v="52.94"/>
    <s v="RE-ENTRY"/>
    <s v="BTTO"/>
    <s v="(-)"/>
    <s v="D20MA"/>
    <s v="C"/>
    <n v="0.22"/>
    <n v="3"/>
    <s v="Event"/>
    <s v="Y"/>
    <s v="Y"/>
    <s v="Y"/>
    <s v="Y"/>
    <s v="BAD"/>
    <s v="N"/>
    <n v="800"/>
    <s v="Y"/>
    <s v="Y"/>
    <s v="Y"/>
    <s v="N"/>
    <s v="Y"/>
    <s v="LEG 2"/>
    <n v="1"/>
    <n v="969"/>
    <n v="14086"/>
  </r>
  <r>
    <n v="3"/>
    <n v="48"/>
    <x v="9"/>
    <s v="Tuesday"/>
    <d v="1899-12-30T10:05:28"/>
    <s v="BABA"/>
    <n v="2"/>
    <s v="S"/>
    <n v="91.97"/>
    <s v="CLEARING"/>
    <s v="EB+C"/>
    <s v="NA"/>
    <s v="DUAL SPACE"/>
    <s v="A"/>
    <n v="0.51"/>
    <n v="3"/>
    <s v="Event"/>
    <s v="Y"/>
    <s v="Y"/>
    <s v="Y"/>
    <s v="N"/>
    <s v="NONE"/>
    <s v="N"/>
    <n v="600"/>
    <s v="N"/>
    <s v="Y"/>
    <s v="Y"/>
    <s v="Y"/>
    <s v="Y"/>
    <s v="LEG 1"/>
    <n v="5"/>
    <n v="2943"/>
    <n v="17029"/>
  </r>
  <r>
    <n v="3"/>
    <n v="49"/>
    <x v="9"/>
    <s v="Tuesday"/>
    <d v="1899-12-30T09:33:17"/>
    <s v="BABA"/>
    <n v="2"/>
    <s v="S"/>
    <n v="68.83"/>
    <s v="SURGE"/>
    <s v="EB+DUAL (V)"/>
    <s v="(TZ) "/>
    <s v="INTO 200"/>
    <s v="A"/>
    <n v="1.3"/>
    <n v="2"/>
    <s v="Event"/>
    <s v="Y"/>
    <s v="Y"/>
    <s v="Y"/>
    <s v="N"/>
    <s v="MISSED"/>
    <s v="N"/>
    <n v="400"/>
    <s v="N"/>
    <s v="Y"/>
    <s v="Y"/>
    <s v="Y"/>
    <s v="Y"/>
    <s v="LEG 1"/>
    <n v="3"/>
    <n v="2934"/>
    <n v="19963"/>
  </r>
  <r>
    <n v="3"/>
    <n v="50"/>
    <x v="9"/>
    <s v="Tuesday"/>
    <d v="1899-12-30T09:38:23"/>
    <s v="SBUX"/>
    <n v="2"/>
    <s v="L"/>
    <n v="53.2"/>
    <s v="SURGE"/>
    <s v="EB "/>
    <s v="(TZ) "/>
    <s v="INTO 200"/>
    <s v="C"/>
    <n v="0.24"/>
    <n v="2"/>
    <s v="Event"/>
    <s v="Y"/>
    <s v="N"/>
    <s v="Y"/>
    <s v="N"/>
    <s v="NONE"/>
    <s v="N"/>
    <n v="400"/>
    <s v="N"/>
    <s v="Y"/>
    <s v="N"/>
    <s v="N"/>
    <s v="Y"/>
    <s v="NONE"/>
    <n v="1"/>
    <n v="2857"/>
    <n v="22820"/>
  </r>
  <r>
    <n v="3"/>
    <n v="51"/>
    <x v="9"/>
    <s v="Tuesday"/>
    <d v="1899-12-30T09:40:31"/>
    <s v="SBUX"/>
    <n v="2"/>
    <s v="S"/>
    <n v="53.45"/>
    <s v="S&amp;R"/>
    <s v="EB"/>
    <s v="(TZ)"/>
    <s v="NONE"/>
    <s v="C"/>
    <n v="0.26"/>
    <n v="3"/>
    <s v="Event"/>
    <s v="Y"/>
    <s v="N"/>
    <s v="Y"/>
    <s v="N"/>
    <s v="NONE"/>
    <s v="Y"/>
    <n v="600"/>
    <s v="N"/>
    <s v="N"/>
    <s v="N"/>
    <s v="Y"/>
    <s v="Y"/>
    <s v="NONE"/>
    <n v="2"/>
    <n v="2148"/>
    <n v="24968"/>
  </r>
  <r>
    <n v="3"/>
    <n v="52"/>
    <x v="9"/>
    <s v="Tuesday"/>
    <d v="1899-12-30T09:41:50"/>
    <s v="XOM"/>
    <n v="2"/>
    <s v="L"/>
    <n v="53.21"/>
    <s v="S&amp;R"/>
    <s v="TB"/>
    <s v="(-)"/>
    <s v="INTO 200"/>
    <s v="C"/>
    <n v="0.26"/>
    <n v="5"/>
    <s v="Event"/>
    <s v="Y"/>
    <s v="Y"/>
    <s v="Y"/>
    <s v="N"/>
    <s v="GOOD"/>
    <s v="Y"/>
    <n v="1600"/>
    <s v="N"/>
    <s v="N"/>
    <s v="Y"/>
    <s v="N"/>
    <s v="Y"/>
    <s v="LEG 2"/>
    <n v="2"/>
    <n v="2290"/>
    <n v="27258"/>
  </r>
  <r>
    <n v="3"/>
    <n v="53"/>
    <x v="9"/>
    <s v="Tuesday"/>
    <d v="1899-12-30T09:31:42"/>
    <s v="SBUX"/>
    <n v="2"/>
    <s v="S"/>
    <n v="67.099999999999994"/>
    <s v="CLEARING"/>
    <s v="EB+C"/>
    <s v="(+)"/>
    <s v="ABOVE FAB"/>
    <s v="A"/>
    <n v="0.46"/>
    <n v="3"/>
    <s v="Event"/>
    <s v="Y"/>
    <s v="Y"/>
    <s v="Y"/>
    <s v="Y"/>
    <s v="WEAK"/>
    <s v="N"/>
    <n v="1000"/>
    <s v="N"/>
    <s v="N"/>
    <s v="Y"/>
    <s v="Y"/>
    <s v="Y"/>
    <s v="NONE"/>
    <n v="4"/>
    <n v="2644"/>
    <n v="29902"/>
  </r>
  <r>
    <n v="3"/>
    <n v="54"/>
    <x v="9"/>
    <s v="Tuesday"/>
    <d v="1899-12-30T09:47:59"/>
    <s v="MS"/>
    <n v="2"/>
    <s v="S"/>
    <n v="66.75"/>
    <s v="FLIPPED"/>
    <s v="TB+ "/>
    <s v="(TZ)"/>
    <s v="NA"/>
    <s v="A"/>
    <n v="0.37"/>
    <n v="5"/>
    <s v="Event"/>
    <s v="Y"/>
    <s v="N"/>
    <s v="Y"/>
    <s v="N"/>
    <s v="WEAK"/>
    <s v="N"/>
    <n v="1400"/>
    <s v="Y"/>
    <s v="Y"/>
    <s v="N"/>
    <s v="Y"/>
    <s v="Y"/>
    <s v="BOTH"/>
    <n v="5"/>
    <n v="2602"/>
    <n v="32504"/>
  </r>
  <r>
    <n v="3"/>
    <n v="55"/>
    <x v="9"/>
    <s v="Tuesday"/>
    <d v="1899-12-30T10:17:41"/>
    <s v="MS"/>
    <n v="2"/>
    <s v="S"/>
    <n v="66.48"/>
    <s v="RE-ENTRY"/>
    <s v="B180"/>
    <s v="NA"/>
    <s v="D20MA"/>
    <s v="A"/>
    <n v="0.23"/>
    <n v="3"/>
    <s v="Event"/>
    <s v="Y"/>
    <s v="Y"/>
    <s v="Y"/>
    <s v="Y"/>
    <s v="GOOD"/>
    <s v="N"/>
    <n v="800"/>
    <s v="Y"/>
    <s v="Y"/>
    <s v="Y"/>
    <s v="Y"/>
    <s v="Y"/>
    <s v="BOTH"/>
    <n v="3"/>
    <n v="2553"/>
    <n v="35057"/>
  </r>
  <r>
    <n v="3"/>
    <n v="56"/>
    <x v="9"/>
    <s v="Tuesday"/>
    <d v="1899-12-30T10:59:37"/>
    <s v="MU"/>
    <n v="2"/>
    <s v="S"/>
    <n v="52.47"/>
    <s v="SURGE"/>
    <s v="B180"/>
    <s v="NA"/>
    <s v="OFF 200"/>
    <s v="C"/>
    <n v="0.24"/>
    <n v="1"/>
    <s v="Mlpt"/>
    <s v="Y"/>
    <s v="Y"/>
    <s v="Y"/>
    <s v="N"/>
    <s v="NA"/>
    <s v="N"/>
    <n v="200"/>
    <s v="N"/>
    <s v="N"/>
    <s v="Y"/>
    <s v="Y"/>
    <s v="Y"/>
    <s v="LEG 2"/>
    <n v="2"/>
    <n v="761"/>
    <n v="35818"/>
  </r>
  <r>
    <n v="3"/>
    <n v="57"/>
    <x v="9"/>
    <s v="Tuesday"/>
    <d v="1899-12-30T09:31:46"/>
    <s v="MS"/>
    <n v="2"/>
    <s v="S"/>
    <n v="86.46"/>
    <s v="SURGE"/>
    <s v="EB+C"/>
    <s v="(-)"/>
    <s v="UNDER FAB"/>
    <s v="A"/>
    <n v="0.36"/>
    <n v="3"/>
    <s v="Event"/>
    <s v="Y"/>
    <s v="Y"/>
    <s v="Y"/>
    <s v="Y"/>
    <s v="GOOD"/>
    <s v="N"/>
    <n v="1000"/>
    <s v="N"/>
    <s v="N"/>
    <s v="Y"/>
    <s v="Y"/>
    <s v="N"/>
    <s v="LEG 1"/>
    <n v="3"/>
    <n v="-2058"/>
    <n v="33760"/>
  </r>
  <r>
    <n v="3"/>
    <n v="58"/>
    <x v="9"/>
    <s v="Tuesday"/>
    <d v="1899-12-30T10:04:32"/>
    <s v="SBUX"/>
    <n v="2"/>
    <s v="S"/>
    <n v="86.41"/>
    <s v="RE-ENTRY"/>
    <s v="B180"/>
    <s v="NA"/>
    <s v="D20MA"/>
    <s v="C"/>
    <n v="0.23"/>
    <n v="2"/>
    <s v="Event"/>
    <s v="Y"/>
    <s v="Y"/>
    <s v="Y"/>
    <s v="N"/>
    <s v="NA"/>
    <s v="N"/>
    <n v="400"/>
    <s v="N"/>
    <s v="N"/>
    <s v="Y"/>
    <s v="Y"/>
    <s v="N"/>
    <s v="NONE"/>
    <n v="5"/>
    <n v="994"/>
    <n v="34754"/>
  </r>
  <r>
    <n v="3"/>
    <n v="59"/>
    <x v="9"/>
    <s v="Tuesday"/>
    <d v="1899-12-30T10:17:13"/>
    <s v="MU"/>
    <n v="2"/>
    <s v="S"/>
    <n v="100.56"/>
    <s v="PB"/>
    <s v="NRB"/>
    <s v="NA"/>
    <s v="D20MA"/>
    <s v="C"/>
    <n v="0.18"/>
    <n v="2"/>
    <s v="Event"/>
    <s v="Y"/>
    <s v="Y"/>
    <s v="Y"/>
    <s v="N"/>
    <s v="NA"/>
    <s v="N"/>
    <n v="400"/>
    <s v="N"/>
    <s v="Y"/>
    <s v="Y"/>
    <s v="N"/>
    <s v="N"/>
    <s v="NONE"/>
    <n v="1"/>
    <n v="-713"/>
    <n v="34041"/>
  </r>
  <r>
    <n v="3"/>
    <n v="60"/>
    <x v="10"/>
    <s v="Wednesday"/>
    <d v="1899-12-30T10:29:52"/>
    <s v="BABA"/>
    <n v="2"/>
    <s v="S"/>
    <n v="100.53"/>
    <s v="RE-ENTRY"/>
    <s v="B180"/>
    <s v="NA"/>
    <s v="D20MA"/>
    <s v="C"/>
    <n v="0.19"/>
    <n v="1"/>
    <s v="Event"/>
    <s v="Y"/>
    <s v="Y"/>
    <s v="Y"/>
    <s v="Y"/>
    <s v="Y"/>
    <s v="N"/>
    <n v="400"/>
    <s v="Y"/>
    <s v="Y"/>
    <s v="Y"/>
    <s v="Y"/>
    <s v="N"/>
    <s v="LEG 2"/>
    <n v="1"/>
    <n v="930"/>
    <n v="34971"/>
  </r>
  <r>
    <n v="4"/>
    <n v="61"/>
    <x v="10"/>
    <s v="Wednesday"/>
    <d v="1899-12-30T09:31:43"/>
    <s v="XOM"/>
    <n v="2"/>
    <s v="S"/>
    <n v="102.22"/>
    <s v="SURGE"/>
    <s v="EB+"/>
    <s v="(- -)"/>
    <s v="BELOW FAB"/>
    <s v="A"/>
    <n v="0.38"/>
    <n v="2"/>
    <s v="Event"/>
    <s v="Y"/>
    <s v="Y"/>
    <s v="Y"/>
    <s v="N"/>
    <s v="NONE"/>
    <s v="N"/>
    <n v="1000"/>
    <s v="N"/>
    <s v="N"/>
    <s v="Y"/>
    <s v="N"/>
    <s v="N"/>
    <s v="LEG 1"/>
    <n v="4"/>
    <n v="-194"/>
    <n v="34777"/>
  </r>
  <r>
    <n v="4"/>
    <n v="62"/>
    <x v="10"/>
    <s v="Wednesday"/>
    <d v="1899-12-30T09:58:19"/>
    <s v="XOM"/>
    <n v="2"/>
    <s v="S"/>
    <n v="102.61"/>
    <s v="RE-ENTRY"/>
    <s v="B180"/>
    <s v="NA"/>
    <s v="D20MA"/>
    <s v="C"/>
    <n v="0.24"/>
    <n v="4"/>
    <s v="Event"/>
    <s v="Y"/>
    <s v="Y"/>
    <s v="Y"/>
    <s v="Y"/>
    <s v="GOOD"/>
    <s v="N"/>
    <n v="1000"/>
    <s v="Y"/>
    <s v="Y"/>
    <s v="Y"/>
    <s v="N"/>
    <s v="N"/>
    <s v="BOTH"/>
    <n v="2"/>
    <n v="-1935"/>
    <n v="32842"/>
  </r>
  <r>
    <n v="4"/>
    <n v="63"/>
    <x v="10"/>
    <s v="Wednesday"/>
    <d v="1899-12-30T10:05:28"/>
    <s v="MU"/>
    <n v="2"/>
    <s v="S"/>
    <n v="53.2"/>
    <s v="WIDE"/>
    <s v="B180"/>
    <s v="NA"/>
    <s v="D20MA"/>
    <s v="A"/>
    <n v="0.23"/>
    <n v="3"/>
    <s v="Event"/>
    <s v="Y"/>
    <s v="Y"/>
    <s v="Y"/>
    <s v="Y"/>
    <s v="GOOD"/>
    <s v="N"/>
    <n v="800"/>
    <s v="Y"/>
    <s v="Y"/>
    <s v="Y"/>
    <s v="Y"/>
    <s v="Y"/>
    <s v="BOTH"/>
    <n v="1"/>
    <n v="-211"/>
    <n v="32631"/>
  </r>
  <r>
    <n v="4"/>
    <n v="64"/>
    <x v="10"/>
    <s v="Wednesday"/>
    <d v="1899-12-30T09:33:17"/>
    <s v="UAL"/>
    <n v="2"/>
    <s v="S"/>
    <n v="53.45"/>
    <s v="SURGE"/>
    <s v="B180"/>
    <s v="NA"/>
    <s v="OFF 200"/>
    <s v="C"/>
    <n v="0.24"/>
    <n v="1"/>
    <s v="Mlpt"/>
    <s v="Y"/>
    <s v="Y"/>
    <s v="Y"/>
    <s v="N"/>
    <s v="NA"/>
    <s v="N"/>
    <n v="200"/>
    <s v="N"/>
    <s v="N"/>
    <s v="Y"/>
    <s v="Y"/>
    <s v="Y"/>
    <s v="LEG 2"/>
    <n v="5"/>
    <n v="-206"/>
    <n v="32425"/>
  </r>
  <r>
    <n v="4"/>
    <n v="65"/>
    <x v="10"/>
    <s v="Wednesday"/>
    <d v="1899-12-30T09:38:23"/>
    <s v="UAL"/>
    <n v="2"/>
    <s v="S"/>
    <n v="53.21"/>
    <s v="SURGE"/>
    <s v="EB+C"/>
    <s v="(-)"/>
    <s v="UNDER FAB"/>
    <s v="A"/>
    <n v="0.36"/>
    <n v="3"/>
    <s v="Event"/>
    <s v="Y"/>
    <s v="Y"/>
    <s v="Y"/>
    <s v="Y"/>
    <s v="GOOD"/>
    <s v="N"/>
    <n v="1000"/>
    <s v="N"/>
    <s v="N"/>
    <s v="Y"/>
    <s v="Y"/>
    <s v="N"/>
    <s v="LEG 1"/>
    <n v="4"/>
    <n v="-1392"/>
    <n v="31033"/>
  </r>
  <r>
    <n v="4"/>
    <n v="66"/>
    <x v="10"/>
    <s v="Wednesday"/>
    <d v="1899-12-30T09:40:31"/>
    <s v="UAL"/>
    <n v="2"/>
    <s v="S"/>
    <n v="67.099999999999994"/>
    <s v="RE-ENTRY"/>
    <s v="B180"/>
    <s v="NA"/>
    <s v="D20MA"/>
    <s v="C"/>
    <n v="0.23"/>
    <n v="2"/>
    <s v="Event"/>
    <s v="Y"/>
    <s v="Y"/>
    <s v="Y"/>
    <s v="N"/>
    <s v="NA"/>
    <s v="N"/>
    <n v="400"/>
    <s v="N"/>
    <s v="N"/>
    <s v="Y"/>
    <s v="Y"/>
    <s v="N"/>
    <s v="NONE"/>
    <n v="3"/>
    <n v="728"/>
    <n v="31761"/>
  </r>
  <r>
    <n v="4"/>
    <n v="67"/>
    <x v="10"/>
    <s v="Wednesday"/>
    <d v="1899-12-30T09:41:50"/>
    <s v="UAL"/>
    <n v="2"/>
    <s v="L"/>
    <n v="66.75"/>
    <s v="CLEARING"/>
    <s v="NRB"/>
    <s v="NA"/>
    <s v="D20MA"/>
    <s v="C"/>
    <n v="0.18"/>
    <n v="2"/>
    <s v="Event"/>
    <s v="Y"/>
    <s v="Y"/>
    <s v="Y"/>
    <s v="N"/>
    <s v="NA"/>
    <s v="N"/>
    <n v="400"/>
    <s v="N"/>
    <s v="Y"/>
    <s v="Y"/>
    <s v="N"/>
    <s v="N"/>
    <s v="NONE"/>
    <n v="4"/>
    <n v="829"/>
    <n v="32590"/>
  </r>
  <r>
    <n v="4"/>
    <n v="68"/>
    <x v="10"/>
    <s v="Wednesday"/>
    <d v="1899-12-30T09:31:42"/>
    <s v="MU"/>
    <n v="2"/>
    <s v="S"/>
    <n v="66.48"/>
    <s v="SURGE"/>
    <s v="B180"/>
    <s v="NA"/>
    <s v="D20MA"/>
    <s v="C"/>
    <n v="0.23"/>
    <n v="2"/>
    <s v="Event"/>
    <s v="Y"/>
    <s v="Y"/>
    <s v="Y"/>
    <s v="N"/>
    <s v="NA"/>
    <s v="N"/>
    <n v="400"/>
    <s v="N"/>
    <s v="N"/>
    <s v="Y"/>
    <s v="Y"/>
    <s v="N"/>
    <s v="NONE"/>
    <n v="5"/>
    <n v="-831"/>
    <n v="31759"/>
  </r>
  <r>
    <n v="4"/>
    <n v="69"/>
    <x v="10"/>
    <s v="Wednesday"/>
    <d v="1899-12-30T09:47:59"/>
    <s v="MU"/>
    <n v="2"/>
    <s v="S"/>
    <n v="52.47"/>
    <s v="SURGE"/>
    <s v="NRB"/>
    <s v="NA"/>
    <s v="D20MA"/>
    <s v="C"/>
    <n v="0.18"/>
    <n v="2"/>
    <s v="Event"/>
    <s v="Y"/>
    <s v="Y"/>
    <s v="Y"/>
    <s v="N"/>
    <s v="NA"/>
    <s v="N"/>
    <n v="400"/>
    <s v="N"/>
    <s v="Y"/>
    <s v="Y"/>
    <s v="N"/>
    <s v="N"/>
    <s v="NONE"/>
    <n v="4"/>
    <n v="-2164"/>
    <n v="29595"/>
  </r>
  <r>
    <n v="4"/>
    <n v="70"/>
    <x v="10"/>
    <s v="Wednesday"/>
    <d v="1899-12-30T10:17:41"/>
    <s v="MU"/>
    <n v="2"/>
    <s v="S"/>
    <n v="52.47"/>
    <s v="SURGE"/>
    <s v="NRB"/>
    <s v="NA"/>
    <s v="D20MA"/>
    <s v="C"/>
    <n v="0.18"/>
    <n v="2"/>
    <s v="Event"/>
    <s v="Y"/>
    <s v="Y"/>
    <s v="Y"/>
    <s v="N"/>
    <s v="NA"/>
    <s v="N"/>
    <n v="400"/>
    <s v="N"/>
    <s v="Y"/>
    <s v="Y"/>
    <s v="N"/>
    <s v="N"/>
    <s v="NONE"/>
    <n v="2"/>
    <n v="-1379"/>
    <n v="28216"/>
  </r>
  <r>
    <n v="4"/>
    <n v="71"/>
    <x v="11"/>
    <s v="Thursday"/>
    <d v="1899-12-30T11:17:41"/>
    <s v="MU"/>
    <n v="3"/>
    <s v="S"/>
    <n v="53.47"/>
    <s v="SURGE"/>
    <s v="NRB"/>
    <s v="NA"/>
    <s v="D20MA"/>
    <s v="C"/>
    <n v="0.18"/>
    <n v="2"/>
    <s v="Event"/>
    <s v="Y"/>
    <s v="Y"/>
    <s v="Y"/>
    <s v="N"/>
    <s v="NA"/>
    <s v="N"/>
    <n v="600"/>
    <s v="N"/>
    <s v="Y"/>
    <s v="Y"/>
    <s v="N"/>
    <s v="N"/>
    <s v="NONE"/>
    <n v="2"/>
    <n v="607"/>
    <n v="28823"/>
  </r>
  <r>
    <n v="4"/>
    <n v="72"/>
    <x v="12"/>
    <s v="Friday"/>
    <d v="1899-12-30T12:17:41"/>
    <s v="MU"/>
    <n v="4"/>
    <s v="S"/>
    <n v="54.47"/>
    <s v="SURGE"/>
    <s v="NRB"/>
    <s v="NA"/>
    <s v="D20MA"/>
    <s v="C"/>
    <n v="0.18"/>
    <n v="2"/>
    <s v="Event"/>
    <s v="Y"/>
    <s v="Y"/>
    <s v="Y"/>
    <s v="N"/>
    <s v="NA"/>
    <s v="N"/>
    <n v="1600"/>
    <s v="N"/>
    <s v="Y"/>
    <s v="Y"/>
    <s v="N"/>
    <s v="N"/>
    <s v="NONE"/>
    <n v="2"/>
    <n v="31"/>
    <n v="28854"/>
  </r>
  <r>
    <n v="4"/>
    <n v="73"/>
    <x v="13"/>
    <s v="Monday"/>
    <d v="1899-12-30T09:40:31"/>
    <s v="SBUX"/>
    <n v="3.8"/>
    <s v="L"/>
    <n v="67.75"/>
    <s v="CLEARING"/>
    <s v="NRB"/>
    <s v="NA"/>
    <s v="D20MA"/>
    <s v="C"/>
    <n v="0.17333333333333301"/>
    <n v="2"/>
    <s v="Event"/>
    <s v="Y"/>
    <s v="Y"/>
    <s v="Y"/>
    <s v="N"/>
    <s v="NA"/>
    <s v="N"/>
    <n v="1000"/>
    <s v="N"/>
    <s v="Y"/>
    <s v="Y"/>
    <s v="N"/>
    <s v="N"/>
    <s v="NONE"/>
    <n v="1"/>
    <n v="-373.6"/>
    <n v="28480.400000000001"/>
  </r>
  <r>
    <n v="4"/>
    <n v="74"/>
    <x v="14"/>
    <s v="Tuesday"/>
    <d v="1899-12-30T09:41:50"/>
    <s v="MU"/>
    <n v="4.1714285714285699"/>
    <s v="S"/>
    <n v="48.966000000000001"/>
    <s v="SURGE"/>
    <s v="B181"/>
    <s v="NA"/>
    <s v="D20MA"/>
    <s v="C"/>
    <n v="0.169047619047619"/>
    <n v="2"/>
    <s v="Event"/>
    <s v="Y"/>
    <s v="Y"/>
    <s v="Y"/>
    <s v="N"/>
    <s v="NA"/>
    <s v="N"/>
    <n v="1400"/>
    <s v="N"/>
    <s v="N"/>
    <s v="Y"/>
    <s v="Y"/>
    <s v="N"/>
    <s v="NONE"/>
    <n v="2"/>
    <n v="3910"/>
    <n v="32390.400000000001"/>
  </r>
  <r>
    <n v="4"/>
    <n v="75"/>
    <x v="15"/>
    <s v="Wednesday"/>
    <d v="1899-12-30T09:31:42"/>
    <s v="BABA"/>
    <n v="4.54285714285714"/>
    <s v="S"/>
    <n v="46.664000000000001"/>
    <s v="SURGE"/>
    <s v="NRB"/>
    <s v="NA"/>
    <s v="D20MA"/>
    <s v="C"/>
    <n v="0.164761904761905"/>
    <n v="2"/>
    <s v="Event"/>
    <s v="Y"/>
    <s v="Y"/>
    <s v="Y"/>
    <s v="N"/>
    <s v="NA"/>
    <s v="N"/>
    <n v="800"/>
    <s v="N"/>
    <s v="Y"/>
    <s v="Y"/>
    <s v="N"/>
    <s v="N"/>
    <s v="NONE"/>
    <n v="4"/>
    <n v="300"/>
    <n v="32690.400000000001"/>
  </r>
  <r>
    <n v="4"/>
    <n v="76"/>
    <x v="16"/>
    <s v="Thursday"/>
    <d v="1899-12-30T09:47:59"/>
    <s v="XOM"/>
    <n v="4.9142857142857101"/>
    <s v="S"/>
    <n v="44.362000000000002"/>
    <s v="SURGE"/>
    <s v="NRB"/>
    <s v="NA"/>
    <s v="D20MA"/>
    <s v="C"/>
    <n v="0.16047619047618999"/>
    <n v="2"/>
    <s v="Event"/>
    <s v="Y"/>
    <s v="Y"/>
    <s v="Y"/>
    <s v="N"/>
    <s v="NA"/>
    <s v="N"/>
    <n v="200"/>
    <s v="N"/>
    <s v="Y"/>
    <s v="Y"/>
    <s v="N"/>
    <s v="N"/>
    <s v="NONE"/>
    <n v="2"/>
    <n v="-2930"/>
    <n v="29760.400000000001"/>
  </r>
  <r>
    <n v="4"/>
    <n v="77"/>
    <x v="17"/>
    <s v="Friday"/>
    <d v="1899-12-30T10:17:41"/>
    <s v="XOM"/>
    <n v="5.2857142857142803"/>
    <s v="S"/>
    <n v="42.06"/>
    <s v="SURGE"/>
    <s v="NRB"/>
    <s v="NA"/>
    <s v="D20MA"/>
    <s v="C"/>
    <n v="0.15619047619047599"/>
    <n v="2"/>
    <s v="Event"/>
    <s v="Y"/>
    <s v="Y"/>
    <s v="Y"/>
    <s v="N"/>
    <s v="NA"/>
    <s v="N"/>
    <n v="1000"/>
    <s v="N"/>
    <s v="Y"/>
    <s v="Y"/>
    <s v="N"/>
    <s v="N"/>
    <s v="NONE"/>
    <n v="3"/>
    <n v="1240"/>
    <n v="31000.400000000001"/>
  </r>
  <r>
    <n v="4"/>
    <n v="78"/>
    <x v="18"/>
    <s v="Monday"/>
    <d v="1899-12-30T11:17:41"/>
    <s v="MU"/>
    <n v="5.6571428571428601"/>
    <s v="S"/>
    <n v="39.758000000000003"/>
    <s v="SURGE"/>
    <s v="NRB"/>
    <s v="NA"/>
    <s v="D20MA"/>
    <s v="C"/>
    <n v="0.15190476190476199"/>
    <n v="2"/>
    <s v="Event"/>
    <s v="Y"/>
    <s v="Y"/>
    <s v="Y"/>
    <s v="N"/>
    <s v="NA"/>
    <s v="N"/>
    <n v="400"/>
    <s v="N"/>
    <s v="Y"/>
    <s v="Y"/>
    <s v="N"/>
    <s v="N"/>
    <s v="NONE"/>
    <n v="1"/>
    <n v="2310"/>
    <n v="33310.400000000001"/>
  </r>
  <r>
    <n v="4"/>
    <n v="79"/>
    <x v="19"/>
    <s v="Tuesday"/>
    <d v="1899-12-30T12:17:41"/>
    <s v="UAL"/>
    <n v="6.0285714285714302"/>
    <s v="L"/>
    <n v="68.75"/>
    <s v="CLEARING"/>
    <s v="NRB"/>
    <s v="NA"/>
    <s v="D20MA"/>
    <s v="C"/>
    <n v="0.14761904761904801"/>
    <n v="2"/>
    <s v="Event"/>
    <s v="Y"/>
    <s v="Y"/>
    <s v="Y"/>
    <s v="N"/>
    <s v="NA"/>
    <s v="N"/>
    <n v="400"/>
    <s v="N"/>
    <s v="Y"/>
    <s v="Y"/>
    <s v="N"/>
    <s v="N"/>
    <s v="NONE"/>
    <n v="2"/>
    <n v="930"/>
    <n v="34240.4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676E8-5586-0444-92F6-CDBCC617EA57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5:B42" firstHeaderRow="1" firstDataRow="1" firstDataCol="1"/>
  <pivotFields count="31">
    <pivotField showAll="0"/>
    <pivotField showAll="0"/>
    <pivotField showAll="0"/>
    <pivotField showAll="0"/>
    <pivotField axis="axisRow" showAll="0">
      <items count="7">
        <item x="2"/>
        <item x="1"/>
        <item x="3"/>
        <item x="0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P&amp;L" fld="3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3C0A61-730C-C246-9731-18DCA12BB9A5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6:B33" firstHeaderRow="1" firstDataRow="1" firstDataCol="1"/>
  <pivotFields count="31">
    <pivotField showAll="0"/>
    <pivotField showAll="0"/>
    <pivotField showAll="0"/>
    <pivotField showAll="0"/>
    <pivotField axis="axisRow" showAll="0">
      <items count="7">
        <item x="2"/>
        <item x="1"/>
        <item x="3"/>
        <item x="0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P&amp;L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DDA08F-6630-8C44-B7E8-02D350B2D7CF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O2:AP23" firstHeaderRow="1" firstDataRow="1" firstDataCol="1"/>
  <pivotFields count="33">
    <pivotField showAll="0"/>
    <pivotField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numFmtId="2" showAll="0"/>
  </pivotFields>
  <rowFields count="1">
    <field x="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P&amp;L" fld="3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tx2"/>
        </a:solidFill>
        <a:ln w="9525" cmpd="sng">
          <a:noFill/>
        </a:ln>
      </a:spPr>
      <a:bodyPr vertOverflow="clip" horzOverflow="clip" wrap="square" rtlCol="0" anchor="ctr"/>
      <a:lstStyle>
        <a:defPPr algn="ctr">
          <a:defRPr sz="1100">
            <a:solidFill>
              <a:schemeClr val="bg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ADE6-3E02-9E4D-B867-EC5A58947D59}">
  <dimension ref="A1:AM188"/>
  <sheetViews>
    <sheetView showGridLines="0" tabSelected="1" topLeftCell="A31" zoomScale="25" zoomScaleNormal="42" workbookViewId="0">
      <selection activeCell="AN57" sqref="AN57"/>
    </sheetView>
  </sheetViews>
  <sheetFormatPr baseColWidth="10" defaultColWidth="10.6640625" defaultRowHeight="16" x14ac:dyDescent="0.2"/>
  <cols>
    <col min="2" max="2" width="13.83203125" bestFit="1" customWidth="1"/>
    <col min="3" max="3" width="13.6640625" customWidth="1"/>
    <col min="4" max="4" width="14.83203125" customWidth="1"/>
    <col min="5" max="5" width="17" customWidth="1"/>
    <col min="6" max="8" width="13" bestFit="1" customWidth="1"/>
    <col min="9" max="9" width="18.33203125" bestFit="1" customWidth="1"/>
    <col min="10" max="10" width="13.83203125" customWidth="1"/>
    <col min="11" max="11" width="15.5" customWidth="1"/>
    <col min="12" max="12" width="17.33203125" customWidth="1"/>
    <col min="13" max="13" width="13.1640625" customWidth="1"/>
    <col min="14" max="14" width="18.33203125" bestFit="1" customWidth="1"/>
    <col min="15" max="15" width="17" customWidth="1"/>
    <col min="16" max="17" width="12.83203125" customWidth="1"/>
    <col min="18" max="18" width="17" customWidth="1"/>
    <col min="19" max="19" width="16.6640625" customWidth="1"/>
    <col min="20" max="20" width="14.83203125" customWidth="1"/>
    <col min="21" max="21" width="15.6640625" customWidth="1"/>
    <col min="22" max="22" width="11" bestFit="1" customWidth="1"/>
    <col min="23" max="23" width="15.5" customWidth="1"/>
    <col min="24" max="24" width="11.83203125" customWidth="1"/>
    <col min="25" max="25" width="18.33203125" bestFit="1" customWidth="1"/>
    <col min="26" max="27" width="11" bestFit="1" customWidth="1"/>
    <col min="28" max="28" width="12.83203125" customWidth="1"/>
    <col min="29" max="29" width="13.1640625" customWidth="1"/>
    <col min="30" max="32" width="11" bestFit="1" customWidth="1"/>
    <col min="33" max="33" width="13.1640625" customWidth="1"/>
    <col min="34" max="34" width="11.83203125" customWidth="1"/>
    <col min="35" max="35" width="14.83203125" customWidth="1"/>
    <col min="36" max="36" width="12.1640625" customWidth="1"/>
    <col min="37" max="37" width="9.33203125" customWidth="1"/>
    <col min="41" max="41" width="10.83203125" customWidth="1"/>
  </cols>
  <sheetData>
    <row r="1" spans="1:39" ht="59" customHeight="1" x14ac:dyDescent="0.45">
      <c r="A1" s="16"/>
      <c r="B1" s="90" t="s">
        <v>47</v>
      </c>
      <c r="C1" s="90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86" t="s">
        <v>52</v>
      </c>
      <c r="AG1" s="86"/>
      <c r="AH1" s="86"/>
      <c r="AI1" s="86"/>
      <c r="AJ1" s="16"/>
      <c r="AK1" s="16"/>
    </row>
    <row r="2" spans="1:39" ht="18" customHeight="1" x14ac:dyDescent="0.2">
      <c r="A2" s="16"/>
      <c r="B2" s="87">
        <f>CEILING(F8, 20)/20</f>
        <v>4</v>
      </c>
      <c r="C2" s="8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6"/>
      <c r="AF2" s="94">
        <f>SUM(AJ32:AJ51)</f>
        <v>-730.60000000000036</v>
      </c>
      <c r="AG2" s="94"/>
      <c r="AH2" s="94"/>
      <c r="AI2" s="95"/>
      <c r="AJ2" s="27"/>
      <c r="AK2" s="18"/>
      <c r="AL2" s="1"/>
      <c r="AM2" s="1"/>
    </row>
    <row r="3" spans="1:39" ht="16" customHeight="1" x14ac:dyDescent="0.2">
      <c r="A3" s="16"/>
      <c r="B3" s="87"/>
      <c r="C3" s="8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6"/>
      <c r="AB3" s="26"/>
      <c r="AC3" s="26"/>
      <c r="AD3" s="26"/>
      <c r="AE3" s="27"/>
      <c r="AF3" s="94"/>
      <c r="AG3" s="94"/>
      <c r="AH3" s="94"/>
      <c r="AI3" s="95"/>
      <c r="AJ3" s="27"/>
      <c r="AK3" s="16"/>
    </row>
    <row r="4" spans="1:39" ht="16" customHeight="1" x14ac:dyDescent="0.2">
      <c r="A4" s="16"/>
      <c r="B4" s="87"/>
      <c r="C4" s="87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3"/>
      <c r="AB4" s="23"/>
      <c r="AC4" s="23"/>
      <c r="AD4" s="23"/>
      <c r="AE4" s="27"/>
      <c r="AF4" s="94"/>
      <c r="AG4" s="94"/>
      <c r="AH4" s="94"/>
      <c r="AI4" s="95"/>
      <c r="AJ4" s="27"/>
      <c r="AK4" s="16"/>
    </row>
    <row r="5" spans="1:39" ht="16" customHeight="1" x14ac:dyDescent="0.2">
      <c r="A5" s="16"/>
      <c r="B5" s="87"/>
      <c r="C5" s="87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3"/>
      <c r="AB5" s="23"/>
      <c r="AC5" s="23"/>
      <c r="AD5" s="23"/>
      <c r="AE5" s="23"/>
      <c r="AF5" s="23"/>
      <c r="AG5" s="23"/>
      <c r="AH5" s="23"/>
      <c r="AI5" s="23"/>
      <c r="AJ5" s="25"/>
      <c r="AK5" s="16"/>
    </row>
    <row r="6" spans="1:39" ht="38" customHeight="1" x14ac:dyDescent="0.2">
      <c r="A6" s="16"/>
      <c r="B6" s="79"/>
      <c r="C6" s="79"/>
      <c r="D6" s="28"/>
      <c r="E6" s="28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4"/>
      <c r="AB6" s="24"/>
      <c r="AC6" s="24"/>
      <c r="AD6" s="24"/>
      <c r="AE6" s="24"/>
      <c r="AF6" s="24"/>
      <c r="AG6" s="23"/>
      <c r="AH6" s="23"/>
      <c r="AI6" s="23"/>
      <c r="AJ6" s="23"/>
      <c r="AK6" s="16"/>
    </row>
    <row r="7" spans="1:39" ht="52" customHeight="1" x14ac:dyDescent="0.2">
      <c r="A7" s="16"/>
      <c r="B7" s="16"/>
      <c r="C7" s="16"/>
      <c r="D7" s="16"/>
      <c r="E7" s="17"/>
      <c r="F7" s="61" t="s">
        <v>0</v>
      </c>
      <c r="G7" s="61" t="s">
        <v>1</v>
      </c>
      <c r="H7" s="61" t="s">
        <v>25</v>
      </c>
      <c r="I7" s="61" t="s">
        <v>2</v>
      </c>
      <c r="J7" s="61" t="s">
        <v>4</v>
      </c>
      <c r="K7" s="61" t="s">
        <v>45</v>
      </c>
      <c r="L7" s="61" t="s">
        <v>3</v>
      </c>
      <c r="M7" s="75" t="s">
        <v>24</v>
      </c>
      <c r="N7" s="105" t="s">
        <v>60</v>
      </c>
      <c r="O7" s="105" t="s">
        <v>5</v>
      </c>
      <c r="P7" s="105" t="s">
        <v>62</v>
      </c>
      <c r="Q7" s="105" t="s">
        <v>61</v>
      </c>
      <c r="R7" s="105" t="s">
        <v>125</v>
      </c>
      <c r="S7" s="105" t="s">
        <v>10</v>
      </c>
      <c r="T7" s="105" t="s">
        <v>11</v>
      </c>
      <c r="U7" s="105" t="s">
        <v>41</v>
      </c>
      <c r="V7" s="105" t="s">
        <v>6</v>
      </c>
      <c r="W7" s="105" t="s">
        <v>7</v>
      </c>
      <c r="X7" s="105" t="s">
        <v>8</v>
      </c>
      <c r="Y7" s="105" t="s">
        <v>122</v>
      </c>
      <c r="Z7" s="105" t="s">
        <v>121</v>
      </c>
      <c r="AA7" s="105" t="s">
        <v>120</v>
      </c>
      <c r="AB7" s="105" t="s">
        <v>12</v>
      </c>
      <c r="AC7" s="105" t="s">
        <v>119</v>
      </c>
      <c r="AD7" s="105" t="s">
        <v>118</v>
      </c>
      <c r="AE7" s="105" t="s">
        <v>13</v>
      </c>
      <c r="AF7" s="105" t="s">
        <v>14</v>
      </c>
      <c r="AG7" s="61" t="s">
        <v>117</v>
      </c>
      <c r="AH7" s="61" t="s">
        <v>65</v>
      </c>
      <c r="AI7" s="61" t="s">
        <v>86</v>
      </c>
      <c r="AJ7" s="61" t="s">
        <v>9</v>
      </c>
      <c r="AK7" s="16"/>
    </row>
    <row r="8" spans="1:39" x14ac:dyDescent="0.2">
      <c r="A8" s="16"/>
      <c r="B8" s="16"/>
      <c r="C8" s="16"/>
      <c r="D8" s="16"/>
      <c r="E8" s="17"/>
      <c r="F8" s="44">
        <f>'Trade Analysis'!A21</f>
        <v>79</v>
      </c>
      <c r="G8" s="43">
        <f>'Trade Analysis'!B21</f>
        <v>45118</v>
      </c>
      <c r="H8" s="44" t="str">
        <f>'Trade Analysis'!C21</f>
        <v>Tuesday</v>
      </c>
      <c r="I8" s="45">
        <f>'Trade Analysis'!D21</f>
        <v>0.51228009259259299</v>
      </c>
      <c r="J8" s="44" t="str">
        <f>'Trade Analysis'!E21</f>
        <v>UAL</v>
      </c>
      <c r="K8" s="44">
        <f>'Trade Analysis'!F21</f>
        <v>6</v>
      </c>
      <c r="L8" s="44" t="str">
        <f>'Trade Analysis'!G21</f>
        <v>L</v>
      </c>
      <c r="M8" s="73">
        <f>'Trade Analysis'!H21</f>
        <v>68.75</v>
      </c>
      <c r="N8" s="74">
        <f>'Trade Analysis'!I21</f>
        <v>1</v>
      </c>
      <c r="O8" s="104" t="str">
        <f>'Trade Analysis'!J21</f>
        <v>Fall</v>
      </c>
      <c r="P8" s="73">
        <f>'Trade Analysis'!K21</f>
        <v>1</v>
      </c>
      <c r="Q8" s="74">
        <f>'Trade Analysis'!L21</f>
        <v>4</v>
      </c>
      <c r="R8" s="73" t="str">
        <f>'Trade Analysis'!M21</f>
        <v>C</v>
      </c>
      <c r="S8" s="73">
        <f>'Trade Analysis'!N21</f>
        <v>0.14761904761904801</v>
      </c>
      <c r="T8" s="73">
        <f>'Trade Analysis'!O21</f>
        <v>2</v>
      </c>
      <c r="U8" s="104" t="str">
        <f>'Trade Analysis'!P21</f>
        <v>Event</v>
      </c>
      <c r="V8" s="73" t="str">
        <f>'Trade Analysis'!Q21</f>
        <v>Y</v>
      </c>
      <c r="W8" s="104" t="str">
        <f>'Trade Analysis'!R21</f>
        <v>Y</v>
      </c>
      <c r="X8" s="73" t="str">
        <f>'Trade Analysis'!S21</f>
        <v>Y</v>
      </c>
      <c r="Y8" s="74" t="str">
        <f>'Trade Analysis'!T21</f>
        <v>N</v>
      </c>
      <c r="Z8" s="73" t="str">
        <f>'Trade Analysis'!U21</f>
        <v>NA</v>
      </c>
      <c r="AA8" s="73" t="str">
        <f>'Trade Analysis'!V21</f>
        <v>N</v>
      </c>
      <c r="AB8" s="73">
        <f>'Trade Analysis'!W21</f>
        <v>400</v>
      </c>
      <c r="AC8" s="73" t="str">
        <f>'Trade Analysis'!X21</f>
        <v>N</v>
      </c>
      <c r="AD8" s="73" t="str">
        <f>'Trade Analysis'!Y21</f>
        <v>Y</v>
      </c>
      <c r="AE8" s="73" t="str">
        <f>'Trade Analysis'!Z21</f>
        <v>Y</v>
      </c>
      <c r="AF8" s="73" t="str">
        <f>'Trade Analysis'!AA21</f>
        <v>N</v>
      </c>
      <c r="AG8" s="45" t="str">
        <f>'Trade Analysis'!AB21</f>
        <v>N</v>
      </c>
      <c r="AH8" s="44" t="str">
        <f>'Trade Analysis'!AC21</f>
        <v>NONE</v>
      </c>
      <c r="AI8" s="44">
        <f>'Trade Analysis'!AD21</f>
        <v>2</v>
      </c>
      <c r="AJ8" s="22">
        <f>'Trade Analysis'!AE21</f>
        <v>930</v>
      </c>
      <c r="AK8" s="16"/>
    </row>
    <row r="9" spans="1:39" x14ac:dyDescent="0.2">
      <c r="A9" s="16"/>
      <c r="B9" s="16"/>
      <c r="C9" s="16"/>
      <c r="D9" s="16"/>
      <c r="E9" s="17"/>
      <c r="F9" s="49">
        <f>'Trade Analysis'!A20</f>
        <v>78</v>
      </c>
      <c r="G9" s="48">
        <f>'Trade Analysis'!B20</f>
        <v>45117</v>
      </c>
      <c r="H9" s="49" t="str">
        <f>'Trade Analysis'!C20</f>
        <v>Monday</v>
      </c>
      <c r="I9" s="50">
        <f>'Trade Analysis'!D20</f>
        <v>0.47061342592592598</v>
      </c>
      <c r="J9" s="49" t="str">
        <f>'Trade Analysis'!E20</f>
        <v>MU</v>
      </c>
      <c r="K9" s="49">
        <f>'Trade Analysis'!F20</f>
        <v>5</v>
      </c>
      <c r="L9" s="49" t="str">
        <f>'Trade Analysis'!G20</f>
        <v>S</v>
      </c>
      <c r="M9" s="49">
        <f>'Trade Analysis'!H20</f>
        <v>39.758000000000003</v>
      </c>
      <c r="N9" s="50">
        <f>'Trade Analysis'!I20</f>
        <v>1</v>
      </c>
      <c r="O9" s="48" t="str">
        <f>'Trade Analysis'!J20</f>
        <v>Rise</v>
      </c>
      <c r="P9" s="49">
        <f>'Trade Analysis'!K20</f>
        <v>1</v>
      </c>
      <c r="Q9" s="50">
        <f>'Trade Analysis'!L20</f>
        <v>5</v>
      </c>
      <c r="R9" s="49" t="str">
        <f>'Trade Analysis'!M20</f>
        <v>C</v>
      </c>
      <c r="S9" s="49">
        <f>'Trade Analysis'!N20</f>
        <v>0.15190476190476199</v>
      </c>
      <c r="T9" s="49">
        <f>'Trade Analysis'!O20</f>
        <v>2</v>
      </c>
      <c r="U9" s="48" t="str">
        <f>'Trade Analysis'!P20</f>
        <v>Event</v>
      </c>
      <c r="V9" s="49" t="str">
        <f>'Trade Analysis'!Q20</f>
        <v>Y</v>
      </c>
      <c r="W9" s="48" t="str">
        <f>'Trade Analysis'!R20</f>
        <v>Y</v>
      </c>
      <c r="X9" s="49" t="str">
        <f>'Trade Analysis'!S20</f>
        <v>Y</v>
      </c>
      <c r="Y9" s="50" t="str">
        <f>'Trade Analysis'!T20</f>
        <v>N</v>
      </c>
      <c r="Z9" s="49" t="str">
        <f>'Trade Analysis'!U20</f>
        <v>NA</v>
      </c>
      <c r="AA9" s="49" t="str">
        <f>'Trade Analysis'!V20</f>
        <v>N</v>
      </c>
      <c r="AB9" s="49">
        <f>'Trade Analysis'!W20</f>
        <v>400</v>
      </c>
      <c r="AC9" s="44" t="str">
        <f>'Trade Analysis'!X20</f>
        <v>N</v>
      </c>
      <c r="AD9" s="44" t="str">
        <f>'Trade Analysis'!Y20</f>
        <v>Y</v>
      </c>
      <c r="AE9" s="44" t="str">
        <f>'Trade Analysis'!Z20</f>
        <v>Y</v>
      </c>
      <c r="AF9" s="49" t="str">
        <f>'Trade Analysis'!AA20</f>
        <v>N</v>
      </c>
      <c r="AG9" s="50" t="str">
        <f>'Trade Analysis'!AB20</f>
        <v>N</v>
      </c>
      <c r="AH9" s="49" t="str">
        <f>'Trade Analysis'!AC20</f>
        <v>NONE</v>
      </c>
      <c r="AI9" s="49">
        <f>'Trade Analysis'!AD20</f>
        <v>1</v>
      </c>
      <c r="AJ9" s="22">
        <f>'Trade Analysis'!AE20</f>
        <v>2310</v>
      </c>
      <c r="AK9" s="16"/>
    </row>
    <row r="10" spans="1:39" x14ac:dyDescent="0.2">
      <c r="A10" s="16"/>
      <c r="B10" s="16"/>
      <c r="C10" s="16"/>
      <c r="D10" s="16"/>
      <c r="E10" s="17"/>
      <c r="F10" s="44">
        <f>'Trade Analysis'!A19</f>
        <v>77</v>
      </c>
      <c r="G10" s="43">
        <f>'Trade Analysis'!B19</f>
        <v>45114</v>
      </c>
      <c r="H10" s="44" t="str">
        <f>'Trade Analysis'!C19</f>
        <v>Friday</v>
      </c>
      <c r="I10" s="45">
        <f>'Trade Analysis'!D19</f>
        <v>0.42894675925925929</v>
      </c>
      <c r="J10" s="44" t="str">
        <f>'Trade Analysis'!E19</f>
        <v>XOM</v>
      </c>
      <c r="K10" s="44">
        <f>'Trade Analysis'!F19</f>
        <v>5</v>
      </c>
      <c r="L10" s="44" t="str">
        <f>'Trade Analysis'!G19</f>
        <v>S</v>
      </c>
      <c r="M10" s="49">
        <f>'Trade Analysis'!H19</f>
        <v>42.06</v>
      </c>
      <c r="N10" s="50">
        <f>'Trade Analysis'!I19</f>
        <v>3</v>
      </c>
      <c r="O10" s="43" t="str">
        <f>'Trade Analysis'!J19</f>
        <v>Fall</v>
      </c>
      <c r="P10" s="44">
        <f>'Trade Analysis'!K19</f>
        <v>3</v>
      </c>
      <c r="Q10" s="45">
        <f>'Trade Analysis'!L19</f>
        <v>1</v>
      </c>
      <c r="R10" s="44" t="str">
        <f>'Trade Analysis'!M19</f>
        <v>C</v>
      </c>
      <c r="S10" s="44">
        <f>'Trade Analysis'!N19</f>
        <v>0.15619047619047599</v>
      </c>
      <c r="T10" s="44">
        <f>'Trade Analysis'!O19</f>
        <v>2</v>
      </c>
      <c r="U10" s="43" t="str">
        <f>'Trade Analysis'!P19</f>
        <v>Event</v>
      </c>
      <c r="V10" s="44" t="str">
        <f>'Trade Analysis'!Q19</f>
        <v>Y</v>
      </c>
      <c r="W10" s="43" t="str">
        <f>'Trade Analysis'!R19</f>
        <v>Y</v>
      </c>
      <c r="X10" s="44" t="str">
        <f>'Trade Analysis'!S19</f>
        <v>Y</v>
      </c>
      <c r="Y10" s="45" t="str">
        <f>'Trade Analysis'!T19</f>
        <v>N</v>
      </c>
      <c r="Z10" s="44" t="str">
        <f>'Trade Analysis'!U19</f>
        <v>NA</v>
      </c>
      <c r="AA10" s="44" t="str">
        <f>'Trade Analysis'!V19</f>
        <v>N</v>
      </c>
      <c r="AB10" s="44">
        <f>'Trade Analysis'!W19</f>
        <v>1000</v>
      </c>
      <c r="AC10" s="49" t="str">
        <f>'Trade Analysis'!X19</f>
        <v>N</v>
      </c>
      <c r="AD10" s="49" t="str">
        <f>'Trade Analysis'!Y19</f>
        <v>Y</v>
      </c>
      <c r="AE10" s="49" t="str">
        <f>'Trade Analysis'!Z19</f>
        <v>Y</v>
      </c>
      <c r="AF10" s="44" t="str">
        <f>'Trade Analysis'!AA19</f>
        <v>N</v>
      </c>
      <c r="AG10" s="45" t="str">
        <f>'Trade Analysis'!AB19</f>
        <v>N</v>
      </c>
      <c r="AH10" s="44" t="str">
        <f>'Trade Analysis'!AC19</f>
        <v>NONE</v>
      </c>
      <c r="AI10" s="44">
        <f>'Trade Analysis'!AD19</f>
        <v>3</v>
      </c>
      <c r="AJ10" s="22">
        <f>'Trade Analysis'!AE19</f>
        <v>1240</v>
      </c>
      <c r="AK10" s="16"/>
    </row>
    <row r="11" spans="1:39" x14ac:dyDescent="0.2">
      <c r="A11" s="16"/>
      <c r="B11" s="16"/>
      <c r="C11" s="16"/>
      <c r="D11" s="16"/>
      <c r="E11" s="17"/>
      <c r="F11" s="49">
        <f>'Trade Analysis'!A18</f>
        <v>76</v>
      </c>
      <c r="G11" s="48">
        <f>'Trade Analysis'!B18</f>
        <v>45113</v>
      </c>
      <c r="H11" s="49" t="str">
        <f>'Trade Analysis'!C18</f>
        <v>Thursday</v>
      </c>
      <c r="I11" s="50">
        <f>'Trade Analysis'!D18</f>
        <v>0.40832175925925923</v>
      </c>
      <c r="J11" s="49" t="str">
        <f>'Trade Analysis'!E18</f>
        <v>XOM</v>
      </c>
      <c r="K11" s="49">
        <f>'Trade Analysis'!F18</f>
        <v>5</v>
      </c>
      <c r="L11" s="49" t="str">
        <f>'Trade Analysis'!G18</f>
        <v>S</v>
      </c>
      <c r="M11" s="49">
        <f>'Trade Analysis'!H18</f>
        <v>44.362000000000002</v>
      </c>
      <c r="N11" s="50">
        <f>'Trade Analysis'!I18</f>
        <v>1</v>
      </c>
      <c r="O11" s="48" t="str">
        <f>'Trade Analysis'!J18</f>
        <v>Rise</v>
      </c>
      <c r="P11" s="49">
        <f>'Trade Analysis'!K18</f>
        <v>2</v>
      </c>
      <c r="Q11" s="50">
        <f>'Trade Analysis'!L18</f>
        <v>1</v>
      </c>
      <c r="R11" s="49" t="str">
        <f>'Trade Analysis'!M18</f>
        <v>C</v>
      </c>
      <c r="S11" s="49">
        <f>'Trade Analysis'!N18</f>
        <v>0.16047619047618999</v>
      </c>
      <c r="T11" s="49">
        <f>'Trade Analysis'!O18</f>
        <v>2</v>
      </c>
      <c r="U11" s="48" t="str">
        <f>'Trade Analysis'!P18</f>
        <v>Event</v>
      </c>
      <c r="V11" s="49" t="str">
        <f>'Trade Analysis'!Q18</f>
        <v>Y</v>
      </c>
      <c r="W11" s="48" t="str">
        <f>'Trade Analysis'!R18</f>
        <v>Y</v>
      </c>
      <c r="X11" s="49" t="str">
        <f>'Trade Analysis'!S18</f>
        <v>Y</v>
      </c>
      <c r="Y11" s="50" t="str">
        <f>'Trade Analysis'!T18</f>
        <v>N</v>
      </c>
      <c r="Z11" s="49" t="str">
        <f>'Trade Analysis'!U18</f>
        <v>NA</v>
      </c>
      <c r="AA11" s="49" t="str">
        <f>'Trade Analysis'!V18</f>
        <v>N</v>
      </c>
      <c r="AB11" s="49">
        <f>'Trade Analysis'!W18</f>
        <v>200</v>
      </c>
      <c r="AC11" s="44" t="str">
        <f>'Trade Analysis'!X18</f>
        <v>N</v>
      </c>
      <c r="AD11" s="44" t="str">
        <f>'Trade Analysis'!Y18</f>
        <v>Y</v>
      </c>
      <c r="AE11" s="44" t="str">
        <f>'Trade Analysis'!Z18</f>
        <v>Y</v>
      </c>
      <c r="AF11" s="49" t="str">
        <f>'Trade Analysis'!AA18</f>
        <v>N</v>
      </c>
      <c r="AG11" s="50" t="str">
        <f>'Trade Analysis'!AB18</f>
        <v>N</v>
      </c>
      <c r="AH11" s="49" t="str">
        <f>'Trade Analysis'!AC18</f>
        <v>NONE</v>
      </c>
      <c r="AI11" s="49">
        <f>'Trade Analysis'!AD18</f>
        <v>2</v>
      </c>
      <c r="AJ11" s="22">
        <f>'Trade Analysis'!AE18</f>
        <v>-2930</v>
      </c>
      <c r="AK11" s="16"/>
    </row>
    <row r="12" spans="1:39" x14ac:dyDescent="0.2">
      <c r="A12" s="16"/>
      <c r="B12" s="16"/>
      <c r="C12" s="16"/>
      <c r="D12" s="16"/>
      <c r="E12" s="17"/>
      <c r="F12" s="44">
        <f>'Trade Analysis'!A17</f>
        <v>75</v>
      </c>
      <c r="G12" s="43">
        <f>'Trade Analysis'!B17</f>
        <v>45112</v>
      </c>
      <c r="H12" s="44" t="str">
        <f>'Trade Analysis'!C17</f>
        <v>Wednesday</v>
      </c>
      <c r="I12" s="45">
        <f>'Trade Analysis'!D17</f>
        <v>0.39701388888888883</v>
      </c>
      <c r="J12" s="44" t="str">
        <f>'Trade Analysis'!E17</f>
        <v>BABA</v>
      </c>
      <c r="K12" s="44">
        <f>'Trade Analysis'!F17</f>
        <v>4</v>
      </c>
      <c r="L12" s="44" t="str">
        <f>'Trade Analysis'!G17</f>
        <v>S</v>
      </c>
      <c r="M12" s="49">
        <f>'Trade Analysis'!H17</f>
        <v>46.664000000000001</v>
      </c>
      <c r="N12" s="50">
        <f>'Trade Analysis'!I17</f>
        <v>1</v>
      </c>
      <c r="O12" s="43" t="str">
        <f>'Trade Analysis'!J17</f>
        <v>Rise</v>
      </c>
      <c r="P12" s="44">
        <f>'Trade Analysis'!K17</f>
        <v>2</v>
      </c>
      <c r="Q12" s="45">
        <f>'Trade Analysis'!L17</f>
        <v>5</v>
      </c>
      <c r="R12" s="44" t="str">
        <f>'Trade Analysis'!M17</f>
        <v>C</v>
      </c>
      <c r="S12" s="44">
        <f>'Trade Analysis'!N17</f>
        <v>0.164761904761905</v>
      </c>
      <c r="T12" s="44">
        <f>'Trade Analysis'!O17</f>
        <v>2</v>
      </c>
      <c r="U12" s="43" t="str">
        <f>'Trade Analysis'!P17</f>
        <v>Event</v>
      </c>
      <c r="V12" s="44" t="str">
        <f>'Trade Analysis'!Q17</f>
        <v>Y</v>
      </c>
      <c r="W12" s="43" t="str">
        <f>'Trade Analysis'!R17</f>
        <v>Y</v>
      </c>
      <c r="X12" s="44" t="str">
        <f>'Trade Analysis'!S17</f>
        <v>Y</v>
      </c>
      <c r="Y12" s="45" t="str">
        <f>'Trade Analysis'!T17</f>
        <v>N</v>
      </c>
      <c r="Z12" s="44" t="str">
        <f>'Trade Analysis'!U17</f>
        <v>NA</v>
      </c>
      <c r="AA12" s="44" t="str">
        <f>'Trade Analysis'!V17</f>
        <v>N</v>
      </c>
      <c r="AB12" s="44">
        <f>'Trade Analysis'!W17</f>
        <v>800</v>
      </c>
      <c r="AC12" s="49" t="str">
        <f>'Trade Analysis'!X17</f>
        <v>N</v>
      </c>
      <c r="AD12" s="49" t="str">
        <f>'Trade Analysis'!Y17</f>
        <v>Y</v>
      </c>
      <c r="AE12" s="49" t="str">
        <f>'Trade Analysis'!Z17</f>
        <v>Y</v>
      </c>
      <c r="AF12" s="44" t="str">
        <f>'Trade Analysis'!AA17</f>
        <v>N</v>
      </c>
      <c r="AG12" s="45" t="str">
        <f>'Trade Analysis'!AB17</f>
        <v>N</v>
      </c>
      <c r="AH12" s="44" t="str">
        <f>'Trade Analysis'!AC17</f>
        <v>NONE</v>
      </c>
      <c r="AI12" s="44">
        <f>'Trade Analysis'!AD17</f>
        <v>4</v>
      </c>
      <c r="AJ12" s="22">
        <f>'Trade Analysis'!AE17</f>
        <v>300</v>
      </c>
      <c r="AK12" s="16"/>
    </row>
    <row r="13" spans="1:39" x14ac:dyDescent="0.2">
      <c r="A13" s="16"/>
      <c r="B13" s="16"/>
      <c r="C13" s="16"/>
      <c r="D13" s="16"/>
      <c r="E13" s="17"/>
      <c r="F13" s="49">
        <f>'Trade Analysis'!A16</f>
        <v>74</v>
      </c>
      <c r="G13" s="48">
        <f>'Trade Analysis'!B16</f>
        <v>45111</v>
      </c>
      <c r="H13" s="49" t="str">
        <f>'Trade Analysis'!C16</f>
        <v>Tuesday</v>
      </c>
      <c r="I13" s="50">
        <f>'Trade Analysis'!D16</f>
        <v>0.40405092592592595</v>
      </c>
      <c r="J13" s="49" t="str">
        <f>'Trade Analysis'!E16</f>
        <v>MU</v>
      </c>
      <c r="K13" s="49">
        <f>'Trade Analysis'!F16</f>
        <v>4</v>
      </c>
      <c r="L13" s="49" t="str">
        <f>'Trade Analysis'!G16</f>
        <v>S</v>
      </c>
      <c r="M13" s="49">
        <f>'Trade Analysis'!H16</f>
        <v>48.966000000000001</v>
      </c>
      <c r="N13" s="50">
        <f>'Trade Analysis'!I16</f>
        <v>1</v>
      </c>
      <c r="O13" s="48" t="str">
        <f>'Trade Analysis'!J16</f>
        <v>Rise</v>
      </c>
      <c r="P13" s="49">
        <f>'Trade Analysis'!K16</f>
        <v>2</v>
      </c>
      <c r="Q13" s="50">
        <f>'Trade Analysis'!L16</f>
        <v>3</v>
      </c>
      <c r="R13" s="49" t="str">
        <f>'Trade Analysis'!M16</f>
        <v>C</v>
      </c>
      <c r="S13" s="49">
        <f>'Trade Analysis'!N16</f>
        <v>0.169047619047619</v>
      </c>
      <c r="T13" s="49">
        <f>'Trade Analysis'!O16</f>
        <v>2</v>
      </c>
      <c r="U13" s="48" t="str">
        <f>'Trade Analysis'!P16</f>
        <v>Event</v>
      </c>
      <c r="V13" s="49" t="str">
        <f>'Trade Analysis'!Q16</f>
        <v>Y</v>
      </c>
      <c r="W13" s="48" t="str">
        <f>'Trade Analysis'!R16</f>
        <v>Y</v>
      </c>
      <c r="X13" s="49" t="str">
        <f>'Trade Analysis'!S16</f>
        <v>Y</v>
      </c>
      <c r="Y13" s="50" t="str">
        <f>'Trade Analysis'!T16</f>
        <v>N</v>
      </c>
      <c r="Z13" s="49" t="str">
        <f>'Trade Analysis'!U16</f>
        <v>NA</v>
      </c>
      <c r="AA13" s="49" t="str">
        <f>'Trade Analysis'!V16</f>
        <v>N</v>
      </c>
      <c r="AB13" s="49">
        <f>'Trade Analysis'!W16</f>
        <v>1400</v>
      </c>
      <c r="AC13" s="44" t="str">
        <f>'Trade Analysis'!X16</f>
        <v>N</v>
      </c>
      <c r="AD13" s="44" t="str">
        <f>'Trade Analysis'!Y16</f>
        <v>N</v>
      </c>
      <c r="AE13" s="44" t="str">
        <f>'Trade Analysis'!Z16</f>
        <v>Y</v>
      </c>
      <c r="AF13" s="49" t="str">
        <f>'Trade Analysis'!AA16</f>
        <v>Y</v>
      </c>
      <c r="AG13" s="50" t="str">
        <f>'Trade Analysis'!AB16</f>
        <v>N</v>
      </c>
      <c r="AH13" s="49" t="str">
        <f>'Trade Analysis'!AC16</f>
        <v>NONE</v>
      </c>
      <c r="AI13" s="49">
        <f>'Trade Analysis'!AD16</f>
        <v>2</v>
      </c>
      <c r="AJ13" s="22">
        <f>'Trade Analysis'!AE16</f>
        <v>3910</v>
      </c>
      <c r="AK13" s="16"/>
    </row>
    <row r="14" spans="1:39" x14ac:dyDescent="0.2">
      <c r="A14" s="16"/>
      <c r="B14" s="16"/>
      <c r="C14" s="16"/>
      <c r="D14" s="16"/>
      <c r="E14" s="17"/>
      <c r="F14" s="44">
        <f>'Trade Analysis'!A15</f>
        <v>73</v>
      </c>
      <c r="G14" s="43">
        <f>'Trade Analysis'!B15</f>
        <v>45110</v>
      </c>
      <c r="H14" s="44" t="str">
        <f>'Trade Analysis'!C15</f>
        <v>Monday</v>
      </c>
      <c r="I14" s="45">
        <f>'Trade Analysis'!D15</f>
        <v>0.40313657407407405</v>
      </c>
      <c r="J14" s="44" t="str">
        <f>'Trade Analysis'!E15</f>
        <v>SBUX</v>
      </c>
      <c r="K14" s="44">
        <f>'Trade Analysis'!F15</f>
        <v>4</v>
      </c>
      <c r="L14" s="44" t="str">
        <f>'Trade Analysis'!G15</f>
        <v>L</v>
      </c>
      <c r="M14" s="49">
        <f>'Trade Analysis'!H15</f>
        <v>67.75</v>
      </c>
      <c r="N14" s="50">
        <f>'Trade Analysis'!I15</f>
        <v>1</v>
      </c>
      <c r="O14" s="43" t="str">
        <f>'Trade Analysis'!J15</f>
        <v>Fall</v>
      </c>
      <c r="P14" s="44">
        <f>'Trade Analysis'!K15</f>
        <v>2</v>
      </c>
      <c r="Q14" s="45">
        <f>'Trade Analysis'!L15</f>
        <v>5</v>
      </c>
      <c r="R14" s="44" t="str">
        <f>'Trade Analysis'!M15</f>
        <v>C</v>
      </c>
      <c r="S14" s="44">
        <f>'Trade Analysis'!N15</f>
        <v>0.17333333333333301</v>
      </c>
      <c r="T14" s="44">
        <f>'Trade Analysis'!O15</f>
        <v>2</v>
      </c>
      <c r="U14" s="43" t="str">
        <f>'Trade Analysis'!P15</f>
        <v>Event</v>
      </c>
      <c r="V14" s="44" t="str">
        <f>'Trade Analysis'!Q15</f>
        <v>Y</v>
      </c>
      <c r="W14" s="43" t="str">
        <f>'Trade Analysis'!R15</f>
        <v>Y</v>
      </c>
      <c r="X14" s="44" t="str">
        <f>'Trade Analysis'!S15</f>
        <v>Y</v>
      </c>
      <c r="Y14" s="45" t="str">
        <f>'Trade Analysis'!T15</f>
        <v>N</v>
      </c>
      <c r="Z14" s="44" t="str">
        <f>'Trade Analysis'!U15</f>
        <v>NA</v>
      </c>
      <c r="AA14" s="44" t="str">
        <f>'Trade Analysis'!V15</f>
        <v>N</v>
      </c>
      <c r="AB14" s="44">
        <f>'Trade Analysis'!W15</f>
        <v>1000</v>
      </c>
      <c r="AC14" s="49" t="str">
        <f>'Trade Analysis'!X15</f>
        <v>N</v>
      </c>
      <c r="AD14" s="49" t="str">
        <f>'Trade Analysis'!Y15</f>
        <v>Y</v>
      </c>
      <c r="AE14" s="49" t="str">
        <f>'Trade Analysis'!Z15</f>
        <v>Y</v>
      </c>
      <c r="AF14" s="44" t="str">
        <f>'Trade Analysis'!AA15</f>
        <v>N</v>
      </c>
      <c r="AG14" s="45" t="str">
        <f>'Trade Analysis'!AB15</f>
        <v>N</v>
      </c>
      <c r="AH14" s="44" t="str">
        <f>'Trade Analysis'!AC15</f>
        <v>NONE</v>
      </c>
      <c r="AI14" s="44">
        <f>'Trade Analysis'!AD15</f>
        <v>1</v>
      </c>
      <c r="AJ14" s="22">
        <f>'Trade Analysis'!AE15</f>
        <v>-373.6</v>
      </c>
      <c r="AK14" s="16"/>
    </row>
    <row r="15" spans="1:39" x14ac:dyDescent="0.2">
      <c r="A15" s="16"/>
      <c r="B15" s="16"/>
      <c r="C15" s="16"/>
      <c r="D15" s="16"/>
      <c r="E15" s="17"/>
      <c r="F15" s="49">
        <f>'Trade Analysis'!A14</f>
        <v>72</v>
      </c>
      <c r="G15" s="48">
        <f>'Trade Analysis'!B14</f>
        <v>45107</v>
      </c>
      <c r="H15" s="49" t="str">
        <f>'Trade Analysis'!C14</f>
        <v>Friday</v>
      </c>
      <c r="I15" s="50">
        <f>'Trade Analysis'!D14</f>
        <v>0.51228009259259299</v>
      </c>
      <c r="J15" s="49" t="str">
        <f>'Trade Analysis'!E14</f>
        <v>MU</v>
      </c>
      <c r="K15" s="49">
        <f>'Trade Analysis'!F14</f>
        <v>4</v>
      </c>
      <c r="L15" s="49" t="str">
        <f>'Trade Analysis'!G14</f>
        <v>S</v>
      </c>
      <c r="M15" s="49">
        <f>'Trade Analysis'!H14</f>
        <v>54.47</v>
      </c>
      <c r="N15" s="50">
        <f>'Trade Analysis'!I14</f>
        <v>1</v>
      </c>
      <c r="O15" s="48" t="str">
        <f>'Trade Analysis'!J14</f>
        <v>Rise</v>
      </c>
      <c r="P15" s="49">
        <f>'Trade Analysis'!K14</f>
        <v>2</v>
      </c>
      <c r="Q15" s="50">
        <f>'Trade Analysis'!L14</f>
        <v>3</v>
      </c>
      <c r="R15" s="49" t="str">
        <f>'Trade Analysis'!M14</f>
        <v>C</v>
      </c>
      <c r="S15" s="49">
        <f>'Trade Analysis'!N14</f>
        <v>0.18</v>
      </c>
      <c r="T15" s="49">
        <f>'Trade Analysis'!O14</f>
        <v>2</v>
      </c>
      <c r="U15" s="48" t="str">
        <f>'Trade Analysis'!P14</f>
        <v>Event</v>
      </c>
      <c r="V15" s="49" t="str">
        <f>'Trade Analysis'!Q14</f>
        <v>Y</v>
      </c>
      <c r="W15" s="48" t="str">
        <f>'Trade Analysis'!R14</f>
        <v>Y</v>
      </c>
      <c r="X15" s="49" t="str">
        <f>'Trade Analysis'!S14</f>
        <v>Y</v>
      </c>
      <c r="Y15" s="50" t="str">
        <f>'Trade Analysis'!T14</f>
        <v>N</v>
      </c>
      <c r="Z15" s="49" t="str">
        <f>'Trade Analysis'!U14</f>
        <v>NA</v>
      </c>
      <c r="AA15" s="49" t="str">
        <f>'Trade Analysis'!V14</f>
        <v>N</v>
      </c>
      <c r="AB15" s="49">
        <f>'Trade Analysis'!W14</f>
        <v>1600</v>
      </c>
      <c r="AC15" s="44" t="str">
        <f>'Trade Analysis'!X14</f>
        <v>N</v>
      </c>
      <c r="AD15" s="44" t="str">
        <f>'Trade Analysis'!Y14</f>
        <v>Y</v>
      </c>
      <c r="AE15" s="44" t="str">
        <f>'Trade Analysis'!Z14</f>
        <v>Y</v>
      </c>
      <c r="AF15" s="49" t="str">
        <f>'Trade Analysis'!AA14</f>
        <v>N</v>
      </c>
      <c r="AG15" s="50" t="str">
        <f>'Trade Analysis'!AB14</f>
        <v>N</v>
      </c>
      <c r="AH15" s="49" t="str">
        <f>'Trade Analysis'!AC14</f>
        <v>NONE</v>
      </c>
      <c r="AI15" s="49">
        <f>'Trade Analysis'!AD14</f>
        <v>2</v>
      </c>
      <c r="AJ15" s="22">
        <f>'Trade Analysis'!AE14</f>
        <v>31</v>
      </c>
      <c r="AK15" s="16"/>
    </row>
    <row r="16" spans="1:39" x14ac:dyDescent="0.2">
      <c r="A16" s="16"/>
      <c r="B16" s="16"/>
      <c r="C16" s="16"/>
      <c r="D16" s="16"/>
      <c r="E16" s="17"/>
      <c r="F16" s="44">
        <f>'Trade Analysis'!A13</f>
        <v>71</v>
      </c>
      <c r="G16" s="43">
        <f>'Trade Analysis'!B13</f>
        <v>45106</v>
      </c>
      <c r="H16" s="44" t="str">
        <f>'Trade Analysis'!C13</f>
        <v>Thursday</v>
      </c>
      <c r="I16" s="45">
        <f>'Trade Analysis'!D13</f>
        <v>0.47061342592592598</v>
      </c>
      <c r="J16" s="44" t="str">
        <f>'Trade Analysis'!E13</f>
        <v>MU</v>
      </c>
      <c r="K16" s="44">
        <f>'Trade Analysis'!F13</f>
        <v>3</v>
      </c>
      <c r="L16" s="44" t="str">
        <f>'Trade Analysis'!G13</f>
        <v>S</v>
      </c>
      <c r="M16" s="49">
        <f>'Trade Analysis'!H13</f>
        <v>53.47</v>
      </c>
      <c r="N16" s="50">
        <f>'Trade Analysis'!I13</f>
        <v>1</v>
      </c>
      <c r="O16" s="43" t="str">
        <f>'Trade Analysis'!J13</f>
        <v>Rise</v>
      </c>
      <c r="P16" s="44">
        <f>'Trade Analysis'!K13</f>
        <v>3</v>
      </c>
      <c r="Q16" s="45">
        <f>'Trade Analysis'!L13</f>
        <v>4</v>
      </c>
      <c r="R16" s="44" t="str">
        <f>'Trade Analysis'!M13</f>
        <v>C</v>
      </c>
      <c r="S16" s="44">
        <f>'Trade Analysis'!N13</f>
        <v>0.18</v>
      </c>
      <c r="T16" s="44">
        <f>'Trade Analysis'!O13</f>
        <v>2</v>
      </c>
      <c r="U16" s="43" t="str">
        <f>'Trade Analysis'!P13</f>
        <v>Event</v>
      </c>
      <c r="V16" s="44" t="str">
        <f>'Trade Analysis'!Q13</f>
        <v>Y</v>
      </c>
      <c r="W16" s="43" t="str">
        <f>'Trade Analysis'!R13</f>
        <v>Y</v>
      </c>
      <c r="X16" s="44" t="str">
        <f>'Trade Analysis'!S13</f>
        <v>Y</v>
      </c>
      <c r="Y16" s="45" t="str">
        <f>'Trade Analysis'!T13</f>
        <v>N</v>
      </c>
      <c r="Z16" s="44" t="str">
        <f>'Trade Analysis'!U13</f>
        <v>NA</v>
      </c>
      <c r="AA16" s="44" t="str">
        <f>'Trade Analysis'!V13</f>
        <v>N</v>
      </c>
      <c r="AB16" s="44">
        <f>'Trade Analysis'!W13</f>
        <v>600</v>
      </c>
      <c r="AC16" s="49" t="str">
        <f>'Trade Analysis'!X13</f>
        <v>N</v>
      </c>
      <c r="AD16" s="49" t="str">
        <f>'Trade Analysis'!Y13</f>
        <v>Y</v>
      </c>
      <c r="AE16" s="49" t="str">
        <f>'Trade Analysis'!Z13</f>
        <v>Y</v>
      </c>
      <c r="AF16" s="44" t="str">
        <f>'Trade Analysis'!AA13</f>
        <v>N</v>
      </c>
      <c r="AG16" s="45" t="str">
        <f>'Trade Analysis'!AB13</f>
        <v>N</v>
      </c>
      <c r="AH16" s="44" t="str">
        <f>'Trade Analysis'!AC13</f>
        <v>NONE</v>
      </c>
      <c r="AI16" s="44">
        <f>'Trade Analysis'!AD13</f>
        <v>2</v>
      </c>
      <c r="AJ16" s="22">
        <f>'Trade Analysis'!AE13</f>
        <v>607</v>
      </c>
      <c r="AK16" s="16"/>
    </row>
    <row r="17" spans="1:37" x14ac:dyDescent="0.2">
      <c r="A17" s="16"/>
      <c r="B17" s="16"/>
      <c r="C17" s="16"/>
      <c r="D17" s="16"/>
      <c r="E17" s="17"/>
      <c r="F17" s="49">
        <f>'Trade Analysis'!A12</f>
        <v>70</v>
      </c>
      <c r="G17" s="48">
        <f>'Trade Analysis'!B12</f>
        <v>45105</v>
      </c>
      <c r="H17" s="49" t="str">
        <f>'Trade Analysis'!C12</f>
        <v>Wednesday</v>
      </c>
      <c r="I17" s="50">
        <f>'Trade Analysis'!D12</f>
        <v>0.42894675925925929</v>
      </c>
      <c r="J17" s="49" t="str">
        <f>'Trade Analysis'!E12</f>
        <v>MU</v>
      </c>
      <c r="K17" s="49">
        <f>'Trade Analysis'!F12</f>
        <v>2</v>
      </c>
      <c r="L17" s="49" t="str">
        <f>'Trade Analysis'!G12</f>
        <v>S</v>
      </c>
      <c r="M17" s="49">
        <f>'Trade Analysis'!H12</f>
        <v>52.47</v>
      </c>
      <c r="N17" s="50">
        <f>'Trade Analysis'!I12</f>
        <v>3</v>
      </c>
      <c r="O17" s="48" t="str">
        <f>'Trade Analysis'!J12</f>
        <v>Rise</v>
      </c>
      <c r="P17" s="49">
        <f>'Trade Analysis'!K12</f>
        <v>1</v>
      </c>
      <c r="Q17" s="50">
        <f>'Trade Analysis'!L12</f>
        <v>1</v>
      </c>
      <c r="R17" s="49" t="str">
        <f>'Trade Analysis'!M12</f>
        <v>C</v>
      </c>
      <c r="S17" s="49">
        <f>'Trade Analysis'!N12</f>
        <v>0.18</v>
      </c>
      <c r="T17" s="49">
        <f>'Trade Analysis'!O12</f>
        <v>2</v>
      </c>
      <c r="U17" s="48" t="str">
        <f>'Trade Analysis'!P12</f>
        <v>Event</v>
      </c>
      <c r="V17" s="49" t="str">
        <f>'Trade Analysis'!Q12</f>
        <v>Y</v>
      </c>
      <c r="W17" s="48" t="str">
        <f>'Trade Analysis'!R12</f>
        <v>Y</v>
      </c>
      <c r="X17" s="49" t="str">
        <f>'Trade Analysis'!S12</f>
        <v>Y</v>
      </c>
      <c r="Y17" s="50" t="str">
        <f>'Trade Analysis'!T12</f>
        <v>N</v>
      </c>
      <c r="Z17" s="49" t="str">
        <f>'Trade Analysis'!U12</f>
        <v>NA</v>
      </c>
      <c r="AA17" s="49" t="str">
        <f>'Trade Analysis'!V12</f>
        <v>N</v>
      </c>
      <c r="AB17" s="49">
        <f>'Trade Analysis'!W12</f>
        <v>400</v>
      </c>
      <c r="AC17" s="44" t="str">
        <f>'Trade Analysis'!X12</f>
        <v>N</v>
      </c>
      <c r="AD17" s="44" t="str">
        <f>'Trade Analysis'!Y12</f>
        <v>Y</v>
      </c>
      <c r="AE17" s="44" t="str">
        <f>'Trade Analysis'!Z12</f>
        <v>Y</v>
      </c>
      <c r="AF17" s="49" t="str">
        <f>'Trade Analysis'!AA12</f>
        <v>N</v>
      </c>
      <c r="AG17" s="50" t="str">
        <f>'Trade Analysis'!AB12</f>
        <v>N</v>
      </c>
      <c r="AH17" s="49" t="str">
        <f>'Trade Analysis'!AC12</f>
        <v>NONE</v>
      </c>
      <c r="AI17" s="49">
        <f>'Trade Analysis'!AD12</f>
        <v>2</v>
      </c>
      <c r="AJ17" s="22">
        <f>'Trade Analysis'!AE12</f>
        <v>-1379</v>
      </c>
      <c r="AK17" s="16"/>
    </row>
    <row r="18" spans="1:37" x14ac:dyDescent="0.2">
      <c r="A18" s="16"/>
      <c r="B18" s="16"/>
      <c r="C18" s="16"/>
      <c r="D18" s="16"/>
      <c r="E18" s="17"/>
      <c r="F18" s="44">
        <f>'Trade Analysis'!A11</f>
        <v>69</v>
      </c>
      <c r="G18" s="43">
        <f>'Trade Analysis'!B11</f>
        <v>45105</v>
      </c>
      <c r="H18" s="44" t="str">
        <f>'Trade Analysis'!C11</f>
        <v>Wednesday</v>
      </c>
      <c r="I18" s="45">
        <f>'Trade Analysis'!D11</f>
        <v>0.40832175925925923</v>
      </c>
      <c r="J18" s="44" t="str">
        <f>'Trade Analysis'!E11</f>
        <v>MU</v>
      </c>
      <c r="K18" s="44">
        <f>'Trade Analysis'!F11</f>
        <v>2</v>
      </c>
      <c r="L18" s="44" t="str">
        <f>'Trade Analysis'!G11</f>
        <v>S</v>
      </c>
      <c r="M18" s="49">
        <f>'Trade Analysis'!H11</f>
        <v>52.47</v>
      </c>
      <c r="N18" s="50">
        <f>'Trade Analysis'!I11</f>
        <v>3</v>
      </c>
      <c r="O18" s="43" t="str">
        <f>'Trade Analysis'!J11</f>
        <v>Fall</v>
      </c>
      <c r="P18" s="44">
        <f>'Trade Analysis'!K11</f>
        <v>1</v>
      </c>
      <c r="Q18" s="45">
        <f>'Trade Analysis'!L11</f>
        <v>2</v>
      </c>
      <c r="R18" s="44" t="str">
        <f>'Trade Analysis'!M11</f>
        <v>C</v>
      </c>
      <c r="S18" s="44">
        <f>'Trade Analysis'!N11</f>
        <v>0.18</v>
      </c>
      <c r="T18" s="44">
        <f>'Trade Analysis'!O11</f>
        <v>2</v>
      </c>
      <c r="U18" s="43" t="str">
        <f>'Trade Analysis'!P11</f>
        <v>Event</v>
      </c>
      <c r="V18" s="44" t="str">
        <f>'Trade Analysis'!Q11</f>
        <v>Y</v>
      </c>
      <c r="W18" s="43" t="str">
        <f>'Trade Analysis'!R11</f>
        <v>Y</v>
      </c>
      <c r="X18" s="44" t="str">
        <f>'Trade Analysis'!S11</f>
        <v>Y</v>
      </c>
      <c r="Y18" s="45" t="str">
        <f>'Trade Analysis'!T11</f>
        <v>N</v>
      </c>
      <c r="Z18" s="44" t="str">
        <f>'Trade Analysis'!U11</f>
        <v>NA</v>
      </c>
      <c r="AA18" s="44" t="str">
        <f>'Trade Analysis'!V11</f>
        <v>N</v>
      </c>
      <c r="AB18" s="44">
        <f>'Trade Analysis'!W11</f>
        <v>400</v>
      </c>
      <c r="AC18" s="49" t="str">
        <f>'Trade Analysis'!X11</f>
        <v>N</v>
      </c>
      <c r="AD18" s="49" t="str">
        <f>'Trade Analysis'!Y11</f>
        <v>Y</v>
      </c>
      <c r="AE18" s="49" t="str">
        <f>'Trade Analysis'!Z11</f>
        <v>Y</v>
      </c>
      <c r="AF18" s="44" t="str">
        <f>'Trade Analysis'!AA11</f>
        <v>N</v>
      </c>
      <c r="AG18" s="45" t="str">
        <f>'Trade Analysis'!AB11</f>
        <v>N</v>
      </c>
      <c r="AH18" s="44" t="str">
        <f>'Trade Analysis'!AC11</f>
        <v>NONE</v>
      </c>
      <c r="AI18" s="44">
        <f>'Trade Analysis'!AD11</f>
        <v>4</v>
      </c>
      <c r="AJ18" s="22">
        <f>'Trade Analysis'!AE11</f>
        <v>-2164</v>
      </c>
      <c r="AK18" s="16"/>
    </row>
    <row r="19" spans="1:37" x14ac:dyDescent="0.2">
      <c r="A19" s="16"/>
      <c r="B19" s="16"/>
      <c r="C19" s="16"/>
      <c r="D19" s="16"/>
      <c r="E19" s="17"/>
      <c r="F19" s="49">
        <f>'Trade Analysis'!A10</f>
        <v>68</v>
      </c>
      <c r="G19" s="48">
        <f>'Trade Analysis'!B10</f>
        <v>45105</v>
      </c>
      <c r="H19" s="49" t="str">
        <f>'Trade Analysis'!C10</f>
        <v>Wednesday</v>
      </c>
      <c r="I19" s="50">
        <f>'Trade Analysis'!D10</f>
        <v>0.39701388888888883</v>
      </c>
      <c r="J19" s="49" t="str">
        <f>'Trade Analysis'!E10</f>
        <v>MU</v>
      </c>
      <c r="K19" s="49">
        <f>'Trade Analysis'!F10</f>
        <v>2</v>
      </c>
      <c r="L19" s="49" t="str">
        <f>'Trade Analysis'!G10</f>
        <v>S</v>
      </c>
      <c r="M19" s="49">
        <f>'Trade Analysis'!H10</f>
        <v>66.48</v>
      </c>
      <c r="N19" s="50">
        <f>'Trade Analysis'!I10</f>
        <v>3</v>
      </c>
      <c r="O19" s="48" t="str">
        <f>'Trade Analysis'!J10</f>
        <v>Rise</v>
      </c>
      <c r="P19" s="49">
        <f>'Trade Analysis'!K10</f>
        <v>1</v>
      </c>
      <c r="Q19" s="50">
        <f>'Trade Analysis'!L10</f>
        <v>4</v>
      </c>
      <c r="R19" s="49" t="str">
        <f>'Trade Analysis'!M10</f>
        <v>C</v>
      </c>
      <c r="S19" s="49">
        <f>'Trade Analysis'!N10</f>
        <v>0.23</v>
      </c>
      <c r="T19" s="49">
        <f>'Trade Analysis'!O10</f>
        <v>2</v>
      </c>
      <c r="U19" s="43" t="str">
        <f>'Trade Analysis'!P10</f>
        <v>Event</v>
      </c>
      <c r="V19" s="44" t="str">
        <f>'Trade Analysis'!Q10</f>
        <v>Y</v>
      </c>
      <c r="W19" s="48" t="str">
        <f>'Trade Analysis'!R10</f>
        <v>Y</v>
      </c>
      <c r="X19" s="49" t="str">
        <f>'Trade Analysis'!S10</f>
        <v>Y</v>
      </c>
      <c r="Y19" s="50" t="str">
        <f>'Trade Analysis'!T10</f>
        <v>N</v>
      </c>
      <c r="Z19" s="49" t="str">
        <f>'Trade Analysis'!U10</f>
        <v>NA</v>
      </c>
      <c r="AA19" s="49" t="str">
        <f>'Trade Analysis'!V10</f>
        <v>N</v>
      </c>
      <c r="AB19" s="49">
        <f>'Trade Analysis'!W10</f>
        <v>400</v>
      </c>
      <c r="AC19" s="44" t="str">
        <f>'Trade Analysis'!X10</f>
        <v>N</v>
      </c>
      <c r="AD19" s="44" t="str">
        <f>'Trade Analysis'!Y10</f>
        <v>N</v>
      </c>
      <c r="AE19" s="44" t="str">
        <f>'Trade Analysis'!Z10</f>
        <v>Y</v>
      </c>
      <c r="AF19" s="49" t="str">
        <f>'Trade Analysis'!AA10</f>
        <v>Y</v>
      </c>
      <c r="AG19" s="50" t="str">
        <f>'Trade Analysis'!AB10</f>
        <v>N</v>
      </c>
      <c r="AH19" s="49" t="str">
        <f>'Trade Analysis'!AC10</f>
        <v>NONE</v>
      </c>
      <c r="AI19" s="49">
        <f>'Trade Analysis'!AD10</f>
        <v>5</v>
      </c>
      <c r="AJ19" s="22">
        <f>'Trade Analysis'!AE10</f>
        <v>-831</v>
      </c>
      <c r="AK19" s="16"/>
    </row>
    <row r="20" spans="1:37" x14ac:dyDescent="0.2">
      <c r="A20" s="16"/>
      <c r="B20" s="16"/>
      <c r="C20" s="16"/>
      <c r="D20" s="16"/>
      <c r="E20" s="17"/>
      <c r="F20" s="44">
        <f>'Trade Analysis'!A9</f>
        <v>67</v>
      </c>
      <c r="G20" s="43">
        <f>'Trade Analysis'!B9</f>
        <v>45105</v>
      </c>
      <c r="H20" s="44" t="str">
        <f>'Trade Analysis'!C9</f>
        <v>Wednesday</v>
      </c>
      <c r="I20" s="45">
        <f>'Trade Analysis'!D9</f>
        <v>0.40405092592592595</v>
      </c>
      <c r="J20" s="44" t="str">
        <f>'Trade Analysis'!E9</f>
        <v>UAL</v>
      </c>
      <c r="K20" s="44">
        <f>'Trade Analysis'!F9</f>
        <v>2</v>
      </c>
      <c r="L20" s="44" t="str">
        <f>'Trade Analysis'!G9</f>
        <v>L</v>
      </c>
      <c r="M20" s="49">
        <f>'Trade Analysis'!H9</f>
        <v>66.75</v>
      </c>
      <c r="N20" s="50">
        <f>'Trade Analysis'!I9</f>
        <v>1</v>
      </c>
      <c r="O20" s="43" t="str">
        <f>'Trade Analysis'!J9</f>
        <v>Fall</v>
      </c>
      <c r="P20" s="44">
        <f>'Trade Analysis'!K9</f>
        <v>1</v>
      </c>
      <c r="Q20" s="45">
        <f>'Trade Analysis'!L9</f>
        <v>3</v>
      </c>
      <c r="R20" s="44" t="str">
        <f>'Trade Analysis'!M9</f>
        <v>C</v>
      </c>
      <c r="S20" s="44">
        <f>'Trade Analysis'!N9</f>
        <v>0.18</v>
      </c>
      <c r="T20" s="44">
        <f>'Trade Analysis'!O9</f>
        <v>2</v>
      </c>
      <c r="U20" s="48" t="str">
        <f>'Trade Analysis'!P9</f>
        <v>Event</v>
      </c>
      <c r="V20" s="49" t="str">
        <f>'Trade Analysis'!Q9</f>
        <v>Y</v>
      </c>
      <c r="W20" s="43" t="str">
        <f>'Trade Analysis'!R9</f>
        <v>Y</v>
      </c>
      <c r="X20" s="44" t="str">
        <f>'Trade Analysis'!S9</f>
        <v>Y</v>
      </c>
      <c r="Y20" s="45" t="str">
        <f>'Trade Analysis'!T9</f>
        <v>N</v>
      </c>
      <c r="Z20" s="44" t="str">
        <f>'Trade Analysis'!U9</f>
        <v>NA</v>
      </c>
      <c r="AA20" s="44" t="str">
        <f>'Trade Analysis'!V9</f>
        <v>N</v>
      </c>
      <c r="AB20" s="44">
        <f>'Trade Analysis'!W9</f>
        <v>400</v>
      </c>
      <c r="AC20" s="49" t="str">
        <f>'Trade Analysis'!X9</f>
        <v>N</v>
      </c>
      <c r="AD20" s="49" t="str">
        <f>'Trade Analysis'!Y9</f>
        <v>Y</v>
      </c>
      <c r="AE20" s="49" t="str">
        <f>'Trade Analysis'!Z9</f>
        <v>Y</v>
      </c>
      <c r="AF20" s="44" t="str">
        <f>'Trade Analysis'!AA9</f>
        <v>N</v>
      </c>
      <c r="AG20" s="45" t="str">
        <f>'Trade Analysis'!AB9</f>
        <v>N</v>
      </c>
      <c r="AH20" s="44" t="str">
        <f>'Trade Analysis'!AC9</f>
        <v>NONE</v>
      </c>
      <c r="AI20" s="44">
        <f>'Trade Analysis'!AD9</f>
        <v>4</v>
      </c>
      <c r="AJ20" s="22">
        <f>'Trade Analysis'!AE9</f>
        <v>829</v>
      </c>
      <c r="AK20" s="16"/>
    </row>
    <row r="21" spans="1:37" x14ac:dyDescent="0.2">
      <c r="A21" s="16"/>
      <c r="B21" s="16"/>
      <c r="C21" s="16"/>
      <c r="D21" s="16"/>
      <c r="E21" s="17"/>
      <c r="F21" s="49">
        <f>'Trade Analysis'!A8</f>
        <v>66</v>
      </c>
      <c r="G21" s="48">
        <f>'Trade Analysis'!B8</f>
        <v>45105</v>
      </c>
      <c r="H21" s="49" t="str">
        <f>'Trade Analysis'!C8</f>
        <v>Wednesday</v>
      </c>
      <c r="I21" s="50">
        <f>'Trade Analysis'!D8</f>
        <v>0.40313657407407405</v>
      </c>
      <c r="J21" s="49" t="str">
        <f>'Trade Analysis'!E8</f>
        <v>UAL</v>
      </c>
      <c r="K21" s="49">
        <f>'Trade Analysis'!F8</f>
        <v>2</v>
      </c>
      <c r="L21" s="49" t="str">
        <f>'Trade Analysis'!G8</f>
        <v>S</v>
      </c>
      <c r="M21" s="49">
        <f>'Trade Analysis'!H8</f>
        <v>67.099999999999994</v>
      </c>
      <c r="N21" s="50">
        <f>'Trade Analysis'!I8</f>
        <v>2</v>
      </c>
      <c r="O21" s="48" t="str">
        <f>'Trade Analysis'!J8</f>
        <v>Rise</v>
      </c>
      <c r="P21" s="49">
        <f>'Trade Analysis'!K8</f>
        <v>3</v>
      </c>
      <c r="Q21" s="50">
        <f>'Trade Analysis'!L8</f>
        <v>2</v>
      </c>
      <c r="R21" s="49" t="str">
        <f>'Trade Analysis'!M8</f>
        <v>C</v>
      </c>
      <c r="S21" s="49">
        <f>'Trade Analysis'!N8</f>
        <v>0.23</v>
      </c>
      <c r="T21" s="49">
        <f>'Trade Analysis'!O8</f>
        <v>2</v>
      </c>
      <c r="U21" s="43" t="str">
        <f>'Trade Analysis'!P8</f>
        <v>Event</v>
      </c>
      <c r="V21" s="44" t="str">
        <f>'Trade Analysis'!Q8</f>
        <v>Y</v>
      </c>
      <c r="W21" s="48" t="str">
        <f>'Trade Analysis'!R8</f>
        <v>Y</v>
      </c>
      <c r="X21" s="49" t="str">
        <f>'Trade Analysis'!S8</f>
        <v>Y</v>
      </c>
      <c r="Y21" s="50" t="str">
        <f>'Trade Analysis'!T8</f>
        <v>N</v>
      </c>
      <c r="Z21" s="49" t="str">
        <f>'Trade Analysis'!U8</f>
        <v>NA</v>
      </c>
      <c r="AA21" s="49" t="str">
        <f>'Trade Analysis'!V8</f>
        <v>N</v>
      </c>
      <c r="AB21" s="49">
        <f>'Trade Analysis'!W8</f>
        <v>400</v>
      </c>
      <c r="AC21" s="44" t="str">
        <f>'Trade Analysis'!X8</f>
        <v>N</v>
      </c>
      <c r="AD21" s="44" t="str">
        <f>'Trade Analysis'!Y8</f>
        <v>N</v>
      </c>
      <c r="AE21" s="44" t="str">
        <f>'Trade Analysis'!Z8</f>
        <v>Y</v>
      </c>
      <c r="AF21" s="49" t="str">
        <f>'Trade Analysis'!AA8</f>
        <v>Y</v>
      </c>
      <c r="AG21" s="50" t="str">
        <f>'Trade Analysis'!AB8</f>
        <v>N</v>
      </c>
      <c r="AH21" s="49" t="str">
        <f>'Trade Analysis'!AC8</f>
        <v>NONE</v>
      </c>
      <c r="AI21" s="49">
        <f>'Trade Analysis'!AD8</f>
        <v>3</v>
      </c>
      <c r="AJ21" s="22">
        <f>'Trade Analysis'!AE8</f>
        <v>728</v>
      </c>
      <c r="AK21" s="16"/>
    </row>
    <row r="22" spans="1:37" x14ac:dyDescent="0.2">
      <c r="A22" s="16"/>
      <c r="B22" s="16"/>
      <c r="C22" s="16"/>
      <c r="D22" s="16"/>
      <c r="E22" s="17"/>
      <c r="F22" s="44">
        <f>'Trade Analysis'!A7</f>
        <v>65</v>
      </c>
      <c r="G22" s="43">
        <f>'Trade Analysis'!B7</f>
        <v>45105</v>
      </c>
      <c r="H22" s="44" t="str">
        <f>'Trade Analysis'!C7</f>
        <v>Wednesday</v>
      </c>
      <c r="I22" s="45">
        <f>'Trade Analysis'!D7</f>
        <v>0.40165509259259258</v>
      </c>
      <c r="J22" s="44" t="str">
        <f>'Trade Analysis'!E7</f>
        <v>UAL</v>
      </c>
      <c r="K22" s="44">
        <f>'Trade Analysis'!F7</f>
        <v>2</v>
      </c>
      <c r="L22" s="44" t="str">
        <f>'Trade Analysis'!G7</f>
        <v>S</v>
      </c>
      <c r="M22" s="49">
        <f>'Trade Analysis'!H7</f>
        <v>53.21</v>
      </c>
      <c r="N22" s="50">
        <f>'Trade Analysis'!I7</f>
        <v>1</v>
      </c>
      <c r="O22" s="43" t="str">
        <f>'Trade Analysis'!J7</f>
        <v>Fall</v>
      </c>
      <c r="P22" s="44">
        <f>'Trade Analysis'!K7</f>
        <v>3</v>
      </c>
      <c r="Q22" s="45">
        <f>'Trade Analysis'!L7</f>
        <v>1</v>
      </c>
      <c r="R22" s="44" t="str">
        <f>'Trade Analysis'!M7</f>
        <v>A</v>
      </c>
      <c r="S22" s="44">
        <f>'Trade Analysis'!N7</f>
        <v>0.36</v>
      </c>
      <c r="T22" s="44">
        <f>'Trade Analysis'!O7</f>
        <v>3</v>
      </c>
      <c r="U22" s="48" t="str">
        <f>'Trade Analysis'!P7</f>
        <v>Event</v>
      </c>
      <c r="V22" s="49" t="str">
        <f>'Trade Analysis'!Q7</f>
        <v>Y</v>
      </c>
      <c r="W22" s="43" t="str">
        <f>'Trade Analysis'!R7</f>
        <v>Y</v>
      </c>
      <c r="X22" s="44" t="str">
        <f>'Trade Analysis'!S7</f>
        <v>Y</v>
      </c>
      <c r="Y22" s="45" t="str">
        <f>'Trade Analysis'!T7</f>
        <v>Y</v>
      </c>
      <c r="Z22" s="44" t="str">
        <f>'Trade Analysis'!U7</f>
        <v>GOOD</v>
      </c>
      <c r="AA22" s="44" t="str">
        <f>'Trade Analysis'!V7</f>
        <v>N</v>
      </c>
      <c r="AB22" s="44">
        <f>'Trade Analysis'!W7</f>
        <v>1000</v>
      </c>
      <c r="AC22" s="49" t="str">
        <f>'Trade Analysis'!X7</f>
        <v>N</v>
      </c>
      <c r="AD22" s="49" t="str">
        <f>'Trade Analysis'!Y7</f>
        <v>N</v>
      </c>
      <c r="AE22" s="49" t="str">
        <f>'Trade Analysis'!Z7</f>
        <v>Y</v>
      </c>
      <c r="AF22" s="44" t="str">
        <f>'Trade Analysis'!AA7</f>
        <v>Y</v>
      </c>
      <c r="AG22" s="45" t="str">
        <f>'Trade Analysis'!AB7</f>
        <v>N</v>
      </c>
      <c r="AH22" s="44" t="str">
        <f>'Trade Analysis'!AC7</f>
        <v>LEG 1</v>
      </c>
      <c r="AI22" s="44">
        <f>'Trade Analysis'!AD7</f>
        <v>4</v>
      </c>
      <c r="AJ22" s="22">
        <f>'Trade Analysis'!AE7</f>
        <v>-1392</v>
      </c>
      <c r="AK22" s="16"/>
    </row>
    <row r="23" spans="1:37" x14ac:dyDescent="0.2">
      <c r="A23" s="16"/>
      <c r="B23" s="16"/>
      <c r="C23" s="16"/>
      <c r="D23" s="16"/>
      <c r="E23" s="17"/>
      <c r="F23" s="49">
        <f>'Trade Analysis'!A6</f>
        <v>64</v>
      </c>
      <c r="G23" s="48">
        <f>'Trade Analysis'!B6</f>
        <v>45105</v>
      </c>
      <c r="H23" s="49" t="str">
        <f>'Trade Analysis'!C6</f>
        <v>Wednesday</v>
      </c>
      <c r="I23" s="50">
        <f>'Trade Analysis'!D6</f>
        <v>0.39811342592592597</v>
      </c>
      <c r="J23" s="49" t="str">
        <f>'Trade Analysis'!E6</f>
        <v>UAL</v>
      </c>
      <c r="K23" s="49">
        <f>'Trade Analysis'!F6</f>
        <v>2</v>
      </c>
      <c r="L23" s="49" t="str">
        <f>'Trade Analysis'!G6</f>
        <v>S</v>
      </c>
      <c r="M23" s="49">
        <f>'Trade Analysis'!H6</f>
        <v>53.45</v>
      </c>
      <c r="N23" s="50">
        <f>'Trade Analysis'!I6</f>
        <v>3</v>
      </c>
      <c r="O23" s="48" t="str">
        <f>'Trade Analysis'!J6</f>
        <v>Rise</v>
      </c>
      <c r="P23" s="49">
        <f>'Trade Analysis'!K6</f>
        <v>3</v>
      </c>
      <c r="Q23" s="50">
        <f>'Trade Analysis'!L6</f>
        <v>3</v>
      </c>
      <c r="R23" s="49" t="str">
        <f>'Trade Analysis'!M6</f>
        <v>C</v>
      </c>
      <c r="S23" s="49">
        <f>'Trade Analysis'!N6</f>
        <v>0.24</v>
      </c>
      <c r="T23" s="49">
        <f>'Trade Analysis'!O6</f>
        <v>1</v>
      </c>
      <c r="U23" s="43" t="str">
        <f>'Trade Analysis'!P6</f>
        <v>Mlpt</v>
      </c>
      <c r="V23" s="44" t="str">
        <f>'Trade Analysis'!Q6</f>
        <v>Y</v>
      </c>
      <c r="W23" s="48" t="str">
        <f>'Trade Analysis'!R6</f>
        <v>Y</v>
      </c>
      <c r="X23" s="49" t="str">
        <f>'Trade Analysis'!S6</f>
        <v>Y</v>
      </c>
      <c r="Y23" s="50" t="str">
        <f>'Trade Analysis'!T6</f>
        <v>N</v>
      </c>
      <c r="Z23" s="49" t="str">
        <f>'Trade Analysis'!U6</f>
        <v>NA</v>
      </c>
      <c r="AA23" s="49" t="str">
        <f>'Trade Analysis'!V6</f>
        <v>N</v>
      </c>
      <c r="AB23" s="49">
        <f>'Trade Analysis'!W6</f>
        <v>200</v>
      </c>
      <c r="AC23" s="44" t="str">
        <f>'Trade Analysis'!X6</f>
        <v>N</v>
      </c>
      <c r="AD23" s="44" t="str">
        <f>'Trade Analysis'!Y6</f>
        <v>N</v>
      </c>
      <c r="AE23" s="44" t="str">
        <f>'Trade Analysis'!Z6</f>
        <v>Y</v>
      </c>
      <c r="AF23" s="49" t="str">
        <f>'Trade Analysis'!AA6</f>
        <v>Y</v>
      </c>
      <c r="AG23" s="50" t="str">
        <f>'Trade Analysis'!AB6</f>
        <v>Y</v>
      </c>
      <c r="AH23" s="49" t="str">
        <f>'Trade Analysis'!AC6</f>
        <v>LEG 2</v>
      </c>
      <c r="AI23" s="49">
        <f>'Trade Analysis'!AD6</f>
        <v>5</v>
      </c>
      <c r="AJ23" s="22">
        <f>'Trade Analysis'!AE6</f>
        <v>-206</v>
      </c>
      <c r="AK23" s="16"/>
    </row>
    <row r="24" spans="1:37" x14ac:dyDescent="0.2">
      <c r="A24" s="16"/>
      <c r="B24" s="16"/>
      <c r="C24" s="16"/>
      <c r="D24" s="16"/>
      <c r="E24" s="17"/>
      <c r="F24" s="44">
        <f>'Trade Analysis'!A5</f>
        <v>63</v>
      </c>
      <c r="G24" s="43">
        <f>'Trade Analysis'!B5</f>
        <v>45105</v>
      </c>
      <c r="H24" s="44" t="str">
        <f>'Trade Analysis'!C5</f>
        <v>Wednesday</v>
      </c>
      <c r="I24" s="45">
        <f>'Trade Analysis'!D5</f>
        <v>0.42046296296296298</v>
      </c>
      <c r="J24" s="44" t="str">
        <f>'Trade Analysis'!E5</f>
        <v>MU</v>
      </c>
      <c r="K24" s="44">
        <f>'Trade Analysis'!F5</f>
        <v>2</v>
      </c>
      <c r="L24" s="44" t="str">
        <f>'Trade Analysis'!G5</f>
        <v>S</v>
      </c>
      <c r="M24" s="49">
        <f>'Trade Analysis'!H5</f>
        <v>53.2</v>
      </c>
      <c r="N24" s="50">
        <f>'Trade Analysis'!I5</f>
        <v>1</v>
      </c>
      <c r="O24" s="43" t="str">
        <f>'Trade Analysis'!J5</f>
        <v>Fall</v>
      </c>
      <c r="P24" s="44">
        <f>'Trade Analysis'!K5</f>
        <v>1</v>
      </c>
      <c r="Q24" s="45">
        <f>'Trade Analysis'!L5</f>
        <v>5</v>
      </c>
      <c r="R24" s="44" t="str">
        <f>'Trade Analysis'!M5</f>
        <v>A</v>
      </c>
      <c r="S24" s="44">
        <f>'Trade Analysis'!N5</f>
        <v>0.23</v>
      </c>
      <c r="T24" s="44">
        <f>'Trade Analysis'!O5</f>
        <v>3</v>
      </c>
      <c r="U24" s="48" t="str">
        <f>'Trade Analysis'!P5</f>
        <v>Event</v>
      </c>
      <c r="V24" s="49" t="str">
        <f>'Trade Analysis'!Q5</f>
        <v>Y</v>
      </c>
      <c r="W24" s="43" t="str">
        <f>'Trade Analysis'!R5</f>
        <v>Y</v>
      </c>
      <c r="X24" s="44" t="str">
        <f>'Trade Analysis'!S5</f>
        <v>Y</v>
      </c>
      <c r="Y24" s="45" t="str">
        <f>'Trade Analysis'!T5</f>
        <v>Y</v>
      </c>
      <c r="Z24" s="44" t="str">
        <f>'Trade Analysis'!U5</f>
        <v>GOOD</v>
      </c>
      <c r="AA24" s="44" t="str">
        <f>'Trade Analysis'!V5</f>
        <v>N</v>
      </c>
      <c r="AB24" s="44">
        <f>'Trade Analysis'!W5</f>
        <v>800</v>
      </c>
      <c r="AC24" s="49" t="str">
        <f>'Trade Analysis'!X5</f>
        <v>Y</v>
      </c>
      <c r="AD24" s="49" t="str">
        <f>'Trade Analysis'!Y5</f>
        <v>Y</v>
      </c>
      <c r="AE24" s="49" t="str">
        <f>'Trade Analysis'!Z5</f>
        <v>Y</v>
      </c>
      <c r="AF24" s="44" t="str">
        <f>'Trade Analysis'!AA5</f>
        <v>Y</v>
      </c>
      <c r="AG24" s="45" t="str">
        <f>'Trade Analysis'!AB5</f>
        <v>Y</v>
      </c>
      <c r="AH24" s="44" t="str">
        <f>'Trade Analysis'!AC5</f>
        <v>BOTH</v>
      </c>
      <c r="AI24" s="44">
        <f>'Trade Analysis'!AD5</f>
        <v>1</v>
      </c>
      <c r="AJ24" s="22">
        <f>'Trade Analysis'!AE5</f>
        <v>-211</v>
      </c>
      <c r="AK24" s="16"/>
    </row>
    <row r="25" spans="1:37" x14ac:dyDescent="0.2">
      <c r="A25" s="16"/>
      <c r="B25" s="16"/>
      <c r="C25" s="16"/>
      <c r="D25" s="16"/>
      <c r="E25" s="17"/>
      <c r="F25" s="49">
        <f>'Trade Analysis'!A4</f>
        <v>62</v>
      </c>
      <c r="G25" s="48">
        <f>'Trade Analysis'!B4</f>
        <v>45105</v>
      </c>
      <c r="H25" s="49" t="str">
        <f>'Trade Analysis'!C4</f>
        <v>Wednesday</v>
      </c>
      <c r="I25" s="50">
        <f>'Trade Analysis'!D4</f>
        <v>0.41549768518518521</v>
      </c>
      <c r="J25" s="49" t="str">
        <f>'Trade Analysis'!E4</f>
        <v>XOM</v>
      </c>
      <c r="K25" s="49">
        <f>'Trade Analysis'!F4</f>
        <v>2</v>
      </c>
      <c r="L25" s="49" t="str">
        <f>'Trade Analysis'!G4</f>
        <v>S</v>
      </c>
      <c r="M25" s="49">
        <f>'Trade Analysis'!H4</f>
        <v>102.61</v>
      </c>
      <c r="N25" s="50">
        <f>'Trade Analysis'!I4</f>
        <v>2</v>
      </c>
      <c r="O25" s="48" t="str">
        <f>'Trade Analysis'!J4</f>
        <v>Rise</v>
      </c>
      <c r="P25" s="49">
        <f>'Trade Analysis'!K4</f>
        <v>2</v>
      </c>
      <c r="Q25" s="50">
        <f>'Trade Analysis'!L4</f>
        <v>3</v>
      </c>
      <c r="R25" s="49" t="str">
        <f>'Trade Analysis'!M4</f>
        <v>C</v>
      </c>
      <c r="S25" s="49">
        <f>'Trade Analysis'!N4</f>
        <v>0.24</v>
      </c>
      <c r="T25" s="49">
        <f>'Trade Analysis'!O4</f>
        <v>4</v>
      </c>
      <c r="U25" s="43" t="str">
        <f>'Trade Analysis'!P4</f>
        <v>Event</v>
      </c>
      <c r="V25" s="44" t="str">
        <f>'Trade Analysis'!Q4</f>
        <v>Y</v>
      </c>
      <c r="W25" s="48" t="str">
        <f>'Trade Analysis'!R4</f>
        <v>Y</v>
      </c>
      <c r="X25" s="49" t="str">
        <f>'Trade Analysis'!S4</f>
        <v>Y</v>
      </c>
      <c r="Y25" s="50" t="str">
        <f>'Trade Analysis'!T4</f>
        <v>Y</v>
      </c>
      <c r="Z25" s="49" t="str">
        <f>'Trade Analysis'!U4</f>
        <v>GOOD</v>
      </c>
      <c r="AA25" s="49" t="str">
        <f>'Trade Analysis'!V4</f>
        <v>N</v>
      </c>
      <c r="AB25" s="49">
        <f>'Trade Analysis'!W4</f>
        <v>1000</v>
      </c>
      <c r="AC25" s="44" t="str">
        <f>'Trade Analysis'!X4</f>
        <v>Y</v>
      </c>
      <c r="AD25" s="44" t="str">
        <f>'Trade Analysis'!Y4</f>
        <v>Y</v>
      </c>
      <c r="AE25" s="44" t="str">
        <f>'Trade Analysis'!Z4</f>
        <v>Y</v>
      </c>
      <c r="AF25" s="49" t="str">
        <f>'Trade Analysis'!AA4</f>
        <v>N</v>
      </c>
      <c r="AG25" s="50" t="str">
        <f>'Trade Analysis'!AB4</f>
        <v>N</v>
      </c>
      <c r="AH25" s="49" t="str">
        <f>'Trade Analysis'!AC4</f>
        <v>BOTH</v>
      </c>
      <c r="AI25" s="49">
        <f>'Trade Analysis'!AD4</f>
        <v>2</v>
      </c>
      <c r="AJ25" s="22">
        <f>'Trade Analysis'!AE4</f>
        <v>-1935</v>
      </c>
      <c r="AK25" s="16"/>
    </row>
    <row r="26" spans="1:37" x14ac:dyDescent="0.2">
      <c r="A26" s="16"/>
      <c r="B26" s="16"/>
      <c r="C26" s="16"/>
      <c r="D26" s="16"/>
      <c r="E26" s="17"/>
      <c r="F26" s="49">
        <f>'Trade Analysis'!A3</f>
        <v>61</v>
      </c>
      <c r="G26" s="48">
        <f>'Trade Analysis'!B3</f>
        <v>45105</v>
      </c>
      <c r="H26" s="49" t="str">
        <f>'Trade Analysis'!C3</f>
        <v>Wednesday</v>
      </c>
      <c r="I26" s="50">
        <f>'Trade Analysis'!D3</f>
        <v>0.39702546296296298</v>
      </c>
      <c r="J26" s="49" t="str">
        <f>'Trade Analysis'!E3</f>
        <v>XOM</v>
      </c>
      <c r="K26" s="49">
        <f>'Trade Analysis'!F3</f>
        <v>2</v>
      </c>
      <c r="L26" s="49" t="str">
        <f>'Trade Analysis'!G3</f>
        <v>S</v>
      </c>
      <c r="M26" s="49">
        <f>'Trade Analysis'!H3</f>
        <v>102.22</v>
      </c>
      <c r="N26" s="50">
        <f>'Trade Analysis'!I3</f>
        <v>3</v>
      </c>
      <c r="O26" s="48" t="str">
        <f>'Trade Analysis'!J3</f>
        <v>Rise</v>
      </c>
      <c r="P26" s="49">
        <f>'Trade Analysis'!K3</f>
        <v>1</v>
      </c>
      <c r="Q26" s="50">
        <f>'Trade Analysis'!L3</f>
        <v>4</v>
      </c>
      <c r="R26" s="49" t="str">
        <f>'Trade Analysis'!M3</f>
        <v>A</v>
      </c>
      <c r="S26" s="49">
        <f>'Trade Analysis'!N3</f>
        <v>0.38</v>
      </c>
      <c r="T26" s="49">
        <f>'Trade Analysis'!O3</f>
        <v>2</v>
      </c>
      <c r="U26" s="48" t="str">
        <f>'Trade Analysis'!P3</f>
        <v>Event</v>
      </c>
      <c r="V26" s="49" t="str">
        <f>'Trade Analysis'!Q3</f>
        <v>Y</v>
      </c>
      <c r="W26" s="48" t="str">
        <f>'Trade Analysis'!R3</f>
        <v>Y</v>
      </c>
      <c r="X26" s="49" t="str">
        <f>'Trade Analysis'!S3</f>
        <v>Y</v>
      </c>
      <c r="Y26" s="50" t="str">
        <f>'Trade Analysis'!T3</f>
        <v>N</v>
      </c>
      <c r="Z26" s="49" t="str">
        <f>'Trade Analysis'!U3</f>
        <v>NONE</v>
      </c>
      <c r="AA26" s="49" t="str">
        <f>'Trade Analysis'!V3</f>
        <v>N</v>
      </c>
      <c r="AB26" s="49">
        <f>'Trade Analysis'!W3</f>
        <v>1000</v>
      </c>
      <c r="AC26" s="49" t="str">
        <f>'Trade Analysis'!X3</f>
        <v>N</v>
      </c>
      <c r="AD26" s="49" t="str">
        <f>'Trade Analysis'!Y3</f>
        <v>N</v>
      </c>
      <c r="AE26" s="49" t="str">
        <f>'Trade Analysis'!Z3</f>
        <v>Y</v>
      </c>
      <c r="AF26" s="49" t="str">
        <f>'Trade Analysis'!AA3</f>
        <v>N</v>
      </c>
      <c r="AG26" s="50" t="str">
        <f>'Trade Analysis'!AB3</f>
        <v>N</v>
      </c>
      <c r="AH26" s="49" t="str">
        <f>'Trade Analysis'!AC3</f>
        <v>LEG 1</v>
      </c>
      <c r="AI26" s="49">
        <f>'Trade Analysis'!AD3</f>
        <v>4</v>
      </c>
      <c r="AJ26" s="22">
        <f>'Trade Analysis'!AE3</f>
        <v>-194</v>
      </c>
      <c r="AK26" s="16"/>
    </row>
    <row r="27" spans="1:37" x14ac:dyDescent="0.2">
      <c r="A27" s="16"/>
      <c r="B27" s="16"/>
      <c r="C27" s="16"/>
      <c r="D27" s="16"/>
      <c r="E27" s="17"/>
      <c r="F27" s="54">
        <f>'Trade Analysis'!A2</f>
        <v>60</v>
      </c>
      <c r="G27" s="53">
        <f>'Trade Analysis'!B2</f>
        <v>45105</v>
      </c>
      <c r="H27" s="54" t="str">
        <f>'Trade Analysis'!C2</f>
        <v>Wednesday</v>
      </c>
      <c r="I27" s="55">
        <f>'Trade Analysis'!D2</f>
        <v>0.43740740740740741</v>
      </c>
      <c r="J27" s="54" t="str">
        <f>'Trade Analysis'!E2</f>
        <v>BABA</v>
      </c>
      <c r="K27" s="54">
        <f>'Trade Analysis'!F2</f>
        <v>2</v>
      </c>
      <c r="L27" s="54" t="str">
        <f>'Trade Analysis'!G2</f>
        <v>S</v>
      </c>
      <c r="M27" s="54">
        <f>'Trade Analysis'!H2</f>
        <v>100.53</v>
      </c>
      <c r="N27" s="55">
        <f>'Trade Analysis'!I2</f>
        <v>1</v>
      </c>
      <c r="O27" s="53" t="str">
        <f>'Trade Analysis'!J2</f>
        <v>Rise</v>
      </c>
      <c r="P27" s="54">
        <f>'Trade Analysis'!K2</f>
        <v>3</v>
      </c>
      <c r="Q27" s="55">
        <f>'Trade Analysis'!L2</f>
        <v>2</v>
      </c>
      <c r="R27" s="54" t="str">
        <f>'Trade Analysis'!M2</f>
        <v>C</v>
      </c>
      <c r="S27" s="54">
        <f>'Trade Analysis'!N2</f>
        <v>0.19</v>
      </c>
      <c r="T27" s="54">
        <f>'Trade Analysis'!O2</f>
        <v>1</v>
      </c>
      <c r="U27" s="36" t="str">
        <f>'Trade Analysis'!P2</f>
        <v>Event</v>
      </c>
      <c r="V27" s="37" t="str">
        <f>'Trade Analysis'!Q2</f>
        <v>Y</v>
      </c>
      <c r="W27" s="53" t="str">
        <f>'Trade Analysis'!R2</f>
        <v>Y</v>
      </c>
      <c r="X27" s="54" t="str">
        <f>'Trade Analysis'!S2</f>
        <v>Y</v>
      </c>
      <c r="Y27" s="55" t="str">
        <f>'Trade Analysis'!T2</f>
        <v>Y</v>
      </c>
      <c r="Z27" s="54" t="str">
        <f>'Trade Analysis'!U2</f>
        <v>Y</v>
      </c>
      <c r="AA27" s="54" t="str">
        <f>'Trade Analysis'!V2</f>
        <v>N</v>
      </c>
      <c r="AB27" s="54">
        <f>'Trade Analysis'!W2</f>
        <v>400</v>
      </c>
      <c r="AC27" s="37" t="str">
        <f>'Trade Analysis'!X2</f>
        <v>Y</v>
      </c>
      <c r="AD27" s="37" t="str">
        <f>'Trade Analysis'!Y2</f>
        <v>Y</v>
      </c>
      <c r="AE27" s="37" t="str">
        <f>'Trade Analysis'!Z2</f>
        <v>Y</v>
      </c>
      <c r="AF27" s="54" t="str">
        <f>'Trade Analysis'!AA2</f>
        <v>Y</v>
      </c>
      <c r="AG27" s="55" t="str">
        <f>'Trade Analysis'!AB2</f>
        <v>N</v>
      </c>
      <c r="AH27" s="54" t="str">
        <f>'Trade Analysis'!AC2</f>
        <v>LEG 2</v>
      </c>
      <c r="AI27" s="54">
        <f>'Trade Analysis'!AD2</f>
        <v>1</v>
      </c>
      <c r="AJ27" s="62">
        <f>'Trade Analysis'!AE2</f>
        <v>930</v>
      </c>
      <c r="AK27" s="16"/>
    </row>
    <row r="28" spans="1:37" x14ac:dyDescent="0.2">
      <c r="A28" s="16"/>
      <c r="B28" s="41"/>
      <c r="C28" s="63"/>
      <c r="D28" s="41"/>
      <c r="E28" s="64"/>
      <c r="F28" s="41"/>
      <c r="G28" s="41"/>
      <c r="H28" s="41"/>
      <c r="I28" s="41"/>
      <c r="J28" s="64"/>
      <c r="K28" s="63"/>
      <c r="L28" s="41"/>
      <c r="M28" s="64"/>
      <c r="N28" s="41"/>
      <c r="O28" s="41"/>
      <c r="P28" s="41"/>
      <c r="Q28" s="63"/>
      <c r="R28" s="41"/>
      <c r="S28" s="63"/>
      <c r="T28" s="41"/>
      <c r="U28" s="64"/>
      <c r="V28" s="41"/>
      <c r="W28" s="41"/>
      <c r="X28" s="41"/>
      <c r="Y28" s="41"/>
      <c r="Z28" s="41"/>
      <c r="AA28" s="41"/>
      <c r="AB28" s="41"/>
      <c r="AC28" s="64"/>
      <c r="AD28" s="41"/>
      <c r="AE28" s="41"/>
      <c r="AF28" s="41"/>
      <c r="AG28" s="41"/>
      <c r="AH28" s="41"/>
      <c r="AI28" s="41"/>
      <c r="AJ28" s="40"/>
      <c r="AK28" s="16"/>
    </row>
    <row r="29" spans="1:37" ht="60" customHeight="1" x14ac:dyDescent="0.2">
      <c r="A29" s="16"/>
      <c r="B29" s="41"/>
      <c r="C29" s="63"/>
      <c r="D29" s="41"/>
      <c r="E29" s="64"/>
      <c r="F29" s="41"/>
      <c r="G29" s="41"/>
      <c r="H29" s="41"/>
      <c r="I29" s="41"/>
      <c r="J29" s="64"/>
      <c r="K29" s="63"/>
      <c r="L29" s="41"/>
      <c r="M29" s="64"/>
      <c r="N29" s="41"/>
      <c r="O29" s="41"/>
      <c r="P29" s="41"/>
      <c r="Q29" s="63"/>
      <c r="R29" s="41"/>
      <c r="S29" s="63"/>
      <c r="T29" s="41"/>
      <c r="U29" s="64"/>
      <c r="V29" s="41"/>
      <c r="W29" s="41"/>
      <c r="X29" s="41"/>
      <c r="Y29" s="41"/>
      <c r="Z29" s="41"/>
      <c r="AA29" s="41"/>
      <c r="AB29" s="41"/>
      <c r="AC29" s="64"/>
      <c r="AD29" s="41"/>
      <c r="AE29" s="41"/>
      <c r="AF29" s="41"/>
      <c r="AG29" s="41"/>
      <c r="AH29" s="41"/>
      <c r="AI29" s="41"/>
      <c r="AJ29" s="40"/>
      <c r="AK29" s="16"/>
    </row>
    <row r="30" spans="1:37" x14ac:dyDescent="0.2">
      <c r="A30" s="16"/>
      <c r="B30" s="41"/>
      <c r="C30" s="63"/>
      <c r="D30" s="41"/>
      <c r="E30" s="64"/>
      <c r="F30" s="41"/>
      <c r="G30" s="41"/>
      <c r="H30" s="41"/>
      <c r="I30" s="41"/>
      <c r="J30" s="64"/>
      <c r="K30" s="63"/>
      <c r="L30" s="41"/>
      <c r="M30" s="64"/>
      <c r="N30" s="41"/>
      <c r="O30" s="41"/>
      <c r="P30" s="41"/>
      <c r="Q30" s="63"/>
      <c r="R30" s="41"/>
      <c r="S30" s="63"/>
      <c r="T30" s="41"/>
      <c r="U30" s="64"/>
      <c r="V30" s="41"/>
      <c r="W30" s="41"/>
      <c r="X30" s="41"/>
      <c r="Y30" s="41"/>
      <c r="Z30" s="41"/>
      <c r="AA30" s="41"/>
      <c r="AB30" s="41"/>
      <c r="AC30" s="64"/>
      <c r="AD30" s="41"/>
      <c r="AE30" s="41"/>
      <c r="AF30" s="41"/>
      <c r="AG30" s="41"/>
      <c r="AH30" s="41"/>
      <c r="AI30" s="41"/>
      <c r="AJ30" s="40"/>
      <c r="AK30" s="16"/>
    </row>
    <row r="31" spans="1:37" ht="51" x14ac:dyDescent="0.2">
      <c r="A31" s="16"/>
      <c r="B31" s="16"/>
      <c r="C31" s="16"/>
      <c r="D31" s="16"/>
      <c r="E31" s="17"/>
      <c r="F31" s="61" t="s">
        <v>0</v>
      </c>
      <c r="G31" s="68" t="s">
        <v>1</v>
      </c>
      <c r="H31" s="68" t="s">
        <v>25</v>
      </c>
      <c r="I31" s="68" t="s">
        <v>2</v>
      </c>
      <c r="J31" s="68" t="s">
        <v>4</v>
      </c>
      <c r="K31" s="68" t="s">
        <v>45</v>
      </c>
      <c r="L31" s="68" t="s">
        <v>3</v>
      </c>
      <c r="M31" s="75" t="s">
        <v>24</v>
      </c>
      <c r="N31" s="75" t="s">
        <v>60</v>
      </c>
      <c r="O31" s="68" t="s">
        <v>5</v>
      </c>
      <c r="P31" s="68" t="s">
        <v>62</v>
      </c>
      <c r="Q31" s="68" t="s">
        <v>61</v>
      </c>
      <c r="R31" s="68" t="s">
        <v>53</v>
      </c>
      <c r="S31" s="68" t="s">
        <v>10</v>
      </c>
      <c r="T31" s="68" t="s">
        <v>11</v>
      </c>
      <c r="U31" s="68" t="s">
        <v>41</v>
      </c>
      <c r="V31" s="68" t="s">
        <v>6</v>
      </c>
      <c r="W31" s="68" t="s">
        <v>7</v>
      </c>
      <c r="X31" s="68" t="s">
        <v>8</v>
      </c>
      <c r="Y31" s="68" t="s">
        <v>46</v>
      </c>
      <c r="Z31" s="68" t="s">
        <v>63</v>
      </c>
      <c r="AA31" s="68" t="s">
        <v>64</v>
      </c>
      <c r="AB31" s="68" t="s">
        <v>12</v>
      </c>
      <c r="AC31" s="75" t="s">
        <v>35</v>
      </c>
      <c r="AD31" s="75" t="s">
        <v>44</v>
      </c>
      <c r="AE31" s="75" t="s">
        <v>13</v>
      </c>
      <c r="AF31" s="68" t="s">
        <v>14</v>
      </c>
      <c r="AG31" s="68" t="s">
        <v>30</v>
      </c>
      <c r="AH31" s="68" t="s">
        <v>65</v>
      </c>
      <c r="AI31" s="68" t="s">
        <v>86</v>
      </c>
      <c r="AJ31" s="61" t="s">
        <v>9</v>
      </c>
      <c r="AK31" s="16"/>
    </row>
    <row r="32" spans="1:37" x14ac:dyDescent="0.2">
      <c r="A32" s="16"/>
      <c r="B32" s="16"/>
      <c r="C32" s="16"/>
      <c r="D32" s="16"/>
      <c r="E32" s="17"/>
      <c r="F32" s="44">
        <f>'Trade Analysis'!A53</f>
        <v>61</v>
      </c>
      <c r="G32" s="43">
        <f>'Trade Analysis'!B53</f>
        <v>45105</v>
      </c>
      <c r="H32" s="44" t="str">
        <f>'Trade Analysis'!C53</f>
        <v>Wednesday</v>
      </c>
      <c r="I32" s="45">
        <f>'Trade Analysis'!D53</f>
        <v>0.39702546296296298</v>
      </c>
      <c r="J32" s="44" t="str">
        <f>'Trade Analysis'!E53</f>
        <v>XOM</v>
      </c>
      <c r="K32" s="44">
        <f>'Trade Analysis'!F53</f>
        <v>2</v>
      </c>
      <c r="L32" s="44" t="str">
        <f>'Trade Analysis'!G53</f>
        <v>S</v>
      </c>
      <c r="M32" s="73">
        <f>'Trade Analysis'!H53</f>
        <v>102.22</v>
      </c>
      <c r="N32" s="74">
        <f>'Trade Analysis'!I53</f>
        <v>3</v>
      </c>
      <c r="O32" s="43" t="str">
        <f>'Trade Analysis'!J53</f>
        <v>Rise</v>
      </c>
      <c r="P32" s="44">
        <f>'Trade Analysis'!K53</f>
        <v>1</v>
      </c>
      <c r="Q32" s="45">
        <f>'Trade Analysis'!L53</f>
        <v>4</v>
      </c>
      <c r="R32" s="44" t="str">
        <f>'Trade Analysis'!M53</f>
        <v>A</v>
      </c>
      <c r="S32" s="44">
        <f>'Trade Analysis'!N53</f>
        <v>0.38</v>
      </c>
      <c r="T32" s="44">
        <f>'Trade Analysis'!O53</f>
        <v>2</v>
      </c>
      <c r="U32" s="43" t="str">
        <f>'Trade Analysis'!P53</f>
        <v>Event</v>
      </c>
      <c r="V32" s="44" t="str">
        <f>'Trade Analysis'!Q53</f>
        <v>Y</v>
      </c>
      <c r="W32" s="43" t="str">
        <f>'Trade Analysis'!R53</f>
        <v>Y</v>
      </c>
      <c r="X32" s="44" t="str">
        <f>'Trade Analysis'!S53</f>
        <v>Y</v>
      </c>
      <c r="Y32" s="45" t="str">
        <f>'Trade Analysis'!T53</f>
        <v>N</v>
      </c>
      <c r="Z32" s="44" t="str">
        <f>'Trade Analysis'!U53</f>
        <v>NONE</v>
      </c>
      <c r="AA32" s="44" t="str">
        <f>'Trade Analysis'!V53</f>
        <v>N</v>
      </c>
      <c r="AB32" s="44">
        <f>'Trade Analysis'!W53</f>
        <v>1000</v>
      </c>
      <c r="AC32" s="73" t="str">
        <f>'Trade Analysis'!X53</f>
        <v>N</v>
      </c>
      <c r="AD32" s="73" t="str">
        <f>'Trade Analysis'!Y53</f>
        <v>N</v>
      </c>
      <c r="AE32" s="73" t="str">
        <f>'Trade Analysis'!Z53</f>
        <v>Y</v>
      </c>
      <c r="AF32" s="44" t="str">
        <f>'Trade Analysis'!AA53</f>
        <v>N</v>
      </c>
      <c r="AG32" s="45" t="str">
        <f>'Trade Analysis'!AB53</f>
        <v>N</v>
      </c>
      <c r="AH32" s="44" t="str">
        <f>'Trade Analysis'!AC53</f>
        <v>LEG 1</v>
      </c>
      <c r="AI32" s="44">
        <f>'Trade Analysis'!AD53</f>
        <v>4</v>
      </c>
      <c r="AJ32" s="22">
        <f>'Trade Analysis'!AE53</f>
        <v>-194</v>
      </c>
      <c r="AK32" s="16"/>
    </row>
    <row r="33" spans="1:37" x14ac:dyDescent="0.2">
      <c r="A33" s="16"/>
      <c r="B33" s="16"/>
      <c r="C33" s="16"/>
      <c r="D33" s="16"/>
      <c r="E33" s="17"/>
      <c r="F33" s="49">
        <f>'Trade Analysis'!A54</f>
        <v>62</v>
      </c>
      <c r="G33" s="48">
        <f>'Trade Analysis'!B54</f>
        <v>45105</v>
      </c>
      <c r="H33" s="49" t="str">
        <f>'Trade Analysis'!C54</f>
        <v>Wednesday</v>
      </c>
      <c r="I33" s="50">
        <f>'Trade Analysis'!D54</f>
        <v>0.41549768518518521</v>
      </c>
      <c r="J33" s="49" t="str">
        <f>'Trade Analysis'!E54</f>
        <v>XOM</v>
      </c>
      <c r="K33" s="49">
        <f>'Trade Analysis'!F54</f>
        <v>2</v>
      </c>
      <c r="L33" s="49" t="str">
        <f>'Trade Analysis'!G54</f>
        <v>S</v>
      </c>
      <c r="M33" s="49">
        <f>'Trade Analysis'!H54</f>
        <v>102.61</v>
      </c>
      <c r="N33" s="50">
        <f>'Trade Analysis'!I54</f>
        <v>2</v>
      </c>
      <c r="O33" s="48" t="str">
        <f>'Trade Analysis'!J54</f>
        <v>Rise</v>
      </c>
      <c r="P33" s="49">
        <f>'Trade Analysis'!K54</f>
        <v>2</v>
      </c>
      <c r="Q33" s="50">
        <f>'Trade Analysis'!L54</f>
        <v>3</v>
      </c>
      <c r="R33" s="49" t="str">
        <f>'Trade Analysis'!M54</f>
        <v>C</v>
      </c>
      <c r="S33" s="49">
        <f>'Trade Analysis'!N54</f>
        <v>0.24</v>
      </c>
      <c r="T33" s="49">
        <f>'Trade Analysis'!O54</f>
        <v>4</v>
      </c>
      <c r="U33" s="48" t="str">
        <f>'Trade Analysis'!P54</f>
        <v>Event</v>
      </c>
      <c r="V33" s="49" t="str">
        <f>'Trade Analysis'!Q54</f>
        <v>Y</v>
      </c>
      <c r="W33" s="48" t="str">
        <f>'Trade Analysis'!R54</f>
        <v>Y</v>
      </c>
      <c r="X33" s="49" t="str">
        <f>'Trade Analysis'!S54</f>
        <v>Y</v>
      </c>
      <c r="Y33" s="50" t="str">
        <f>'Trade Analysis'!T54</f>
        <v>Y</v>
      </c>
      <c r="Z33" s="49" t="str">
        <f>'Trade Analysis'!U54</f>
        <v>GOOD</v>
      </c>
      <c r="AA33" s="49" t="str">
        <f>'Trade Analysis'!V54</f>
        <v>N</v>
      </c>
      <c r="AB33" s="49">
        <f>'Trade Analysis'!W54</f>
        <v>1000</v>
      </c>
      <c r="AC33" s="44" t="str">
        <f>'Trade Analysis'!X54</f>
        <v>Y</v>
      </c>
      <c r="AD33" s="44" t="str">
        <f>'Trade Analysis'!Y54</f>
        <v>Y</v>
      </c>
      <c r="AE33" s="44" t="str">
        <f>'Trade Analysis'!Z54</f>
        <v>Y</v>
      </c>
      <c r="AF33" s="49" t="str">
        <f>'Trade Analysis'!AA54</f>
        <v>N</v>
      </c>
      <c r="AG33" s="50" t="str">
        <f>'Trade Analysis'!AB54</f>
        <v>N</v>
      </c>
      <c r="AH33" s="49" t="str">
        <f>'Trade Analysis'!AC54</f>
        <v>BOTH</v>
      </c>
      <c r="AI33" s="49">
        <f>'Trade Analysis'!AD54</f>
        <v>2</v>
      </c>
      <c r="AJ33" s="22">
        <f>'Trade Analysis'!AE54</f>
        <v>-1935</v>
      </c>
      <c r="AK33" s="16"/>
    </row>
    <row r="34" spans="1:37" x14ac:dyDescent="0.2">
      <c r="A34" s="16"/>
      <c r="B34" s="16"/>
      <c r="C34" s="16"/>
      <c r="D34" s="16"/>
      <c r="E34" s="17"/>
      <c r="F34" s="44">
        <f>'Trade Analysis'!A55</f>
        <v>63</v>
      </c>
      <c r="G34" s="43">
        <f>'Trade Analysis'!B55</f>
        <v>45105</v>
      </c>
      <c r="H34" s="44" t="str">
        <f>'Trade Analysis'!C55</f>
        <v>Wednesday</v>
      </c>
      <c r="I34" s="45">
        <f>'Trade Analysis'!D55</f>
        <v>0.42046296296296298</v>
      </c>
      <c r="J34" s="44" t="str">
        <f>'Trade Analysis'!E55</f>
        <v>MU</v>
      </c>
      <c r="K34" s="44">
        <f>'Trade Analysis'!F55</f>
        <v>2</v>
      </c>
      <c r="L34" s="44" t="str">
        <f>'Trade Analysis'!G55</f>
        <v>S</v>
      </c>
      <c r="M34" s="49">
        <f>'Trade Analysis'!H55</f>
        <v>53.2</v>
      </c>
      <c r="N34" s="50">
        <f>'Trade Analysis'!I55</f>
        <v>1</v>
      </c>
      <c r="O34" s="43" t="str">
        <f>'Trade Analysis'!J55</f>
        <v>Fall</v>
      </c>
      <c r="P34" s="44">
        <f>'Trade Analysis'!K55</f>
        <v>1</v>
      </c>
      <c r="Q34" s="45">
        <f>'Trade Analysis'!L55</f>
        <v>5</v>
      </c>
      <c r="R34" s="44" t="str">
        <f>'Trade Analysis'!M55</f>
        <v>A</v>
      </c>
      <c r="S34" s="44">
        <f>'Trade Analysis'!N55</f>
        <v>0.23</v>
      </c>
      <c r="T34" s="44">
        <f>'Trade Analysis'!O55</f>
        <v>3</v>
      </c>
      <c r="U34" s="43" t="str">
        <f>'Trade Analysis'!P55</f>
        <v>Event</v>
      </c>
      <c r="V34" s="44" t="str">
        <f>'Trade Analysis'!Q55</f>
        <v>Y</v>
      </c>
      <c r="W34" s="43" t="str">
        <f>'Trade Analysis'!R55</f>
        <v>Y</v>
      </c>
      <c r="X34" s="44" t="str">
        <f>'Trade Analysis'!S55</f>
        <v>Y</v>
      </c>
      <c r="Y34" s="45" t="str">
        <f>'Trade Analysis'!T55</f>
        <v>Y</v>
      </c>
      <c r="Z34" s="44" t="str">
        <f>'Trade Analysis'!U55</f>
        <v>GOOD</v>
      </c>
      <c r="AA34" s="44" t="str">
        <f>'Trade Analysis'!V55</f>
        <v>N</v>
      </c>
      <c r="AB34" s="44">
        <f>'Trade Analysis'!W55</f>
        <v>800</v>
      </c>
      <c r="AC34" s="49" t="str">
        <f>'Trade Analysis'!X55</f>
        <v>Y</v>
      </c>
      <c r="AD34" s="49" t="str">
        <f>'Trade Analysis'!Y55</f>
        <v>Y</v>
      </c>
      <c r="AE34" s="49" t="str">
        <f>'Trade Analysis'!Z55</f>
        <v>Y</v>
      </c>
      <c r="AF34" s="44" t="str">
        <f>'Trade Analysis'!AA55</f>
        <v>Y</v>
      </c>
      <c r="AG34" s="45" t="str">
        <f>'Trade Analysis'!AB55</f>
        <v>Y</v>
      </c>
      <c r="AH34" s="44" t="str">
        <f>'Trade Analysis'!AC55</f>
        <v>BOTH</v>
      </c>
      <c r="AI34" s="44">
        <f>'Trade Analysis'!AD55</f>
        <v>1</v>
      </c>
      <c r="AJ34" s="22">
        <f>'Trade Analysis'!AE55</f>
        <v>-211</v>
      </c>
      <c r="AK34" s="16"/>
    </row>
    <row r="35" spans="1:37" x14ac:dyDescent="0.2">
      <c r="A35" s="16"/>
      <c r="B35" s="16"/>
      <c r="C35" s="16"/>
      <c r="D35" s="16"/>
      <c r="E35" s="17"/>
      <c r="F35" s="49">
        <f>'Trade Analysis'!A56</f>
        <v>64</v>
      </c>
      <c r="G35" s="48">
        <f>'Trade Analysis'!B56</f>
        <v>45105</v>
      </c>
      <c r="H35" s="49" t="str">
        <f>'Trade Analysis'!C56</f>
        <v>Wednesday</v>
      </c>
      <c r="I35" s="50">
        <f>'Trade Analysis'!D56</f>
        <v>0.39811342592592597</v>
      </c>
      <c r="J35" s="49" t="str">
        <f>'Trade Analysis'!E56</f>
        <v>UAL</v>
      </c>
      <c r="K35" s="49">
        <f>'Trade Analysis'!F56</f>
        <v>2</v>
      </c>
      <c r="L35" s="49" t="str">
        <f>'Trade Analysis'!G56</f>
        <v>S</v>
      </c>
      <c r="M35" s="49">
        <f>'Trade Analysis'!H56</f>
        <v>53.45</v>
      </c>
      <c r="N35" s="50">
        <f>'Trade Analysis'!I56</f>
        <v>3</v>
      </c>
      <c r="O35" s="48" t="str">
        <f>'Trade Analysis'!J56</f>
        <v>Rise</v>
      </c>
      <c r="P35" s="49">
        <f>'Trade Analysis'!K56</f>
        <v>3</v>
      </c>
      <c r="Q35" s="50">
        <f>'Trade Analysis'!L56</f>
        <v>3</v>
      </c>
      <c r="R35" s="49" t="str">
        <f>'Trade Analysis'!M56</f>
        <v>C</v>
      </c>
      <c r="S35" s="49">
        <f>'Trade Analysis'!N56</f>
        <v>0.24</v>
      </c>
      <c r="T35" s="49">
        <f>'Trade Analysis'!O56</f>
        <v>1</v>
      </c>
      <c r="U35" s="48" t="str">
        <f>'Trade Analysis'!P56</f>
        <v>Mlpt</v>
      </c>
      <c r="V35" s="49" t="str">
        <f>'Trade Analysis'!Q56</f>
        <v>Y</v>
      </c>
      <c r="W35" s="48" t="str">
        <f>'Trade Analysis'!R56</f>
        <v>Y</v>
      </c>
      <c r="X35" s="49" t="str">
        <f>'Trade Analysis'!S56</f>
        <v>Y</v>
      </c>
      <c r="Y35" s="50" t="str">
        <f>'Trade Analysis'!T56</f>
        <v>N</v>
      </c>
      <c r="Z35" s="49" t="str">
        <f>'Trade Analysis'!U56</f>
        <v>NA</v>
      </c>
      <c r="AA35" s="49" t="str">
        <f>'Trade Analysis'!V56</f>
        <v>N</v>
      </c>
      <c r="AB35" s="49">
        <f>'Trade Analysis'!W56</f>
        <v>200</v>
      </c>
      <c r="AC35" s="44" t="str">
        <f>'Trade Analysis'!X56</f>
        <v>N</v>
      </c>
      <c r="AD35" s="44" t="str">
        <f>'Trade Analysis'!Y56</f>
        <v>N</v>
      </c>
      <c r="AE35" s="44" t="str">
        <f>'Trade Analysis'!Z56</f>
        <v>Y</v>
      </c>
      <c r="AF35" s="49" t="str">
        <f>'Trade Analysis'!AA56</f>
        <v>Y</v>
      </c>
      <c r="AG35" s="50" t="str">
        <f>'Trade Analysis'!AB56</f>
        <v>Y</v>
      </c>
      <c r="AH35" s="49" t="str">
        <f>'Trade Analysis'!AC56</f>
        <v>LEG 2</v>
      </c>
      <c r="AI35" s="49">
        <f>'Trade Analysis'!AD56</f>
        <v>5</v>
      </c>
      <c r="AJ35" s="22">
        <f>'Trade Analysis'!AE56</f>
        <v>-206</v>
      </c>
      <c r="AK35" s="16"/>
    </row>
    <row r="36" spans="1:37" x14ac:dyDescent="0.2">
      <c r="A36" s="16"/>
      <c r="B36" s="16"/>
      <c r="C36" s="16"/>
      <c r="D36" s="16"/>
      <c r="E36" s="17"/>
      <c r="F36" s="44">
        <f>'Trade Analysis'!A57</f>
        <v>65</v>
      </c>
      <c r="G36" s="43">
        <f>'Trade Analysis'!B57</f>
        <v>45105</v>
      </c>
      <c r="H36" s="44" t="str">
        <f>'Trade Analysis'!C57</f>
        <v>Wednesday</v>
      </c>
      <c r="I36" s="45">
        <f>'Trade Analysis'!D57</f>
        <v>0.40165509259259258</v>
      </c>
      <c r="J36" s="44" t="str">
        <f>'Trade Analysis'!E57</f>
        <v>UAL</v>
      </c>
      <c r="K36" s="44">
        <f>'Trade Analysis'!F57</f>
        <v>2</v>
      </c>
      <c r="L36" s="44" t="str">
        <f>'Trade Analysis'!G57</f>
        <v>S</v>
      </c>
      <c r="M36" s="49">
        <f>'Trade Analysis'!H57</f>
        <v>53.21</v>
      </c>
      <c r="N36" s="50">
        <f>'Trade Analysis'!I57</f>
        <v>1</v>
      </c>
      <c r="O36" s="43" t="str">
        <f>'Trade Analysis'!J57</f>
        <v>Fall</v>
      </c>
      <c r="P36" s="44">
        <f>'Trade Analysis'!K57</f>
        <v>3</v>
      </c>
      <c r="Q36" s="45">
        <f>'Trade Analysis'!L57</f>
        <v>1</v>
      </c>
      <c r="R36" s="44" t="str">
        <f>'Trade Analysis'!M57</f>
        <v>A</v>
      </c>
      <c r="S36" s="44">
        <f>'Trade Analysis'!N57</f>
        <v>0.36</v>
      </c>
      <c r="T36" s="44">
        <f>'Trade Analysis'!O57</f>
        <v>3</v>
      </c>
      <c r="U36" s="43" t="str">
        <f>'Trade Analysis'!P57</f>
        <v>Event</v>
      </c>
      <c r="V36" s="44" t="str">
        <f>'Trade Analysis'!Q57</f>
        <v>Y</v>
      </c>
      <c r="W36" s="43" t="str">
        <f>'Trade Analysis'!R57</f>
        <v>Y</v>
      </c>
      <c r="X36" s="44" t="str">
        <f>'Trade Analysis'!S57</f>
        <v>Y</v>
      </c>
      <c r="Y36" s="45" t="str">
        <f>'Trade Analysis'!T57</f>
        <v>Y</v>
      </c>
      <c r="Z36" s="44" t="str">
        <f>'Trade Analysis'!U57</f>
        <v>GOOD</v>
      </c>
      <c r="AA36" s="44" t="str">
        <f>'Trade Analysis'!V57</f>
        <v>N</v>
      </c>
      <c r="AB36" s="44">
        <f>'Trade Analysis'!W57</f>
        <v>1000</v>
      </c>
      <c r="AC36" s="49" t="str">
        <f>'Trade Analysis'!X57</f>
        <v>N</v>
      </c>
      <c r="AD36" s="49" t="str">
        <f>'Trade Analysis'!Y57</f>
        <v>N</v>
      </c>
      <c r="AE36" s="49" t="str">
        <f>'Trade Analysis'!Z57</f>
        <v>Y</v>
      </c>
      <c r="AF36" s="44" t="str">
        <f>'Trade Analysis'!AA57</f>
        <v>Y</v>
      </c>
      <c r="AG36" s="45" t="str">
        <f>'Trade Analysis'!AB57</f>
        <v>N</v>
      </c>
      <c r="AH36" s="44" t="str">
        <f>'Trade Analysis'!AC57</f>
        <v>LEG 1</v>
      </c>
      <c r="AI36" s="44">
        <f>'Trade Analysis'!AD57</f>
        <v>4</v>
      </c>
      <c r="AJ36" s="22">
        <f>'Trade Analysis'!AE57</f>
        <v>-1392</v>
      </c>
      <c r="AK36" s="16"/>
    </row>
    <row r="37" spans="1:37" x14ac:dyDescent="0.2">
      <c r="A37" s="16"/>
      <c r="B37" s="16"/>
      <c r="C37" s="16"/>
      <c r="D37" s="16"/>
      <c r="E37" s="17"/>
      <c r="F37" s="49">
        <f>'Trade Analysis'!A58</f>
        <v>66</v>
      </c>
      <c r="G37" s="48">
        <f>'Trade Analysis'!B58</f>
        <v>45105</v>
      </c>
      <c r="H37" s="49" t="str">
        <f>'Trade Analysis'!C58</f>
        <v>Wednesday</v>
      </c>
      <c r="I37" s="50">
        <f>'Trade Analysis'!D58</f>
        <v>0.40313657407407405</v>
      </c>
      <c r="J37" s="49" t="str">
        <f>'Trade Analysis'!E58</f>
        <v>UAL</v>
      </c>
      <c r="K37" s="49">
        <f>'Trade Analysis'!F58</f>
        <v>2</v>
      </c>
      <c r="L37" s="49" t="str">
        <f>'Trade Analysis'!G58</f>
        <v>S</v>
      </c>
      <c r="M37" s="49">
        <f>'Trade Analysis'!H58</f>
        <v>67.099999999999994</v>
      </c>
      <c r="N37" s="50">
        <f>'Trade Analysis'!I58</f>
        <v>2</v>
      </c>
      <c r="O37" s="48" t="str">
        <f>'Trade Analysis'!J58</f>
        <v>Rise</v>
      </c>
      <c r="P37" s="49">
        <f>'Trade Analysis'!K58</f>
        <v>3</v>
      </c>
      <c r="Q37" s="50">
        <f>'Trade Analysis'!L58</f>
        <v>2</v>
      </c>
      <c r="R37" s="49" t="str">
        <f>'Trade Analysis'!M58</f>
        <v>C</v>
      </c>
      <c r="S37" s="49">
        <f>'Trade Analysis'!N58</f>
        <v>0.23</v>
      </c>
      <c r="T37" s="49">
        <f>'Trade Analysis'!O58</f>
        <v>2</v>
      </c>
      <c r="U37" s="48" t="str">
        <f>'Trade Analysis'!P58</f>
        <v>Event</v>
      </c>
      <c r="V37" s="49" t="str">
        <f>'Trade Analysis'!Q58</f>
        <v>Y</v>
      </c>
      <c r="W37" s="48" t="str">
        <f>'Trade Analysis'!R58</f>
        <v>Y</v>
      </c>
      <c r="X37" s="49" t="str">
        <f>'Trade Analysis'!S58</f>
        <v>Y</v>
      </c>
      <c r="Y37" s="50" t="str">
        <f>'Trade Analysis'!T58</f>
        <v>N</v>
      </c>
      <c r="Z37" s="49" t="str">
        <f>'Trade Analysis'!U58</f>
        <v>NA</v>
      </c>
      <c r="AA37" s="49" t="str">
        <f>'Trade Analysis'!V58</f>
        <v>N</v>
      </c>
      <c r="AB37" s="49">
        <f>'Trade Analysis'!W58</f>
        <v>400</v>
      </c>
      <c r="AC37" s="44" t="str">
        <f>'Trade Analysis'!X58</f>
        <v>N</v>
      </c>
      <c r="AD37" s="44" t="str">
        <f>'Trade Analysis'!Y58</f>
        <v>N</v>
      </c>
      <c r="AE37" s="44" t="str">
        <f>'Trade Analysis'!Z58</f>
        <v>Y</v>
      </c>
      <c r="AF37" s="49" t="str">
        <f>'Trade Analysis'!AA58</f>
        <v>Y</v>
      </c>
      <c r="AG37" s="50" t="str">
        <f>'Trade Analysis'!AB58</f>
        <v>N</v>
      </c>
      <c r="AH37" s="49" t="str">
        <f>'Trade Analysis'!AC58</f>
        <v>NONE</v>
      </c>
      <c r="AI37" s="49">
        <f>'Trade Analysis'!AD58</f>
        <v>3</v>
      </c>
      <c r="AJ37" s="22">
        <f>'Trade Analysis'!AE58</f>
        <v>728</v>
      </c>
      <c r="AK37" s="16"/>
    </row>
    <row r="38" spans="1:37" x14ac:dyDescent="0.2">
      <c r="A38" s="16"/>
      <c r="B38" s="16"/>
      <c r="C38" s="16"/>
      <c r="D38" s="16"/>
      <c r="E38" s="17"/>
      <c r="F38" s="44">
        <f>'Trade Analysis'!A59</f>
        <v>67</v>
      </c>
      <c r="G38" s="43">
        <f>'Trade Analysis'!B59</f>
        <v>45105</v>
      </c>
      <c r="H38" s="44" t="str">
        <f>'Trade Analysis'!C59</f>
        <v>Wednesday</v>
      </c>
      <c r="I38" s="45">
        <f>'Trade Analysis'!D59</f>
        <v>0.40405092592592595</v>
      </c>
      <c r="J38" s="44" t="str">
        <f>'Trade Analysis'!E59</f>
        <v>UAL</v>
      </c>
      <c r="K38" s="44">
        <f>'Trade Analysis'!F59</f>
        <v>2</v>
      </c>
      <c r="L38" s="44" t="str">
        <f>'Trade Analysis'!G59</f>
        <v>L</v>
      </c>
      <c r="M38" s="49">
        <f>'Trade Analysis'!H59</f>
        <v>66.75</v>
      </c>
      <c r="N38" s="50">
        <f>'Trade Analysis'!I59</f>
        <v>1</v>
      </c>
      <c r="O38" s="43" t="str">
        <f>'Trade Analysis'!J59</f>
        <v>Fall</v>
      </c>
      <c r="P38" s="44">
        <f>'Trade Analysis'!K59</f>
        <v>1</v>
      </c>
      <c r="Q38" s="45">
        <f>'Trade Analysis'!L59</f>
        <v>3</v>
      </c>
      <c r="R38" s="44" t="str">
        <f>'Trade Analysis'!M59</f>
        <v>C</v>
      </c>
      <c r="S38" s="44">
        <f>'Trade Analysis'!N59</f>
        <v>0.18</v>
      </c>
      <c r="T38" s="44">
        <f>'Trade Analysis'!O59</f>
        <v>2</v>
      </c>
      <c r="U38" s="43" t="str">
        <f>'Trade Analysis'!P59</f>
        <v>Event</v>
      </c>
      <c r="V38" s="44" t="str">
        <f>'Trade Analysis'!Q59</f>
        <v>Y</v>
      </c>
      <c r="W38" s="43" t="str">
        <f>'Trade Analysis'!R59</f>
        <v>Y</v>
      </c>
      <c r="X38" s="44" t="str">
        <f>'Trade Analysis'!S59</f>
        <v>Y</v>
      </c>
      <c r="Y38" s="45" t="str">
        <f>'Trade Analysis'!T59</f>
        <v>N</v>
      </c>
      <c r="Z38" s="44" t="str">
        <f>'Trade Analysis'!U59</f>
        <v>NA</v>
      </c>
      <c r="AA38" s="44" t="str">
        <f>'Trade Analysis'!V59</f>
        <v>N</v>
      </c>
      <c r="AB38" s="44">
        <f>'Trade Analysis'!W59</f>
        <v>400</v>
      </c>
      <c r="AC38" s="49" t="str">
        <f>'Trade Analysis'!X59</f>
        <v>N</v>
      </c>
      <c r="AD38" s="49" t="str">
        <f>'Trade Analysis'!Y59</f>
        <v>Y</v>
      </c>
      <c r="AE38" s="49" t="str">
        <f>'Trade Analysis'!Z59</f>
        <v>Y</v>
      </c>
      <c r="AF38" s="44" t="str">
        <f>'Trade Analysis'!AA59</f>
        <v>N</v>
      </c>
      <c r="AG38" s="45" t="str">
        <f>'Trade Analysis'!AB59</f>
        <v>N</v>
      </c>
      <c r="AH38" s="44" t="str">
        <f>'Trade Analysis'!AC59</f>
        <v>NONE</v>
      </c>
      <c r="AI38" s="44">
        <f>'Trade Analysis'!AD59</f>
        <v>4</v>
      </c>
      <c r="AJ38" s="22">
        <f>'Trade Analysis'!AE59</f>
        <v>829</v>
      </c>
      <c r="AK38" s="16"/>
    </row>
    <row r="39" spans="1:37" x14ac:dyDescent="0.2">
      <c r="A39" s="16"/>
      <c r="B39" s="16"/>
      <c r="C39" s="16"/>
      <c r="D39" s="16"/>
      <c r="E39" s="17"/>
      <c r="F39" s="49">
        <f>'Trade Analysis'!A60</f>
        <v>68</v>
      </c>
      <c r="G39" s="48">
        <f>'Trade Analysis'!B60</f>
        <v>45105</v>
      </c>
      <c r="H39" s="49" t="str">
        <f>'Trade Analysis'!C60</f>
        <v>Wednesday</v>
      </c>
      <c r="I39" s="50">
        <f>'Trade Analysis'!D60</f>
        <v>0.39701388888888883</v>
      </c>
      <c r="J39" s="49" t="str">
        <f>'Trade Analysis'!E60</f>
        <v>MU</v>
      </c>
      <c r="K39" s="49">
        <f>'Trade Analysis'!F60</f>
        <v>2</v>
      </c>
      <c r="L39" s="49" t="str">
        <f>'Trade Analysis'!G60</f>
        <v>S</v>
      </c>
      <c r="M39" s="49">
        <f>'Trade Analysis'!H60</f>
        <v>66.48</v>
      </c>
      <c r="N39" s="50">
        <f>'Trade Analysis'!I60</f>
        <v>3</v>
      </c>
      <c r="O39" s="48" t="str">
        <f>'Trade Analysis'!J60</f>
        <v>Rise</v>
      </c>
      <c r="P39" s="49">
        <f>'Trade Analysis'!K60</f>
        <v>1</v>
      </c>
      <c r="Q39" s="50">
        <f>'Trade Analysis'!L60</f>
        <v>4</v>
      </c>
      <c r="R39" s="49" t="str">
        <f>'Trade Analysis'!M60</f>
        <v>C</v>
      </c>
      <c r="S39" s="49">
        <f>'Trade Analysis'!N60</f>
        <v>0.23</v>
      </c>
      <c r="T39" s="49">
        <f>'Trade Analysis'!O60</f>
        <v>2</v>
      </c>
      <c r="U39" s="48" t="str">
        <f>'Trade Analysis'!P60</f>
        <v>Event</v>
      </c>
      <c r="V39" s="49" t="str">
        <f>'Trade Analysis'!Q60</f>
        <v>Y</v>
      </c>
      <c r="W39" s="48" t="str">
        <f>'Trade Analysis'!R60</f>
        <v>Y</v>
      </c>
      <c r="X39" s="49" t="str">
        <f>'Trade Analysis'!S60</f>
        <v>Y</v>
      </c>
      <c r="Y39" s="50" t="str">
        <f>'Trade Analysis'!T60</f>
        <v>N</v>
      </c>
      <c r="Z39" s="49" t="str">
        <f>'Trade Analysis'!U60</f>
        <v>NA</v>
      </c>
      <c r="AA39" s="49" t="str">
        <f>'Trade Analysis'!V60</f>
        <v>N</v>
      </c>
      <c r="AB39" s="49">
        <f>'Trade Analysis'!W60</f>
        <v>400</v>
      </c>
      <c r="AC39" s="44" t="str">
        <f>'Trade Analysis'!X60</f>
        <v>N</v>
      </c>
      <c r="AD39" s="44" t="str">
        <f>'Trade Analysis'!Y60</f>
        <v>N</v>
      </c>
      <c r="AE39" s="44" t="str">
        <f>'Trade Analysis'!Z60</f>
        <v>Y</v>
      </c>
      <c r="AF39" s="49" t="str">
        <f>'Trade Analysis'!AA60</f>
        <v>Y</v>
      </c>
      <c r="AG39" s="50" t="str">
        <f>'Trade Analysis'!AB60</f>
        <v>N</v>
      </c>
      <c r="AH39" s="49" t="str">
        <f>'Trade Analysis'!AC60</f>
        <v>NONE</v>
      </c>
      <c r="AI39" s="49">
        <f>'Trade Analysis'!AD60</f>
        <v>5</v>
      </c>
      <c r="AJ39" s="22">
        <f>'Trade Analysis'!AE60</f>
        <v>-831</v>
      </c>
      <c r="AK39" s="16"/>
    </row>
    <row r="40" spans="1:37" ht="17" customHeight="1" x14ac:dyDescent="0.2">
      <c r="A40" s="16"/>
      <c r="B40" s="16"/>
      <c r="C40" s="16"/>
      <c r="D40" s="16"/>
      <c r="E40" s="17"/>
      <c r="F40" s="44">
        <f>'Trade Analysis'!A61</f>
        <v>69</v>
      </c>
      <c r="G40" s="43">
        <f>'Trade Analysis'!B61</f>
        <v>45105</v>
      </c>
      <c r="H40" s="44" t="str">
        <f>'Trade Analysis'!C61</f>
        <v>Wednesday</v>
      </c>
      <c r="I40" s="45">
        <f>'Trade Analysis'!D61</f>
        <v>0.40832175925925923</v>
      </c>
      <c r="J40" s="44" t="str">
        <f>'Trade Analysis'!E61</f>
        <v>MU</v>
      </c>
      <c r="K40" s="44">
        <f>'Trade Analysis'!F61</f>
        <v>2</v>
      </c>
      <c r="L40" s="44" t="str">
        <f>'Trade Analysis'!G61</f>
        <v>S</v>
      </c>
      <c r="M40" s="49">
        <f>'Trade Analysis'!H61</f>
        <v>52.47</v>
      </c>
      <c r="N40" s="50">
        <f>'Trade Analysis'!I61</f>
        <v>3</v>
      </c>
      <c r="O40" s="43" t="str">
        <f>'Trade Analysis'!J61</f>
        <v>Fall</v>
      </c>
      <c r="P40" s="44">
        <f>'Trade Analysis'!K61</f>
        <v>1</v>
      </c>
      <c r="Q40" s="45">
        <f>'Trade Analysis'!L61</f>
        <v>2</v>
      </c>
      <c r="R40" s="44" t="str">
        <f>'Trade Analysis'!M61</f>
        <v>C</v>
      </c>
      <c r="S40" s="44">
        <f>'Trade Analysis'!N61</f>
        <v>0.18</v>
      </c>
      <c r="T40" s="44">
        <f>'Trade Analysis'!O61</f>
        <v>2</v>
      </c>
      <c r="U40" s="43" t="str">
        <f>'Trade Analysis'!P61</f>
        <v>Event</v>
      </c>
      <c r="V40" s="44" t="str">
        <f>'Trade Analysis'!Q61</f>
        <v>Y</v>
      </c>
      <c r="W40" s="43" t="str">
        <f>'Trade Analysis'!R61</f>
        <v>Y</v>
      </c>
      <c r="X40" s="44" t="str">
        <f>'Trade Analysis'!S61</f>
        <v>Y</v>
      </c>
      <c r="Y40" s="45" t="str">
        <f>'Trade Analysis'!T61</f>
        <v>N</v>
      </c>
      <c r="Z40" s="44" t="str">
        <f>'Trade Analysis'!U61</f>
        <v>NA</v>
      </c>
      <c r="AA40" s="44" t="str">
        <f>'Trade Analysis'!V61</f>
        <v>N</v>
      </c>
      <c r="AB40" s="44">
        <f>'Trade Analysis'!W61</f>
        <v>400</v>
      </c>
      <c r="AC40" s="49" t="str">
        <f>'Trade Analysis'!X61</f>
        <v>N</v>
      </c>
      <c r="AD40" s="49" t="str">
        <f>'Trade Analysis'!Y61</f>
        <v>Y</v>
      </c>
      <c r="AE40" s="49" t="str">
        <f>'Trade Analysis'!Z61</f>
        <v>Y</v>
      </c>
      <c r="AF40" s="44" t="str">
        <f>'Trade Analysis'!AA61</f>
        <v>N</v>
      </c>
      <c r="AG40" s="45" t="str">
        <f>'Trade Analysis'!AB61</f>
        <v>N</v>
      </c>
      <c r="AH40" s="44" t="str">
        <f>'Trade Analysis'!AC61</f>
        <v>NONE</v>
      </c>
      <c r="AI40" s="44">
        <f>'Trade Analysis'!AD61</f>
        <v>4</v>
      </c>
      <c r="AJ40" s="22">
        <f>'Trade Analysis'!AE61</f>
        <v>-2164</v>
      </c>
      <c r="AK40" s="16"/>
    </row>
    <row r="41" spans="1:37" x14ac:dyDescent="0.2">
      <c r="A41" s="16"/>
      <c r="B41" s="16"/>
      <c r="C41" s="16"/>
      <c r="D41" s="16"/>
      <c r="E41" s="17"/>
      <c r="F41" s="49">
        <f>'Trade Analysis'!A62</f>
        <v>70</v>
      </c>
      <c r="G41" s="48">
        <f>'Trade Analysis'!B62</f>
        <v>45105</v>
      </c>
      <c r="H41" s="49" t="str">
        <f>'Trade Analysis'!C62</f>
        <v>Wednesday</v>
      </c>
      <c r="I41" s="50">
        <f>'Trade Analysis'!D62</f>
        <v>0.42894675925925929</v>
      </c>
      <c r="J41" s="49" t="str">
        <f>'Trade Analysis'!E62</f>
        <v>MU</v>
      </c>
      <c r="K41" s="49">
        <f>'Trade Analysis'!F62</f>
        <v>2</v>
      </c>
      <c r="L41" s="49" t="str">
        <f>'Trade Analysis'!G62</f>
        <v>S</v>
      </c>
      <c r="M41" s="49">
        <f>'Trade Analysis'!H62</f>
        <v>52.47</v>
      </c>
      <c r="N41" s="50">
        <f>'Trade Analysis'!I62</f>
        <v>3</v>
      </c>
      <c r="O41" s="48" t="str">
        <f>'Trade Analysis'!J62</f>
        <v>Rise</v>
      </c>
      <c r="P41" s="49">
        <f>'Trade Analysis'!K62</f>
        <v>1</v>
      </c>
      <c r="Q41" s="50">
        <f>'Trade Analysis'!L62</f>
        <v>1</v>
      </c>
      <c r="R41" s="49" t="str">
        <f>'Trade Analysis'!M62</f>
        <v>C</v>
      </c>
      <c r="S41" s="49">
        <f>'Trade Analysis'!N62</f>
        <v>0.18</v>
      </c>
      <c r="T41" s="49">
        <f>'Trade Analysis'!O62</f>
        <v>2</v>
      </c>
      <c r="U41" s="48" t="str">
        <f>'Trade Analysis'!P62</f>
        <v>Event</v>
      </c>
      <c r="V41" s="49" t="str">
        <f>'Trade Analysis'!Q62</f>
        <v>Y</v>
      </c>
      <c r="W41" s="48" t="str">
        <f>'Trade Analysis'!R62</f>
        <v>Y</v>
      </c>
      <c r="X41" s="49" t="str">
        <f>'Trade Analysis'!S62</f>
        <v>Y</v>
      </c>
      <c r="Y41" s="50" t="str">
        <f>'Trade Analysis'!T62</f>
        <v>N</v>
      </c>
      <c r="Z41" s="49" t="str">
        <f>'Trade Analysis'!U62</f>
        <v>NA</v>
      </c>
      <c r="AA41" s="49" t="str">
        <f>'Trade Analysis'!V62</f>
        <v>N</v>
      </c>
      <c r="AB41" s="49">
        <f>'Trade Analysis'!W62</f>
        <v>400</v>
      </c>
      <c r="AC41" s="44" t="str">
        <f>'Trade Analysis'!X62</f>
        <v>N</v>
      </c>
      <c r="AD41" s="44" t="str">
        <f>'Trade Analysis'!Y62</f>
        <v>Y</v>
      </c>
      <c r="AE41" s="44" t="str">
        <f>'Trade Analysis'!Z62</f>
        <v>Y</v>
      </c>
      <c r="AF41" s="49" t="str">
        <f>'Trade Analysis'!AA62</f>
        <v>N</v>
      </c>
      <c r="AG41" s="50" t="str">
        <f>'Trade Analysis'!AB62</f>
        <v>N</v>
      </c>
      <c r="AH41" s="49" t="str">
        <f>'Trade Analysis'!AC62</f>
        <v>NONE</v>
      </c>
      <c r="AI41" s="49">
        <f>'Trade Analysis'!AD62</f>
        <v>2</v>
      </c>
      <c r="AJ41" s="22">
        <f>'Trade Analysis'!AE62</f>
        <v>-1379</v>
      </c>
      <c r="AK41" s="16"/>
    </row>
    <row r="42" spans="1:37" x14ac:dyDescent="0.2">
      <c r="A42" s="16"/>
      <c r="B42" s="16"/>
      <c r="C42" s="16"/>
      <c r="D42" s="16"/>
      <c r="E42" s="17"/>
      <c r="F42" s="44">
        <f>'Trade Analysis'!A63</f>
        <v>71</v>
      </c>
      <c r="G42" s="43">
        <f>'Trade Analysis'!B63</f>
        <v>45106</v>
      </c>
      <c r="H42" s="44" t="str">
        <f>'Trade Analysis'!C63</f>
        <v>Thursday</v>
      </c>
      <c r="I42" s="45">
        <f>'Trade Analysis'!D63</f>
        <v>0.47061342592592598</v>
      </c>
      <c r="J42" s="44" t="str">
        <f>'Trade Analysis'!E63</f>
        <v>MU</v>
      </c>
      <c r="K42" s="44">
        <f>'Trade Analysis'!F63</f>
        <v>3</v>
      </c>
      <c r="L42" s="44" t="str">
        <f>'Trade Analysis'!G63</f>
        <v>S</v>
      </c>
      <c r="M42" s="49">
        <f>'Trade Analysis'!H63</f>
        <v>53.47</v>
      </c>
      <c r="N42" s="50">
        <f>'Trade Analysis'!I63</f>
        <v>1</v>
      </c>
      <c r="O42" s="43" t="str">
        <f>'Trade Analysis'!J63</f>
        <v>Rise</v>
      </c>
      <c r="P42" s="44">
        <f>'Trade Analysis'!K63</f>
        <v>3</v>
      </c>
      <c r="Q42" s="45">
        <f>'Trade Analysis'!L63</f>
        <v>4</v>
      </c>
      <c r="R42" s="44" t="str">
        <f>'Trade Analysis'!M63</f>
        <v>C</v>
      </c>
      <c r="S42" s="44">
        <f>'Trade Analysis'!N63</f>
        <v>0.18</v>
      </c>
      <c r="T42" s="44">
        <f>'Trade Analysis'!O63</f>
        <v>2</v>
      </c>
      <c r="U42" s="43" t="str">
        <f>'Trade Analysis'!P63</f>
        <v>Event</v>
      </c>
      <c r="V42" s="44" t="str">
        <f>'Trade Analysis'!Q63</f>
        <v>Y</v>
      </c>
      <c r="W42" s="43" t="str">
        <f>'Trade Analysis'!R63</f>
        <v>Y</v>
      </c>
      <c r="X42" s="44" t="str">
        <f>'Trade Analysis'!S63</f>
        <v>Y</v>
      </c>
      <c r="Y42" s="45" t="str">
        <f>'Trade Analysis'!T63</f>
        <v>N</v>
      </c>
      <c r="Z42" s="44" t="str">
        <f>'Trade Analysis'!U63</f>
        <v>NA</v>
      </c>
      <c r="AA42" s="44" t="str">
        <f>'Trade Analysis'!V63</f>
        <v>N</v>
      </c>
      <c r="AB42" s="44">
        <f>'Trade Analysis'!W63</f>
        <v>600</v>
      </c>
      <c r="AC42" s="49" t="str">
        <f>'Trade Analysis'!X63</f>
        <v>N</v>
      </c>
      <c r="AD42" s="49" t="str">
        <f>'Trade Analysis'!Y63</f>
        <v>Y</v>
      </c>
      <c r="AE42" s="49" t="str">
        <f>'Trade Analysis'!Z63</f>
        <v>Y</v>
      </c>
      <c r="AF42" s="44" t="str">
        <f>'Trade Analysis'!AA63</f>
        <v>N</v>
      </c>
      <c r="AG42" s="45" t="str">
        <f>'Trade Analysis'!AB63</f>
        <v>N</v>
      </c>
      <c r="AH42" s="44" t="str">
        <f>'Trade Analysis'!AC63</f>
        <v>NONE</v>
      </c>
      <c r="AI42" s="44">
        <f>'Trade Analysis'!AD63</f>
        <v>2</v>
      </c>
      <c r="AJ42" s="22">
        <f>'Trade Analysis'!AE63</f>
        <v>607</v>
      </c>
      <c r="AK42" s="16"/>
    </row>
    <row r="43" spans="1:37" x14ac:dyDescent="0.2">
      <c r="A43" s="16"/>
      <c r="B43" s="16"/>
      <c r="C43" s="16"/>
      <c r="D43" s="16"/>
      <c r="E43" s="17"/>
      <c r="F43" s="49">
        <f>'Trade Analysis'!A64</f>
        <v>72</v>
      </c>
      <c r="G43" s="48">
        <f>'Trade Analysis'!B64</f>
        <v>45107</v>
      </c>
      <c r="H43" s="49" t="str">
        <f>'Trade Analysis'!C64</f>
        <v>Friday</v>
      </c>
      <c r="I43" s="50">
        <f>'Trade Analysis'!D64</f>
        <v>0.51228009259259299</v>
      </c>
      <c r="J43" s="49" t="str">
        <f>'Trade Analysis'!E64</f>
        <v>MU</v>
      </c>
      <c r="K43" s="49">
        <f>'Trade Analysis'!F64</f>
        <v>4</v>
      </c>
      <c r="L43" s="49" t="str">
        <f>'Trade Analysis'!G64</f>
        <v>S</v>
      </c>
      <c r="M43" s="49">
        <f>'Trade Analysis'!H64</f>
        <v>54.47</v>
      </c>
      <c r="N43" s="49">
        <f>'Trade Analysis'!I64</f>
        <v>1</v>
      </c>
      <c r="O43" s="48" t="str">
        <f>'Trade Analysis'!J64</f>
        <v>Rise</v>
      </c>
      <c r="P43" s="49">
        <f>'Trade Analysis'!K64</f>
        <v>2</v>
      </c>
      <c r="Q43" s="50">
        <f>'Trade Analysis'!L64</f>
        <v>3</v>
      </c>
      <c r="R43" s="49" t="str">
        <f>'Trade Analysis'!M64</f>
        <v>C</v>
      </c>
      <c r="S43" s="49">
        <f>'Trade Analysis'!N64</f>
        <v>0.18</v>
      </c>
      <c r="T43" s="49">
        <f>'Trade Analysis'!O64</f>
        <v>2</v>
      </c>
      <c r="U43" s="44" t="str">
        <f>'Trade Analysis'!P64</f>
        <v>Event</v>
      </c>
      <c r="V43" s="44" t="str">
        <f>'Trade Analysis'!Q64</f>
        <v>Y</v>
      </c>
      <c r="W43" s="49" t="str">
        <f>'Trade Analysis'!R64</f>
        <v>Y</v>
      </c>
      <c r="X43" s="49" t="str">
        <f>'Trade Analysis'!S64</f>
        <v>Y</v>
      </c>
      <c r="Y43" s="49" t="str">
        <f>'Trade Analysis'!T64</f>
        <v>N</v>
      </c>
      <c r="Z43" s="49" t="str">
        <f>'Trade Analysis'!U64</f>
        <v>NA</v>
      </c>
      <c r="AA43" s="49" t="str">
        <f>'Trade Analysis'!V64</f>
        <v>N</v>
      </c>
      <c r="AB43" s="49">
        <f>'Trade Analysis'!W64</f>
        <v>1600</v>
      </c>
      <c r="AC43" s="44" t="str">
        <f>'Trade Analysis'!X64</f>
        <v>N</v>
      </c>
      <c r="AD43" s="44" t="str">
        <f>'Trade Analysis'!Y64</f>
        <v>Y</v>
      </c>
      <c r="AE43" s="44" t="str">
        <f>'Trade Analysis'!Z64</f>
        <v>Y</v>
      </c>
      <c r="AF43" s="49" t="str">
        <f>'Trade Analysis'!AA64</f>
        <v>N</v>
      </c>
      <c r="AG43" s="49" t="str">
        <f>'Trade Analysis'!AB64</f>
        <v>N</v>
      </c>
      <c r="AH43" s="49" t="str">
        <f>'Trade Analysis'!AC64</f>
        <v>NONE</v>
      </c>
      <c r="AI43" s="49">
        <f>'Trade Analysis'!AD64</f>
        <v>2</v>
      </c>
      <c r="AJ43" s="22">
        <f>'Trade Analysis'!AE64</f>
        <v>31</v>
      </c>
      <c r="AK43" s="16"/>
    </row>
    <row r="44" spans="1:37" x14ac:dyDescent="0.2">
      <c r="A44" s="16"/>
      <c r="B44" s="16"/>
      <c r="C44" s="16"/>
      <c r="D44" s="16"/>
      <c r="E44" s="17"/>
      <c r="F44" s="44">
        <f>'Trade Analysis'!A65</f>
        <v>73</v>
      </c>
      <c r="G44" s="43">
        <f>'Trade Analysis'!B65</f>
        <v>45110</v>
      </c>
      <c r="H44" s="44" t="str">
        <f>'Trade Analysis'!C65</f>
        <v>Monday</v>
      </c>
      <c r="I44" s="45">
        <f>'Trade Analysis'!D65</f>
        <v>0.40313657407407405</v>
      </c>
      <c r="J44" s="44" t="str">
        <f>'Trade Analysis'!E65</f>
        <v>SBUX</v>
      </c>
      <c r="K44" s="44">
        <f>'Trade Analysis'!F65</f>
        <v>4</v>
      </c>
      <c r="L44" s="44" t="str">
        <f>'Trade Analysis'!G65</f>
        <v>L</v>
      </c>
      <c r="M44" s="49">
        <f>'Trade Analysis'!H65</f>
        <v>67.75</v>
      </c>
      <c r="N44" s="49">
        <f>'Trade Analysis'!I65</f>
        <v>1</v>
      </c>
      <c r="O44" s="43" t="str">
        <f>'Trade Analysis'!J65</f>
        <v>Fall</v>
      </c>
      <c r="P44" s="44">
        <f>'Trade Analysis'!K65</f>
        <v>2</v>
      </c>
      <c r="Q44" s="45">
        <f>'Trade Analysis'!L65</f>
        <v>5</v>
      </c>
      <c r="R44" s="44" t="str">
        <f>'Trade Analysis'!M65</f>
        <v>C</v>
      </c>
      <c r="S44" s="44">
        <f>'Trade Analysis'!N65</f>
        <v>0.17333333333333301</v>
      </c>
      <c r="T44" s="44">
        <f>'Trade Analysis'!O65</f>
        <v>2</v>
      </c>
      <c r="U44" s="49" t="str">
        <f>'Trade Analysis'!P65</f>
        <v>Event</v>
      </c>
      <c r="V44" s="49" t="str">
        <f>'Trade Analysis'!Q65</f>
        <v>Y</v>
      </c>
      <c r="W44" s="44" t="str">
        <f>'Trade Analysis'!R65</f>
        <v>Y</v>
      </c>
      <c r="X44" s="44" t="str">
        <f>'Trade Analysis'!S65</f>
        <v>Y</v>
      </c>
      <c r="Y44" s="44" t="str">
        <f>'Trade Analysis'!T65</f>
        <v>N</v>
      </c>
      <c r="Z44" s="44" t="str">
        <f>'Trade Analysis'!U65</f>
        <v>NA</v>
      </c>
      <c r="AA44" s="44" t="str">
        <f>'Trade Analysis'!V65</f>
        <v>N</v>
      </c>
      <c r="AB44" s="44">
        <f>'Trade Analysis'!W65</f>
        <v>1000</v>
      </c>
      <c r="AC44" s="49" t="str">
        <f>'Trade Analysis'!X65</f>
        <v>N</v>
      </c>
      <c r="AD44" s="49" t="str">
        <f>'Trade Analysis'!Y65</f>
        <v>Y</v>
      </c>
      <c r="AE44" s="49" t="str">
        <f>'Trade Analysis'!Z65</f>
        <v>Y</v>
      </c>
      <c r="AF44" s="44" t="str">
        <f>'Trade Analysis'!AA65</f>
        <v>N</v>
      </c>
      <c r="AG44" s="44" t="str">
        <f>'Trade Analysis'!AB65</f>
        <v>N</v>
      </c>
      <c r="AH44" s="44" t="str">
        <f>'Trade Analysis'!AC65</f>
        <v>NONE</v>
      </c>
      <c r="AI44" s="44">
        <f>'Trade Analysis'!AD65</f>
        <v>1</v>
      </c>
      <c r="AJ44" s="22">
        <f>'Trade Analysis'!AE65</f>
        <v>-373.6</v>
      </c>
      <c r="AK44" s="16"/>
    </row>
    <row r="45" spans="1:37" x14ac:dyDescent="0.2">
      <c r="A45" s="16"/>
      <c r="B45" s="16"/>
      <c r="C45" s="16"/>
      <c r="D45" s="16"/>
      <c r="E45" s="17"/>
      <c r="F45" s="49">
        <f>'Trade Analysis'!A66</f>
        <v>74</v>
      </c>
      <c r="G45" s="48">
        <f>'Trade Analysis'!B66</f>
        <v>45111</v>
      </c>
      <c r="H45" s="49" t="str">
        <f>'Trade Analysis'!C66</f>
        <v>Tuesday</v>
      </c>
      <c r="I45" s="50">
        <f>'Trade Analysis'!D66</f>
        <v>0.40405092592592595</v>
      </c>
      <c r="J45" s="49" t="str">
        <f>'Trade Analysis'!E66</f>
        <v>MU</v>
      </c>
      <c r="K45" s="49">
        <f>'Trade Analysis'!F66</f>
        <v>4</v>
      </c>
      <c r="L45" s="49" t="str">
        <f>'Trade Analysis'!G66</f>
        <v>S</v>
      </c>
      <c r="M45" s="49">
        <f>'Trade Analysis'!H66</f>
        <v>48.966000000000001</v>
      </c>
      <c r="N45" s="49">
        <f>'Trade Analysis'!I66</f>
        <v>1</v>
      </c>
      <c r="O45" s="48" t="str">
        <f>'Trade Analysis'!J66</f>
        <v>Rise</v>
      </c>
      <c r="P45" s="49">
        <f>'Trade Analysis'!K66</f>
        <v>2</v>
      </c>
      <c r="Q45" s="50">
        <f>'Trade Analysis'!L66</f>
        <v>3</v>
      </c>
      <c r="R45" s="49" t="str">
        <f>'Trade Analysis'!M66</f>
        <v>C</v>
      </c>
      <c r="S45" s="49">
        <f>'Trade Analysis'!N66</f>
        <v>0.169047619047619</v>
      </c>
      <c r="T45" s="49">
        <f>'Trade Analysis'!O66</f>
        <v>2</v>
      </c>
      <c r="U45" s="44" t="str">
        <f>'Trade Analysis'!P66</f>
        <v>Event</v>
      </c>
      <c r="V45" s="44" t="str">
        <f>'Trade Analysis'!Q66</f>
        <v>Y</v>
      </c>
      <c r="W45" s="49" t="str">
        <f>'Trade Analysis'!R66</f>
        <v>Y</v>
      </c>
      <c r="X45" s="49" t="str">
        <f>'Trade Analysis'!S66</f>
        <v>Y</v>
      </c>
      <c r="Y45" s="49" t="str">
        <f>'Trade Analysis'!T66</f>
        <v>N</v>
      </c>
      <c r="Z45" s="49" t="str">
        <f>'Trade Analysis'!U66</f>
        <v>NA</v>
      </c>
      <c r="AA45" s="49" t="str">
        <f>'Trade Analysis'!V66</f>
        <v>N</v>
      </c>
      <c r="AB45" s="49">
        <f>'Trade Analysis'!W66</f>
        <v>1400</v>
      </c>
      <c r="AC45" s="44" t="str">
        <f>'Trade Analysis'!X66</f>
        <v>N</v>
      </c>
      <c r="AD45" s="44" t="str">
        <f>'Trade Analysis'!Y66</f>
        <v>N</v>
      </c>
      <c r="AE45" s="44" t="str">
        <f>'Trade Analysis'!Z66</f>
        <v>Y</v>
      </c>
      <c r="AF45" s="49" t="str">
        <f>'Trade Analysis'!AA66</f>
        <v>Y</v>
      </c>
      <c r="AG45" s="49" t="str">
        <f>'Trade Analysis'!AB66</f>
        <v>N</v>
      </c>
      <c r="AH45" s="49" t="str">
        <f>'Trade Analysis'!AC66</f>
        <v>NONE</v>
      </c>
      <c r="AI45" s="49">
        <f>'Trade Analysis'!AD66</f>
        <v>2</v>
      </c>
      <c r="AJ45" s="22">
        <f>'Trade Analysis'!AE66</f>
        <v>3910</v>
      </c>
      <c r="AK45" s="16"/>
    </row>
    <row r="46" spans="1:37" x14ac:dyDescent="0.2">
      <c r="A46" s="16"/>
      <c r="B46" s="16"/>
      <c r="C46" s="16"/>
      <c r="D46" s="16"/>
      <c r="E46" s="17"/>
      <c r="F46" s="44">
        <f>'Trade Analysis'!A67</f>
        <v>75</v>
      </c>
      <c r="G46" s="43">
        <f>'Trade Analysis'!B67</f>
        <v>45112</v>
      </c>
      <c r="H46" s="44" t="str">
        <f>'Trade Analysis'!C67</f>
        <v>Wednesday</v>
      </c>
      <c r="I46" s="45">
        <f>'Trade Analysis'!D67</f>
        <v>0.39701388888888883</v>
      </c>
      <c r="J46" s="44" t="str">
        <f>'Trade Analysis'!E67</f>
        <v>BABA</v>
      </c>
      <c r="K46" s="44">
        <f>'Trade Analysis'!F67</f>
        <v>4</v>
      </c>
      <c r="L46" s="44" t="str">
        <f>'Trade Analysis'!G67</f>
        <v>S</v>
      </c>
      <c r="M46" s="49">
        <f>'Trade Analysis'!H67</f>
        <v>46.664000000000001</v>
      </c>
      <c r="N46" s="49">
        <f>'Trade Analysis'!I67</f>
        <v>1</v>
      </c>
      <c r="O46" s="43" t="str">
        <f>'Trade Analysis'!J67</f>
        <v>Rise</v>
      </c>
      <c r="P46" s="44">
        <f>'Trade Analysis'!K67</f>
        <v>2</v>
      </c>
      <c r="Q46" s="45">
        <f>'Trade Analysis'!L67</f>
        <v>5</v>
      </c>
      <c r="R46" s="44" t="str">
        <f>'Trade Analysis'!M67</f>
        <v>C</v>
      </c>
      <c r="S46" s="44">
        <f>'Trade Analysis'!N67</f>
        <v>0.164761904761905</v>
      </c>
      <c r="T46" s="44">
        <f>'Trade Analysis'!O67</f>
        <v>2</v>
      </c>
      <c r="U46" s="49" t="str">
        <f>'Trade Analysis'!P67</f>
        <v>Event</v>
      </c>
      <c r="V46" s="49" t="str">
        <f>'Trade Analysis'!Q67</f>
        <v>Y</v>
      </c>
      <c r="W46" s="44" t="str">
        <f>'Trade Analysis'!R67</f>
        <v>Y</v>
      </c>
      <c r="X46" s="44" t="str">
        <f>'Trade Analysis'!S67</f>
        <v>Y</v>
      </c>
      <c r="Y46" s="44" t="str">
        <f>'Trade Analysis'!T67</f>
        <v>N</v>
      </c>
      <c r="Z46" s="44" t="str">
        <f>'Trade Analysis'!U67</f>
        <v>NA</v>
      </c>
      <c r="AA46" s="44" t="str">
        <f>'Trade Analysis'!V67</f>
        <v>N</v>
      </c>
      <c r="AB46" s="44">
        <f>'Trade Analysis'!W67</f>
        <v>800</v>
      </c>
      <c r="AC46" s="49" t="str">
        <f>'Trade Analysis'!X67</f>
        <v>N</v>
      </c>
      <c r="AD46" s="49" t="str">
        <f>'Trade Analysis'!Y67</f>
        <v>Y</v>
      </c>
      <c r="AE46" s="49" t="str">
        <f>'Trade Analysis'!Z67</f>
        <v>Y</v>
      </c>
      <c r="AF46" s="44" t="str">
        <f>'Trade Analysis'!AA67</f>
        <v>N</v>
      </c>
      <c r="AG46" s="44" t="str">
        <f>'Trade Analysis'!AB67</f>
        <v>N</v>
      </c>
      <c r="AH46" s="44" t="str">
        <f>'Trade Analysis'!AC67</f>
        <v>NONE</v>
      </c>
      <c r="AI46" s="44">
        <f>'Trade Analysis'!AD67</f>
        <v>4</v>
      </c>
      <c r="AJ46" s="22">
        <f>'Trade Analysis'!AE67</f>
        <v>300</v>
      </c>
      <c r="AK46" s="16"/>
    </row>
    <row r="47" spans="1:37" x14ac:dyDescent="0.2">
      <c r="A47" s="16"/>
      <c r="B47" s="16"/>
      <c r="C47" s="16"/>
      <c r="D47" s="16"/>
      <c r="E47" s="17"/>
      <c r="F47" s="49">
        <f>'Trade Analysis'!A68</f>
        <v>76</v>
      </c>
      <c r="G47" s="48">
        <f>'Trade Analysis'!B68</f>
        <v>45113</v>
      </c>
      <c r="H47" s="49" t="str">
        <f>'Trade Analysis'!C68</f>
        <v>Thursday</v>
      </c>
      <c r="I47" s="50">
        <f>'Trade Analysis'!D68</f>
        <v>0.40832175925925923</v>
      </c>
      <c r="J47" s="49" t="str">
        <f>'Trade Analysis'!E68</f>
        <v>XOM</v>
      </c>
      <c r="K47" s="49">
        <f>'Trade Analysis'!F68</f>
        <v>5</v>
      </c>
      <c r="L47" s="49" t="str">
        <f>'Trade Analysis'!G68</f>
        <v>S</v>
      </c>
      <c r="M47" s="49">
        <f>'Trade Analysis'!H68</f>
        <v>44.362000000000002</v>
      </c>
      <c r="N47" s="49">
        <f>'Trade Analysis'!I68</f>
        <v>1</v>
      </c>
      <c r="O47" s="48" t="str">
        <f>'Trade Analysis'!J68</f>
        <v>Rise</v>
      </c>
      <c r="P47" s="49">
        <f>'Trade Analysis'!K68</f>
        <v>2</v>
      </c>
      <c r="Q47" s="50">
        <f>'Trade Analysis'!L68</f>
        <v>1</v>
      </c>
      <c r="R47" s="49" t="str">
        <f>'Trade Analysis'!M68</f>
        <v>C</v>
      </c>
      <c r="S47" s="49">
        <f>'Trade Analysis'!N68</f>
        <v>0.16047619047618999</v>
      </c>
      <c r="T47" s="49">
        <f>'Trade Analysis'!O68</f>
        <v>2</v>
      </c>
      <c r="U47" s="44" t="str">
        <f>'Trade Analysis'!P68</f>
        <v>Event</v>
      </c>
      <c r="V47" s="44" t="str">
        <f>'Trade Analysis'!Q68</f>
        <v>Y</v>
      </c>
      <c r="W47" s="49" t="str">
        <f>'Trade Analysis'!R68</f>
        <v>Y</v>
      </c>
      <c r="X47" s="49" t="str">
        <f>'Trade Analysis'!S68</f>
        <v>Y</v>
      </c>
      <c r="Y47" s="49" t="str">
        <f>'Trade Analysis'!T68</f>
        <v>N</v>
      </c>
      <c r="Z47" s="49" t="str">
        <f>'Trade Analysis'!U68</f>
        <v>NA</v>
      </c>
      <c r="AA47" s="49" t="str">
        <f>'Trade Analysis'!V68</f>
        <v>N</v>
      </c>
      <c r="AB47" s="49">
        <f>'Trade Analysis'!W68</f>
        <v>200</v>
      </c>
      <c r="AC47" s="44" t="str">
        <f>'Trade Analysis'!X68</f>
        <v>N</v>
      </c>
      <c r="AD47" s="44" t="str">
        <f>'Trade Analysis'!Y68</f>
        <v>Y</v>
      </c>
      <c r="AE47" s="44" t="str">
        <f>'Trade Analysis'!Z68</f>
        <v>Y</v>
      </c>
      <c r="AF47" s="49" t="str">
        <f>'Trade Analysis'!AA68</f>
        <v>N</v>
      </c>
      <c r="AG47" s="49" t="str">
        <f>'Trade Analysis'!AB68</f>
        <v>N</v>
      </c>
      <c r="AH47" s="49" t="str">
        <f>'Trade Analysis'!AC68</f>
        <v>NONE</v>
      </c>
      <c r="AI47" s="49">
        <f>'Trade Analysis'!AD68</f>
        <v>2</v>
      </c>
      <c r="AJ47" s="22">
        <f>'Trade Analysis'!AE68</f>
        <v>-2930</v>
      </c>
      <c r="AK47" s="16"/>
    </row>
    <row r="48" spans="1:37" x14ac:dyDescent="0.2">
      <c r="A48" s="16"/>
      <c r="B48" s="16"/>
      <c r="C48" s="16"/>
      <c r="D48" s="16"/>
      <c r="E48" s="17"/>
      <c r="F48" s="44">
        <f>'Trade Analysis'!A69</f>
        <v>77</v>
      </c>
      <c r="G48" s="43">
        <f>'Trade Analysis'!B69</f>
        <v>45114</v>
      </c>
      <c r="H48" s="44" t="str">
        <f>'Trade Analysis'!C69</f>
        <v>Friday</v>
      </c>
      <c r="I48" s="45">
        <f>'Trade Analysis'!D69</f>
        <v>0.42894675925925929</v>
      </c>
      <c r="J48" s="44" t="str">
        <f>'Trade Analysis'!E69</f>
        <v>XOM</v>
      </c>
      <c r="K48" s="44">
        <f>'Trade Analysis'!F69</f>
        <v>5</v>
      </c>
      <c r="L48" s="44" t="str">
        <f>'Trade Analysis'!G69</f>
        <v>S</v>
      </c>
      <c r="M48" s="49">
        <f>'Trade Analysis'!H69</f>
        <v>42.06</v>
      </c>
      <c r="N48" s="49">
        <f>'Trade Analysis'!I69</f>
        <v>3</v>
      </c>
      <c r="O48" s="43" t="str">
        <f>'Trade Analysis'!J69</f>
        <v>Fall</v>
      </c>
      <c r="P48" s="44">
        <f>'Trade Analysis'!K69</f>
        <v>3</v>
      </c>
      <c r="Q48" s="45">
        <f>'Trade Analysis'!L69</f>
        <v>1</v>
      </c>
      <c r="R48" s="44" t="str">
        <f>'Trade Analysis'!M69</f>
        <v>C</v>
      </c>
      <c r="S48" s="44">
        <f>'Trade Analysis'!N69</f>
        <v>0.15619047619047599</v>
      </c>
      <c r="T48" s="44">
        <f>'Trade Analysis'!O69</f>
        <v>2</v>
      </c>
      <c r="U48" s="49" t="str">
        <f>'Trade Analysis'!P69</f>
        <v>Event</v>
      </c>
      <c r="V48" s="49" t="str">
        <f>'Trade Analysis'!Q69</f>
        <v>Y</v>
      </c>
      <c r="W48" s="44" t="str">
        <f>'Trade Analysis'!R69</f>
        <v>Y</v>
      </c>
      <c r="X48" s="44" t="str">
        <f>'Trade Analysis'!S69</f>
        <v>Y</v>
      </c>
      <c r="Y48" s="44" t="str">
        <f>'Trade Analysis'!T69</f>
        <v>N</v>
      </c>
      <c r="Z48" s="44" t="str">
        <f>'Trade Analysis'!U69</f>
        <v>NA</v>
      </c>
      <c r="AA48" s="44" t="str">
        <f>'Trade Analysis'!V69</f>
        <v>N</v>
      </c>
      <c r="AB48" s="44">
        <f>'Trade Analysis'!W69</f>
        <v>1000</v>
      </c>
      <c r="AC48" s="49" t="str">
        <f>'Trade Analysis'!X69</f>
        <v>N</v>
      </c>
      <c r="AD48" s="49" t="str">
        <f>'Trade Analysis'!Y69</f>
        <v>Y</v>
      </c>
      <c r="AE48" s="49" t="str">
        <f>'Trade Analysis'!Z69</f>
        <v>Y</v>
      </c>
      <c r="AF48" s="44" t="str">
        <f>'Trade Analysis'!AA69</f>
        <v>N</v>
      </c>
      <c r="AG48" s="44" t="str">
        <f>'Trade Analysis'!AB69</f>
        <v>N</v>
      </c>
      <c r="AH48" s="44" t="str">
        <f>'Trade Analysis'!AC69</f>
        <v>NONE</v>
      </c>
      <c r="AI48" s="44">
        <f>'Trade Analysis'!AD69</f>
        <v>3</v>
      </c>
      <c r="AJ48" s="22">
        <f>'Trade Analysis'!AE69</f>
        <v>1240</v>
      </c>
      <c r="AK48" s="16"/>
    </row>
    <row r="49" spans="1:37" x14ac:dyDescent="0.2">
      <c r="A49" s="16"/>
      <c r="B49" s="16"/>
      <c r="C49" s="16"/>
      <c r="D49" s="16"/>
      <c r="E49" s="17"/>
      <c r="F49" s="49">
        <f>'Trade Analysis'!A70</f>
        <v>78</v>
      </c>
      <c r="G49" s="48">
        <f>'Trade Analysis'!B70</f>
        <v>45117</v>
      </c>
      <c r="H49" s="49" t="str">
        <f>'Trade Analysis'!C70</f>
        <v>Monday</v>
      </c>
      <c r="I49" s="50">
        <f>'Trade Analysis'!D70</f>
        <v>0.47061342592592598</v>
      </c>
      <c r="J49" s="49" t="str">
        <f>'Trade Analysis'!E70</f>
        <v>MU</v>
      </c>
      <c r="K49" s="49">
        <f>'Trade Analysis'!F70</f>
        <v>5</v>
      </c>
      <c r="L49" s="49" t="str">
        <f>'Trade Analysis'!G70</f>
        <v>S</v>
      </c>
      <c r="M49" s="49">
        <f>'Trade Analysis'!H70</f>
        <v>39.758000000000003</v>
      </c>
      <c r="N49" s="49">
        <f>'Trade Analysis'!I70</f>
        <v>1</v>
      </c>
      <c r="O49" s="48" t="str">
        <f>'Trade Analysis'!J70</f>
        <v>Rise</v>
      </c>
      <c r="P49" s="49">
        <f>'Trade Analysis'!K70</f>
        <v>1</v>
      </c>
      <c r="Q49" s="50">
        <f>'Trade Analysis'!L70</f>
        <v>5</v>
      </c>
      <c r="R49" s="49" t="str">
        <f>'Trade Analysis'!M70</f>
        <v>C</v>
      </c>
      <c r="S49" s="49">
        <f>'Trade Analysis'!N70</f>
        <v>0.15190476190476199</v>
      </c>
      <c r="T49" s="49">
        <f>'Trade Analysis'!O70</f>
        <v>2</v>
      </c>
      <c r="U49" s="44" t="str">
        <f>'Trade Analysis'!P70</f>
        <v>Event</v>
      </c>
      <c r="V49" s="44" t="str">
        <f>'Trade Analysis'!Q70</f>
        <v>Y</v>
      </c>
      <c r="W49" s="49" t="str">
        <f>'Trade Analysis'!R70</f>
        <v>Y</v>
      </c>
      <c r="X49" s="49" t="str">
        <f>'Trade Analysis'!S70</f>
        <v>Y</v>
      </c>
      <c r="Y49" s="49" t="str">
        <f>'Trade Analysis'!T70</f>
        <v>N</v>
      </c>
      <c r="Z49" s="49" t="str">
        <f>'Trade Analysis'!U70</f>
        <v>NA</v>
      </c>
      <c r="AA49" s="49" t="str">
        <f>'Trade Analysis'!V70</f>
        <v>N</v>
      </c>
      <c r="AB49" s="49">
        <f>'Trade Analysis'!W70</f>
        <v>400</v>
      </c>
      <c r="AC49" s="44" t="str">
        <f>'Trade Analysis'!X70</f>
        <v>N</v>
      </c>
      <c r="AD49" s="44" t="str">
        <f>'Trade Analysis'!Y70</f>
        <v>Y</v>
      </c>
      <c r="AE49" s="44" t="str">
        <f>'Trade Analysis'!Z70</f>
        <v>Y</v>
      </c>
      <c r="AF49" s="49" t="str">
        <f>'Trade Analysis'!AA70</f>
        <v>N</v>
      </c>
      <c r="AG49" s="49" t="str">
        <f>'Trade Analysis'!AB70</f>
        <v>N</v>
      </c>
      <c r="AH49" s="49" t="str">
        <f>'Trade Analysis'!AC70</f>
        <v>NONE</v>
      </c>
      <c r="AI49" s="49">
        <f>'Trade Analysis'!AD70</f>
        <v>1</v>
      </c>
      <c r="AJ49" s="22">
        <f>'Trade Analysis'!AE70</f>
        <v>2310</v>
      </c>
      <c r="AK49" s="16"/>
    </row>
    <row r="50" spans="1:37" x14ac:dyDescent="0.2">
      <c r="A50" s="16"/>
      <c r="B50" s="16"/>
      <c r="C50" s="16"/>
      <c r="D50" s="16"/>
      <c r="E50" s="17"/>
      <c r="F50" s="49">
        <f>'Trade Analysis'!A71</f>
        <v>79</v>
      </c>
      <c r="G50" s="48">
        <f>'Trade Analysis'!B71</f>
        <v>45118</v>
      </c>
      <c r="H50" s="49" t="str">
        <f>'Trade Analysis'!C71</f>
        <v>Tuesday</v>
      </c>
      <c r="I50" s="50">
        <f>'Trade Analysis'!D71</f>
        <v>0.51228009259259299</v>
      </c>
      <c r="J50" s="49" t="str">
        <f>'Trade Analysis'!E71</f>
        <v>UAL</v>
      </c>
      <c r="K50" s="49">
        <f>'Trade Analysis'!F71</f>
        <v>6</v>
      </c>
      <c r="L50" s="49" t="str">
        <f>'Trade Analysis'!G71</f>
        <v>L</v>
      </c>
      <c r="M50" s="49">
        <f>'Trade Analysis'!H71</f>
        <v>68.75</v>
      </c>
      <c r="N50" s="49">
        <f>'Trade Analysis'!I71</f>
        <v>1</v>
      </c>
      <c r="O50" s="48" t="str">
        <f>'Trade Analysis'!J71</f>
        <v>Fall</v>
      </c>
      <c r="P50" s="49">
        <f>'Trade Analysis'!K71</f>
        <v>1</v>
      </c>
      <c r="Q50" s="50">
        <f>'Trade Analysis'!L71</f>
        <v>4</v>
      </c>
      <c r="R50" s="49" t="str">
        <f>'Trade Analysis'!M71</f>
        <v>C</v>
      </c>
      <c r="S50" s="49">
        <f>'Trade Analysis'!N71</f>
        <v>0.14761904761904801</v>
      </c>
      <c r="T50" s="49">
        <f>'Trade Analysis'!O71</f>
        <v>2</v>
      </c>
      <c r="U50" s="49" t="str">
        <f>'Trade Analysis'!P71</f>
        <v>Event</v>
      </c>
      <c r="V50" s="49" t="str">
        <f>'Trade Analysis'!Q71</f>
        <v>Y</v>
      </c>
      <c r="W50" s="49" t="str">
        <f>'Trade Analysis'!R71</f>
        <v>Y</v>
      </c>
      <c r="X50" s="49" t="str">
        <f>'Trade Analysis'!S71</f>
        <v>Y</v>
      </c>
      <c r="Y50" s="49" t="str">
        <f>'Trade Analysis'!T71</f>
        <v>N</v>
      </c>
      <c r="Z50" s="49" t="str">
        <f>'Trade Analysis'!U71</f>
        <v>NA</v>
      </c>
      <c r="AA50" s="49" t="str">
        <f>'Trade Analysis'!V71</f>
        <v>N</v>
      </c>
      <c r="AB50" s="49">
        <f>'Trade Analysis'!W71</f>
        <v>400</v>
      </c>
      <c r="AC50" s="49" t="str">
        <f>'Trade Analysis'!X71</f>
        <v>N</v>
      </c>
      <c r="AD50" s="49" t="str">
        <f>'Trade Analysis'!Y71</f>
        <v>Y</v>
      </c>
      <c r="AE50" s="49" t="str">
        <f>'Trade Analysis'!Z71</f>
        <v>Y</v>
      </c>
      <c r="AF50" s="49" t="str">
        <f>'Trade Analysis'!AA71</f>
        <v>N</v>
      </c>
      <c r="AG50" s="49" t="str">
        <f>'Trade Analysis'!AB71</f>
        <v>N</v>
      </c>
      <c r="AH50" s="49" t="str">
        <f>'Trade Analysis'!AC71</f>
        <v>NONE</v>
      </c>
      <c r="AI50" s="49">
        <f>'Trade Analysis'!AD71</f>
        <v>2</v>
      </c>
      <c r="AJ50" s="22">
        <f>'Trade Analysis'!AE71</f>
        <v>930</v>
      </c>
      <c r="AK50" s="16"/>
    </row>
    <row r="51" spans="1:37" x14ac:dyDescent="0.2">
      <c r="A51" s="16"/>
      <c r="B51" s="16"/>
      <c r="C51" s="16"/>
      <c r="D51" s="16"/>
      <c r="E51" s="17"/>
      <c r="F51" s="66">
        <f>'Trade Analysis'!A72</f>
        <v>0</v>
      </c>
      <c r="G51" s="65">
        <f>'Trade Analysis'!B72</f>
        <v>0</v>
      </c>
      <c r="H51" s="66">
        <f>'Trade Analysis'!C72</f>
        <v>0</v>
      </c>
      <c r="I51" s="67">
        <f>'Trade Analysis'!D72</f>
        <v>0</v>
      </c>
      <c r="J51" s="66">
        <f>'Trade Analysis'!E72</f>
        <v>0</v>
      </c>
      <c r="K51" s="66">
        <f>'Trade Analysis'!F72</f>
        <v>0</v>
      </c>
      <c r="L51" s="66">
        <f>'Trade Analysis'!G72</f>
        <v>0</v>
      </c>
      <c r="M51" s="66">
        <f>'Trade Analysis'!H72</f>
        <v>0</v>
      </c>
      <c r="N51" s="66">
        <f>'Trade Analysis'!I72</f>
        <v>0</v>
      </c>
      <c r="O51" s="53">
        <f>'Trade Analysis'!J72</f>
        <v>0</v>
      </c>
      <c r="P51" s="54">
        <f>'Trade Analysis'!K72</f>
        <v>0</v>
      </c>
      <c r="Q51" s="55">
        <f>'Trade Analysis'!L72</f>
        <v>0</v>
      </c>
      <c r="R51" s="54">
        <f>'Trade Analysis'!M72</f>
        <v>0</v>
      </c>
      <c r="S51" s="54">
        <f>'Trade Analysis'!N72</f>
        <v>0</v>
      </c>
      <c r="T51" s="54">
        <f>'Trade Analysis'!O72</f>
        <v>0</v>
      </c>
      <c r="U51" s="37">
        <f>'Trade Analysis'!P72</f>
        <v>0</v>
      </c>
      <c r="V51" s="37">
        <f>'Trade Analysis'!Q72</f>
        <v>0</v>
      </c>
      <c r="W51" s="54">
        <f>'Trade Analysis'!R72</f>
        <v>0</v>
      </c>
      <c r="X51" s="54">
        <f>'Trade Analysis'!S72</f>
        <v>0</v>
      </c>
      <c r="Y51" s="54">
        <f>'Trade Analysis'!T72</f>
        <v>0</v>
      </c>
      <c r="Z51" s="54">
        <f>'Trade Analysis'!U72</f>
        <v>0</v>
      </c>
      <c r="AA51" s="54">
        <f>'Trade Analysis'!V72</f>
        <v>0</v>
      </c>
      <c r="AB51" s="54">
        <f>'Trade Analysis'!W72</f>
        <v>0</v>
      </c>
      <c r="AC51" s="37">
        <f>'Trade Analysis'!X72</f>
        <v>0</v>
      </c>
      <c r="AD51" s="37">
        <f>'Trade Analysis'!Y72</f>
        <v>0</v>
      </c>
      <c r="AE51" s="37">
        <f>'Trade Analysis'!Z72</f>
        <v>0</v>
      </c>
      <c r="AF51" s="54">
        <f>'Trade Analysis'!AA72</f>
        <v>0</v>
      </c>
      <c r="AG51" s="54">
        <f>'Trade Analysis'!AB72</f>
        <v>0</v>
      </c>
      <c r="AH51" s="54">
        <f>'Trade Analysis'!AC72</f>
        <v>0</v>
      </c>
      <c r="AI51" s="54">
        <f>'Trade Analysis'!AD72</f>
        <v>0</v>
      </c>
      <c r="AJ51" s="62">
        <f>'Trade Analysis'!AE72</f>
        <v>0</v>
      </c>
      <c r="AK51" s="16"/>
    </row>
    <row r="52" spans="1:37" ht="35" customHeight="1" x14ac:dyDescent="0.2">
      <c r="A52" s="16"/>
      <c r="B52" s="41"/>
      <c r="C52" s="63"/>
      <c r="D52" s="41"/>
      <c r="E52" s="64"/>
      <c r="F52" s="77"/>
      <c r="G52" s="77"/>
      <c r="H52" s="77"/>
      <c r="I52" s="77"/>
      <c r="J52" s="78"/>
      <c r="K52" s="76"/>
      <c r="L52" s="77"/>
      <c r="M52" s="78"/>
      <c r="N52" s="77"/>
      <c r="O52" s="41"/>
      <c r="P52" s="41"/>
      <c r="Q52" s="63"/>
      <c r="R52" s="41"/>
      <c r="S52" s="63"/>
      <c r="T52" s="41"/>
      <c r="U52" s="64"/>
      <c r="V52" s="41"/>
      <c r="W52" s="41"/>
      <c r="X52" s="41"/>
      <c r="Y52" s="41"/>
      <c r="Z52" s="41"/>
      <c r="AA52" s="41"/>
      <c r="AB52" s="41"/>
      <c r="AC52" s="64"/>
      <c r="AD52" s="41"/>
      <c r="AE52" s="41"/>
      <c r="AF52" s="41"/>
      <c r="AG52" s="41"/>
      <c r="AH52" s="41"/>
      <c r="AI52" s="41"/>
      <c r="AJ52" s="40"/>
      <c r="AK52" s="16"/>
    </row>
    <row r="53" spans="1:37" ht="77" customHeight="1" x14ac:dyDescent="0.2">
      <c r="A53" s="16"/>
      <c r="B53" s="41"/>
      <c r="C53" s="63"/>
      <c r="D53" s="41"/>
      <c r="E53" s="64"/>
      <c r="F53" s="41"/>
      <c r="G53" s="41"/>
      <c r="H53" s="41"/>
      <c r="I53" s="41"/>
      <c r="J53" s="64"/>
      <c r="K53" s="63"/>
      <c r="L53" s="41"/>
      <c r="M53" s="64"/>
      <c r="N53" s="41"/>
      <c r="O53" s="41"/>
      <c r="P53" s="41"/>
      <c r="Q53" s="63"/>
      <c r="R53" s="41"/>
      <c r="S53" s="63"/>
      <c r="T53" s="41"/>
      <c r="U53" s="64"/>
      <c r="V53" s="41"/>
      <c r="W53" s="41"/>
      <c r="X53" s="41"/>
      <c r="Y53" s="41"/>
      <c r="Z53" s="41"/>
      <c r="AA53" s="41"/>
      <c r="AB53" s="41"/>
      <c r="AC53" s="64"/>
      <c r="AD53" s="41"/>
      <c r="AE53" s="41"/>
      <c r="AF53" s="41"/>
      <c r="AG53" s="41"/>
      <c r="AH53" s="41"/>
      <c r="AI53" s="41"/>
      <c r="AJ53" s="40"/>
      <c r="AK53" s="16"/>
    </row>
    <row r="54" spans="1:37" x14ac:dyDescent="0.2">
      <c r="A54" s="16"/>
      <c r="B54" s="41"/>
      <c r="C54" s="63"/>
      <c r="D54" s="41"/>
      <c r="E54" s="64"/>
      <c r="F54" s="41"/>
      <c r="G54" s="41"/>
      <c r="H54" s="41"/>
      <c r="I54" s="41"/>
      <c r="J54" s="64"/>
      <c r="K54" s="63"/>
      <c r="L54" s="41"/>
      <c r="M54" s="64"/>
      <c r="N54" s="41"/>
      <c r="O54" s="41"/>
      <c r="P54" s="41"/>
      <c r="Q54" s="63"/>
      <c r="R54" s="41"/>
      <c r="S54" s="63"/>
      <c r="T54" s="41"/>
      <c r="U54" s="64"/>
      <c r="V54" s="41"/>
      <c r="W54" s="41"/>
      <c r="X54" s="41"/>
      <c r="Y54" s="41"/>
      <c r="Z54" s="41"/>
      <c r="AA54" s="41"/>
      <c r="AB54" s="41"/>
      <c r="AC54" s="64"/>
      <c r="AD54" s="41"/>
      <c r="AE54" s="41"/>
      <c r="AF54" s="41"/>
      <c r="AG54" s="41"/>
      <c r="AH54" s="41"/>
      <c r="AI54" s="41"/>
      <c r="AJ54" s="40"/>
      <c r="AK54" s="16"/>
    </row>
    <row r="55" spans="1:37" ht="35" customHeight="1" x14ac:dyDescent="0.2">
      <c r="A55" s="16"/>
      <c r="B55" s="88"/>
      <c r="C55" s="70"/>
      <c r="D55" s="38"/>
      <c r="E55" s="71"/>
      <c r="F55" s="38"/>
      <c r="G55" s="38"/>
      <c r="H55" s="38"/>
      <c r="I55" s="38"/>
      <c r="J55" s="39"/>
      <c r="K55" s="72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40"/>
      <c r="AE55" s="16"/>
      <c r="AF55" s="16"/>
      <c r="AG55" s="16"/>
      <c r="AH55" s="16"/>
      <c r="AI55" s="16"/>
      <c r="AJ55" s="16"/>
      <c r="AK55" s="16"/>
    </row>
    <row r="56" spans="1:37" ht="16" customHeight="1" x14ac:dyDescent="0.2">
      <c r="A56" s="16"/>
      <c r="B56" s="88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69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16"/>
    </row>
    <row r="57" spans="1:37" ht="35" customHeight="1" x14ac:dyDescent="0.2">
      <c r="A57" s="16"/>
      <c r="B57" s="88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69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16"/>
    </row>
    <row r="58" spans="1:37" ht="51" customHeight="1" x14ac:dyDescent="0.2">
      <c r="A58" s="16"/>
      <c r="B58" s="89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69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16"/>
    </row>
    <row r="59" spans="1:37" ht="68" x14ac:dyDescent="0.2">
      <c r="A59" s="17"/>
      <c r="B59" s="35" t="s">
        <v>17</v>
      </c>
      <c r="C59" s="34" t="s">
        <v>1</v>
      </c>
      <c r="D59" s="34" t="s">
        <v>25</v>
      </c>
      <c r="E59" s="34" t="s">
        <v>18</v>
      </c>
      <c r="F59" s="34" t="s">
        <v>19</v>
      </c>
      <c r="G59" s="34" t="s">
        <v>32</v>
      </c>
      <c r="H59" s="34" t="s">
        <v>20</v>
      </c>
      <c r="I59" s="34" t="s">
        <v>26</v>
      </c>
      <c r="J59" s="34" t="s">
        <v>27</v>
      </c>
      <c r="K59" s="34" t="s">
        <v>31</v>
      </c>
      <c r="L59" s="34" t="s">
        <v>51</v>
      </c>
      <c r="M59" s="34" t="s">
        <v>50</v>
      </c>
      <c r="N59" s="57" t="s">
        <v>33</v>
      </c>
      <c r="O59" s="21"/>
      <c r="P59" s="97"/>
      <c r="Q59" s="97"/>
      <c r="R59" s="97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6"/>
      <c r="AF59" s="16"/>
      <c r="AG59" s="16"/>
      <c r="AH59" s="16"/>
      <c r="AI59" s="16"/>
      <c r="AJ59" s="16"/>
      <c r="AK59" s="16"/>
    </row>
    <row r="60" spans="1:37" x14ac:dyDescent="0.2">
      <c r="A60" s="17"/>
      <c r="B60" s="42">
        <f>'Daily Analysis'!A20</f>
        <v>20</v>
      </c>
      <c r="C60" s="43">
        <f>'Daily Analysis'!B20</f>
        <v>45118</v>
      </c>
      <c r="D60" s="44" t="str">
        <f>'Daily Analysis'!C20</f>
        <v>Tuesday</v>
      </c>
      <c r="E60" s="45" t="str">
        <f>'Daily Analysis'!D20</f>
        <v>YES</v>
      </c>
      <c r="F60" s="44" t="str">
        <f>'Daily Analysis'!E20</f>
        <v>NO</v>
      </c>
      <c r="G60" s="44" t="str">
        <f>'Daily Analysis'!F20</f>
        <v>NO</v>
      </c>
      <c r="H60" s="44" t="str">
        <f>'Daily Analysis'!G20</f>
        <v>YES</v>
      </c>
      <c r="I60" s="46" t="str">
        <f>'Daily Analysis'!H20</f>
        <v>NONE</v>
      </c>
      <c r="J60" s="58">
        <f>'Daily Analysis'!I20</f>
        <v>500.34523809523802</v>
      </c>
      <c r="K60" s="42" t="str">
        <f>'Daily Analysis'!J20</f>
        <v>YES</v>
      </c>
      <c r="L60" s="44">
        <f>'Daily Analysis'!K20</f>
        <v>10.1</v>
      </c>
      <c r="M60" s="46">
        <f>'Daily Analysis'!L20</f>
        <v>3</v>
      </c>
      <c r="N60" s="58">
        <f>'Daily Analysis'!M20</f>
        <v>930</v>
      </c>
      <c r="O60" s="21"/>
      <c r="P60" s="20"/>
      <c r="Q60" s="20"/>
      <c r="R60" s="20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6"/>
      <c r="AF60" s="16"/>
      <c r="AG60" s="16"/>
      <c r="AH60" s="16"/>
      <c r="AI60" s="16"/>
      <c r="AJ60" s="16"/>
      <c r="AK60" s="16"/>
    </row>
    <row r="61" spans="1:37" ht="16" customHeight="1" x14ac:dyDescent="0.2">
      <c r="A61" s="17"/>
      <c r="B61" s="47">
        <f>'Daily Analysis'!A19</f>
        <v>19</v>
      </c>
      <c r="C61" s="48">
        <f>'Daily Analysis'!B19</f>
        <v>45117</v>
      </c>
      <c r="D61" s="49" t="str">
        <f>'Daily Analysis'!C19</f>
        <v>Monday</v>
      </c>
      <c r="E61" s="50" t="str">
        <f>'Daily Analysis'!D19</f>
        <v>YES</v>
      </c>
      <c r="F61" s="49" t="str">
        <f>'Daily Analysis'!E19</f>
        <v>NO</v>
      </c>
      <c r="G61" s="49" t="str">
        <f>'Daily Analysis'!F19</f>
        <v>NO</v>
      </c>
      <c r="H61" s="49" t="str">
        <f>'Daily Analysis'!G19</f>
        <v>YES</v>
      </c>
      <c r="I61" s="51" t="str">
        <f>'Daily Analysis'!H19</f>
        <v>NONE</v>
      </c>
      <c r="J61" s="59">
        <f>'Daily Analysis'!I19</f>
        <v>454.54761904761898</v>
      </c>
      <c r="K61" s="42" t="str">
        <f>'Daily Analysis'!J19</f>
        <v>YES</v>
      </c>
      <c r="L61" s="44">
        <f>'Daily Analysis'!K19</f>
        <v>9.4</v>
      </c>
      <c r="M61" s="46">
        <f>'Daily Analysis'!L19</f>
        <v>1</v>
      </c>
      <c r="N61" s="59">
        <f>'Daily Analysis'!M19</f>
        <v>2310</v>
      </c>
      <c r="O61" s="21"/>
      <c r="P61" s="98"/>
      <c r="Q61" s="98"/>
      <c r="R61" s="98"/>
      <c r="S61" s="19"/>
      <c r="T61" s="19"/>
      <c r="U61" s="19">
        <f>COUNTIF(V32:V51,"Y")</f>
        <v>19</v>
      </c>
      <c r="V61" s="19">
        <f>COUNTIF(W32:W51,"Y")</f>
        <v>19</v>
      </c>
      <c r="W61" s="19">
        <f>COUNTIF(X32:X51,"Y")</f>
        <v>19</v>
      </c>
      <c r="X61" s="19"/>
      <c r="Y61" s="19"/>
      <c r="Z61" s="19"/>
      <c r="AA61" s="19"/>
      <c r="AB61" s="19"/>
      <c r="AC61" s="19"/>
      <c r="AD61" s="19"/>
      <c r="AE61" s="16"/>
      <c r="AF61" s="16"/>
      <c r="AG61" s="16"/>
      <c r="AH61" s="16"/>
      <c r="AI61" s="16"/>
      <c r="AJ61" s="16"/>
      <c r="AK61" s="16"/>
    </row>
    <row r="62" spans="1:37" ht="16" customHeight="1" x14ac:dyDescent="0.2">
      <c r="A62" s="17"/>
      <c r="B62" s="47">
        <f>'Daily Analysis'!A18</f>
        <v>18</v>
      </c>
      <c r="C62" s="48">
        <f>'Daily Analysis'!B18</f>
        <v>45114</v>
      </c>
      <c r="D62" s="49" t="str">
        <f>'Daily Analysis'!C18</f>
        <v>Friday</v>
      </c>
      <c r="E62" s="50" t="str">
        <f>'Daily Analysis'!D18</f>
        <v>YES</v>
      </c>
      <c r="F62" s="49" t="str">
        <f>'Daily Analysis'!E18</f>
        <v>YES</v>
      </c>
      <c r="G62" s="49" t="str">
        <f>'Daily Analysis'!F18</f>
        <v>NO</v>
      </c>
      <c r="H62" s="49" t="str">
        <f>'Daily Analysis'!G18</f>
        <v>YES</v>
      </c>
      <c r="I62" s="51" t="str">
        <f>'Daily Analysis'!H18</f>
        <v>OPEN</v>
      </c>
      <c r="J62" s="59">
        <f>'Daily Analysis'!I18</f>
        <v>408.75</v>
      </c>
      <c r="K62" s="47" t="str">
        <f>'Daily Analysis'!J18</f>
        <v>YES</v>
      </c>
      <c r="L62" s="49">
        <f>'Daily Analysis'!K18</f>
        <v>8.6999999999999993</v>
      </c>
      <c r="M62" s="51">
        <f>'Daily Analysis'!L18</f>
        <v>5</v>
      </c>
      <c r="N62" s="59">
        <f>'Daily Analysis'!M18</f>
        <v>1240</v>
      </c>
      <c r="O62" s="21"/>
      <c r="P62" s="98"/>
      <c r="Q62" s="98"/>
      <c r="R62" s="98"/>
      <c r="S62" s="19"/>
      <c r="T62" s="19"/>
      <c r="U62" s="19">
        <f>COUNTIF(V32:V51,"N")</f>
        <v>0</v>
      </c>
      <c r="V62" s="19">
        <f>COUNTIF(W32:W51,"N")</f>
        <v>0</v>
      </c>
      <c r="W62" s="19">
        <f>COUNTIF(X32:X51,"N")</f>
        <v>0</v>
      </c>
      <c r="X62" s="19"/>
      <c r="Y62" s="19"/>
      <c r="Z62" s="19"/>
      <c r="AA62" s="19"/>
      <c r="AB62" s="19"/>
      <c r="AC62" s="19"/>
      <c r="AD62" s="19"/>
      <c r="AE62" s="16"/>
      <c r="AF62" s="16"/>
      <c r="AG62" s="16"/>
      <c r="AH62" s="16"/>
      <c r="AI62" s="16"/>
      <c r="AJ62" s="16"/>
      <c r="AK62" s="16"/>
    </row>
    <row r="63" spans="1:37" x14ac:dyDescent="0.2">
      <c r="A63" s="17"/>
      <c r="B63" s="47">
        <f>'Daily Analysis'!A17</f>
        <v>17</v>
      </c>
      <c r="C63" s="48">
        <f>'Daily Analysis'!B17</f>
        <v>45113</v>
      </c>
      <c r="D63" s="49" t="str">
        <f>'Daily Analysis'!C17</f>
        <v>Thursday</v>
      </c>
      <c r="E63" s="50" t="str">
        <f>'Daily Analysis'!D17</f>
        <v>YES</v>
      </c>
      <c r="F63" s="49" t="str">
        <f>'Daily Analysis'!E17</f>
        <v>YES</v>
      </c>
      <c r="G63" s="49" t="str">
        <f>'Daily Analysis'!F17</f>
        <v>NO</v>
      </c>
      <c r="H63" s="49" t="str">
        <f>'Daily Analysis'!G17</f>
        <v>YES</v>
      </c>
      <c r="I63" s="51" t="str">
        <f>'Daily Analysis'!H17</f>
        <v>OPEN</v>
      </c>
      <c r="J63" s="59">
        <f>'Daily Analysis'!I17</f>
        <v>362.95238095238102</v>
      </c>
      <c r="K63" s="47" t="str">
        <f>'Daily Analysis'!J17</f>
        <v>YES</v>
      </c>
      <c r="L63" s="49">
        <f>'Daily Analysis'!K17</f>
        <v>8</v>
      </c>
      <c r="M63" s="51">
        <f>'Daily Analysis'!L17</f>
        <v>4</v>
      </c>
      <c r="N63" s="59">
        <f>'Daily Analysis'!M17</f>
        <v>-2930</v>
      </c>
      <c r="O63" s="21"/>
      <c r="P63" s="98"/>
      <c r="Q63" s="98"/>
      <c r="R63" s="98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6"/>
      <c r="AF63" s="16"/>
      <c r="AG63" s="16"/>
      <c r="AH63" s="16">
        <f>COUNTIF(AJ32:AJ51,"&gt;0")</f>
        <v>9</v>
      </c>
      <c r="AI63" s="16"/>
      <c r="AJ63" s="16"/>
      <c r="AK63" s="16"/>
    </row>
    <row r="64" spans="1:37" x14ac:dyDescent="0.2">
      <c r="A64" s="17"/>
      <c r="B64" s="47">
        <f>'Daily Analysis'!A16</f>
        <v>16</v>
      </c>
      <c r="C64" s="48">
        <f>'Daily Analysis'!B16</f>
        <v>45112</v>
      </c>
      <c r="D64" s="49" t="str">
        <f>'Daily Analysis'!C16</f>
        <v>Wednesday</v>
      </c>
      <c r="E64" s="50" t="str">
        <f>'Daily Analysis'!D16</f>
        <v>YES</v>
      </c>
      <c r="F64" s="49" t="str">
        <f>'Daily Analysis'!E16</f>
        <v>YES</v>
      </c>
      <c r="G64" s="49" t="str">
        <f>'Daily Analysis'!F16</f>
        <v>NO</v>
      </c>
      <c r="H64" s="49" t="str">
        <f>'Daily Analysis'!G16</f>
        <v>YES</v>
      </c>
      <c r="I64" s="51" t="str">
        <f>'Daily Analysis'!H16</f>
        <v>OPEN</v>
      </c>
      <c r="J64" s="59">
        <f>'Daily Analysis'!I16</f>
        <v>317.15476190476198</v>
      </c>
      <c r="K64" s="47" t="str">
        <f>'Daily Analysis'!J16</f>
        <v>YES</v>
      </c>
      <c r="L64" s="49">
        <f>'Daily Analysis'!K16</f>
        <v>7.3</v>
      </c>
      <c r="M64" s="51">
        <f>'Daily Analysis'!L16</f>
        <v>2</v>
      </c>
      <c r="N64" s="59">
        <f>'Daily Analysis'!M16</f>
        <v>300</v>
      </c>
      <c r="O64" s="21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6"/>
      <c r="AF64" s="16"/>
      <c r="AG64" s="16"/>
      <c r="AH64" s="16">
        <f>COUNTIF(AJ32:AJ51,"&lt;0")</f>
        <v>10</v>
      </c>
      <c r="AI64" s="16"/>
      <c r="AJ64" s="16"/>
      <c r="AK64" s="16"/>
    </row>
    <row r="65" spans="1:37" x14ac:dyDescent="0.2">
      <c r="A65" s="17"/>
      <c r="B65" s="47">
        <f>'Daily Analysis'!A15</f>
        <v>15</v>
      </c>
      <c r="C65" s="48">
        <f>'Daily Analysis'!B15</f>
        <v>45111</v>
      </c>
      <c r="D65" s="49" t="str">
        <f>'Daily Analysis'!C15</f>
        <v>Tuesday</v>
      </c>
      <c r="E65" s="50" t="str">
        <f>'Daily Analysis'!D15</f>
        <v>NO</v>
      </c>
      <c r="F65" s="49" t="str">
        <f>'Daily Analysis'!E15</f>
        <v>NO</v>
      </c>
      <c r="G65" s="49" t="str">
        <f>'Daily Analysis'!F15</f>
        <v>YES</v>
      </c>
      <c r="H65" s="49" t="str">
        <f>'Daily Analysis'!G15</f>
        <v>YES</v>
      </c>
      <c r="I65" s="51" t="str">
        <f>'Daily Analysis'!H15</f>
        <v>OPEN</v>
      </c>
      <c r="J65" s="59">
        <f>'Daily Analysis'!I15</f>
        <v>271.357142857143</v>
      </c>
      <c r="K65" s="47" t="str">
        <f>'Daily Analysis'!J15</f>
        <v>YES</v>
      </c>
      <c r="L65" s="49">
        <f>'Daily Analysis'!K15</f>
        <v>6.6</v>
      </c>
      <c r="M65" s="51">
        <f>'Daily Analysis'!L15</f>
        <v>3</v>
      </c>
      <c r="N65" s="59">
        <f>'Daily Analysis'!M15</f>
        <v>3910</v>
      </c>
      <c r="O65" s="21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6"/>
      <c r="AF65" s="16"/>
      <c r="AG65" s="16"/>
      <c r="AH65" s="16"/>
      <c r="AI65" s="16"/>
      <c r="AJ65" s="16"/>
      <c r="AK65" s="16"/>
    </row>
    <row r="66" spans="1:37" x14ac:dyDescent="0.2">
      <c r="A66" s="17"/>
      <c r="B66" s="47">
        <f>'Daily Analysis'!A14</f>
        <v>14</v>
      </c>
      <c r="C66" s="48">
        <f>'Daily Analysis'!B14</f>
        <v>45110</v>
      </c>
      <c r="D66" s="49" t="str">
        <f>'Daily Analysis'!C14</f>
        <v>Monday</v>
      </c>
      <c r="E66" s="50" t="str">
        <f>'Daily Analysis'!D14</f>
        <v>YES</v>
      </c>
      <c r="F66" s="49" t="str">
        <f>'Daily Analysis'!E14</f>
        <v>NO</v>
      </c>
      <c r="G66" s="49" t="str">
        <f>'Daily Analysis'!F14</f>
        <v>NO</v>
      </c>
      <c r="H66" s="49" t="str">
        <f>'Daily Analysis'!G14</f>
        <v>YES</v>
      </c>
      <c r="I66" s="51" t="str">
        <f>'Daily Analysis'!H14</f>
        <v>NONE</v>
      </c>
      <c r="J66" s="59">
        <f>'Daily Analysis'!I14</f>
        <v>225.55952380952399</v>
      </c>
      <c r="K66" s="47" t="str">
        <f>'Daily Analysis'!J14</f>
        <v>YES</v>
      </c>
      <c r="L66" s="49">
        <f>'Daily Analysis'!K14</f>
        <v>5.9</v>
      </c>
      <c r="M66" s="51">
        <f>'Daily Analysis'!L14</f>
        <v>1</v>
      </c>
      <c r="N66" s="59">
        <f>'Daily Analysis'!M14</f>
        <v>-373.6</v>
      </c>
      <c r="O66" s="21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6"/>
      <c r="AF66" s="16"/>
      <c r="AG66" s="16"/>
      <c r="AH66" s="16"/>
      <c r="AI66" s="16"/>
      <c r="AJ66" s="16"/>
      <c r="AK66" s="16"/>
    </row>
    <row r="67" spans="1:37" x14ac:dyDescent="0.2">
      <c r="A67" s="17"/>
      <c r="B67" s="47">
        <f>'Daily Analysis'!A13</f>
        <v>13</v>
      </c>
      <c r="C67" s="48">
        <f>'Daily Analysis'!B13</f>
        <v>45107</v>
      </c>
      <c r="D67" s="49" t="str">
        <f>'Daily Analysis'!C13</f>
        <v>Friday</v>
      </c>
      <c r="E67" s="50" t="str">
        <f>'Daily Analysis'!D13</f>
        <v>YES</v>
      </c>
      <c r="F67" s="49" t="str">
        <f>'Daily Analysis'!E13</f>
        <v>NO</v>
      </c>
      <c r="G67" s="49" t="str">
        <f>'Daily Analysis'!F13</f>
        <v>NO</v>
      </c>
      <c r="H67" s="49" t="str">
        <f>'Daily Analysis'!G13</f>
        <v>YES</v>
      </c>
      <c r="I67" s="51" t="str">
        <f>'Daily Analysis'!H13</f>
        <v>NONE</v>
      </c>
      <c r="J67" s="59">
        <f>'Daily Analysis'!I13</f>
        <v>179.76190476190499</v>
      </c>
      <c r="K67" s="47" t="str">
        <f>'Daily Analysis'!J13</f>
        <v>YES</v>
      </c>
      <c r="L67" s="49">
        <f>'Daily Analysis'!K13</f>
        <v>5.2</v>
      </c>
      <c r="M67" s="51">
        <f>'Daily Analysis'!L13</f>
        <v>4</v>
      </c>
      <c r="N67" s="59">
        <f>'Daily Analysis'!M13</f>
        <v>31</v>
      </c>
      <c r="O67" s="21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6"/>
      <c r="AF67" s="16"/>
      <c r="AG67" s="16"/>
      <c r="AH67" s="16"/>
      <c r="AI67" s="16"/>
      <c r="AJ67" s="16"/>
      <c r="AK67" s="16"/>
    </row>
    <row r="68" spans="1:37" x14ac:dyDescent="0.2">
      <c r="A68" s="17"/>
      <c r="B68" s="47">
        <f>'Daily Analysis'!A12</f>
        <v>12</v>
      </c>
      <c r="C68" s="48">
        <f>'Daily Analysis'!B12</f>
        <v>45106</v>
      </c>
      <c r="D68" s="49" t="str">
        <f>'Daily Analysis'!C12</f>
        <v>Thursday</v>
      </c>
      <c r="E68" s="50" t="str">
        <f>'Daily Analysis'!D12</f>
        <v>YES</v>
      </c>
      <c r="F68" s="49" t="str">
        <f>'Daily Analysis'!E12</f>
        <v>YES</v>
      </c>
      <c r="G68" s="49" t="str">
        <f>'Daily Analysis'!F12</f>
        <v>NO</v>
      </c>
      <c r="H68" s="49" t="str">
        <f>'Daily Analysis'!G12</f>
        <v>YES</v>
      </c>
      <c r="I68" s="51" t="str">
        <f>'Daily Analysis'!H12</f>
        <v>OPEN</v>
      </c>
      <c r="J68" s="59">
        <f>'Daily Analysis'!I12</f>
        <v>133.96428571428601</v>
      </c>
      <c r="K68" s="47" t="str">
        <f>'Daily Analysis'!J12</f>
        <v>YES</v>
      </c>
      <c r="L68" s="49">
        <f>'Daily Analysis'!K12</f>
        <v>4.5</v>
      </c>
      <c r="M68" s="51">
        <f>'Daily Analysis'!L12</f>
        <v>5</v>
      </c>
      <c r="N68" s="59">
        <f>'Daily Analysis'!M12</f>
        <v>607</v>
      </c>
      <c r="O68" s="21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6"/>
      <c r="AF68" s="16"/>
      <c r="AG68" s="16"/>
      <c r="AH68" s="16"/>
      <c r="AI68" s="16"/>
      <c r="AJ68" s="16"/>
      <c r="AK68" s="16"/>
    </row>
    <row r="69" spans="1:37" x14ac:dyDescent="0.2">
      <c r="A69" s="17"/>
      <c r="B69" s="47">
        <f>'Daily Analysis'!A11</f>
        <v>11</v>
      </c>
      <c r="C69" s="48">
        <f>'Daily Analysis'!B11</f>
        <v>45105</v>
      </c>
      <c r="D69" s="49" t="str">
        <f>'Daily Analysis'!C11</f>
        <v>Wednesday</v>
      </c>
      <c r="E69" s="50" t="str">
        <f>'Daily Analysis'!D11</f>
        <v>YES</v>
      </c>
      <c r="F69" s="49" t="str">
        <f>'Daily Analysis'!E11</f>
        <v>YES</v>
      </c>
      <c r="G69" s="49" t="str">
        <f>'Daily Analysis'!F11</f>
        <v>NO</v>
      </c>
      <c r="H69" s="49" t="str">
        <f>'Daily Analysis'!G11</f>
        <v>YES</v>
      </c>
      <c r="I69" s="51" t="str">
        <f>'Daily Analysis'!H11</f>
        <v>OPEN</v>
      </c>
      <c r="J69" s="59">
        <f>'Daily Analysis'!I11</f>
        <v>-596</v>
      </c>
      <c r="K69" s="47" t="str">
        <f>'Daily Analysis'!J11</f>
        <v>YES</v>
      </c>
      <c r="L69" s="49">
        <f>'Daily Analysis'!K11</f>
        <v>5</v>
      </c>
      <c r="M69" s="51">
        <f>'Daily Analysis'!L11</f>
        <v>3</v>
      </c>
      <c r="N69" s="59">
        <f>'Daily Analysis'!M11</f>
        <v>-5825</v>
      </c>
      <c r="O69" s="21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6"/>
      <c r="AF69" s="16"/>
      <c r="AG69" s="16"/>
      <c r="AH69" s="16"/>
      <c r="AI69" s="16"/>
      <c r="AJ69" s="16"/>
      <c r="AK69" s="16"/>
    </row>
    <row r="70" spans="1:37" x14ac:dyDescent="0.2">
      <c r="A70" s="17"/>
      <c r="B70" s="47">
        <f>'Daily Analysis'!A10</f>
        <v>10</v>
      </c>
      <c r="C70" s="48">
        <f>'Daily Analysis'!B10</f>
        <v>45104</v>
      </c>
      <c r="D70" s="49" t="str">
        <f>'Daily Analysis'!C10</f>
        <v>Tuesday</v>
      </c>
      <c r="E70" s="50" t="str">
        <f>'Daily Analysis'!D10</f>
        <v>YES</v>
      </c>
      <c r="F70" s="49" t="str">
        <f>'Daily Analysis'!E10</f>
        <v>YES</v>
      </c>
      <c r="G70" s="49" t="str">
        <f>'Daily Analysis'!F10</f>
        <v>NO</v>
      </c>
      <c r="H70" s="49" t="str">
        <f>'Daily Analysis'!G10</f>
        <v>YES</v>
      </c>
      <c r="I70" s="51" t="str">
        <f>'Daily Analysis'!H10</f>
        <v>OPEN</v>
      </c>
      <c r="J70" s="59">
        <f>'Daily Analysis'!I10</f>
        <v>419</v>
      </c>
      <c r="K70" s="47" t="str">
        <f>'Daily Analysis'!J10</f>
        <v>YES</v>
      </c>
      <c r="L70" s="49">
        <f>'Daily Analysis'!K10</f>
        <v>2</v>
      </c>
      <c r="M70" s="51">
        <f>'Daily Analysis'!L10</f>
        <v>3</v>
      </c>
      <c r="N70" s="59">
        <f>'Daily Analysis'!M10</f>
        <v>17395</v>
      </c>
      <c r="O70" s="21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6"/>
      <c r="AF70" s="16"/>
      <c r="AG70" s="16"/>
      <c r="AH70" s="16"/>
      <c r="AI70" s="16"/>
      <c r="AJ70" s="16"/>
      <c r="AK70" s="16"/>
    </row>
    <row r="71" spans="1:37" x14ac:dyDescent="0.2">
      <c r="A71" s="17"/>
      <c r="B71" s="47">
        <f>'Daily Analysis'!A9</f>
        <v>9</v>
      </c>
      <c r="C71" s="48">
        <f>'Daily Analysis'!B9</f>
        <v>45103</v>
      </c>
      <c r="D71" s="49" t="str">
        <f>'Daily Analysis'!C9</f>
        <v>Monday</v>
      </c>
      <c r="E71" s="50" t="str">
        <f>'Daily Analysis'!D9</f>
        <v>NO</v>
      </c>
      <c r="F71" s="49" t="str">
        <f>'Daily Analysis'!E9</f>
        <v>NO</v>
      </c>
      <c r="G71" s="49" t="str">
        <f>'Daily Analysis'!F9</f>
        <v>YES</v>
      </c>
      <c r="H71" s="49" t="str">
        <f>'Daily Analysis'!G9</f>
        <v>YES</v>
      </c>
      <c r="I71" s="51" t="str">
        <f>'Daily Analysis'!H9</f>
        <v>OPEN</v>
      </c>
      <c r="J71" s="59">
        <f>'Daily Analysis'!I9</f>
        <v>537</v>
      </c>
      <c r="K71" s="47" t="str">
        <f>'Daily Analysis'!J9</f>
        <v>YES</v>
      </c>
      <c r="L71" s="49">
        <f>'Daily Analysis'!K9</f>
        <v>2</v>
      </c>
      <c r="M71" s="51">
        <f>'Daily Analysis'!L9</f>
        <v>1</v>
      </c>
      <c r="N71" s="59">
        <f>'Daily Analysis'!M9</f>
        <v>9351</v>
      </c>
      <c r="O71" s="21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6"/>
      <c r="AF71" s="16"/>
      <c r="AG71" s="16"/>
      <c r="AH71" s="16"/>
      <c r="AI71" s="16"/>
      <c r="AJ71" s="16"/>
      <c r="AK71" s="16"/>
    </row>
    <row r="72" spans="1:37" x14ac:dyDescent="0.2">
      <c r="A72" s="17"/>
      <c r="B72" s="47">
        <f>'Daily Analysis'!A8</f>
        <v>8</v>
      </c>
      <c r="C72" s="48">
        <f>'Daily Analysis'!B8</f>
        <v>45100</v>
      </c>
      <c r="D72" s="49" t="str">
        <f>'Daily Analysis'!C8</f>
        <v>Friday</v>
      </c>
      <c r="E72" s="50" t="str">
        <f>'Daily Analysis'!D8</f>
        <v>YES</v>
      </c>
      <c r="F72" s="49" t="str">
        <f>'Daily Analysis'!E8</f>
        <v>NO</v>
      </c>
      <c r="G72" s="49" t="str">
        <f>'Daily Analysis'!F8</f>
        <v>NO</v>
      </c>
      <c r="H72" s="49" t="str">
        <f>'Daily Analysis'!G8</f>
        <v>YES</v>
      </c>
      <c r="I72" s="51" t="str">
        <f>'Daily Analysis'!H8</f>
        <v>NONE</v>
      </c>
      <c r="J72" s="59">
        <f>'Daily Analysis'!I8</f>
        <v>26</v>
      </c>
      <c r="K72" s="47" t="str">
        <f>'Daily Analysis'!J8</f>
        <v>YES</v>
      </c>
      <c r="L72" s="49">
        <f>'Daily Analysis'!K8</f>
        <v>1</v>
      </c>
      <c r="M72" s="51">
        <f>'Daily Analysis'!L8</f>
        <v>2</v>
      </c>
      <c r="N72" s="59">
        <f>'Daily Analysis'!M8</f>
        <v>-2597</v>
      </c>
      <c r="O72" s="21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6"/>
      <c r="AF72" s="16"/>
      <c r="AG72" s="16"/>
      <c r="AH72" s="16"/>
      <c r="AI72" s="16"/>
      <c r="AJ72" s="16"/>
      <c r="AK72" s="16"/>
    </row>
    <row r="73" spans="1:37" x14ac:dyDescent="0.2">
      <c r="A73" s="17"/>
      <c r="B73" s="47">
        <f>'Daily Analysis'!A7</f>
        <v>7</v>
      </c>
      <c r="C73" s="48">
        <f>'Daily Analysis'!B7</f>
        <v>45099</v>
      </c>
      <c r="D73" s="49" t="str">
        <f>'Daily Analysis'!C7</f>
        <v>Thursday</v>
      </c>
      <c r="E73" s="50" t="str">
        <f>'Daily Analysis'!D7</f>
        <v>YES</v>
      </c>
      <c r="F73" s="49" t="str">
        <f>'Daily Analysis'!E7</f>
        <v>NO</v>
      </c>
      <c r="G73" s="49" t="str">
        <f>'Daily Analysis'!F7</f>
        <v>NO</v>
      </c>
      <c r="H73" s="49" t="str">
        <f>'Daily Analysis'!G7</f>
        <v>YES</v>
      </c>
      <c r="I73" s="51" t="str">
        <f>'Daily Analysis'!H7</f>
        <v>NONE</v>
      </c>
      <c r="J73" s="59">
        <f>'Daily Analysis'!I7</f>
        <v>496</v>
      </c>
      <c r="K73" s="47" t="str">
        <f>'Daily Analysis'!J7</f>
        <v>YES</v>
      </c>
      <c r="L73" s="49">
        <f>'Daily Analysis'!K7</f>
        <v>2</v>
      </c>
      <c r="M73" s="51">
        <f>'Daily Analysis'!L7</f>
        <v>3</v>
      </c>
      <c r="N73" s="59">
        <f>'Daily Analysis'!M7</f>
        <v>8621</v>
      </c>
      <c r="O73" s="21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6"/>
      <c r="AF73" s="16"/>
      <c r="AG73" s="16"/>
      <c r="AH73" s="16"/>
      <c r="AI73" s="16"/>
      <c r="AJ73" s="16"/>
      <c r="AK73" s="16"/>
    </row>
    <row r="74" spans="1:37" x14ac:dyDescent="0.2">
      <c r="A74" s="17"/>
      <c r="B74" s="47">
        <f>'Daily Analysis'!A6</f>
        <v>6</v>
      </c>
      <c r="C74" s="48">
        <f>'Daily Analysis'!B6</f>
        <v>45098</v>
      </c>
      <c r="D74" s="49" t="str">
        <f>'Daily Analysis'!C6</f>
        <v>Wednesday</v>
      </c>
      <c r="E74" s="50" t="str">
        <f>'Daily Analysis'!D6</f>
        <v>NO</v>
      </c>
      <c r="F74" s="49" t="str">
        <f>'Daily Analysis'!E6</f>
        <v>NO</v>
      </c>
      <c r="G74" s="49" t="str">
        <f>'Daily Analysis'!F6</f>
        <v>NO</v>
      </c>
      <c r="H74" s="49" t="str">
        <f>'Daily Analysis'!G6</f>
        <v>YES</v>
      </c>
      <c r="I74" s="51" t="str">
        <f>'Daily Analysis'!H6</f>
        <v>NONE</v>
      </c>
      <c r="J74" s="59">
        <f>'Daily Analysis'!I6</f>
        <v>-915</v>
      </c>
      <c r="K74" s="47" t="str">
        <f>'Daily Analysis'!J6</f>
        <v>NO</v>
      </c>
      <c r="L74" s="49">
        <f>'Daily Analysis'!K6</f>
        <v>5</v>
      </c>
      <c r="M74" s="51">
        <f>'Daily Analysis'!L6</f>
        <v>3</v>
      </c>
      <c r="N74" s="59">
        <f>'Daily Analysis'!M6</f>
        <v>1266</v>
      </c>
      <c r="O74" s="21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6"/>
      <c r="AF74" s="16"/>
      <c r="AG74" s="16"/>
      <c r="AH74" s="16"/>
      <c r="AI74" s="16"/>
      <c r="AJ74" s="16"/>
      <c r="AK74" s="16"/>
    </row>
    <row r="75" spans="1:37" x14ac:dyDescent="0.2">
      <c r="A75" s="17"/>
      <c r="B75" s="47">
        <f>'Daily Analysis'!A5</f>
        <v>5</v>
      </c>
      <c r="C75" s="48">
        <f>'Daily Analysis'!B5</f>
        <v>45093</v>
      </c>
      <c r="D75" s="49" t="str">
        <f>'Daily Analysis'!C5</f>
        <v>Friday</v>
      </c>
      <c r="E75" s="50" t="str">
        <f>'Daily Analysis'!D5</f>
        <v>YES</v>
      </c>
      <c r="F75" s="49" t="str">
        <f>'Daily Analysis'!E5</f>
        <v>YES</v>
      </c>
      <c r="G75" s="49" t="str">
        <f>'Daily Analysis'!F5</f>
        <v>YES</v>
      </c>
      <c r="H75" s="49" t="str">
        <f>'Daily Analysis'!G5</f>
        <v>YES</v>
      </c>
      <c r="I75" s="51" t="str">
        <f>'Daily Analysis'!H5</f>
        <v>OPEN</v>
      </c>
      <c r="J75" s="59">
        <f>'Daily Analysis'!I5</f>
        <v>-885</v>
      </c>
      <c r="K75" s="47" t="str">
        <f>'Daily Analysis'!J5</f>
        <v>YES</v>
      </c>
      <c r="L75" s="49">
        <f>'Daily Analysis'!K5</f>
        <v>2</v>
      </c>
      <c r="M75" s="51">
        <f>'Daily Analysis'!L5</f>
        <v>3</v>
      </c>
      <c r="N75" s="59">
        <f>'Daily Analysis'!M5</f>
        <v>1826</v>
      </c>
      <c r="O75" s="21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6"/>
      <c r="AF75" s="16"/>
      <c r="AG75" s="16"/>
      <c r="AH75" s="16"/>
      <c r="AI75" s="16"/>
      <c r="AJ75" s="16"/>
      <c r="AK75" s="16"/>
    </row>
    <row r="76" spans="1:37" x14ac:dyDescent="0.2">
      <c r="A76" s="17"/>
      <c r="B76" s="47">
        <f>'Daily Analysis'!A4</f>
        <v>4</v>
      </c>
      <c r="C76" s="48">
        <f>'Daily Analysis'!B4</f>
        <v>45092</v>
      </c>
      <c r="D76" s="49" t="str">
        <f>'Daily Analysis'!C4</f>
        <v>Thursday</v>
      </c>
      <c r="E76" s="50" t="str">
        <f>'Daily Analysis'!D4</f>
        <v>YES</v>
      </c>
      <c r="F76" s="49" t="str">
        <f>'Daily Analysis'!E4</f>
        <v>YES</v>
      </c>
      <c r="G76" s="49" t="str">
        <f>'Daily Analysis'!F4</f>
        <v>NO</v>
      </c>
      <c r="H76" s="49" t="str">
        <f>'Daily Analysis'!G4</f>
        <v>YES</v>
      </c>
      <c r="I76" s="51" t="str">
        <f>'Daily Analysis'!H4</f>
        <v>OPEN</v>
      </c>
      <c r="J76" s="59">
        <f>'Daily Analysis'!I4</f>
        <v>341</v>
      </c>
      <c r="K76" s="47" t="str">
        <f>'Daily Analysis'!J4</f>
        <v>YES</v>
      </c>
      <c r="L76" s="49">
        <f>'Daily Analysis'!K4</f>
        <v>3</v>
      </c>
      <c r="M76" s="51">
        <f>'Daily Analysis'!L4</f>
        <v>5</v>
      </c>
      <c r="N76" s="59">
        <f>'Daily Analysis'!M4</f>
        <v>-6839</v>
      </c>
      <c r="O76" s="21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6"/>
      <c r="AF76" s="16"/>
      <c r="AG76" s="16"/>
      <c r="AH76" s="16"/>
      <c r="AI76" s="16"/>
      <c r="AJ76" s="16"/>
      <c r="AK76" s="16"/>
    </row>
    <row r="77" spans="1:37" x14ac:dyDescent="0.2">
      <c r="A77" s="17"/>
      <c r="B77" s="47">
        <f>'Daily Analysis'!A3</f>
        <v>3</v>
      </c>
      <c r="C77" s="48">
        <f>'Daily Analysis'!B3</f>
        <v>45091</v>
      </c>
      <c r="D77" s="49" t="str">
        <f>'Daily Analysis'!C3</f>
        <v>Wednesday</v>
      </c>
      <c r="E77" s="50" t="str">
        <f>'Daily Analysis'!D3</f>
        <v>NO</v>
      </c>
      <c r="F77" s="49" t="str">
        <f>'Daily Analysis'!E3</f>
        <v>YES</v>
      </c>
      <c r="G77" s="49" t="str">
        <f>'Daily Analysis'!F3</f>
        <v>NO</v>
      </c>
      <c r="H77" s="49" t="str">
        <f>'Daily Analysis'!G3</f>
        <v>YES</v>
      </c>
      <c r="I77" s="51" t="str">
        <f>'Daily Analysis'!H3</f>
        <v>OPEN</v>
      </c>
      <c r="J77" s="59">
        <f>'Daily Analysis'!I3</f>
        <v>-444</v>
      </c>
      <c r="K77" s="47" t="str">
        <f>'Daily Analysis'!J3</f>
        <v>NO</v>
      </c>
      <c r="L77" s="49">
        <f>'Daily Analysis'!K3</f>
        <v>1</v>
      </c>
      <c r="M77" s="51">
        <f>'Daily Analysis'!L3</f>
        <v>1</v>
      </c>
      <c r="N77" s="59">
        <f>'Daily Analysis'!M3</f>
        <v>593</v>
      </c>
      <c r="O77" s="21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6"/>
      <c r="AF77" s="16"/>
      <c r="AG77" s="16"/>
      <c r="AH77" s="16"/>
      <c r="AI77" s="16"/>
      <c r="AJ77" s="16"/>
      <c r="AK77" s="16"/>
    </row>
    <row r="78" spans="1:37" x14ac:dyDescent="0.2">
      <c r="A78" s="17"/>
      <c r="B78" s="47">
        <f>'Daily Analysis'!A2</f>
        <v>2</v>
      </c>
      <c r="C78" s="48">
        <f>'Daily Analysis'!B2</f>
        <v>45090</v>
      </c>
      <c r="D78" s="49" t="str">
        <f>'Daily Analysis'!C2</f>
        <v>Tuesday</v>
      </c>
      <c r="E78" s="50" t="str">
        <f>'Daily Analysis'!D2</f>
        <v>YES</v>
      </c>
      <c r="F78" s="49" t="str">
        <f>'Daily Analysis'!E2</f>
        <v>YES</v>
      </c>
      <c r="G78" s="49" t="str">
        <f>'Daily Analysis'!F2</f>
        <v>YES</v>
      </c>
      <c r="H78" s="49" t="str">
        <f>'Daily Analysis'!G2</f>
        <v>YES</v>
      </c>
      <c r="I78" s="51" t="str">
        <f>'Daily Analysis'!H2</f>
        <v>OPEN</v>
      </c>
      <c r="J78" s="59">
        <f>'Daily Analysis'!I2</f>
        <v>-964</v>
      </c>
      <c r="K78" s="47" t="str">
        <f>'Daily Analysis'!J2</f>
        <v>YES</v>
      </c>
      <c r="L78" s="49">
        <f>'Daily Analysis'!K2</f>
        <v>5</v>
      </c>
      <c r="M78" s="51">
        <f>'Daily Analysis'!L2</f>
        <v>2</v>
      </c>
      <c r="N78" s="59">
        <f>'Daily Analysis'!M2</f>
        <v>2593</v>
      </c>
      <c r="O78" s="21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6"/>
      <c r="AF78" s="16"/>
      <c r="AG78" s="16"/>
      <c r="AH78" s="16"/>
      <c r="AI78" s="16"/>
      <c r="AJ78" s="16"/>
      <c r="AK78" s="16"/>
    </row>
    <row r="79" spans="1:37" x14ac:dyDescent="0.2">
      <c r="A79" s="17"/>
      <c r="B79" s="52">
        <f>'Daily Analysis'!A1</f>
        <v>1</v>
      </c>
      <c r="C79" s="53">
        <f>'Daily Analysis'!B1</f>
        <v>45089</v>
      </c>
      <c r="D79" s="54" t="str">
        <f>'Daily Analysis'!C1</f>
        <v>Monday</v>
      </c>
      <c r="E79" s="55" t="str">
        <f>'Daily Analysis'!D1</f>
        <v>NO</v>
      </c>
      <c r="F79" s="54" t="str">
        <f>'Daily Analysis'!E1</f>
        <v>YES</v>
      </c>
      <c r="G79" s="54" t="str">
        <f>'Daily Analysis'!F1</f>
        <v>YES</v>
      </c>
      <c r="H79" s="54" t="str">
        <f>'Daily Analysis'!G1</f>
        <v>YES</v>
      </c>
      <c r="I79" s="56" t="str">
        <f>'Daily Analysis'!H1</f>
        <v>OPEN</v>
      </c>
      <c r="J79" s="60">
        <f>'Daily Analysis'!I1</f>
        <v>128</v>
      </c>
      <c r="K79" s="52" t="str">
        <f>'Daily Analysis'!J1</f>
        <v>YES</v>
      </c>
      <c r="L79" s="54">
        <f>'Daily Analysis'!K1</f>
        <v>3</v>
      </c>
      <c r="M79" s="56">
        <f>'Daily Analysis'!L1</f>
        <v>5</v>
      </c>
      <c r="N79" s="60">
        <f>'Daily Analysis'!M1</f>
        <v>1832</v>
      </c>
      <c r="O79" s="21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6"/>
      <c r="AF79" s="16"/>
      <c r="AG79" s="16"/>
      <c r="AH79" s="16"/>
      <c r="AI79" s="16"/>
      <c r="AJ79" s="16"/>
      <c r="AK79" s="16"/>
    </row>
    <row r="80" spans="1:37" x14ac:dyDescent="0.2">
      <c r="A80" s="16"/>
      <c r="B80" s="16"/>
      <c r="C80" s="16"/>
      <c r="D80" s="16"/>
      <c r="E80" s="16"/>
      <c r="F80" s="1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</row>
    <row r="81" spans="1:37" x14ac:dyDescent="0.2">
      <c r="A81" s="16"/>
      <c r="B81" s="96"/>
      <c r="C81" s="96"/>
      <c r="D81" s="16"/>
      <c r="E81" s="16"/>
      <c r="F81" s="1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</row>
    <row r="82" spans="1:37" x14ac:dyDescent="0.2">
      <c r="A82" s="16"/>
      <c r="B82" s="80"/>
      <c r="C82" s="80"/>
      <c r="D82" s="16"/>
      <c r="E82" s="16"/>
      <c r="F82" s="1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6"/>
      <c r="T82" s="19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</row>
    <row r="83" spans="1:37" x14ac:dyDescent="0.2">
      <c r="A83" s="16"/>
      <c r="B83" s="16"/>
      <c r="C83" s="16"/>
      <c r="D83" s="16"/>
      <c r="E83" s="16"/>
      <c r="F83" s="1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</row>
    <row r="84" spans="1:37" x14ac:dyDescent="0.2">
      <c r="A84" s="16"/>
      <c r="B84" s="16"/>
      <c r="C84" s="16"/>
      <c r="D84" s="16"/>
      <c r="E84" s="16"/>
      <c r="F84" s="1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</row>
    <row r="85" spans="1:37" x14ac:dyDescent="0.2">
      <c r="A85" s="16"/>
      <c r="B85" s="16"/>
      <c r="C85" s="16"/>
      <c r="D85" s="16"/>
      <c r="E85" s="16"/>
      <c r="F85" s="1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</row>
    <row r="86" spans="1:37" x14ac:dyDescent="0.2">
      <c r="A86" s="16"/>
      <c r="B86" s="16"/>
      <c r="C86" s="16"/>
      <c r="D86" s="16"/>
      <c r="E86" s="16"/>
      <c r="F86" s="16"/>
      <c r="G86" s="19"/>
      <c r="H86" s="19"/>
      <c r="I86" s="19"/>
      <c r="J86" s="19"/>
      <c r="K86" s="19"/>
      <c r="L86" s="81"/>
      <c r="M86" s="19"/>
      <c r="N86" s="19"/>
      <c r="O86" s="19"/>
      <c r="P86" s="19"/>
      <c r="Q86" s="19"/>
      <c r="R86" s="19"/>
      <c r="S86" s="19"/>
      <c r="T86" s="19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</row>
    <row r="87" spans="1:37" x14ac:dyDescent="0.2">
      <c r="A87" s="16"/>
      <c r="B87" s="16"/>
      <c r="C87" s="16"/>
      <c r="D87" s="16"/>
      <c r="E87" s="16"/>
      <c r="F87" s="1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</row>
    <row r="88" spans="1:37" x14ac:dyDescent="0.2">
      <c r="A88" s="16"/>
      <c r="B88" s="16"/>
      <c r="C88" s="16"/>
      <c r="D88" s="16"/>
      <c r="E88" s="16"/>
      <c r="F88" s="1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</row>
    <row r="89" spans="1:37" x14ac:dyDescent="0.2">
      <c r="A89" s="16"/>
      <c r="B89" s="16"/>
      <c r="C89" s="16"/>
      <c r="D89" s="16"/>
      <c r="E89" s="16"/>
      <c r="F89" s="1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82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</row>
    <row r="90" spans="1:37" x14ac:dyDescent="0.2">
      <c r="A90" s="16"/>
      <c r="B90" s="16"/>
      <c r="C90" s="16"/>
      <c r="D90" s="16"/>
      <c r="E90" s="16"/>
      <c r="F90" s="1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82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</row>
    <row r="91" spans="1:37" x14ac:dyDescent="0.2">
      <c r="A91" s="16"/>
      <c r="B91" s="16"/>
      <c r="C91" s="16"/>
      <c r="D91" s="16"/>
      <c r="E91" s="16"/>
      <c r="F91" s="1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</row>
    <row r="92" spans="1:37" x14ac:dyDescent="0.2">
      <c r="A92" s="16"/>
      <c r="B92" s="16"/>
      <c r="C92" s="16"/>
      <c r="D92" s="16"/>
      <c r="E92" s="16"/>
      <c r="F92" s="1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</row>
    <row r="93" spans="1:37" x14ac:dyDescent="0.2">
      <c r="A93" s="16"/>
      <c r="B93" s="16"/>
      <c r="C93" s="16"/>
      <c r="D93" s="16"/>
      <c r="E93" s="16"/>
      <c r="F93" s="1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</row>
    <row r="94" spans="1:37" x14ac:dyDescent="0.2">
      <c r="A94" s="16"/>
      <c r="B94" s="16"/>
      <c r="C94" s="16"/>
      <c r="D94" s="16"/>
      <c r="E94" s="16"/>
      <c r="F94" s="1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</row>
    <row r="95" spans="1:37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</row>
    <row r="96" spans="1:37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</row>
    <row r="97" spans="1:37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</row>
    <row r="98" spans="1:37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</row>
    <row r="99" spans="1:37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</row>
    <row r="100" spans="1:37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</row>
    <row r="101" spans="1:37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</row>
    <row r="102" spans="1:37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</row>
    <row r="103" spans="1:37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</row>
    <row r="104" spans="1:37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</row>
    <row r="105" spans="1:37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</row>
    <row r="106" spans="1:37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</row>
    <row r="107" spans="1:37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</row>
    <row r="108" spans="1:37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</row>
    <row r="109" spans="1:37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</row>
    <row r="110" spans="1:37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</row>
    <row r="111" spans="1:37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</row>
    <row r="112" spans="1:37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</row>
    <row r="113" spans="1:37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</row>
    <row r="114" spans="1:37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</row>
    <row r="115" spans="1:37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</row>
    <row r="116" spans="1:37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</row>
    <row r="117" spans="1:37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</row>
    <row r="118" spans="1:37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</row>
    <row r="119" spans="1:37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</row>
    <row r="120" spans="1:37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</row>
    <row r="121" spans="1:37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</row>
    <row r="122" spans="1:37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</row>
    <row r="123" spans="1:37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</row>
    <row r="124" spans="1:37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</row>
    <row r="125" spans="1:37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</row>
    <row r="126" spans="1:37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</row>
    <row r="127" spans="1:37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</row>
    <row r="128" spans="1:37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</row>
    <row r="129" spans="1:37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</row>
    <row r="130" spans="1:37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</row>
    <row r="131" spans="1:37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</row>
    <row r="132" spans="1:37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</row>
    <row r="133" spans="1:37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</row>
    <row r="134" spans="1:37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</row>
    <row r="135" spans="1:37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</row>
    <row r="136" spans="1:37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</row>
    <row r="137" spans="1:37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</row>
    <row r="138" spans="1:37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</row>
    <row r="139" spans="1:37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</row>
    <row r="140" spans="1:37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</row>
    <row r="141" spans="1:37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</row>
    <row r="142" spans="1:37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</row>
    <row r="143" spans="1:37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</row>
    <row r="144" spans="1:37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</row>
    <row r="145" spans="1:37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</row>
    <row r="146" spans="1:37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</row>
    <row r="147" spans="1:37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</row>
    <row r="148" spans="1:37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</row>
    <row r="149" spans="1:37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</row>
    <row r="150" spans="1:37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</row>
    <row r="151" spans="1:37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</row>
    <row r="152" spans="1:37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</row>
    <row r="153" spans="1:37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</row>
    <row r="154" spans="1:37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</row>
    <row r="155" spans="1:37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</row>
    <row r="156" spans="1:37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</row>
    <row r="157" spans="1:37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</row>
    <row r="158" spans="1:37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</row>
    <row r="159" spans="1:37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</row>
    <row r="160" spans="1:37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</row>
    <row r="161" spans="1:37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</row>
    <row r="162" spans="1:37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</row>
    <row r="163" spans="1:37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</row>
    <row r="164" spans="1:37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</row>
    <row r="165" spans="1:37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</row>
    <row r="166" spans="1:37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</row>
    <row r="167" spans="1:37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</row>
    <row r="168" spans="1:37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</row>
    <row r="169" spans="1:37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</row>
    <row r="170" spans="1:37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</row>
    <row r="171" spans="1:37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</row>
    <row r="172" spans="1:37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</row>
    <row r="173" spans="1:37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</row>
    <row r="174" spans="1:37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</row>
    <row r="175" spans="1:37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</row>
    <row r="176" spans="1:37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</row>
    <row r="177" spans="1:37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</row>
    <row r="178" spans="1:37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</row>
    <row r="179" spans="1:37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</row>
    <row r="180" spans="1:37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</row>
    <row r="181" spans="1:37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</row>
    <row r="182" spans="1:37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</row>
    <row r="183" spans="1:37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</row>
    <row r="184" spans="1:37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</row>
    <row r="185" spans="1:37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</row>
    <row r="186" spans="1:37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</row>
    <row r="187" spans="1:37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</row>
    <row r="188" spans="1:37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</row>
  </sheetData>
  <mergeCells count="12">
    <mergeCell ref="B81:C81"/>
    <mergeCell ref="P59:R59"/>
    <mergeCell ref="P61:P63"/>
    <mergeCell ref="Q61:Q63"/>
    <mergeCell ref="R61:R63"/>
    <mergeCell ref="AF1:AI1"/>
    <mergeCell ref="B2:C5"/>
    <mergeCell ref="B55:B58"/>
    <mergeCell ref="B1:C1"/>
    <mergeCell ref="C56:N58"/>
    <mergeCell ref="P56:AJ58"/>
    <mergeCell ref="AF2:AI4"/>
  </mergeCells>
  <phoneticPr fontId="3" type="noConversion"/>
  <conditionalFormatting sqref="J60:J79">
    <cfRule type="cellIs" dxfId="42" priority="22" operator="equal">
      <formula>0</formula>
    </cfRule>
    <cfRule type="cellIs" dxfId="41" priority="23" operator="lessThan">
      <formula>0</formula>
    </cfRule>
    <cfRule type="cellIs" dxfId="40" priority="24" operator="greaterThan">
      <formula>0</formula>
    </cfRule>
  </conditionalFormatting>
  <conditionalFormatting sqref="N60:N79">
    <cfRule type="cellIs" dxfId="39" priority="25" operator="equal">
      <formula>0</formula>
    </cfRule>
    <cfRule type="cellIs" dxfId="38" priority="26" operator="lessThan">
      <formula>0</formula>
    </cfRule>
    <cfRule type="cellIs" dxfId="37" priority="27" operator="greaterThan">
      <formula>0</formula>
    </cfRule>
  </conditionalFormatting>
  <conditionalFormatting sqref="AF2">
    <cfRule type="cellIs" dxfId="36" priority="13" operator="equal">
      <formula>0</formula>
    </cfRule>
    <cfRule type="cellIs" dxfId="35" priority="14" operator="lessThan">
      <formula>0</formula>
    </cfRule>
    <cfRule type="cellIs" dxfId="34" priority="15" operator="greaterThan">
      <formula>0</formula>
    </cfRule>
  </conditionalFormatting>
  <conditionalFormatting sqref="AJ8:AJ27">
    <cfRule type="cellIs" dxfId="33" priority="16" operator="equal">
      <formula>0</formula>
    </cfRule>
    <cfRule type="cellIs" dxfId="32" priority="17" operator="lessThan">
      <formula>0</formula>
    </cfRule>
    <cfRule type="cellIs" dxfId="31" priority="18" operator="greaterThan">
      <formula>0</formula>
    </cfRule>
  </conditionalFormatting>
  <conditionalFormatting sqref="AJ32:AJ51">
    <cfRule type="cellIs" dxfId="30" priority="4" operator="equal">
      <formula>0</formula>
    </cfRule>
    <cfRule type="cellIs" dxfId="29" priority="5" operator="lessThan">
      <formula>0</formula>
    </cfRule>
    <cfRule type="cellIs" dxfId="28" priority="6" operator="greaterThan">
      <formula>0</formula>
    </cfRule>
  </conditionalFormatting>
  <pageMargins left="0.7" right="0.7" top="0.75" bottom="0.75" header="0.3" footer="0.3"/>
  <pageSetup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977D-4479-F242-AEB5-8FDF733AD296}">
  <dimension ref="A1:AR1048576"/>
  <sheetViews>
    <sheetView zoomScale="68" zoomScaleNormal="45" workbookViewId="0">
      <selection activeCell="B1" sqref="B1:AG1"/>
    </sheetView>
  </sheetViews>
  <sheetFormatPr baseColWidth="10" defaultColWidth="10.6640625" defaultRowHeight="16" x14ac:dyDescent="0.2"/>
  <cols>
    <col min="3" max="3" width="11" style="5" bestFit="1" customWidth="1"/>
    <col min="4" max="4" width="16.1640625" customWidth="1"/>
    <col min="5" max="5" width="12.83203125" style="11" bestFit="1" customWidth="1"/>
    <col min="6" max="6" width="10.33203125" customWidth="1"/>
    <col min="7" max="7" width="12.83203125" customWidth="1"/>
    <col min="8" max="8" width="5.83203125" customWidth="1"/>
    <col min="9" max="9" width="9" style="13" customWidth="1"/>
    <col min="10" max="10" width="12.33203125" customWidth="1"/>
    <col min="11" max="11" width="18.33203125" customWidth="1"/>
    <col min="12" max="12" width="15.6640625" style="9" customWidth="1"/>
    <col min="13" max="13" width="15.6640625" style="102" customWidth="1"/>
    <col min="14" max="14" width="9.33203125" customWidth="1"/>
    <col min="15" max="15" width="9.6640625" customWidth="1"/>
    <col min="16" max="16" width="11" bestFit="1" customWidth="1"/>
    <col min="17" max="17" width="14" bestFit="1" customWidth="1"/>
    <col min="18" max="18" width="4.5" customWidth="1"/>
    <col min="19" max="19" width="4.1640625" customWidth="1"/>
    <col min="20" max="20" width="5" customWidth="1"/>
    <col min="21" max="21" width="15.33203125" customWidth="1"/>
    <col min="22" max="22" width="12.5" customWidth="1"/>
    <col min="23" max="23" width="15.83203125" customWidth="1"/>
    <col min="24" max="25" width="12.5" customWidth="1"/>
    <col min="26" max="26" width="13.83203125" bestFit="1" customWidth="1"/>
    <col min="29" max="29" width="18.33203125" customWidth="1"/>
    <col min="30" max="30" width="9.1640625" bestFit="1" customWidth="1"/>
    <col min="31" max="31" width="19.83203125" customWidth="1"/>
    <col min="32" max="32" width="11" style="9" bestFit="1" customWidth="1"/>
    <col min="33" max="33" width="18.5" bestFit="1" customWidth="1"/>
    <col min="34" max="34" width="13.83203125" bestFit="1" customWidth="1"/>
    <col min="35" max="35" width="13.33203125" customWidth="1"/>
    <col min="36" max="39" width="12.33203125" customWidth="1"/>
    <col min="40" max="40" width="12.5" bestFit="1" customWidth="1"/>
    <col min="44" max="44" width="10.83203125" style="9"/>
  </cols>
  <sheetData>
    <row r="1" spans="1:44" ht="34" customHeight="1" x14ac:dyDescent="0.2">
      <c r="A1" t="s">
        <v>87</v>
      </c>
      <c r="B1" t="s">
        <v>0</v>
      </c>
      <c r="C1" s="5" t="s">
        <v>1</v>
      </c>
      <c r="D1" s="7" t="s">
        <v>25</v>
      </c>
      <c r="E1" s="10" t="s">
        <v>2</v>
      </c>
      <c r="F1" s="7" t="s">
        <v>4</v>
      </c>
      <c r="G1" s="7" t="s">
        <v>45</v>
      </c>
      <c r="H1" s="7" t="s">
        <v>3</v>
      </c>
      <c r="I1" s="12" t="s">
        <v>24</v>
      </c>
      <c r="J1" s="7" t="s">
        <v>60</v>
      </c>
      <c r="K1" s="7" t="s">
        <v>5</v>
      </c>
      <c r="L1" s="101" t="s">
        <v>62</v>
      </c>
      <c r="M1" s="103" t="s">
        <v>61</v>
      </c>
      <c r="N1" s="7" t="s">
        <v>125</v>
      </c>
      <c r="O1" s="7" t="s">
        <v>10</v>
      </c>
      <c r="P1" s="7" t="s">
        <v>11</v>
      </c>
      <c r="Q1" s="7" t="s">
        <v>41</v>
      </c>
      <c r="R1" s="7" t="s">
        <v>6</v>
      </c>
      <c r="S1" s="7" t="s">
        <v>7</v>
      </c>
      <c r="T1" s="7" t="s">
        <v>8</v>
      </c>
      <c r="U1" s="7" t="s">
        <v>122</v>
      </c>
      <c r="V1" s="7" t="s">
        <v>121</v>
      </c>
      <c r="W1" s="7" t="s">
        <v>120</v>
      </c>
      <c r="X1" s="7" t="s">
        <v>12</v>
      </c>
      <c r="Y1" s="7" t="s">
        <v>119</v>
      </c>
      <c r="Z1" s="7" t="s">
        <v>118</v>
      </c>
      <c r="AA1" s="7" t="s">
        <v>13</v>
      </c>
      <c r="AB1" s="7" t="s">
        <v>14</v>
      </c>
      <c r="AC1" s="7" t="s">
        <v>117</v>
      </c>
      <c r="AD1" s="7" t="s">
        <v>65</v>
      </c>
      <c r="AE1" s="7" t="s">
        <v>86</v>
      </c>
      <c r="AF1" s="8" t="s">
        <v>9</v>
      </c>
      <c r="AG1" s="7" t="s">
        <v>116</v>
      </c>
      <c r="AH1" s="7"/>
      <c r="AI1" s="7"/>
      <c r="AJ1" s="7"/>
      <c r="AK1" s="7"/>
      <c r="AL1" s="7"/>
      <c r="AM1" s="7"/>
      <c r="AN1" s="6"/>
      <c r="AO1" s="6"/>
      <c r="AP1" s="6"/>
      <c r="AQ1" s="6"/>
      <c r="AR1" s="8"/>
    </row>
    <row r="2" spans="1:44" ht="16" customHeight="1" x14ac:dyDescent="0.2">
      <c r="A2">
        <f>ROUNDUP(ROW(A1)/20,0)</f>
        <v>1</v>
      </c>
      <c r="B2">
        <v>1</v>
      </c>
      <c r="C2" s="2">
        <v>45089</v>
      </c>
      <c r="D2" t="s">
        <v>49</v>
      </c>
      <c r="E2" s="3">
        <v>0.39710648148148148</v>
      </c>
      <c r="F2" t="s">
        <v>36</v>
      </c>
      <c r="G2">
        <v>2</v>
      </c>
      <c r="H2" t="s">
        <v>16</v>
      </c>
      <c r="I2" s="4">
        <v>90</v>
      </c>
      <c r="J2" s="102">
        <v>3</v>
      </c>
      <c r="K2" s="13" t="s">
        <v>123</v>
      </c>
      <c r="L2" s="102">
        <v>3</v>
      </c>
      <c r="M2" s="102">
        <v>5</v>
      </c>
      <c r="N2" s="13" t="s">
        <v>40</v>
      </c>
      <c r="O2">
        <v>0.28999999999999998</v>
      </c>
      <c r="P2">
        <v>2</v>
      </c>
      <c r="Q2" s="13" t="s">
        <v>43</v>
      </c>
      <c r="R2" s="13" t="s">
        <v>34</v>
      </c>
      <c r="S2" s="13" t="s">
        <v>34</v>
      </c>
      <c r="T2" s="13" t="s">
        <v>34</v>
      </c>
      <c r="U2" s="13" t="s">
        <v>34</v>
      </c>
      <c r="V2" s="13" t="s">
        <v>76</v>
      </c>
      <c r="W2" s="13" t="s">
        <v>6</v>
      </c>
      <c r="X2">
        <v>800</v>
      </c>
      <c r="Y2" s="13" t="s">
        <v>6</v>
      </c>
      <c r="Z2" s="13" t="s">
        <v>34</v>
      </c>
      <c r="AA2" s="13" t="s">
        <v>34</v>
      </c>
      <c r="AB2" s="13" t="s">
        <v>34</v>
      </c>
      <c r="AC2" s="13" t="s">
        <v>6</v>
      </c>
      <c r="AD2" s="13" t="s">
        <v>78</v>
      </c>
      <c r="AE2">
        <v>4</v>
      </c>
      <c r="AF2" s="9">
        <v>2345</v>
      </c>
      <c r="AG2" s="9">
        <f>AF2</f>
        <v>2345</v>
      </c>
    </row>
    <row r="3" spans="1:44" ht="16" customHeight="1" x14ac:dyDescent="0.2">
      <c r="A3">
        <f t="shared" ref="A3:A66" si="0">ROUNDUP(ROW(A2)/20,0)</f>
        <v>1</v>
      </c>
      <c r="B3">
        <v>2</v>
      </c>
      <c r="C3" s="2">
        <v>45089</v>
      </c>
      <c r="D3" t="s">
        <v>49</v>
      </c>
      <c r="E3" s="3">
        <v>0.4138310185185185</v>
      </c>
      <c r="F3" t="s">
        <v>21</v>
      </c>
      <c r="G3">
        <v>2</v>
      </c>
      <c r="H3" t="s">
        <v>16</v>
      </c>
      <c r="I3" s="4">
        <v>106</v>
      </c>
      <c r="J3" s="102">
        <v>3</v>
      </c>
      <c r="K3" s="13" t="s">
        <v>124</v>
      </c>
      <c r="L3" s="102">
        <v>3</v>
      </c>
      <c r="M3" s="102">
        <v>4</v>
      </c>
      <c r="N3" s="13" t="s">
        <v>40</v>
      </c>
      <c r="O3">
        <v>0.28000000000000003</v>
      </c>
      <c r="P3">
        <v>2</v>
      </c>
      <c r="Q3" s="13" t="s">
        <v>43</v>
      </c>
      <c r="R3" s="13" t="s">
        <v>34</v>
      </c>
      <c r="S3" s="13" t="s">
        <v>34</v>
      </c>
      <c r="T3" s="13" t="s">
        <v>34</v>
      </c>
      <c r="U3" s="13" t="s">
        <v>6</v>
      </c>
      <c r="V3" s="13" t="s">
        <v>78</v>
      </c>
      <c r="W3" s="13" t="s">
        <v>6</v>
      </c>
      <c r="X3">
        <v>400</v>
      </c>
      <c r="Y3" s="13" t="s">
        <v>6</v>
      </c>
      <c r="Z3" s="13" t="s">
        <v>6</v>
      </c>
      <c r="AA3" s="13" t="s">
        <v>34</v>
      </c>
      <c r="AB3" s="13" t="s">
        <v>34</v>
      </c>
      <c r="AC3" s="13" t="s">
        <v>6</v>
      </c>
      <c r="AD3" s="13" t="s">
        <v>77</v>
      </c>
      <c r="AE3">
        <v>5</v>
      </c>
      <c r="AF3" s="9">
        <v>-235</v>
      </c>
      <c r="AG3" s="9">
        <f>IF(AF3&lt;&gt;"", AG2+AF3, "")</f>
        <v>2110</v>
      </c>
    </row>
    <row r="4" spans="1:44" ht="16" customHeight="1" x14ac:dyDescent="0.2">
      <c r="A4">
        <f t="shared" si="0"/>
        <v>1</v>
      </c>
      <c r="B4">
        <v>3</v>
      </c>
      <c r="C4" s="2">
        <v>45089</v>
      </c>
      <c r="D4" t="s">
        <v>49</v>
      </c>
      <c r="E4" s="3">
        <v>0.41642361111111109</v>
      </c>
      <c r="F4" t="s">
        <v>21</v>
      </c>
      <c r="G4">
        <v>2</v>
      </c>
      <c r="H4" t="s">
        <v>16</v>
      </c>
      <c r="I4" s="4">
        <v>106</v>
      </c>
      <c r="J4" s="102">
        <v>3</v>
      </c>
      <c r="K4" s="13" t="s">
        <v>123</v>
      </c>
      <c r="L4" s="102">
        <v>1</v>
      </c>
      <c r="M4" s="102">
        <v>5</v>
      </c>
      <c r="N4" s="13" t="s">
        <v>42</v>
      </c>
      <c r="O4">
        <v>0.28999999999999998</v>
      </c>
      <c r="P4">
        <v>3</v>
      </c>
      <c r="Q4" s="13" t="s">
        <v>43</v>
      </c>
      <c r="R4" s="13" t="s">
        <v>34</v>
      </c>
      <c r="S4" s="13" t="s">
        <v>34</v>
      </c>
      <c r="T4" s="13" t="s">
        <v>34</v>
      </c>
      <c r="U4" s="13" t="s">
        <v>6</v>
      </c>
      <c r="V4" s="13" t="s">
        <v>78</v>
      </c>
      <c r="W4" s="13" t="s">
        <v>6</v>
      </c>
      <c r="X4">
        <v>600</v>
      </c>
      <c r="Y4" s="13" t="s">
        <v>6</v>
      </c>
      <c r="Z4" s="13" t="s">
        <v>34</v>
      </c>
      <c r="AA4" s="13" t="s">
        <v>34</v>
      </c>
      <c r="AB4" s="13" t="s">
        <v>34</v>
      </c>
      <c r="AC4" s="13" t="s">
        <v>6</v>
      </c>
      <c r="AD4" s="13" t="s">
        <v>77</v>
      </c>
      <c r="AE4">
        <v>2</v>
      </c>
      <c r="AF4" s="9">
        <v>235</v>
      </c>
      <c r="AG4" s="9">
        <f t="shared" ref="AG4:AG67" si="1">IF(AF4&lt;&gt;"", AG3+AF4, "")</f>
        <v>2345</v>
      </c>
    </row>
    <row r="5" spans="1:44" ht="16" customHeight="1" x14ac:dyDescent="0.2">
      <c r="A5">
        <f t="shared" si="0"/>
        <v>1</v>
      </c>
      <c r="B5">
        <v>4</v>
      </c>
      <c r="C5" s="2">
        <v>45089</v>
      </c>
      <c r="D5" t="s">
        <v>49</v>
      </c>
      <c r="E5" s="3">
        <v>0.42576388888888889</v>
      </c>
      <c r="F5" t="s">
        <v>36</v>
      </c>
      <c r="G5">
        <v>2</v>
      </c>
      <c r="H5" t="s">
        <v>15</v>
      </c>
      <c r="I5" s="4">
        <v>98.03</v>
      </c>
      <c r="J5" s="102">
        <v>3</v>
      </c>
      <c r="K5" s="13" t="s">
        <v>124</v>
      </c>
      <c r="L5" s="102">
        <v>2</v>
      </c>
      <c r="M5" s="102">
        <v>2</v>
      </c>
      <c r="N5" s="13" t="s">
        <v>42</v>
      </c>
      <c r="O5">
        <v>0.21</v>
      </c>
      <c r="P5">
        <v>4</v>
      </c>
      <c r="Q5" s="13" t="s">
        <v>43</v>
      </c>
      <c r="R5" s="13" t="s">
        <v>34</v>
      </c>
      <c r="S5" s="13" t="s">
        <v>34</v>
      </c>
      <c r="T5" s="13" t="s">
        <v>34</v>
      </c>
      <c r="U5" s="13" t="s">
        <v>6</v>
      </c>
      <c r="V5" s="13" t="s">
        <v>78</v>
      </c>
      <c r="W5" s="13" t="s">
        <v>34</v>
      </c>
      <c r="X5">
        <v>1000</v>
      </c>
      <c r="Y5" s="13" t="s">
        <v>6</v>
      </c>
      <c r="Z5" s="13" t="s">
        <v>6</v>
      </c>
      <c r="AA5" s="13" t="s">
        <v>34</v>
      </c>
      <c r="AB5" s="13" t="s">
        <v>34</v>
      </c>
      <c r="AC5" s="13" t="s">
        <v>6</v>
      </c>
      <c r="AD5" s="13" t="s">
        <v>78</v>
      </c>
      <c r="AE5">
        <v>1</v>
      </c>
      <c r="AF5" s="9">
        <v>56</v>
      </c>
      <c r="AG5" s="9">
        <f t="shared" si="1"/>
        <v>2401</v>
      </c>
    </row>
    <row r="6" spans="1:44" ht="16" customHeight="1" x14ac:dyDescent="0.2">
      <c r="A6">
        <f t="shared" si="0"/>
        <v>1</v>
      </c>
      <c r="B6">
        <v>5</v>
      </c>
      <c r="C6" s="2">
        <v>45089</v>
      </c>
      <c r="D6" t="s">
        <v>49</v>
      </c>
      <c r="E6" s="3">
        <v>0.43614583333333329</v>
      </c>
      <c r="F6" t="s">
        <v>22</v>
      </c>
      <c r="G6">
        <v>2</v>
      </c>
      <c r="H6" t="s">
        <v>15</v>
      </c>
      <c r="I6" s="4">
        <v>86.47</v>
      </c>
      <c r="J6" s="102">
        <v>3</v>
      </c>
      <c r="K6" s="13" t="s">
        <v>124</v>
      </c>
      <c r="L6" s="102">
        <v>1</v>
      </c>
      <c r="M6" s="102">
        <v>3</v>
      </c>
      <c r="N6" s="13" t="s">
        <v>42</v>
      </c>
      <c r="O6">
        <v>0.2</v>
      </c>
      <c r="P6">
        <v>3</v>
      </c>
      <c r="Q6" s="13" t="s">
        <v>43</v>
      </c>
      <c r="R6" s="13" t="s">
        <v>34</v>
      </c>
      <c r="S6" s="13" t="s">
        <v>34</v>
      </c>
      <c r="T6" s="13" t="s">
        <v>34</v>
      </c>
      <c r="U6" s="13" t="s">
        <v>34</v>
      </c>
      <c r="V6" s="13" t="s">
        <v>83</v>
      </c>
      <c r="W6" s="13" t="s">
        <v>6</v>
      </c>
      <c r="X6">
        <v>1000</v>
      </c>
      <c r="Y6" s="13" t="s">
        <v>6</v>
      </c>
      <c r="Z6" s="13" t="s">
        <v>34</v>
      </c>
      <c r="AA6" s="13" t="s">
        <v>34</v>
      </c>
      <c r="AB6" s="13" t="s">
        <v>34</v>
      </c>
      <c r="AC6" s="13" t="s">
        <v>6</v>
      </c>
      <c r="AD6" s="13" t="s">
        <v>78</v>
      </c>
      <c r="AE6">
        <v>4</v>
      </c>
      <c r="AF6" s="9">
        <v>63</v>
      </c>
      <c r="AG6" s="9">
        <f t="shared" si="1"/>
        <v>2464</v>
      </c>
    </row>
    <row r="7" spans="1:44" ht="16" customHeight="1" x14ac:dyDescent="0.2">
      <c r="A7">
        <f t="shared" si="0"/>
        <v>1</v>
      </c>
      <c r="B7">
        <v>6</v>
      </c>
      <c r="C7" s="2">
        <v>45089</v>
      </c>
      <c r="D7" t="s">
        <v>49</v>
      </c>
      <c r="E7" s="3">
        <v>0.455625</v>
      </c>
      <c r="F7" t="s">
        <v>58</v>
      </c>
      <c r="G7">
        <v>2</v>
      </c>
      <c r="H7" t="s">
        <v>15</v>
      </c>
      <c r="I7" s="4">
        <v>86.44</v>
      </c>
      <c r="J7" s="102">
        <v>1</v>
      </c>
      <c r="K7" s="13" t="s">
        <v>124</v>
      </c>
      <c r="L7" s="102">
        <v>1</v>
      </c>
      <c r="M7" s="102">
        <v>1</v>
      </c>
      <c r="N7" s="13" t="s">
        <v>42</v>
      </c>
      <c r="O7">
        <v>0.17</v>
      </c>
      <c r="P7">
        <v>3</v>
      </c>
      <c r="Q7" s="13" t="s">
        <v>43</v>
      </c>
      <c r="R7" s="13" t="s">
        <v>34</v>
      </c>
      <c r="S7" s="13" t="s">
        <v>34</v>
      </c>
      <c r="T7" s="13" t="s">
        <v>34</v>
      </c>
      <c r="U7" s="13" t="s">
        <v>34</v>
      </c>
      <c r="V7" s="13" t="s">
        <v>83</v>
      </c>
      <c r="W7" s="13" t="s">
        <v>6</v>
      </c>
      <c r="X7">
        <v>800</v>
      </c>
      <c r="Y7" s="13" t="s">
        <v>34</v>
      </c>
      <c r="Z7" s="13" t="s">
        <v>34</v>
      </c>
      <c r="AA7" s="13" t="s">
        <v>34</v>
      </c>
      <c r="AB7" s="13" t="s">
        <v>34</v>
      </c>
      <c r="AC7" s="13" t="s">
        <v>6</v>
      </c>
      <c r="AD7" s="13" t="s">
        <v>82</v>
      </c>
      <c r="AE7">
        <v>4</v>
      </c>
      <c r="AF7" s="9">
        <v>43</v>
      </c>
      <c r="AG7" s="9">
        <f t="shared" si="1"/>
        <v>2507</v>
      </c>
    </row>
    <row r="8" spans="1:44" ht="16" customHeight="1" x14ac:dyDescent="0.2">
      <c r="A8">
        <f t="shared" si="0"/>
        <v>1</v>
      </c>
      <c r="B8">
        <v>7</v>
      </c>
      <c r="C8" s="2">
        <v>45089</v>
      </c>
      <c r="D8" t="s">
        <v>49</v>
      </c>
      <c r="E8" s="3">
        <v>0.47527777777777774</v>
      </c>
      <c r="F8" t="s">
        <v>23</v>
      </c>
      <c r="G8">
        <v>2</v>
      </c>
      <c r="H8" t="s">
        <v>16</v>
      </c>
      <c r="I8" s="4">
        <v>66.89</v>
      </c>
      <c r="J8" s="102">
        <v>3</v>
      </c>
      <c r="K8" s="13" t="s">
        <v>124</v>
      </c>
      <c r="L8" s="102">
        <v>1</v>
      </c>
      <c r="M8" s="102">
        <v>4</v>
      </c>
      <c r="N8" s="13" t="s">
        <v>42</v>
      </c>
      <c r="O8">
        <v>0.2</v>
      </c>
      <c r="P8">
        <v>3</v>
      </c>
      <c r="Q8" s="13" t="s">
        <v>43</v>
      </c>
      <c r="R8" s="13" t="s">
        <v>34</v>
      </c>
      <c r="S8" s="13" t="s">
        <v>34</v>
      </c>
      <c r="T8" s="13" t="s">
        <v>34</v>
      </c>
      <c r="U8" s="13" t="s">
        <v>34</v>
      </c>
      <c r="V8" s="13" t="s">
        <v>81</v>
      </c>
      <c r="W8" s="13" t="s">
        <v>6</v>
      </c>
      <c r="X8">
        <v>1000</v>
      </c>
      <c r="Y8" s="13" t="s">
        <v>6</v>
      </c>
      <c r="Z8" s="13" t="s">
        <v>34</v>
      </c>
      <c r="AA8" s="13" t="s">
        <v>34</v>
      </c>
      <c r="AB8" s="13" t="s">
        <v>34</v>
      </c>
      <c r="AC8" s="13" t="s">
        <v>6</v>
      </c>
      <c r="AD8" s="13" t="s">
        <v>78</v>
      </c>
      <c r="AE8">
        <v>3</v>
      </c>
      <c r="AF8" s="9">
        <v>-3352</v>
      </c>
      <c r="AG8" s="9">
        <f t="shared" si="1"/>
        <v>-845</v>
      </c>
    </row>
    <row r="9" spans="1:44" ht="16" customHeight="1" x14ac:dyDescent="0.2">
      <c r="A9">
        <f t="shared" si="0"/>
        <v>1</v>
      </c>
      <c r="B9">
        <v>8</v>
      </c>
      <c r="C9" s="2">
        <v>45089</v>
      </c>
      <c r="D9" t="s">
        <v>49</v>
      </c>
      <c r="E9" s="3">
        <v>0.52550925925925929</v>
      </c>
      <c r="F9" t="s">
        <v>22</v>
      </c>
      <c r="G9">
        <v>2</v>
      </c>
      <c r="H9" t="s">
        <v>16</v>
      </c>
      <c r="I9" s="4">
        <v>86.59</v>
      </c>
      <c r="J9" s="102">
        <v>3</v>
      </c>
      <c r="K9" s="13" t="s">
        <v>124</v>
      </c>
      <c r="L9" s="102">
        <v>1</v>
      </c>
      <c r="M9" s="102">
        <v>5</v>
      </c>
      <c r="N9" s="13" t="s">
        <v>40</v>
      </c>
      <c r="O9">
        <v>0.46</v>
      </c>
      <c r="P9">
        <v>8</v>
      </c>
      <c r="Q9" s="13" t="s">
        <v>43</v>
      </c>
      <c r="R9" s="13" t="s">
        <v>34</v>
      </c>
      <c r="S9" s="13" t="s">
        <v>34</v>
      </c>
      <c r="T9" s="13" t="s">
        <v>34</v>
      </c>
      <c r="U9" s="13" t="s">
        <v>34</v>
      </c>
      <c r="V9" s="13" t="s">
        <v>83</v>
      </c>
      <c r="W9" s="13" t="s">
        <v>34</v>
      </c>
      <c r="X9">
        <v>1600</v>
      </c>
      <c r="Y9" s="13" t="s">
        <v>6</v>
      </c>
      <c r="Z9" s="13" t="s">
        <v>6</v>
      </c>
      <c r="AA9" s="13" t="s">
        <v>34</v>
      </c>
      <c r="AB9" s="13" t="s">
        <v>34</v>
      </c>
      <c r="AC9" s="13" t="s">
        <v>6</v>
      </c>
      <c r="AD9" s="13" t="s">
        <v>78</v>
      </c>
      <c r="AE9">
        <v>2</v>
      </c>
      <c r="AF9" s="9">
        <v>2532</v>
      </c>
      <c r="AG9" s="9">
        <f t="shared" si="1"/>
        <v>1687</v>
      </c>
    </row>
    <row r="10" spans="1:44" ht="16" customHeight="1" x14ac:dyDescent="0.2">
      <c r="A10">
        <f t="shared" si="0"/>
        <v>1</v>
      </c>
      <c r="B10">
        <v>9</v>
      </c>
      <c r="C10" s="2">
        <v>45089</v>
      </c>
      <c r="D10" t="s">
        <v>49</v>
      </c>
      <c r="E10" s="3">
        <v>0.54011574074074076</v>
      </c>
      <c r="F10" t="s">
        <v>36</v>
      </c>
      <c r="G10">
        <v>2</v>
      </c>
      <c r="H10" t="s">
        <v>16</v>
      </c>
      <c r="I10" s="4">
        <v>97.8</v>
      </c>
      <c r="J10" s="102">
        <v>3</v>
      </c>
      <c r="K10" s="13" t="s">
        <v>124</v>
      </c>
      <c r="L10" s="102">
        <v>1</v>
      </c>
      <c r="M10" s="102">
        <v>1</v>
      </c>
      <c r="N10" s="13" t="s">
        <v>42</v>
      </c>
      <c r="O10">
        <v>0.1</v>
      </c>
      <c r="P10">
        <v>4</v>
      </c>
      <c r="Q10" s="13" t="s">
        <v>43</v>
      </c>
      <c r="R10" s="13" t="s">
        <v>34</v>
      </c>
      <c r="S10" s="13" t="s">
        <v>34</v>
      </c>
      <c r="T10" s="13" t="s">
        <v>34</v>
      </c>
      <c r="U10" s="13" t="s">
        <v>34</v>
      </c>
      <c r="V10" s="13" t="s">
        <v>81</v>
      </c>
      <c r="W10" s="13" t="s">
        <v>6</v>
      </c>
      <c r="X10">
        <v>1600</v>
      </c>
      <c r="Y10" s="13" t="s">
        <v>6</v>
      </c>
      <c r="Z10" s="13" t="s">
        <v>34</v>
      </c>
      <c r="AA10" s="13" t="s">
        <v>34</v>
      </c>
      <c r="AB10" s="13" t="s">
        <v>34</v>
      </c>
      <c r="AC10" s="13" t="s">
        <v>6</v>
      </c>
      <c r="AD10" s="13" t="s">
        <v>77</v>
      </c>
      <c r="AE10">
        <v>2</v>
      </c>
      <c r="AF10" s="9">
        <v>145</v>
      </c>
      <c r="AG10" s="9">
        <f t="shared" si="1"/>
        <v>1832</v>
      </c>
    </row>
    <row r="11" spans="1:44" ht="16" customHeight="1" x14ac:dyDescent="0.2">
      <c r="A11">
        <f t="shared" si="0"/>
        <v>1</v>
      </c>
      <c r="B11">
        <v>10</v>
      </c>
      <c r="C11" s="2">
        <v>45090</v>
      </c>
      <c r="D11" t="s">
        <v>55</v>
      </c>
      <c r="E11" s="3">
        <v>0.40409722222222227</v>
      </c>
      <c r="F11" t="s">
        <v>21</v>
      </c>
      <c r="G11">
        <v>2</v>
      </c>
      <c r="H11" t="s">
        <v>16</v>
      </c>
      <c r="I11" s="4">
        <v>68.33</v>
      </c>
      <c r="J11" s="102">
        <v>1</v>
      </c>
      <c r="K11" s="13" t="s">
        <v>124</v>
      </c>
      <c r="L11" s="102">
        <v>1</v>
      </c>
      <c r="M11" s="102">
        <v>3</v>
      </c>
      <c r="N11" s="13" t="s">
        <v>40</v>
      </c>
      <c r="O11">
        <v>0.5</v>
      </c>
      <c r="P11">
        <v>3</v>
      </c>
      <c r="Q11" s="13" t="s">
        <v>5</v>
      </c>
      <c r="R11" s="13" t="s">
        <v>34</v>
      </c>
      <c r="S11" s="13" t="s">
        <v>34</v>
      </c>
      <c r="T11" s="13" t="s">
        <v>34</v>
      </c>
      <c r="U11" s="13" t="s">
        <v>34</v>
      </c>
      <c r="V11" s="13" t="s">
        <v>81</v>
      </c>
      <c r="W11" s="13" t="s">
        <v>6</v>
      </c>
      <c r="X11">
        <v>1000</v>
      </c>
      <c r="Y11" s="13" t="s">
        <v>6</v>
      </c>
      <c r="Z11" s="13" t="s">
        <v>34</v>
      </c>
      <c r="AA11" s="13" t="s">
        <v>34</v>
      </c>
      <c r="AB11" s="13" t="s">
        <v>34</v>
      </c>
      <c r="AC11" s="13" t="s">
        <v>6</v>
      </c>
      <c r="AD11" s="13" t="s">
        <v>77</v>
      </c>
      <c r="AE11">
        <v>1</v>
      </c>
      <c r="AF11" s="9">
        <v>2203</v>
      </c>
      <c r="AG11" s="9">
        <f t="shared" si="1"/>
        <v>4035</v>
      </c>
    </row>
    <row r="12" spans="1:44" ht="16" customHeight="1" x14ac:dyDescent="0.2">
      <c r="A12">
        <f t="shared" si="0"/>
        <v>1</v>
      </c>
      <c r="B12">
        <v>11</v>
      </c>
      <c r="C12" s="2">
        <v>45090</v>
      </c>
      <c r="D12" t="s">
        <v>55</v>
      </c>
      <c r="E12" s="3">
        <v>0.41243055555555558</v>
      </c>
      <c r="F12" t="s">
        <v>54</v>
      </c>
      <c r="G12">
        <v>2</v>
      </c>
      <c r="H12" t="s">
        <v>16</v>
      </c>
      <c r="I12" s="4">
        <v>88.33</v>
      </c>
      <c r="J12" s="102">
        <v>2</v>
      </c>
      <c r="K12" s="13" t="s">
        <v>124</v>
      </c>
      <c r="L12" s="102">
        <v>1</v>
      </c>
      <c r="M12" s="102">
        <v>1</v>
      </c>
      <c r="N12" s="13" t="s">
        <v>42</v>
      </c>
      <c r="O12">
        <v>0.69</v>
      </c>
      <c r="P12">
        <v>2</v>
      </c>
      <c r="Q12" s="13" t="s">
        <v>5</v>
      </c>
      <c r="R12" s="13" t="s">
        <v>34</v>
      </c>
      <c r="S12" s="13" t="s">
        <v>34</v>
      </c>
      <c r="T12" s="13" t="s">
        <v>34</v>
      </c>
      <c r="U12" s="13" t="s">
        <v>34</v>
      </c>
      <c r="V12" s="13" t="s">
        <v>81</v>
      </c>
      <c r="W12" s="13" t="s">
        <v>6</v>
      </c>
      <c r="X12">
        <v>800</v>
      </c>
      <c r="Y12" s="13" t="s">
        <v>6</v>
      </c>
      <c r="Z12" s="13" t="s">
        <v>6</v>
      </c>
      <c r="AA12" s="13" t="s">
        <v>34</v>
      </c>
      <c r="AB12" s="13" t="s">
        <v>34</v>
      </c>
      <c r="AC12" s="13" t="s">
        <v>6</v>
      </c>
      <c r="AD12" s="13" t="s">
        <v>77</v>
      </c>
      <c r="AE12">
        <v>5</v>
      </c>
      <c r="AF12" s="9">
        <v>622</v>
      </c>
      <c r="AG12" s="9">
        <f t="shared" si="1"/>
        <v>4657</v>
      </c>
    </row>
    <row r="13" spans="1:44" x14ac:dyDescent="0.2">
      <c r="A13">
        <f t="shared" si="0"/>
        <v>1</v>
      </c>
      <c r="B13">
        <v>12</v>
      </c>
      <c r="C13" s="2">
        <v>45090</v>
      </c>
      <c r="D13" t="s">
        <v>55</v>
      </c>
      <c r="E13" s="3">
        <v>0.43673611111111116</v>
      </c>
      <c r="F13" t="s">
        <v>21</v>
      </c>
      <c r="G13">
        <v>2</v>
      </c>
      <c r="H13" t="s">
        <v>16</v>
      </c>
      <c r="I13" s="4">
        <v>107.82</v>
      </c>
      <c r="J13" s="102">
        <v>3</v>
      </c>
      <c r="K13" s="13" t="s">
        <v>123</v>
      </c>
      <c r="L13" s="102">
        <v>2</v>
      </c>
      <c r="M13" s="102">
        <v>3</v>
      </c>
      <c r="N13" s="13" t="s">
        <v>42</v>
      </c>
      <c r="O13">
        <v>0.43</v>
      </c>
      <c r="P13">
        <v>1</v>
      </c>
      <c r="Q13" s="13" t="s">
        <v>5</v>
      </c>
      <c r="R13" s="13" t="s">
        <v>34</v>
      </c>
      <c r="S13" s="13" t="s">
        <v>34</v>
      </c>
      <c r="T13" s="13" t="s">
        <v>34</v>
      </c>
      <c r="U13" s="13" t="s">
        <v>6</v>
      </c>
      <c r="V13" s="13" t="s">
        <v>79</v>
      </c>
      <c r="W13" s="13" t="s">
        <v>6</v>
      </c>
      <c r="X13">
        <v>200</v>
      </c>
      <c r="Y13" s="13" t="s">
        <v>6</v>
      </c>
      <c r="Z13" s="13" t="s">
        <v>34</v>
      </c>
      <c r="AA13" s="13" t="s">
        <v>34</v>
      </c>
      <c r="AB13" s="13" t="s">
        <v>34</v>
      </c>
      <c r="AC13" s="13" t="s">
        <v>6</v>
      </c>
      <c r="AD13" s="13" t="s">
        <v>78</v>
      </c>
      <c r="AE13">
        <v>3</v>
      </c>
      <c r="AF13" s="9">
        <v>-462</v>
      </c>
      <c r="AG13" s="9">
        <f t="shared" si="1"/>
        <v>4195</v>
      </c>
    </row>
    <row r="14" spans="1:44" x14ac:dyDescent="0.2">
      <c r="A14">
        <f t="shared" si="0"/>
        <v>1</v>
      </c>
      <c r="B14">
        <v>13</v>
      </c>
      <c r="C14" s="2">
        <v>45090</v>
      </c>
      <c r="D14" t="s">
        <v>55</v>
      </c>
      <c r="E14" s="3">
        <v>0.43894675925925924</v>
      </c>
      <c r="F14" t="s">
        <v>21</v>
      </c>
      <c r="G14">
        <v>2</v>
      </c>
      <c r="H14" t="s">
        <v>16</v>
      </c>
      <c r="I14" s="4">
        <v>109.13</v>
      </c>
      <c r="J14" s="102">
        <v>3</v>
      </c>
      <c r="K14" s="13" t="s">
        <v>124</v>
      </c>
      <c r="L14" s="102">
        <v>3</v>
      </c>
      <c r="M14" s="102">
        <v>4</v>
      </c>
      <c r="N14" s="13" t="s">
        <v>42</v>
      </c>
      <c r="O14">
        <v>0.22</v>
      </c>
      <c r="P14">
        <v>2</v>
      </c>
      <c r="Q14" s="13" t="s">
        <v>5</v>
      </c>
      <c r="R14" s="13" t="s">
        <v>34</v>
      </c>
      <c r="S14" s="13" t="s">
        <v>34</v>
      </c>
      <c r="T14" s="13" t="s">
        <v>34</v>
      </c>
      <c r="U14" s="13" t="s">
        <v>34</v>
      </c>
      <c r="V14" s="13" t="s">
        <v>84</v>
      </c>
      <c r="W14" s="13" t="s">
        <v>6</v>
      </c>
      <c r="X14">
        <v>600</v>
      </c>
      <c r="Y14" s="13" t="s">
        <v>34</v>
      </c>
      <c r="Z14" s="13" t="s">
        <v>34</v>
      </c>
      <c r="AA14" s="13" t="s">
        <v>34</v>
      </c>
      <c r="AB14" s="13" t="s">
        <v>34</v>
      </c>
      <c r="AC14" s="13" t="s">
        <v>6</v>
      </c>
      <c r="AD14" s="13" t="s">
        <v>77</v>
      </c>
      <c r="AE14">
        <v>1</v>
      </c>
      <c r="AF14" s="9">
        <v>230</v>
      </c>
      <c r="AG14" s="9">
        <f t="shared" si="1"/>
        <v>4425</v>
      </c>
    </row>
    <row r="15" spans="1:44" x14ac:dyDescent="0.2">
      <c r="A15">
        <f t="shared" si="0"/>
        <v>1</v>
      </c>
      <c r="B15">
        <v>14</v>
      </c>
      <c r="C15" s="2">
        <v>45091</v>
      </c>
      <c r="D15" t="s">
        <v>56</v>
      </c>
      <c r="E15" s="3">
        <v>0.40976851851851853</v>
      </c>
      <c r="F15" t="s">
        <v>21</v>
      </c>
      <c r="G15">
        <v>2</v>
      </c>
      <c r="H15" t="s">
        <v>16</v>
      </c>
      <c r="I15" s="4">
        <v>68.02</v>
      </c>
      <c r="J15" s="102">
        <v>3</v>
      </c>
      <c r="K15" s="13" t="s">
        <v>123</v>
      </c>
      <c r="L15" s="102">
        <v>1</v>
      </c>
      <c r="M15" s="102">
        <v>5</v>
      </c>
      <c r="N15" s="13" t="s">
        <v>42</v>
      </c>
      <c r="O15">
        <v>0.36</v>
      </c>
      <c r="P15">
        <v>3</v>
      </c>
      <c r="Q15" s="13" t="s">
        <v>5</v>
      </c>
      <c r="R15" s="13" t="s">
        <v>34</v>
      </c>
      <c r="S15" s="13" t="s">
        <v>34</v>
      </c>
      <c r="T15" s="13" t="s">
        <v>34</v>
      </c>
      <c r="U15" s="13" t="s">
        <v>6</v>
      </c>
      <c r="V15" s="13" t="s">
        <v>84</v>
      </c>
      <c r="W15" s="13" t="s">
        <v>6</v>
      </c>
      <c r="X15">
        <v>1000</v>
      </c>
      <c r="Y15" s="13" t="s">
        <v>34</v>
      </c>
      <c r="Z15" s="13" t="s">
        <v>34</v>
      </c>
      <c r="AA15" s="13" t="s">
        <v>34</v>
      </c>
      <c r="AB15" s="13" t="s">
        <v>34</v>
      </c>
      <c r="AC15" s="13" t="s">
        <v>6</v>
      </c>
      <c r="AD15" s="13" t="s">
        <v>80</v>
      </c>
      <c r="AE15">
        <v>1</v>
      </c>
      <c r="AF15" s="9">
        <v>593</v>
      </c>
      <c r="AG15" s="9">
        <f t="shared" si="1"/>
        <v>5018</v>
      </c>
    </row>
    <row r="16" spans="1:44" x14ac:dyDescent="0.2">
      <c r="A16">
        <f t="shared" si="0"/>
        <v>1</v>
      </c>
      <c r="B16">
        <v>15</v>
      </c>
      <c r="C16" s="2">
        <v>45092</v>
      </c>
      <c r="D16" t="s">
        <v>57</v>
      </c>
      <c r="E16" s="3">
        <v>0.3986574074074074</v>
      </c>
      <c r="F16" t="s">
        <v>21</v>
      </c>
      <c r="G16">
        <v>2</v>
      </c>
      <c r="H16" t="s">
        <v>16</v>
      </c>
      <c r="I16" s="4">
        <v>53</v>
      </c>
      <c r="J16" s="102">
        <v>2</v>
      </c>
      <c r="K16" s="13" t="s">
        <v>124</v>
      </c>
      <c r="L16" s="102">
        <v>3</v>
      </c>
      <c r="M16" s="102">
        <v>4</v>
      </c>
      <c r="N16" s="13" t="s">
        <v>42</v>
      </c>
      <c r="O16">
        <v>0.38</v>
      </c>
      <c r="P16">
        <v>2</v>
      </c>
      <c r="Q16" s="13" t="s">
        <v>5</v>
      </c>
      <c r="R16" s="13" t="s">
        <v>34</v>
      </c>
      <c r="S16" s="13" t="s">
        <v>34</v>
      </c>
      <c r="T16" s="13" t="s">
        <v>34</v>
      </c>
      <c r="U16" s="13" t="s">
        <v>34</v>
      </c>
      <c r="V16" s="13" t="s">
        <v>81</v>
      </c>
      <c r="W16" s="13" t="s">
        <v>6</v>
      </c>
      <c r="X16">
        <v>1000</v>
      </c>
      <c r="Y16" s="13" t="s">
        <v>34</v>
      </c>
      <c r="Z16" s="13" t="s">
        <v>34</v>
      </c>
      <c r="AA16" s="13" t="s">
        <v>34</v>
      </c>
      <c r="AB16" s="13" t="s">
        <v>34</v>
      </c>
      <c r="AC16" s="13" t="s">
        <v>34</v>
      </c>
      <c r="AD16" s="13" t="s">
        <v>80</v>
      </c>
      <c r="AE16">
        <v>1</v>
      </c>
      <c r="AF16" s="9">
        <v>-449</v>
      </c>
      <c r="AG16" s="9">
        <f t="shared" si="1"/>
        <v>4569</v>
      </c>
    </row>
    <row r="17" spans="1:33" x14ac:dyDescent="0.2">
      <c r="A17">
        <f t="shared" si="0"/>
        <v>1</v>
      </c>
      <c r="B17">
        <v>16</v>
      </c>
      <c r="C17" s="2">
        <v>45092</v>
      </c>
      <c r="D17" t="s">
        <v>57</v>
      </c>
      <c r="E17" s="3">
        <v>0.41072916666666665</v>
      </c>
      <c r="F17" t="s">
        <v>23</v>
      </c>
      <c r="G17">
        <v>2</v>
      </c>
      <c r="H17" t="s">
        <v>16</v>
      </c>
      <c r="I17" s="4">
        <v>52.94</v>
      </c>
      <c r="J17" s="102">
        <v>3</v>
      </c>
      <c r="K17" s="13" t="s">
        <v>123</v>
      </c>
      <c r="L17" s="102">
        <v>1</v>
      </c>
      <c r="M17" s="102">
        <v>1</v>
      </c>
      <c r="N17" s="13" t="s">
        <v>42</v>
      </c>
      <c r="O17">
        <v>0.22</v>
      </c>
      <c r="P17">
        <v>3</v>
      </c>
      <c r="Q17" s="13" t="s">
        <v>5</v>
      </c>
      <c r="R17" s="13" t="s">
        <v>34</v>
      </c>
      <c r="S17" s="13" t="s">
        <v>34</v>
      </c>
      <c r="T17" s="13" t="s">
        <v>34</v>
      </c>
      <c r="U17" s="13" t="s">
        <v>34</v>
      </c>
      <c r="V17" s="13" t="s">
        <v>83</v>
      </c>
      <c r="W17" s="13" t="s">
        <v>6</v>
      </c>
      <c r="X17">
        <v>800</v>
      </c>
      <c r="Y17" s="13" t="s">
        <v>34</v>
      </c>
      <c r="Z17" s="13" t="s">
        <v>34</v>
      </c>
      <c r="AA17" s="13" t="s">
        <v>34</v>
      </c>
      <c r="AB17" s="13" t="s">
        <v>6</v>
      </c>
      <c r="AC17" s="13" t="s">
        <v>34</v>
      </c>
      <c r="AD17" s="13" t="s">
        <v>82</v>
      </c>
      <c r="AE17">
        <v>4</v>
      </c>
      <c r="AF17" s="9">
        <v>-234</v>
      </c>
      <c r="AG17" s="9">
        <f t="shared" si="1"/>
        <v>4335</v>
      </c>
    </row>
    <row r="18" spans="1:33" x14ac:dyDescent="0.2">
      <c r="A18">
        <f t="shared" si="0"/>
        <v>1</v>
      </c>
      <c r="B18">
        <v>17</v>
      </c>
      <c r="C18" s="2">
        <v>45092</v>
      </c>
      <c r="D18" t="s">
        <v>57</v>
      </c>
      <c r="E18" s="15">
        <v>0.42046296296296298</v>
      </c>
      <c r="F18" t="s">
        <v>54</v>
      </c>
      <c r="G18">
        <v>2</v>
      </c>
      <c r="H18" t="s">
        <v>16</v>
      </c>
      <c r="I18" s="4">
        <v>91.97</v>
      </c>
      <c r="J18" s="102">
        <v>2</v>
      </c>
      <c r="K18" s="13" t="s">
        <v>124</v>
      </c>
      <c r="L18" s="102">
        <v>2</v>
      </c>
      <c r="M18" s="102">
        <v>5</v>
      </c>
      <c r="N18" s="13" t="s">
        <v>40</v>
      </c>
      <c r="O18">
        <v>0.51</v>
      </c>
      <c r="P18">
        <v>3</v>
      </c>
      <c r="Q18" s="13" t="s">
        <v>5</v>
      </c>
      <c r="R18" s="13" t="s">
        <v>34</v>
      </c>
      <c r="S18" s="13" t="s">
        <v>34</v>
      </c>
      <c r="T18" s="13" t="s">
        <v>34</v>
      </c>
      <c r="U18" s="13" t="s">
        <v>6</v>
      </c>
      <c r="V18" s="13" t="s">
        <v>78</v>
      </c>
      <c r="W18" s="13" t="s">
        <v>6</v>
      </c>
      <c r="X18">
        <v>600</v>
      </c>
      <c r="Y18" s="13" t="s">
        <v>6</v>
      </c>
      <c r="Z18" s="13" t="s">
        <v>34</v>
      </c>
      <c r="AA18" s="13" t="s">
        <v>34</v>
      </c>
      <c r="AB18" s="13" t="s">
        <v>34</v>
      </c>
      <c r="AC18" s="13" t="s">
        <v>34</v>
      </c>
      <c r="AD18" s="13" t="s">
        <v>77</v>
      </c>
      <c r="AE18">
        <v>5</v>
      </c>
      <c r="AF18" s="9">
        <v>-6156</v>
      </c>
      <c r="AG18" s="9">
        <f t="shared" si="1"/>
        <v>-1821</v>
      </c>
    </row>
    <row r="19" spans="1:33" x14ac:dyDescent="0.2">
      <c r="A19">
        <f t="shared" si="0"/>
        <v>1</v>
      </c>
      <c r="B19">
        <v>18</v>
      </c>
      <c r="C19" s="2">
        <v>45093</v>
      </c>
      <c r="D19" t="s">
        <v>59</v>
      </c>
      <c r="E19" s="3">
        <v>0.39811342592592597</v>
      </c>
      <c r="F19" t="s">
        <v>54</v>
      </c>
      <c r="G19">
        <v>2</v>
      </c>
      <c r="H19" t="s">
        <v>16</v>
      </c>
      <c r="I19" s="4">
        <v>68.83</v>
      </c>
      <c r="J19" s="102">
        <v>1</v>
      </c>
      <c r="K19" s="13" t="s">
        <v>123</v>
      </c>
      <c r="L19" s="102">
        <v>1</v>
      </c>
      <c r="M19" s="102">
        <v>1</v>
      </c>
      <c r="N19" s="13" t="s">
        <v>40</v>
      </c>
      <c r="O19">
        <v>1.3</v>
      </c>
      <c r="P19">
        <v>2</v>
      </c>
      <c r="Q19" s="13" t="s">
        <v>5</v>
      </c>
      <c r="R19" s="13" t="s">
        <v>34</v>
      </c>
      <c r="S19" s="13" t="s">
        <v>34</v>
      </c>
      <c r="T19" s="13" t="s">
        <v>34</v>
      </c>
      <c r="U19" s="13" t="s">
        <v>6</v>
      </c>
      <c r="V19" s="13" t="s">
        <v>84</v>
      </c>
      <c r="W19" s="13" t="s">
        <v>6</v>
      </c>
      <c r="X19">
        <v>400</v>
      </c>
      <c r="Y19" s="13" t="s">
        <v>6</v>
      </c>
      <c r="Z19" s="13" t="s">
        <v>34</v>
      </c>
      <c r="AA19" s="13" t="s">
        <v>34</v>
      </c>
      <c r="AB19" s="13" t="s">
        <v>34</v>
      </c>
      <c r="AC19" s="13" t="s">
        <v>34</v>
      </c>
      <c r="AD19" s="13" t="s">
        <v>77</v>
      </c>
      <c r="AE19">
        <v>2</v>
      </c>
      <c r="AF19" s="9">
        <v>235</v>
      </c>
      <c r="AG19" s="9">
        <f t="shared" si="1"/>
        <v>-1586</v>
      </c>
    </row>
    <row r="20" spans="1:33" x14ac:dyDescent="0.2">
      <c r="A20">
        <f t="shared" si="0"/>
        <v>1</v>
      </c>
      <c r="B20">
        <v>19</v>
      </c>
      <c r="C20" s="2">
        <v>45093</v>
      </c>
      <c r="D20" t="s">
        <v>59</v>
      </c>
      <c r="E20" s="3">
        <v>0.40165509259259258</v>
      </c>
      <c r="F20" t="s">
        <v>54</v>
      </c>
      <c r="G20">
        <v>2</v>
      </c>
      <c r="H20" t="s">
        <v>16</v>
      </c>
      <c r="I20" s="4">
        <v>53.2</v>
      </c>
      <c r="J20" s="102">
        <v>2</v>
      </c>
      <c r="K20" s="13" t="s">
        <v>124</v>
      </c>
      <c r="L20" s="102">
        <v>3</v>
      </c>
      <c r="M20" s="102">
        <v>4</v>
      </c>
      <c r="N20" s="13" t="s">
        <v>42</v>
      </c>
      <c r="O20">
        <v>0.24</v>
      </c>
      <c r="P20">
        <v>2</v>
      </c>
      <c r="Q20" s="13" t="s">
        <v>5</v>
      </c>
      <c r="R20" s="13" t="s">
        <v>34</v>
      </c>
      <c r="S20" s="13" t="s">
        <v>6</v>
      </c>
      <c r="T20" s="13" t="s">
        <v>34</v>
      </c>
      <c r="U20" s="13" t="s">
        <v>6</v>
      </c>
      <c r="V20" s="13" t="s">
        <v>78</v>
      </c>
      <c r="W20" s="13" t="s">
        <v>6</v>
      </c>
      <c r="X20">
        <v>400</v>
      </c>
      <c r="Y20" s="13" t="s">
        <v>6</v>
      </c>
      <c r="Z20" s="13" t="s">
        <v>34</v>
      </c>
      <c r="AA20" s="13" t="s">
        <v>6</v>
      </c>
      <c r="AB20" s="13" t="s">
        <v>6</v>
      </c>
      <c r="AC20" s="13" t="s">
        <v>34</v>
      </c>
      <c r="AD20" s="13" t="s">
        <v>78</v>
      </c>
      <c r="AE20">
        <v>4</v>
      </c>
      <c r="AF20" s="9">
        <v>1233</v>
      </c>
      <c r="AG20" s="9">
        <f t="shared" si="1"/>
        <v>-353</v>
      </c>
    </row>
    <row r="21" spans="1:33" x14ac:dyDescent="0.2">
      <c r="A21">
        <f t="shared" si="0"/>
        <v>1</v>
      </c>
      <c r="B21">
        <v>20</v>
      </c>
      <c r="C21" s="2">
        <v>45093</v>
      </c>
      <c r="D21" t="s">
        <v>59</v>
      </c>
      <c r="E21" s="3">
        <v>0.40313657407407405</v>
      </c>
      <c r="F21" t="s">
        <v>58</v>
      </c>
      <c r="G21">
        <v>2</v>
      </c>
      <c r="H21" t="s">
        <v>16</v>
      </c>
      <c r="I21" s="4">
        <v>53.45</v>
      </c>
      <c r="J21" s="102">
        <v>3</v>
      </c>
      <c r="K21" s="13" t="s">
        <v>124</v>
      </c>
      <c r="L21" s="102">
        <v>2</v>
      </c>
      <c r="M21" s="102">
        <v>3</v>
      </c>
      <c r="N21" s="13" t="s">
        <v>42</v>
      </c>
      <c r="O21">
        <v>0.26</v>
      </c>
      <c r="P21">
        <v>3</v>
      </c>
      <c r="Q21" s="13" t="s">
        <v>5</v>
      </c>
      <c r="R21" s="13" t="s">
        <v>34</v>
      </c>
      <c r="S21" s="13" t="s">
        <v>6</v>
      </c>
      <c r="T21" s="13" t="s">
        <v>34</v>
      </c>
      <c r="U21" s="13" t="s">
        <v>6</v>
      </c>
      <c r="V21" s="13" t="s">
        <v>78</v>
      </c>
      <c r="W21" s="13" t="s">
        <v>34</v>
      </c>
      <c r="X21">
        <v>600</v>
      </c>
      <c r="Y21" s="13" t="s">
        <v>6</v>
      </c>
      <c r="Z21" s="13" t="s">
        <v>6</v>
      </c>
      <c r="AA21" s="13" t="s">
        <v>6</v>
      </c>
      <c r="AB21" s="13" t="s">
        <v>34</v>
      </c>
      <c r="AC21" s="13" t="s">
        <v>34</v>
      </c>
      <c r="AD21" s="13" t="s">
        <v>78</v>
      </c>
      <c r="AE21">
        <v>5</v>
      </c>
      <c r="AF21" s="9">
        <v>402</v>
      </c>
      <c r="AG21" s="9">
        <f t="shared" si="1"/>
        <v>49</v>
      </c>
    </row>
    <row r="22" spans="1:33" x14ac:dyDescent="0.2">
      <c r="A22">
        <f t="shared" si="0"/>
        <v>2</v>
      </c>
      <c r="B22">
        <v>21</v>
      </c>
      <c r="C22" s="2">
        <v>45093</v>
      </c>
      <c r="D22" t="s">
        <v>59</v>
      </c>
      <c r="E22" s="3">
        <v>0.40405092592592595</v>
      </c>
      <c r="F22" t="s">
        <v>58</v>
      </c>
      <c r="G22">
        <v>2</v>
      </c>
      <c r="H22" t="s">
        <v>16</v>
      </c>
      <c r="I22" s="4">
        <v>53.21</v>
      </c>
      <c r="J22" s="102">
        <v>2</v>
      </c>
      <c r="K22" s="13" t="s">
        <v>123</v>
      </c>
      <c r="L22" s="102">
        <v>2</v>
      </c>
      <c r="M22" s="102">
        <v>4</v>
      </c>
      <c r="N22" s="13" t="s">
        <v>42</v>
      </c>
      <c r="O22">
        <v>0.26</v>
      </c>
      <c r="P22">
        <v>5</v>
      </c>
      <c r="Q22" s="13" t="s">
        <v>5</v>
      </c>
      <c r="R22" s="13" t="s">
        <v>34</v>
      </c>
      <c r="S22" s="13" t="s">
        <v>34</v>
      </c>
      <c r="T22" s="13" t="s">
        <v>34</v>
      </c>
      <c r="U22" s="13" t="s">
        <v>6</v>
      </c>
      <c r="V22" s="13" t="s">
        <v>81</v>
      </c>
      <c r="W22" s="13" t="s">
        <v>34</v>
      </c>
      <c r="X22">
        <v>1600</v>
      </c>
      <c r="Y22" s="13" t="s">
        <v>6</v>
      </c>
      <c r="Z22" s="13" t="s">
        <v>6</v>
      </c>
      <c r="AA22" s="13" t="s">
        <v>34</v>
      </c>
      <c r="AB22" s="13" t="s">
        <v>6</v>
      </c>
      <c r="AC22" s="13" t="s">
        <v>34</v>
      </c>
      <c r="AD22" s="13" t="s">
        <v>82</v>
      </c>
      <c r="AE22">
        <v>2</v>
      </c>
      <c r="AF22" s="9">
        <v>-44</v>
      </c>
      <c r="AG22" s="9">
        <f t="shared" si="1"/>
        <v>5</v>
      </c>
    </row>
    <row r="23" spans="1:33" ht="17" x14ac:dyDescent="0.2">
      <c r="A23">
        <f t="shared" si="0"/>
        <v>2</v>
      </c>
      <c r="B23">
        <v>22</v>
      </c>
      <c r="C23" s="5">
        <v>45098</v>
      </c>
      <c r="D23" s="7" t="s">
        <v>56</v>
      </c>
      <c r="E23" s="10">
        <v>0.39701388888888883</v>
      </c>
      <c r="F23" s="7" t="s">
        <v>23</v>
      </c>
      <c r="G23" s="7">
        <v>2</v>
      </c>
      <c r="H23" s="7" t="s">
        <v>15</v>
      </c>
      <c r="I23" s="7">
        <v>67.099999999999994</v>
      </c>
      <c r="J23" s="102">
        <v>1</v>
      </c>
      <c r="K23" s="13" t="s">
        <v>124</v>
      </c>
      <c r="L23" s="102">
        <v>3</v>
      </c>
      <c r="M23" s="102">
        <v>2</v>
      </c>
      <c r="N23" s="7" t="s">
        <v>40</v>
      </c>
      <c r="O23" s="7">
        <v>0.46</v>
      </c>
      <c r="P23" s="7">
        <v>3</v>
      </c>
      <c r="Q23" s="7" t="s">
        <v>5</v>
      </c>
      <c r="R23" s="7" t="s">
        <v>34</v>
      </c>
      <c r="S23" s="7" t="s">
        <v>34</v>
      </c>
      <c r="T23" s="7" t="s">
        <v>34</v>
      </c>
      <c r="U23" s="7" t="s">
        <v>34</v>
      </c>
      <c r="V23" s="7" t="s">
        <v>76</v>
      </c>
      <c r="W23" s="7" t="s">
        <v>6</v>
      </c>
      <c r="X23" s="7">
        <v>1000</v>
      </c>
      <c r="Y23" s="7" t="s">
        <v>6</v>
      </c>
      <c r="Z23" s="7" t="s">
        <v>6</v>
      </c>
      <c r="AA23" s="13" t="s">
        <v>34</v>
      </c>
      <c r="AB23" s="13" t="s">
        <v>34</v>
      </c>
      <c r="AC23" s="13" t="s">
        <v>34</v>
      </c>
      <c r="AD23" s="13" t="s">
        <v>78</v>
      </c>
      <c r="AE23">
        <v>4</v>
      </c>
      <c r="AF23" s="9">
        <v>226</v>
      </c>
      <c r="AG23" s="9">
        <f t="shared" si="1"/>
        <v>231</v>
      </c>
    </row>
    <row r="24" spans="1:33" x14ac:dyDescent="0.2">
      <c r="A24">
        <f t="shared" si="0"/>
        <v>2</v>
      </c>
      <c r="B24">
        <v>23</v>
      </c>
      <c r="C24" s="2">
        <v>45098</v>
      </c>
      <c r="D24" t="s">
        <v>56</v>
      </c>
      <c r="E24" s="3">
        <v>0.40832175925925923</v>
      </c>
      <c r="F24" t="s">
        <v>23</v>
      </c>
      <c r="G24">
        <v>2</v>
      </c>
      <c r="H24" t="s">
        <v>16</v>
      </c>
      <c r="I24" s="13">
        <v>66.75</v>
      </c>
      <c r="J24" s="102">
        <v>2</v>
      </c>
      <c r="K24" s="13" t="s">
        <v>123</v>
      </c>
      <c r="L24" s="102">
        <v>3</v>
      </c>
      <c r="M24" s="102">
        <v>1</v>
      </c>
      <c r="N24" s="13" t="s">
        <v>40</v>
      </c>
      <c r="O24">
        <v>0.37</v>
      </c>
      <c r="P24">
        <v>5</v>
      </c>
      <c r="Q24" s="13" t="s">
        <v>5</v>
      </c>
      <c r="R24" s="13" t="s">
        <v>34</v>
      </c>
      <c r="S24" s="13" t="s">
        <v>6</v>
      </c>
      <c r="T24" s="13" t="s">
        <v>34</v>
      </c>
      <c r="U24" s="13" t="s">
        <v>6</v>
      </c>
      <c r="V24" s="13" t="s">
        <v>76</v>
      </c>
      <c r="W24" s="13" t="s">
        <v>6</v>
      </c>
      <c r="X24">
        <v>1400</v>
      </c>
      <c r="Y24" s="13" t="s">
        <v>34</v>
      </c>
      <c r="Z24" s="13" t="s">
        <v>34</v>
      </c>
      <c r="AA24" s="13" t="s">
        <v>6</v>
      </c>
      <c r="AB24" s="13" t="s">
        <v>34</v>
      </c>
      <c r="AC24" s="13" t="s">
        <v>34</v>
      </c>
      <c r="AD24" s="13" t="s">
        <v>80</v>
      </c>
      <c r="AE24">
        <v>1</v>
      </c>
      <c r="AF24" s="9">
        <v>938</v>
      </c>
      <c r="AG24" s="9">
        <f t="shared" si="1"/>
        <v>1169</v>
      </c>
    </row>
    <row r="25" spans="1:33" x14ac:dyDescent="0.2">
      <c r="A25">
        <f t="shared" si="0"/>
        <v>2</v>
      </c>
      <c r="B25">
        <v>24</v>
      </c>
      <c r="C25" s="2">
        <v>45098</v>
      </c>
      <c r="D25" t="s">
        <v>56</v>
      </c>
      <c r="E25" s="3">
        <v>0.42894675925925929</v>
      </c>
      <c r="F25" t="s">
        <v>23</v>
      </c>
      <c r="G25">
        <v>2</v>
      </c>
      <c r="H25" t="s">
        <v>16</v>
      </c>
      <c r="I25" s="4">
        <v>66.48</v>
      </c>
      <c r="J25" s="102">
        <v>1</v>
      </c>
      <c r="K25" s="13" t="s">
        <v>123</v>
      </c>
      <c r="L25" s="102">
        <v>3</v>
      </c>
      <c r="M25" s="102">
        <v>3</v>
      </c>
      <c r="N25" s="13" t="s">
        <v>40</v>
      </c>
      <c r="O25">
        <v>0.23</v>
      </c>
      <c r="P25">
        <v>3</v>
      </c>
      <c r="Q25" s="13" t="s">
        <v>5</v>
      </c>
      <c r="R25" s="13" t="s">
        <v>34</v>
      </c>
      <c r="S25" s="13" t="s">
        <v>34</v>
      </c>
      <c r="T25" s="13" t="s">
        <v>34</v>
      </c>
      <c r="U25" s="13" t="s">
        <v>34</v>
      </c>
      <c r="V25" s="13" t="s">
        <v>81</v>
      </c>
      <c r="W25" s="13" t="s">
        <v>6</v>
      </c>
      <c r="X25">
        <v>800</v>
      </c>
      <c r="Y25" s="13" t="s">
        <v>34</v>
      </c>
      <c r="Z25" s="13" t="s">
        <v>34</v>
      </c>
      <c r="AA25" s="13" t="s">
        <v>34</v>
      </c>
      <c r="AB25" s="13" t="s">
        <v>34</v>
      </c>
      <c r="AC25" s="13" t="s">
        <v>34</v>
      </c>
      <c r="AD25" s="13" t="s">
        <v>80</v>
      </c>
      <c r="AE25">
        <v>4</v>
      </c>
      <c r="AF25" s="9">
        <v>-399</v>
      </c>
      <c r="AG25" s="9">
        <f t="shared" si="1"/>
        <v>770</v>
      </c>
    </row>
    <row r="26" spans="1:33" x14ac:dyDescent="0.2">
      <c r="A26">
        <f t="shared" si="0"/>
        <v>2</v>
      </c>
      <c r="B26">
        <v>25</v>
      </c>
      <c r="C26" s="2">
        <v>45098</v>
      </c>
      <c r="D26" t="s">
        <v>56</v>
      </c>
      <c r="E26" s="3">
        <v>0.45806712962962964</v>
      </c>
      <c r="F26" t="s">
        <v>58</v>
      </c>
      <c r="G26">
        <v>2</v>
      </c>
      <c r="H26" t="s">
        <v>16</v>
      </c>
      <c r="I26" s="4">
        <v>52.47</v>
      </c>
      <c r="J26" s="102">
        <v>1</v>
      </c>
      <c r="K26" s="13" t="s">
        <v>124</v>
      </c>
      <c r="L26" s="102">
        <v>1</v>
      </c>
      <c r="M26" s="102">
        <v>1</v>
      </c>
      <c r="N26" s="13" t="s">
        <v>42</v>
      </c>
      <c r="O26">
        <v>0.24</v>
      </c>
      <c r="P26">
        <v>1</v>
      </c>
      <c r="Q26" s="13" t="s">
        <v>85</v>
      </c>
      <c r="R26" s="13" t="s">
        <v>34</v>
      </c>
      <c r="S26" s="13" t="s">
        <v>34</v>
      </c>
      <c r="T26" s="13" t="s">
        <v>34</v>
      </c>
      <c r="U26" s="13" t="s">
        <v>6</v>
      </c>
      <c r="V26" s="13" t="s">
        <v>79</v>
      </c>
      <c r="W26" s="13" t="s">
        <v>6</v>
      </c>
      <c r="X26">
        <v>200</v>
      </c>
      <c r="Y26" s="13" t="s">
        <v>6</v>
      </c>
      <c r="Z26" s="13" t="s">
        <v>6</v>
      </c>
      <c r="AA26" s="13" t="s">
        <v>34</v>
      </c>
      <c r="AB26" s="13" t="s">
        <v>34</v>
      </c>
      <c r="AC26" s="13" t="s">
        <v>34</v>
      </c>
      <c r="AD26" s="13" t="s">
        <v>82</v>
      </c>
      <c r="AE26">
        <v>5</v>
      </c>
      <c r="AF26" s="9">
        <v>501</v>
      </c>
      <c r="AG26" s="9">
        <f t="shared" si="1"/>
        <v>1271</v>
      </c>
    </row>
    <row r="27" spans="1:33" x14ac:dyDescent="0.2">
      <c r="A27">
        <f t="shared" si="0"/>
        <v>2</v>
      </c>
      <c r="B27">
        <v>26</v>
      </c>
      <c r="C27" s="2">
        <v>45099</v>
      </c>
      <c r="D27" t="s">
        <v>57</v>
      </c>
      <c r="E27" s="3">
        <v>0.39706018518518515</v>
      </c>
      <c r="F27" t="s">
        <v>58</v>
      </c>
      <c r="G27">
        <v>2</v>
      </c>
      <c r="H27" t="s">
        <v>16</v>
      </c>
      <c r="I27" s="4">
        <v>86.46</v>
      </c>
      <c r="J27" s="102">
        <v>2</v>
      </c>
      <c r="K27" s="13" t="s">
        <v>123</v>
      </c>
      <c r="L27" s="102">
        <v>2</v>
      </c>
      <c r="M27" s="102">
        <v>4</v>
      </c>
      <c r="N27" s="13" t="s">
        <v>40</v>
      </c>
      <c r="O27">
        <v>0.36</v>
      </c>
      <c r="P27">
        <v>3</v>
      </c>
      <c r="Q27" s="13" t="s">
        <v>5</v>
      </c>
      <c r="R27" s="13" t="s">
        <v>34</v>
      </c>
      <c r="S27" s="13" t="s">
        <v>34</v>
      </c>
      <c r="T27" s="13" t="s">
        <v>34</v>
      </c>
      <c r="U27" s="13" t="s">
        <v>34</v>
      </c>
      <c r="V27" s="13" t="s">
        <v>81</v>
      </c>
      <c r="W27" s="13" t="s">
        <v>6</v>
      </c>
      <c r="X27">
        <v>1000</v>
      </c>
      <c r="Y27" s="13" t="s">
        <v>6</v>
      </c>
      <c r="Z27" s="13" t="s">
        <v>6</v>
      </c>
      <c r="AA27" s="13" t="s">
        <v>34</v>
      </c>
      <c r="AB27" s="13" t="s">
        <v>34</v>
      </c>
      <c r="AC27" s="13" t="s">
        <v>6</v>
      </c>
      <c r="AD27" s="13" t="s">
        <v>77</v>
      </c>
      <c r="AE27">
        <v>1</v>
      </c>
      <c r="AF27" s="9">
        <v>1340</v>
      </c>
      <c r="AG27" s="9">
        <f t="shared" si="1"/>
        <v>2611</v>
      </c>
    </row>
    <row r="28" spans="1:33" ht="17" x14ac:dyDescent="0.2">
      <c r="A28">
        <f t="shared" si="0"/>
        <v>2</v>
      </c>
      <c r="B28">
        <v>27</v>
      </c>
      <c r="C28" s="2">
        <v>45099</v>
      </c>
      <c r="D28" t="s">
        <v>57</v>
      </c>
      <c r="E28" s="3">
        <v>0.41981481481481481</v>
      </c>
      <c r="F28" s="7" t="s">
        <v>23</v>
      </c>
      <c r="G28">
        <v>2</v>
      </c>
      <c r="H28" t="s">
        <v>16</v>
      </c>
      <c r="I28" s="4">
        <v>86.41</v>
      </c>
      <c r="J28" s="102">
        <v>1</v>
      </c>
      <c r="K28" s="13" t="s">
        <v>124</v>
      </c>
      <c r="L28" s="102">
        <v>1</v>
      </c>
      <c r="M28" s="102">
        <v>3</v>
      </c>
      <c r="N28" s="13" t="s">
        <v>42</v>
      </c>
      <c r="O28">
        <v>0.23</v>
      </c>
      <c r="P28">
        <v>2</v>
      </c>
      <c r="Q28" s="13" t="s">
        <v>5</v>
      </c>
      <c r="R28" s="13" t="s">
        <v>34</v>
      </c>
      <c r="S28" s="13" t="s">
        <v>34</v>
      </c>
      <c r="T28" s="13" t="s">
        <v>34</v>
      </c>
      <c r="U28" s="13" t="s">
        <v>6</v>
      </c>
      <c r="V28" s="13" t="s">
        <v>79</v>
      </c>
      <c r="W28" s="13" t="s">
        <v>6</v>
      </c>
      <c r="X28">
        <v>400</v>
      </c>
      <c r="Y28" s="13" t="s">
        <v>6</v>
      </c>
      <c r="Z28" s="13" t="s">
        <v>6</v>
      </c>
      <c r="AA28" s="13" t="s">
        <v>34</v>
      </c>
      <c r="AB28" s="13" t="s">
        <v>34</v>
      </c>
      <c r="AC28" s="13" t="s">
        <v>6</v>
      </c>
      <c r="AD28" s="13" t="s">
        <v>78</v>
      </c>
      <c r="AE28">
        <v>3</v>
      </c>
      <c r="AF28" s="9">
        <v>1690</v>
      </c>
      <c r="AG28" s="9">
        <f t="shared" si="1"/>
        <v>4301</v>
      </c>
    </row>
    <row r="29" spans="1:33" x14ac:dyDescent="0.2">
      <c r="A29">
        <f t="shared" si="0"/>
        <v>2</v>
      </c>
      <c r="B29">
        <v>28</v>
      </c>
      <c r="C29" s="2">
        <v>45099</v>
      </c>
      <c r="D29" t="s">
        <v>57</v>
      </c>
      <c r="E29" s="3">
        <v>0.42862268518518515</v>
      </c>
      <c r="F29" t="s">
        <v>36</v>
      </c>
      <c r="G29">
        <v>2</v>
      </c>
      <c r="H29" t="s">
        <v>16</v>
      </c>
      <c r="I29" s="4">
        <v>100.56</v>
      </c>
      <c r="J29" s="102">
        <v>3</v>
      </c>
      <c r="K29" s="13" t="s">
        <v>123</v>
      </c>
      <c r="L29" s="102">
        <v>1</v>
      </c>
      <c r="M29" s="102">
        <v>3</v>
      </c>
      <c r="N29" s="13" t="s">
        <v>42</v>
      </c>
      <c r="O29">
        <v>0.18</v>
      </c>
      <c r="P29">
        <v>2</v>
      </c>
      <c r="Q29" s="13" t="s">
        <v>5</v>
      </c>
      <c r="R29" s="13" t="s">
        <v>34</v>
      </c>
      <c r="S29" s="13" t="s">
        <v>34</v>
      </c>
      <c r="T29" s="13" t="s">
        <v>34</v>
      </c>
      <c r="U29" s="13" t="s">
        <v>6</v>
      </c>
      <c r="V29" s="13" t="s">
        <v>79</v>
      </c>
      <c r="W29" s="13" t="s">
        <v>6</v>
      </c>
      <c r="X29">
        <v>400</v>
      </c>
      <c r="Y29" s="13" t="s">
        <v>6</v>
      </c>
      <c r="Z29" s="13" t="s">
        <v>34</v>
      </c>
      <c r="AA29" s="13" t="s">
        <v>34</v>
      </c>
      <c r="AB29" s="13" t="s">
        <v>6</v>
      </c>
      <c r="AC29" s="13" t="s">
        <v>6</v>
      </c>
      <c r="AD29" s="13" t="s">
        <v>78</v>
      </c>
      <c r="AE29">
        <v>1</v>
      </c>
      <c r="AF29" s="9">
        <v>-300</v>
      </c>
      <c r="AG29" s="9">
        <f t="shared" si="1"/>
        <v>4001</v>
      </c>
    </row>
    <row r="30" spans="1:33" x14ac:dyDescent="0.2">
      <c r="A30">
        <f t="shared" si="0"/>
        <v>2</v>
      </c>
      <c r="B30">
        <v>29</v>
      </c>
      <c r="C30" s="2">
        <v>45099</v>
      </c>
      <c r="D30" t="s">
        <v>57</v>
      </c>
      <c r="E30" s="3">
        <v>0.43740740740740741</v>
      </c>
      <c r="F30" t="s">
        <v>36</v>
      </c>
      <c r="G30">
        <v>2</v>
      </c>
      <c r="H30" t="s">
        <v>16</v>
      </c>
      <c r="I30" s="4">
        <v>100.53</v>
      </c>
      <c r="J30" s="102">
        <v>2</v>
      </c>
      <c r="K30" s="13" t="s">
        <v>124</v>
      </c>
      <c r="L30" s="102">
        <v>1</v>
      </c>
      <c r="M30" s="102">
        <v>4</v>
      </c>
      <c r="N30" s="13" t="s">
        <v>42</v>
      </c>
      <c r="O30">
        <v>0.19</v>
      </c>
      <c r="P30">
        <v>1</v>
      </c>
      <c r="Q30" s="13" t="s">
        <v>5</v>
      </c>
      <c r="R30" s="13" t="s">
        <v>34</v>
      </c>
      <c r="S30" s="13" t="s">
        <v>34</v>
      </c>
      <c r="T30" s="13" t="s">
        <v>34</v>
      </c>
      <c r="U30" s="13" t="s">
        <v>34</v>
      </c>
      <c r="V30" s="13" t="s">
        <v>34</v>
      </c>
      <c r="W30" s="13" t="s">
        <v>6</v>
      </c>
      <c r="X30">
        <v>400</v>
      </c>
      <c r="Y30" s="13" t="s">
        <v>34</v>
      </c>
      <c r="Z30" s="13" t="s">
        <v>34</v>
      </c>
      <c r="AA30" s="13" t="s">
        <v>34</v>
      </c>
      <c r="AB30" s="13" t="s">
        <v>34</v>
      </c>
      <c r="AC30" s="13" t="s">
        <v>6</v>
      </c>
      <c r="AD30" s="13" t="s">
        <v>82</v>
      </c>
      <c r="AE30">
        <v>2</v>
      </c>
      <c r="AF30" s="9">
        <v>5891</v>
      </c>
      <c r="AG30" s="9">
        <f t="shared" si="1"/>
        <v>9892</v>
      </c>
    </row>
    <row r="31" spans="1:33" x14ac:dyDescent="0.2">
      <c r="A31">
        <f t="shared" si="0"/>
        <v>2</v>
      </c>
      <c r="B31">
        <v>30</v>
      </c>
      <c r="C31" s="2">
        <v>45100</v>
      </c>
      <c r="D31" t="s">
        <v>59</v>
      </c>
      <c r="E31" s="3">
        <v>0.39702546296296298</v>
      </c>
      <c r="F31" t="s">
        <v>21</v>
      </c>
      <c r="G31">
        <v>2</v>
      </c>
      <c r="H31" t="s">
        <v>16</v>
      </c>
      <c r="I31" s="4">
        <v>102.22</v>
      </c>
      <c r="J31" s="102">
        <v>1</v>
      </c>
      <c r="K31" s="13" t="s">
        <v>123</v>
      </c>
      <c r="L31" s="102">
        <v>3</v>
      </c>
      <c r="M31" s="102">
        <v>2</v>
      </c>
      <c r="N31" s="13" t="s">
        <v>40</v>
      </c>
      <c r="O31">
        <v>0.38</v>
      </c>
      <c r="P31">
        <v>2</v>
      </c>
      <c r="Q31" s="13" t="s">
        <v>5</v>
      </c>
      <c r="R31" s="13" t="s">
        <v>34</v>
      </c>
      <c r="S31" s="13" t="s">
        <v>34</v>
      </c>
      <c r="T31" s="13" t="s">
        <v>34</v>
      </c>
      <c r="U31" s="13" t="s">
        <v>6</v>
      </c>
      <c r="V31" s="13" t="s">
        <v>78</v>
      </c>
      <c r="W31" s="13" t="s">
        <v>6</v>
      </c>
      <c r="X31">
        <v>1000</v>
      </c>
      <c r="Y31" s="13" t="s">
        <v>6</v>
      </c>
      <c r="Z31" s="13" t="s">
        <v>6</v>
      </c>
      <c r="AA31" s="13" t="s">
        <v>34</v>
      </c>
      <c r="AB31" s="13" t="s">
        <v>6</v>
      </c>
      <c r="AC31" s="13" t="s">
        <v>6</v>
      </c>
      <c r="AD31" s="13" t="s">
        <v>77</v>
      </c>
      <c r="AE31">
        <v>2</v>
      </c>
      <c r="AF31" s="9">
        <v>-3000</v>
      </c>
      <c r="AG31" s="9">
        <f t="shared" si="1"/>
        <v>6892</v>
      </c>
    </row>
    <row r="32" spans="1:33" x14ac:dyDescent="0.2">
      <c r="A32">
        <f t="shared" si="0"/>
        <v>2</v>
      </c>
      <c r="B32">
        <v>31</v>
      </c>
      <c r="C32" s="2">
        <v>45100</v>
      </c>
      <c r="D32" t="s">
        <v>59</v>
      </c>
      <c r="E32" s="3">
        <v>0.41549768518518521</v>
      </c>
      <c r="F32" t="s">
        <v>21</v>
      </c>
      <c r="G32">
        <v>2</v>
      </c>
      <c r="H32" t="s">
        <v>16</v>
      </c>
      <c r="I32" s="4">
        <v>102.61</v>
      </c>
      <c r="J32" s="102">
        <v>3</v>
      </c>
      <c r="K32" s="13" t="s">
        <v>123</v>
      </c>
      <c r="L32" s="102">
        <v>2</v>
      </c>
      <c r="M32" s="102">
        <v>3</v>
      </c>
      <c r="N32" s="13" t="s">
        <v>42</v>
      </c>
      <c r="O32">
        <v>0.24</v>
      </c>
      <c r="P32">
        <v>4</v>
      </c>
      <c r="Q32" s="13" t="s">
        <v>5</v>
      </c>
      <c r="R32" s="13" t="s">
        <v>34</v>
      </c>
      <c r="S32" s="13" t="s">
        <v>34</v>
      </c>
      <c r="T32" s="13" t="s">
        <v>34</v>
      </c>
      <c r="U32" s="13" t="s">
        <v>34</v>
      </c>
      <c r="V32" s="13" t="s">
        <v>81</v>
      </c>
      <c r="W32" s="13" t="s">
        <v>6</v>
      </c>
      <c r="X32">
        <v>1000</v>
      </c>
      <c r="Y32" s="13" t="s">
        <v>34</v>
      </c>
      <c r="Z32" s="13" t="s">
        <v>34</v>
      </c>
      <c r="AA32" s="13" t="s">
        <v>34</v>
      </c>
      <c r="AB32" s="13" t="s">
        <v>6</v>
      </c>
      <c r="AC32" s="13" t="s">
        <v>6</v>
      </c>
      <c r="AD32" s="13" t="s">
        <v>80</v>
      </c>
      <c r="AE32">
        <v>5</v>
      </c>
      <c r="AF32" s="9">
        <v>403</v>
      </c>
      <c r="AG32" s="9">
        <f t="shared" si="1"/>
        <v>7295</v>
      </c>
    </row>
    <row r="33" spans="1:33" x14ac:dyDescent="0.2">
      <c r="A33">
        <f t="shared" si="0"/>
        <v>2</v>
      </c>
      <c r="B33">
        <v>32</v>
      </c>
      <c r="C33" s="2">
        <v>45103</v>
      </c>
      <c r="D33" t="s">
        <v>49</v>
      </c>
      <c r="E33" s="3">
        <v>0.39710648148148148</v>
      </c>
      <c r="F33" t="s">
        <v>54</v>
      </c>
      <c r="G33">
        <v>2</v>
      </c>
      <c r="H33" t="s">
        <v>16</v>
      </c>
      <c r="I33" s="4">
        <v>90</v>
      </c>
      <c r="J33" s="102">
        <v>1</v>
      </c>
      <c r="K33" s="13" t="s">
        <v>124</v>
      </c>
      <c r="L33" s="102">
        <v>3</v>
      </c>
      <c r="M33" s="102">
        <v>5</v>
      </c>
      <c r="N33" s="13" t="s">
        <v>40</v>
      </c>
      <c r="O33">
        <v>0.28999999999999998</v>
      </c>
      <c r="P33">
        <v>2</v>
      </c>
      <c r="Q33" s="13" t="s">
        <v>43</v>
      </c>
      <c r="R33" s="13" t="s">
        <v>34</v>
      </c>
      <c r="S33" s="13" t="s">
        <v>34</v>
      </c>
      <c r="T33" s="13" t="s">
        <v>34</v>
      </c>
      <c r="U33" s="13" t="s">
        <v>34</v>
      </c>
      <c r="V33" s="13" t="s">
        <v>76</v>
      </c>
      <c r="W33" s="13" t="s">
        <v>6</v>
      </c>
      <c r="X33">
        <v>800</v>
      </c>
      <c r="Y33" s="13" t="s">
        <v>6</v>
      </c>
      <c r="Z33" s="13" t="s">
        <v>34</v>
      </c>
      <c r="AA33" s="13" t="s">
        <v>34</v>
      </c>
      <c r="AB33" s="13" t="s">
        <v>34</v>
      </c>
      <c r="AC33" s="13" t="s">
        <v>6</v>
      </c>
      <c r="AD33" s="13" t="s">
        <v>78</v>
      </c>
      <c r="AE33">
        <v>1</v>
      </c>
      <c r="AF33" s="9">
        <v>592</v>
      </c>
      <c r="AG33" s="9">
        <f t="shared" si="1"/>
        <v>7887</v>
      </c>
    </row>
    <row r="34" spans="1:33" x14ac:dyDescent="0.2">
      <c r="A34">
        <f t="shared" si="0"/>
        <v>2</v>
      </c>
      <c r="B34">
        <v>33</v>
      </c>
      <c r="C34" s="2">
        <v>45103</v>
      </c>
      <c r="D34" t="s">
        <v>49</v>
      </c>
      <c r="E34" s="3">
        <v>0.4138310185185185</v>
      </c>
      <c r="F34" t="s">
        <v>54</v>
      </c>
      <c r="G34">
        <v>2</v>
      </c>
      <c r="H34" t="s">
        <v>16</v>
      </c>
      <c r="I34" s="4">
        <v>106</v>
      </c>
      <c r="J34" s="102">
        <v>2</v>
      </c>
      <c r="K34" s="13" t="s">
        <v>123</v>
      </c>
      <c r="L34" s="102">
        <v>1</v>
      </c>
      <c r="M34" s="102">
        <v>4</v>
      </c>
      <c r="N34" s="13" t="s">
        <v>40</v>
      </c>
      <c r="O34">
        <v>0.28000000000000003</v>
      </c>
      <c r="P34">
        <v>2</v>
      </c>
      <c r="Q34" s="13" t="s">
        <v>43</v>
      </c>
      <c r="R34" s="13" t="s">
        <v>34</v>
      </c>
      <c r="S34" s="13" t="s">
        <v>34</v>
      </c>
      <c r="T34" s="13" t="s">
        <v>34</v>
      </c>
      <c r="U34" s="13" t="s">
        <v>6</v>
      </c>
      <c r="V34" s="13" t="s">
        <v>78</v>
      </c>
      <c r="W34" s="13" t="s">
        <v>6</v>
      </c>
      <c r="X34">
        <v>400</v>
      </c>
      <c r="Y34" s="13" t="s">
        <v>6</v>
      </c>
      <c r="Z34" s="13" t="s">
        <v>6</v>
      </c>
      <c r="AA34" s="13" t="s">
        <v>34</v>
      </c>
      <c r="AB34" s="13" t="s">
        <v>34</v>
      </c>
      <c r="AC34" s="13" t="s">
        <v>6</v>
      </c>
      <c r="AD34" s="13" t="s">
        <v>77</v>
      </c>
      <c r="AE34">
        <v>4</v>
      </c>
      <c r="AF34" s="9">
        <v>492</v>
      </c>
      <c r="AG34" s="9">
        <f t="shared" si="1"/>
        <v>8379</v>
      </c>
    </row>
    <row r="35" spans="1:33" x14ac:dyDescent="0.2">
      <c r="A35">
        <f t="shared" si="0"/>
        <v>2</v>
      </c>
      <c r="B35">
        <v>34</v>
      </c>
      <c r="C35" s="2">
        <v>45103</v>
      </c>
      <c r="D35" t="s">
        <v>49</v>
      </c>
      <c r="E35" s="3">
        <v>0.41642361111111109</v>
      </c>
      <c r="F35" t="s">
        <v>21</v>
      </c>
      <c r="G35">
        <v>2</v>
      </c>
      <c r="H35" t="s">
        <v>16</v>
      </c>
      <c r="I35" s="4">
        <v>106</v>
      </c>
      <c r="J35" s="102">
        <v>3</v>
      </c>
      <c r="K35" s="13" t="s">
        <v>124</v>
      </c>
      <c r="L35" s="102">
        <v>3</v>
      </c>
      <c r="M35" s="102">
        <v>5</v>
      </c>
      <c r="N35" s="13" t="s">
        <v>42</v>
      </c>
      <c r="O35">
        <v>0.28999999999999998</v>
      </c>
      <c r="P35">
        <v>3</v>
      </c>
      <c r="Q35" s="13" t="s">
        <v>43</v>
      </c>
      <c r="R35" s="13" t="s">
        <v>34</v>
      </c>
      <c r="S35" s="13" t="s">
        <v>34</v>
      </c>
      <c r="T35" s="13" t="s">
        <v>34</v>
      </c>
      <c r="U35" s="13" t="s">
        <v>6</v>
      </c>
      <c r="V35" s="13" t="s">
        <v>78</v>
      </c>
      <c r="W35" s="13" t="s">
        <v>6</v>
      </c>
      <c r="X35">
        <v>600</v>
      </c>
      <c r="Y35" s="13" t="s">
        <v>6</v>
      </c>
      <c r="Z35" s="13" t="s">
        <v>34</v>
      </c>
      <c r="AA35" s="13" t="s">
        <v>34</v>
      </c>
      <c r="AB35" s="13" t="s">
        <v>34</v>
      </c>
      <c r="AC35" s="13" t="s">
        <v>6</v>
      </c>
      <c r="AD35" s="13" t="s">
        <v>77</v>
      </c>
      <c r="AE35">
        <v>4</v>
      </c>
      <c r="AF35" s="9">
        <v>-369</v>
      </c>
      <c r="AG35" s="9">
        <f t="shared" si="1"/>
        <v>8010</v>
      </c>
    </row>
    <row r="36" spans="1:33" x14ac:dyDescent="0.2">
      <c r="A36">
        <f t="shared" si="0"/>
        <v>2</v>
      </c>
      <c r="B36">
        <v>35</v>
      </c>
      <c r="C36" s="2">
        <v>45103</v>
      </c>
      <c r="D36" t="s">
        <v>49</v>
      </c>
      <c r="E36" s="3">
        <v>0.42576388888888889</v>
      </c>
      <c r="F36" t="s">
        <v>21</v>
      </c>
      <c r="G36" s="7">
        <v>2</v>
      </c>
      <c r="H36" t="s">
        <v>16</v>
      </c>
      <c r="I36" s="4">
        <v>98.03</v>
      </c>
      <c r="J36" s="102">
        <v>3</v>
      </c>
      <c r="K36" s="13" t="s">
        <v>123</v>
      </c>
      <c r="L36" s="102">
        <v>3</v>
      </c>
      <c r="M36" s="102">
        <v>1</v>
      </c>
      <c r="N36" s="13" t="s">
        <v>42</v>
      </c>
      <c r="O36">
        <v>0.21</v>
      </c>
      <c r="P36">
        <v>4</v>
      </c>
      <c r="Q36" s="13" t="s">
        <v>43</v>
      </c>
      <c r="R36" s="13" t="s">
        <v>34</v>
      </c>
      <c r="S36" s="13" t="s">
        <v>34</v>
      </c>
      <c r="T36" s="13" t="s">
        <v>34</v>
      </c>
      <c r="U36" s="13" t="s">
        <v>6</v>
      </c>
      <c r="V36" s="13" t="s">
        <v>78</v>
      </c>
      <c r="W36" s="13" t="s">
        <v>34</v>
      </c>
      <c r="X36">
        <v>1000</v>
      </c>
      <c r="Y36" s="13" t="s">
        <v>6</v>
      </c>
      <c r="Z36" s="13" t="s">
        <v>6</v>
      </c>
      <c r="AA36" s="13" t="s">
        <v>34</v>
      </c>
      <c r="AB36" s="13" t="s">
        <v>34</v>
      </c>
      <c r="AC36" s="13" t="s">
        <v>6</v>
      </c>
      <c r="AD36" s="13" t="s">
        <v>78</v>
      </c>
      <c r="AE36">
        <v>1</v>
      </c>
      <c r="AF36" s="9">
        <v>-259</v>
      </c>
      <c r="AG36" s="9">
        <f t="shared" si="1"/>
        <v>7751</v>
      </c>
    </row>
    <row r="37" spans="1:33" x14ac:dyDescent="0.2">
      <c r="A37">
        <f t="shared" si="0"/>
        <v>2</v>
      </c>
      <c r="B37">
        <v>36</v>
      </c>
      <c r="C37" s="2">
        <v>45103</v>
      </c>
      <c r="D37" t="s">
        <v>49</v>
      </c>
      <c r="E37" s="3">
        <v>0.43614583333333329</v>
      </c>
      <c r="F37" t="s">
        <v>23</v>
      </c>
      <c r="G37">
        <v>2</v>
      </c>
      <c r="H37" t="s">
        <v>16</v>
      </c>
      <c r="I37" s="4">
        <v>86.47</v>
      </c>
      <c r="J37" s="102">
        <v>3</v>
      </c>
      <c r="K37" s="13" t="s">
        <v>124</v>
      </c>
      <c r="L37" s="102">
        <v>1</v>
      </c>
      <c r="M37" s="102">
        <v>1</v>
      </c>
      <c r="N37" s="13" t="s">
        <v>42</v>
      </c>
      <c r="O37">
        <v>0.2</v>
      </c>
      <c r="P37">
        <v>3</v>
      </c>
      <c r="Q37" s="13" t="s">
        <v>43</v>
      </c>
      <c r="R37" s="13" t="s">
        <v>34</v>
      </c>
      <c r="S37" s="13" t="s">
        <v>34</v>
      </c>
      <c r="T37" s="13" t="s">
        <v>34</v>
      </c>
      <c r="U37" s="13" t="s">
        <v>34</v>
      </c>
      <c r="V37" s="13" t="s">
        <v>83</v>
      </c>
      <c r="W37" s="13" t="s">
        <v>6</v>
      </c>
      <c r="X37">
        <v>1000</v>
      </c>
      <c r="Y37" s="13" t="s">
        <v>6</v>
      </c>
      <c r="Z37" s="13" t="s">
        <v>34</v>
      </c>
      <c r="AA37" s="13" t="s">
        <v>34</v>
      </c>
      <c r="AB37" s="13" t="s">
        <v>34</v>
      </c>
      <c r="AC37" s="13" t="s">
        <v>6</v>
      </c>
      <c r="AD37" s="13" t="s">
        <v>78</v>
      </c>
      <c r="AE37">
        <v>1</v>
      </c>
      <c r="AF37" s="9">
        <v>392</v>
      </c>
      <c r="AG37" s="9">
        <f t="shared" si="1"/>
        <v>8143</v>
      </c>
    </row>
    <row r="38" spans="1:33" ht="17" x14ac:dyDescent="0.2">
      <c r="A38">
        <f t="shared" si="0"/>
        <v>2</v>
      </c>
      <c r="B38">
        <v>37</v>
      </c>
      <c r="C38" s="2">
        <v>45103</v>
      </c>
      <c r="D38" t="s">
        <v>49</v>
      </c>
      <c r="E38" s="3">
        <v>0.455625</v>
      </c>
      <c r="F38" t="s">
        <v>23</v>
      </c>
      <c r="G38">
        <v>2</v>
      </c>
      <c r="H38" s="7" t="s">
        <v>15</v>
      </c>
      <c r="I38" s="4">
        <v>86.44</v>
      </c>
      <c r="J38" s="102">
        <v>3</v>
      </c>
      <c r="K38" s="13" t="s">
        <v>124</v>
      </c>
      <c r="L38" s="102">
        <v>1</v>
      </c>
      <c r="M38" s="102">
        <v>5</v>
      </c>
      <c r="N38" s="13" t="s">
        <v>42</v>
      </c>
      <c r="O38">
        <v>0.17</v>
      </c>
      <c r="P38">
        <v>3</v>
      </c>
      <c r="Q38" s="13" t="s">
        <v>43</v>
      </c>
      <c r="R38" s="13" t="s">
        <v>34</v>
      </c>
      <c r="S38" s="13" t="s">
        <v>34</v>
      </c>
      <c r="T38" s="13" t="s">
        <v>34</v>
      </c>
      <c r="U38" s="13" t="s">
        <v>34</v>
      </c>
      <c r="V38" s="13" t="s">
        <v>83</v>
      </c>
      <c r="W38" s="13" t="s">
        <v>6</v>
      </c>
      <c r="X38">
        <v>800</v>
      </c>
      <c r="Y38" s="13" t="s">
        <v>34</v>
      </c>
      <c r="Z38" s="13" t="s">
        <v>34</v>
      </c>
      <c r="AA38" s="13" t="s">
        <v>34</v>
      </c>
      <c r="AB38" s="13" t="s">
        <v>34</v>
      </c>
      <c r="AC38" s="13" t="s">
        <v>6</v>
      </c>
      <c r="AD38" s="13" t="s">
        <v>82</v>
      </c>
      <c r="AE38">
        <v>2</v>
      </c>
      <c r="AF38" s="9">
        <v>-692</v>
      </c>
      <c r="AG38" s="9">
        <f t="shared" si="1"/>
        <v>7451</v>
      </c>
    </row>
    <row r="39" spans="1:33" x14ac:dyDescent="0.2">
      <c r="A39">
        <f t="shared" si="0"/>
        <v>2</v>
      </c>
      <c r="B39">
        <v>38</v>
      </c>
      <c r="C39" s="2">
        <v>45103</v>
      </c>
      <c r="D39" t="s">
        <v>49</v>
      </c>
      <c r="E39" s="3">
        <v>0.47527777777777774</v>
      </c>
      <c r="F39" t="s">
        <v>58</v>
      </c>
      <c r="G39">
        <v>2</v>
      </c>
      <c r="H39" t="s">
        <v>15</v>
      </c>
      <c r="I39" s="4">
        <v>66.89</v>
      </c>
      <c r="J39" s="102">
        <v>3</v>
      </c>
      <c r="K39" s="13" t="s">
        <v>124</v>
      </c>
      <c r="L39" s="102">
        <v>2</v>
      </c>
      <c r="M39" s="102">
        <v>5</v>
      </c>
      <c r="N39" s="13" t="s">
        <v>42</v>
      </c>
      <c r="O39">
        <v>0.2</v>
      </c>
      <c r="P39">
        <v>3</v>
      </c>
      <c r="Q39" s="13" t="s">
        <v>43</v>
      </c>
      <c r="R39" s="13" t="s">
        <v>34</v>
      </c>
      <c r="S39" s="13" t="s">
        <v>34</v>
      </c>
      <c r="T39" s="13" t="s">
        <v>34</v>
      </c>
      <c r="U39" s="13" t="s">
        <v>34</v>
      </c>
      <c r="V39" s="13" t="s">
        <v>81</v>
      </c>
      <c r="W39" s="13" t="s">
        <v>6</v>
      </c>
      <c r="X39">
        <v>1000</v>
      </c>
      <c r="Y39" s="13" t="s">
        <v>6</v>
      </c>
      <c r="Z39" s="13" t="s">
        <v>34</v>
      </c>
      <c r="AA39" s="13" t="s">
        <v>34</v>
      </c>
      <c r="AB39" s="13" t="s">
        <v>34</v>
      </c>
      <c r="AC39" s="13" t="s">
        <v>6</v>
      </c>
      <c r="AD39" s="13" t="s">
        <v>78</v>
      </c>
      <c r="AE39">
        <v>4</v>
      </c>
      <c r="AF39" s="9">
        <v>-495</v>
      </c>
      <c r="AG39" s="9">
        <f t="shared" si="1"/>
        <v>6956</v>
      </c>
    </row>
    <row r="40" spans="1:33" x14ac:dyDescent="0.2">
      <c r="A40">
        <f t="shared" si="0"/>
        <v>2</v>
      </c>
      <c r="B40">
        <v>39</v>
      </c>
      <c r="C40" s="2">
        <v>45103</v>
      </c>
      <c r="D40" t="s">
        <v>49</v>
      </c>
      <c r="E40" s="3">
        <v>0.52550925925925929</v>
      </c>
      <c r="F40" t="s">
        <v>54</v>
      </c>
      <c r="G40">
        <v>2</v>
      </c>
      <c r="H40" t="s">
        <v>16</v>
      </c>
      <c r="I40" s="4">
        <v>86.59</v>
      </c>
      <c r="J40" s="102">
        <v>1</v>
      </c>
      <c r="K40" s="13" t="s">
        <v>124</v>
      </c>
      <c r="L40" s="102">
        <v>1</v>
      </c>
      <c r="M40" s="102">
        <v>3</v>
      </c>
      <c r="N40" s="13" t="s">
        <v>40</v>
      </c>
      <c r="O40">
        <v>0.46</v>
      </c>
      <c r="P40">
        <v>8</v>
      </c>
      <c r="Q40" s="13" t="s">
        <v>43</v>
      </c>
      <c r="R40" s="13" t="s">
        <v>34</v>
      </c>
      <c r="S40" s="13" t="s">
        <v>34</v>
      </c>
      <c r="T40" s="13" t="s">
        <v>34</v>
      </c>
      <c r="U40" s="13" t="s">
        <v>34</v>
      </c>
      <c r="V40" s="13" t="s">
        <v>83</v>
      </c>
      <c r="W40" s="13" t="s">
        <v>34</v>
      </c>
      <c r="X40">
        <v>1600</v>
      </c>
      <c r="Y40" s="13" t="s">
        <v>6</v>
      </c>
      <c r="Z40" s="13" t="s">
        <v>6</v>
      </c>
      <c r="AA40" s="13" t="s">
        <v>34</v>
      </c>
      <c r="AB40" s="13" t="s">
        <v>34</v>
      </c>
      <c r="AC40" s="13" t="s">
        <v>6</v>
      </c>
      <c r="AD40" s="13" t="s">
        <v>78</v>
      </c>
      <c r="AE40">
        <v>4</v>
      </c>
      <c r="AF40" s="9">
        <v>2959</v>
      </c>
      <c r="AG40" s="9">
        <f t="shared" si="1"/>
        <v>9915</v>
      </c>
    </row>
    <row r="41" spans="1:33" x14ac:dyDescent="0.2">
      <c r="A41">
        <f t="shared" si="0"/>
        <v>2</v>
      </c>
      <c r="B41">
        <v>40</v>
      </c>
      <c r="C41" s="2">
        <v>45103</v>
      </c>
      <c r="D41" t="s">
        <v>49</v>
      </c>
      <c r="E41" s="3">
        <v>0.54011574074074076</v>
      </c>
      <c r="F41" t="s">
        <v>23</v>
      </c>
      <c r="G41">
        <v>2</v>
      </c>
      <c r="H41" t="s">
        <v>16</v>
      </c>
      <c r="I41" s="4">
        <v>97.8</v>
      </c>
      <c r="J41" s="102">
        <v>3</v>
      </c>
      <c r="K41" s="13" t="s">
        <v>124</v>
      </c>
      <c r="L41" s="102">
        <v>3</v>
      </c>
      <c r="M41" s="102">
        <v>5</v>
      </c>
      <c r="N41" s="13" t="s">
        <v>42</v>
      </c>
      <c r="O41">
        <v>0.1</v>
      </c>
      <c r="P41">
        <v>4</v>
      </c>
      <c r="Q41" s="13" t="s">
        <v>43</v>
      </c>
      <c r="R41" s="13" t="s">
        <v>34</v>
      </c>
      <c r="S41" s="13" t="s">
        <v>34</v>
      </c>
      <c r="T41" s="13" t="s">
        <v>34</v>
      </c>
      <c r="U41" s="13" t="s">
        <v>34</v>
      </c>
      <c r="V41" s="13" t="s">
        <v>81</v>
      </c>
      <c r="W41" s="13" t="s">
        <v>6</v>
      </c>
      <c r="X41">
        <v>1600</v>
      </c>
      <c r="Y41" s="13" t="s">
        <v>6</v>
      </c>
      <c r="Z41" s="13" t="s">
        <v>34</v>
      </c>
      <c r="AA41" s="13" t="s">
        <v>34</v>
      </c>
      <c r="AB41" s="13" t="s">
        <v>34</v>
      </c>
      <c r="AC41" s="13" t="s">
        <v>6</v>
      </c>
      <c r="AD41" s="13" t="s">
        <v>77</v>
      </c>
      <c r="AE41">
        <v>2</v>
      </c>
      <c r="AF41" s="9">
        <v>-2956</v>
      </c>
      <c r="AG41" s="9">
        <f t="shared" si="1"/>
        <v>6959</v>
      </c>
    </row>
    <row r="42" spans="1:33" x14ac:dyDescent="0.2">
      <c r="A42">
        <f t="shared" si="0"/>
        <v>3</v>
      </c>
      <c r="B42">
        <v>41</v>
      </c>
      <c r="C42" s="2">
        <v>45103</v>
      </c>
      <c r="D42" t="s">
        <v>49</v>
      </c>
      <c r="E42" s="3">
        <v>0.40409722222222227</v>
      </c>
      <c r="F42" t="s">
        <v>58</v>
      </c>
      <c r="G42">
        <v>2</v>
      </c>
      <c r="H42" t="s">
        <v>16</v>
      </c>
      <c r="I42" s="4">
        <v>68.33</v>
      </c>
      <c r="J42" s="102">
        <v>3</v>
      </c>
      <c r="K42" s="13" t="s">
        <v>124</v>
      </c>
      <c r="L42" s="102">
        <v>3</v>
      </c>
      <c r="M42" s="102">
        <v>3</v>
      </c>
      <c r="N42" s="13" t="s">
        <v>40</v>
      </c>
      <c r="O42">
        <v>0.5</v>
      </c>
      <c r="P42">
        <v>3</v>
      </c>
      <c r="Q42" s="13" t="s">
        <v>5</v>
      </c>
      <c r="R42" s="13" t="s">
        <v>34</v>
      </c>
      <c r="S42" s="13" t="s">
        <v>34</v>
      </c>
      <c r="T42" s="13" t="s">
        <v>34</v>
      </c>
      <c r="U42" s="13" t="s">
        <v>34</v>
      </c>
      <c r="V42" s="13" t="s">
        <v>81</v>
      </c>
      <c r="W42" s="13" t="s">
        <v>6</v>
      </c>
      <c r="X42">
        <v>1000</v>
      </c>
      <c r="Y42" s="13" t="s">
        <v>6</v>
      </c>
      <c r="Z42" s="13" t="s">
        <v>34</v>
      </c>
      <c r="AA42" s="13" t="s">
        <v>34</v>
      </c>
      <c r="AB42" s="13" t="s">
        <v>34</v>
      </c>
      <c r="AC42" s="13" t="s">
        <v>6</v>
      </c>
      <c r="AD42" s="13" t="s">
        <v>77</v>
      </c>
      <c r="AE42">
        <v>5</v>
      </c>
      <c r="AF42" s="9">
        <v>9392</v>
      </c>
      <c r="AG42" s="9">
        <f t="shared" si="1"/>
        <v>16351</v>
      </c>
    </row>
    <row r="43" spans="1:33" x14ac:dyDescent="0.2">
      <c r="A43">
        <f t="shared" si="0"/>
        <v>3</v>
      </c>
      <c r="B43">
        <v>42</v>
      </c>
      <c r="C43" s="2">
        <v>45103</v>
      </c>
      <c r="D43" t="s">
        <v>49</v>
      </c>
      <c r="E43" s="3">
        <v>0.41243055555555558</v>
      </c>
      <c r="F43" t="s">
        <v>58</v>
      </c>
      <c r="G43">
        <v>2</v>
      </c>
      <c r="H43" t="s">
        <v>16</v>
      </c>
      <c r="I43" s="4">
        <v>88.33</v>
      </c>
      <c r="J43" s="102">
        <v>3</v>
      </c>
      <c r="K43" s="13" t="s">
        <v>123</v>
      </c>
      <c r="L43" s="102">
        <v>3</v>
      </c>
      <c r="M43" s="102">
        <v>4</v>
      </c>
      <c r="N43" s="13" t="s">
        <v>42</v>
      </c>
      <c r="O43">
        <v>0.69</v>
      </c>
      <c r="P43">
        <v>2</v>
      </c>
      <c r="Q43" s="13" t="s">
        <v>5</v>
      </c>
      <c r="R43" s="13" t="s">
        <v>34</v>
      </c>
      <c r="S43" s="13" t="s">
        <v>34</v>
      </c>
      <c r="T43" s="13" t="s">
        <v>34</v>
      </c>
      <c r="U43" s="13" t="s">
        <v>34</v>
      </c>
      <c r="V43" s="13" t="s">
        <v>81</v>
      </c>
      <c r="W43" s="13" t="s">
        <v>6</v>
      </c>
      <c r="X43">
        <v>800</v>
      </c>
      <c r="Y43" s="13" t="s">
        <v>6</v>
      </c>
      <c r="Z43" s="13" t="s">
        <v>6</v>
      </c>
      <c r="AA43" s="13" t="s">
        <v>34</v>
      </c>
      <c r="AB43" s="13" t="s">
        <v>34</v>
      </c>
      <c r="AC43" s="13" t="s">
        <v>6</v>
      </c>
      <c r="AD43" s="13" t="s">
        <v>77</v>
      </c>
      <c r="AE43">
        <v>4</v>
      </c>
      <c r="AF43" s="9">
        <v>295</v>
      </c>
      <c r="AG43" s="9">
        <f t="shared" si="1"/>
        <v>16646</v>
      </c>
    </row>
    <row r="44" spans="1:33" x14ac:dyDescent="0.2">
      <c r="A44">
        <f t="shared" si="0"/>
        <v>3</v>
      </c>
      <c r="B44">
        <v>43</v>
      </c>
      <c r="C44" s="2">
        <v>45104</v>
      </c>
      <c r="D44" t="s">
        <v>55</v>
      </c>
      <c r="E44" s="3">
        <v>0.43673611111111116</v>
      </c>
      <c r="F44" t="s">
        <v>54</v>
      </c>
      <c r="G44">
        <v>2</v>
      </c>
      <c r="H44" t="s">
        <v>16</v>
      </c>
      <c r="I44" s="4">
        <v>107.82</v>
      </c>
      <c r="J44" s="102">
        <v>1</v>
      </c>
      <c r="K44" s="13" t="s">
        <v>124</v>
      </c>
      <c r="L44" s="102">
        <v>1</v>
      </c>
      <c r="M44" s="102">
        <v>1</v>
      </c>
      <c r="N44" s="13" t="s">
        <v>42</v>
      </c>
      <c r="O44">
        <v>0.43</v>
      </c>
      <c r="P44">
        <v>1</v>
      </c>
      <c r="Q44" s="13" t="s">
        <v>5</v>
      </c>
      <c r="R44" s="13" t="s">
        <v>34</v>
      </c>
      <c r="S44" s="13" t="s">
        <v>34</v>
      </c>
      <c r="T44" s="13" t="s">
        <v>34</v>
      </c>
      <c r="U44" s="13" t="s">
        <v>6</v>
      </c>
      <c r="V44" s="13" t="s">
        <v>79</v>
      </c>
      <c r="W44" s="13" t="s">
        <v>6</v>
      </c>
      <c r="X44">
        <v>200</v>
      </c>
      <c r="Y44" s="13" t="s">
        <v>6</v>
      </c>
      <c r="Z44" s="13" t="s">
        <v>34</v>
      </c>
      <c r="AA44" s="13" t="s">
        <v>34</v>
      </c>
      <c r="AB44" s="13" t="s">
        <v>34</v>
      </c>
      <c r="AC44" s="13" t="s">
        <v>6</v>
      </c>
      <c r="AD44" s="13" t="s">
        <v>78</v>
      </c>
      <c r="AE44">
        <v>3</v>
      </c>
      <c r="AF44" s="9">
        <v>-253</v>
      </c>
      <c r="AG44" s="9">
        <f t="shared" si="1"/>
        <v>16393</v>
      </c>
    </row>
    <row r="45" spans="1:33" x14ac:dyDescent="0.2">
      <c r="A45">
        <f t="shared" si="0"/>
        <v>3</v>
      </c>
      <c r="B45">
        <v>44</v>
      </c>
      <c r="C45" s="2">
        <v>45104</v>
      </c>
      <c r="D45" t="s">
        <v>55</v>
      </c>
      <c r="E45" s="3">
        <v>0.43894675925925924</v>
      </c>
      <c r="F45" t="s">
        <v>21</v>
      </c>
      <c r="G45">
        <v>2</v>
      </c>
      <c r="H45" t="s">
        <v>16</v>
      </c>
      <c r="I45" s="4">
        <v>109.13</v>
      </c>
      <c r="J45" s="102">
        <v>2</v>
      </c>
      <c r="K45" s="13" t="s">
        <v>123</v>
      </c>
      <c r="L45" s="102">
        <v>2</v>
      </c>
      <c r="M45" s="102">
        <v>3</v>
      </c>
      <c r="N45" s="13" t="s">
        <v>42</v>
      </c>
      <c r="O45">
        <v>0.22</v>
      </c>
      <c r="P45">
        <v>2</v>
      </c>
      <c r="Q45" s="13" t="s">
        <v>5</v>
      </c>
      <c r="R45" s="13" t="s">
        <v>34</v>
      </c>
      <c r="S45" s="13" t="s">
        <v>34</v>
      </c>
      <c r="T45" s="13" t="s">
        <v>34</v>
      </c>
      <c r="U45" s="13" t="s">
        <v>34</v>
      </c>
      <c r="V45" s="13" t="s">
        <v>84</v>
      </c>
      <c r="W45" s="13" t="s">
        <v>6</v>
      </c>
      <c r="X45">
        <v>600</v>
      </c>
      <c r="Y45" s="13" t="s">
        <v>34</v>
      </c>
      <c r="Z45" s="13" t="s">
        <v>34</v>
      </c>
      <c r="AA45" s="13" t="s">
        <v>34</v>
      </c>
      <c r="AB45" s="13" t="s">
        <v>34</v>
      </c>
      <c r="AC45" s="13" t="s">
        <v>6</v>
      </c>
      <c r="AD45" s="13" t="s">
        <v>77</v>
      </c>
      <c r="AE45">
        <v>4</v>
      </c>
      <c r="AF45" s="9">
        <v>6332</v>
      </c>
      <c r="AG45" s="9">
        <f t="shared" si="1"/>
        <v>22725</v>
      </c>
    </row>
    <row r="46" spans="1:33" x14ac:dyDescent="0.2">
      <c r="A46">
        <f t="shared" si="0"/>
        <v>3</v>
      </c>
      <c r="B46">
        <v>45</v>
      </c>
      <c r="C46" s="2">
        <v>45104</v>
      </c>
      <c r="D46" t="s">
        <v>55</v>
      </c>
      <c r="E46" s="3">
        <v>0.40976851851851853</v>
      </c>
      <c r="F46" t="s">
        <v>21</v>
      </c>
      <c r="G46">
        <v>2</v>
      </c>
      <c r="H46" t="s">
        <v>15</v>
      </c>
      <c r="I46" s="4">
        <v>68.02</v>
      </c>
      <c r="J46" s="102">
        <v>3</v>
      </c>
      <c r="K46" s="13" t="s">
        <v>124</v>
      </c>
      <c r="L46" s="102">
        <v>3</v>
      </c>
      <c r="M46" s="102">
        <v>3</v>
      </c>
      <c r="N46" s="13" t="s">
        <v>42</v>
      </c>
      <c r="O46">
        <v>0.36</v>
      </c>
      <c r="P46">
        <v>3</v>
      </c>
      <c r="Q46" s="13" t="s">
        <v>5</v>
      </c>
      <c r="R46" s="13" t="s">
        <v>34</v>
      </c>
      <c r="S46" s="13" t="s">
        <v>34</v>
      </c>
      <c r="T46" s="13" t="s">
        <v>34</v>
      </c>
      <c r="U46" s="13" t="s">
        <v>6</v>
      </c>
      <c r="V46" s="13" t="s">
        <v>84</v>
      </c>
      <c r="W46" s="13" t="s">
        <v>6</v>
      </c>
      <c r="X46">
        <v>1000</v>
      </c>
      <c r="Y46" s="13" t="s">
        <v>34</v>
      </c>
      <c r="Z46" s="13" t="s">
        <v>34</v>
      </c>
      <c r="AA46" s="13" t="s">
        <v>34</v>
      </c>
      <c r="AB46" s="13" t="s">
        <v>34</v>
      </c>
      <c r="AC46" s="13" t="s">
        <v>6</v>
      </c>
      <c r="AD46" s="13" t="s">
        <v>80</v>
      </c>
      <c r="AE46">
        <v>2</v>
      </c>
      <c r="AF46" s="9">
        <v>-259</v>
      </c>
      <c r="AG46" s="9">
        <f t="shared" si="1"/>
        <v>22466</v>
      </c>
    </row>
    <row r="47" spans="1:33" x14ac:dyDescent="0.2">
      <c r="A47">
        <f t="shared" si="0"/>
        <v>3</v>
      </c>
      <c r="B47">
        <v>46</v>
      </c>
      <c r="C47" s="2">
        <v>45104</v>
      </c>
      <c r="D47" t="s">
        <v>55</v>
      </c>
      <c r="E47" s="3">
        <v>0.3986574074074074</v>
      </c>
      <c r="F47" t="s">
        <v>23</v>
      </c>
      <c r="G47">
        <v>2</v>
      </c>
      <c r="H47" t="s">
        <v>16</v>
      </c>
      <c r="I47" s="4">
        <v>53</v>
      </c>
      <c r="J47" s="102">
        <v>3</v>
      </c>
      <c r="K47" s="13" t="s">
        <v>123</v>
      </c>
      <c r="L47" s="102">
        <v>3</v>
      </c>
      <c r="M47" s="102">
        <v>3</v>
      </c>
      <c r="N47" s="13" t="s">
        <v>42</v>
      </c>
      <c r="O47">
        <v>0.38</v>
      </c>
      <c r="P47">
        <v>2</v>
      </c>
      <c r="Q47" s="13" t="s">
        <v>5</v>
      </c>
      <c r="R47" s="13" t="s">
        <v>34</v>
      </c>
      <c r="S47" s="13" t="s">
        <v>34</v>
      </c>
      <c r="T47" s="13" t="s">
        <v>34</v>
      </c>
      <c r="U47" s="13" t="s">
        <v>34</v>
      </c>
      <c r="V47" s="13" t="s">
        <v>81</v>
      </c>
      <c r="W47" s="13" t="s">
        <v>6</v>
      </c>
      <c r="X47">
        <v>1000</v>
      </c>
      <c r="Y47" s="13" t="s">
        <v>34</v>
      </c>
      <c r="Z47" s="13" t="s">
        <v>34</v>
      </c>
      <c r="AA47" s="13" t="s">
        <v>34</v>
      </c>
      <c r="AB47" s="13" t="s">
        <v>34</v>
      </c>
      <c r="AC47" s="13" t="s">
        <v>34</v>
      </c>
      <c r="AD47" s="13" t="s">
        <v>80</v>
      </c>
      <c r="AE47">
        <v>4</v>
      </c>
      <c r="AF47" s="9">
        <v>-9349</v>
      </c>
      <c r="AG47" s="9">
        <f t="shared" si="1"/>
        <v>13117</v>
      </c>
    </row>
    <row r="48" spans="1:33" ht="17" x14ac:dyDescent="0.2">
      <c r="A48">
        <f t="shared" si="0"/>
        <v>3</v>
      </c>
      <c r="B48">
        <v>47</v>
      </c>
      <c r="C48" s="2">
        <v>45104</v>
      </c>
      <c r="D48" t="s">
        <v>55</v>
      </c>
      <c r="E48" s="3">
        <v>0.41072916666666665</v>
      </c>
      <c r="F48" s="7" t="s">
        <v>23</v>
      </c>
      <c r="G48">
        <v>2</v>
      </c>
      <c r="H48" t="s">
        <v>16</v>
      </c>
      <c r="I48" s="4">
        <v>52.94</v>
      </c>
      <c r="J48" s="102">
        <v>1</v>
      </c>
      <c r="K48" s="13" t="s">
        <v>124</v>
      </c>
      <c r="L48" s="102">
        <v>3</v>
      </c>
      <c r="M48" s="102">
        <v>1</v>
      </c>
      <c r="N48" s="13" t="s">
        <v>42</v>
      </c>
      <c r="O48">
        <v>0.22</v>
      </c>
      <c r="P48">
        <v>3</v>
      </c>
      <c r="Q48" s="13" t="s">
        <v>5</v>
      </c>
      <c r="R48" s="13" t="s">
        <v>34</v>
      </c>
      <c r="S48" s="13" t="s">
        <v>34</v>
      </c>
      <c r="T48" s="13" t="s">
        <v>34</v>
      </c>
      <c r="U48" s="13" t="s">
        <v>34</v>
      </c>
      <c r="V48" s="13" t="s">
        <v>83</v>
      </c>
      <c r="W48" s="13" t="s">
        <v>6</v>
      </c>
      <c r="X48">
        <v>800</v>
      </c>
      <c r="Y48" s="13" t="s">
        <v>34</v>
      </c>
      <c r="Z48" s="13" t="s">
        <v>34</v>
      </c>
      <c r="AA48" s="13" t="s">
        <v>34</v>
      </c>
      <c r="AB48" s="13" t="s">
        <v>6</v>
      </c>
      <c r="AC48" s="13" t="s">
        <v>34</v>
      </c>
      <c r="AD48" s="13" t="s">
        <v>82</v>
      </c>
      <c r="AE48">
        <v>1</v>
      </c>
      <c r="AF48" s="9">
        <v>969</v>
      </c>
      <c r="AG48" s="9">
        <f t="shared" si="1"/>
        <v>14086</v>
      </c>
    </row>
    <row r="49" spans="1:33" ht="17" x14ac:dyDescent="0.2">
      <c r="A49">
        <f t="shared" si="0"/>
        <v>3</v>
      </c>
      <c r="B49">
        <v>48</v>
      </c>
      <c r="C49" s="2">
        <v>45104</v>
      </c>
      <c r="D49" t="s">
        <v>55</v>
      </c>
      <c r="E49" s="15">
        <v>0.42046296296296298</v>
      </c>
      <c r="F49" s="7" t="s">
        <v>23</v>
      </c>
      <c r="G49" s="7">
        <v>2</v>
      </c>
      <c r="H49" t="s">
        <v>16</v>
      </c>
      <c r="I49" s="4">
        <v>91.97</v>
      </c>
      <c r="J49" s="102">
        <v>2</v>
      </c>
      <c r="K49" s="13" t="s">
        <v>123</v>
      </c>
      <c r="L49" s="102">
        <v>2</v>
      </c>
      <c r="M49" s="102">
        <v>1</v>
      </c>
      <c r="N49" s="13" t="s">
        <v>40</v>
      </c>
      <c r="O49">
        <v>0.51</v>
      </c>
      <c r="P49">
        <v>3</v>
      </c>
      <c r="Q49" s="13" t="s">
        <v>5</v>
      </c>
      <c r="R49" s="13" t="s">
        <v>34</v>
      </c>
      <c r="S49" s="13" t="s">
        <v>34</v>
      </c>
      <c r="T49" s="13" t="s">
        <v>34</v>
      </c>
      <c r="U49" s="13" t="s">
        <v>6</v>
      </c>
      <c r="V49" s="13" t="s">
        <v>78</v>
      </c>
      <c r="W49" s="13" t="s">
        <v>6</v>
      </c>
      <c r="X49">
        <v>600</v>
      </c>
      <c r="Y49" s="13" t="s">
        <v>6</v>
      </c>
      <c r="Z49" s="13" t="s">
        <v>34</v>
      </c>
      <c r="AA49" s="13" t="s">
        <v>34</v>
      </c>
      <c r="AB49" s="13" t="s">
        <v>34</v>
      </c>
      <c r="AC49" s="13" t="s">
        <v>34</v>
      </c>
      <c r="AD49" s="13" t="s">
        <v>77</v>
      </c>
      <c r="AE49">
        <v>5</v>
      </c>
      <c r="AF49" s="9">
        <v>2943</v>
      </c>
      <c r="AG49" s="9">
        <f t="shared" si="1"/>
        <v>17029</v>
      </c>
    </row>
    <row r="50" spans="1:33" ht="17" x14ac:dyDescent="0.2">
      <c r="A50">
        <f t="shared" si="0"/>
        <v>3</v>
      </c>
      <c r="B50">
        <v>49</v>
      </c>
      <c r="C50" s="2">
        <v>45104</v>
      </c>
      <c r="D50" t="s">
        <v>55</v>
      </c>
      <c r="E50" s="3">
        <v>0.39811342592592597</v>
      </c>
      <c r="F50" s="7" t="s">
        <v>23</v>
      </c>
      <c r="G50">
        <v>2</v>
      </c>
      <c r="H50" t="s">
        <v>16</v>
      </c>
      <c r="I50" s="4">
        <v>68.83</v>
      </c>
      <c r="J50" s="102">
        <v>3</v>
      </c>
      <c r="K50" s="13" t="s">
        <v>123</v>
      </c>
      <c r="L50" s="102">
        <v>3</v>
      </c>
      <c r="M50" s="102">
        <v>3</v>
      </c>
      <c r="N50" s="13" t="s">
        <v>40</v>
      </c>
      <c r="O50">
        <v>1.3</v>
      </c>
      <c r="P50">
        <v>2</v>
      </c>
      <c r="Q50" s="13" t="s">
        <v>5</v>
      </c>
      <c r="R50" s="13" t="s">
        <v>34</v>
      </c>
      <c r="S50" s="13" t="s">
        <v>34</v>
      </c>
      <c r="T50" s="13" t="s">
        <v>34</v>
      </c>
      <c r="U50" s="13" t="s">
        <v>6</v>
      </c>
      <c r="V50" s="13" t="s">
        <v>84</v>
      </c>
      <c r="W50" s="13" t="s">
        <v>6</v>
      </c>
      <c r="X50">
        <v>400</v>
      </c>
      <c r="Y50" s="13" t="s">
        <v>6</v>
      </c>
      <c r="Z50" s="13" t="s">
        <v>34</v>
      </c>
      <c r="AA50" s="13" t="s">
        <v>34</v>
      </c>
      <c r="AB50" s="13" t="s">
        <v>34</v>
      </c>
      <c r="AC50" s="13" t="s">
        <v>34</v>
      </c>
      <c r="AD50" s="13" t="s">
        <v>77</v>
      </c>
      <c r="AE50">
        <v>3</v>
      </c>
      <c r="AF50" s="9">
        <v>2934</v>
      </c>
      <c r="AG50" s="9">
        <f t="shared" si="1"/>
        <v>19963</v>
      </c>
    </row>
    <row r="51" spans="1:33" x14ac:dyDescent="0.2">
      <c r="A51">
        <f t="shared" si="0"/>
        <v>3</v>
      </c>
      <c r="B51">
        <v>50</v>
      </c>
      <c r="C51" s="2">
        <v>45104</v>
      </c>
      <c r="D51" t="s">
        <v>55</v>
      </c>
      <c r="E51" s="3">
        <v>0.40165509259259258</v>
      </c>
      <c r="F51" t="s">
        <v>36</v>
      </c>
      <c r="G51">
        <v>2</v>
      </c>
      <c r="H51" t="s">
        <v>15</v>
      </c>
      <c r="I51" s="4">
        <v>53.2</v>
      </c>
      <c r="J51" s="102">
        <v>3</v>
      </c>
      <c r="K51" s="13" t="s">
        <v>123</v>
      </c>
      <c r="L51" s="102">
        <v>2</v>
      </c>
      <c r="M51" s="102">
        <v>4</v>
      </c>
      <c r="N51" s="13" t="s">
        <v>42</v>
      </c>
      <c r="O51">
        <v>0.24</v>
      </c>
      <c r="P51">
        <v>2</v>
      </c>
      <c r="Q51" s="13" t="s">
        <v>5</v>
      </c>
      <c r="R51" s="13" t="s">
        <v>34</v>
      </c>
      <c r="S51" s="13" t="s">
        <v>6</v>
      </c>
      <c r="T51" s="13" t="s">
        <v>34</v>
      </c>
      <c r="U51" s="13" t="s">
        <v>6</v>
      </c>
      <c r="V51" s="13" t="s">
        <v>78</v>
      </c>
      <c r="W51" s="13" t="s">
        <v>6</v>
      </c>
      <c r="X51">
        <v>400</v>
      </c>
      <c r="Y51" s="13" t="s">
        <v>6</v>
      </c>
      <c r="Z51" s="13" t="s">
        <v>34</v>
      </c>
      <c r="AA51" s="13" t="s">
        <v>6</v>
      </c>
      <c r="AB51" s="13" t="s">
        <v>6</v>
      </c>
      <c r="AC51" s="13" t="s">
        <v>34</v>
      </c>
      <c r="AD51" s="13" t="s">
        <v>78</v>
      </c>
      <c r="AE51">
        <v>1</v>
      </c>
      <c r="AF51" s="9">
        <v>2857</v>
      </c>
      <c r="AG51" s="9">
        <f t="shared" si="1"/>
        <v>22820</v>
      </c>
    </row>
    <row r="52" spans="1:33" x14ac:dyDescent="0.2">
      <c r="A52">
        <f t="shared" si="0"/>
        <v>3</v>
      </c>
      <c r="B52">
        <v>51</v>
      </c>
      <c r="C52" s="2">
        <v>45104</v>
      </c>
      <c r="D52" t="s">
        <v>55</v>
      </c>
      <c r="E52" s="3">
        <v>0.40313657407407405</v>
      </c>
      <c r="F52" t="s">
        <v>23</v>
      </c>
      <c r="G52">
        <v>2</v>
      </c>
      <c r="H52" t="s">
        <v>16</v>
      </c>
      <c r="I52" s="4">
        <v>53.45</v>
      </c>
      <c r="J52" s="102">
        <v>3</v>
      </c>
      <c r="K52" s="13" t="s">
        <v>123</v>
      </c>
      <c r="L52" s="102">
        <v>1</v>
      </c>
      <c r="M52" s="102">
        <v>5</v>
      </c>
      <c r="N52" s="13" t="s">
        <v>42</v>
      </c>
      <c r="O52">
        <v>0.26</v>
      </c>
      <c r="P52">
        <v>3</v>
      </c>
      <c r="Q52" s="13" t="s">
        <v>5</v>
      </c>
      <c r="R52" s="13" t="s">
        <v>34</v>
      </c>
      <c r="S52" s="13" t="s">
        <v>6</v>
      </c>
      <c r="T52" s="13" t="s">
        <v>34</v>
      </c>
      <c r="U52" s="13" t="s">
        <v>6</v>
      </c>
      <c r="V52" s="13" t="s">
        <v>78</v>
      </c>
      <c r="W52" s="13" t="s">
        <v>34</v>
      </c>
      <c r="X52">
        <v>600</v>
      </c>
      <c r="Y52" s="13" t="s">
        <v>6</v>
      </c>
      <c r="Z52" s="13" t="s">
        <v>6</v>
      </c>
      <c r="AA52" s="13" t="s">
        <v>6</v>
      </c>
      <c r="AB52" s="13" t="s">
        <v>34</v>
      </c>
      <c r="AC52" s="13" t="s">
        <v>34</v>
      </c>
      <c r="AD52" s="13" t="s">
        <v>78</v>
      </c>
      <c r="AE52">
        <v>2</v>
      </c>
      <c r="AF52" s="9">
        <v>2148</v>
      </c>
      <c r="AG52" s="9">
        <f t="shared" si="1"/>
        <v>24968</v>
      </c>
    </row>
    <row r="53" spans="1:33" ht="17" x14ac:dyDescent="0.2">
      <c r="A53">
        <f t="shared" si="0"/>
        <v>3</v>
      </c>
      <c r="B53">
        <v>52</v>
      </c>
      <c r="C53" s="2">
        <v>45104</v>
      </c>
      <c r="D53" t="s">
        <v>55</v>
      </c>
      <c r="E53" s="3">
        <v>0.40405092592592595</v>
      </c>
      <c r="F53" t="s">
        <v>54</v>
      </c>
      <c r="G53">
        <v>2</v>
      </c>
      <c r="H53" s="7" t="s">
        <v>15</v>
      </c>
      <c r="I53" s="4">
        <v>53.21</v>
      </c>
      <c r="J53" s="102">
        <v>2</v>
      </c>
      <c r="K53" s="13" t="s">
        <v>124</v>
      </c>
      <c r="L53" s="102">
        <v>2</v>
      </c>
      <c r="M53" s="102">
        <v>4</v>
      </c>
      <c r="N53" s="13" t="s">
        <v>42</v>
      </c>
      <c r="O53">
        <v>0.26</v>
      </c>
      <c r="P53">
        <v>5</v>
      </c>
      <c r="Q53" s="13" t="s">
        <v>5</v>
      </c>
      <c r="R53" s="13" t="s">
        <v>34</v>
      </c>
      <c r="S53" s="13" t="s">
        <v>34</v>
      </c>
      <c r="T53" s="13" t="s">
        <v>34</v>
      </c>
      <c r="U53" s="13" t="s">
        <v>6</v>
      </c>
      <c r="V53" s="13" t="s">
        <v>81</v>
      </c>
      <c r="W53" s="13" t="s">
        <v>34</v>
      </c>
      <c r="X53">
        <v>1600</v>
      </c>
      <c r="Y53" s="13" t="s">
        <v>6</v>
      </c>
      <c r="Z53" s="13" t="s">
        <v>6</v>
      </c>
      <c r="AA53" s="13" t="s">
        <v>34</v>
      </c>
      <c r="AB53" s="13" t="s">
        <v>6</v>
      </c>
      <c r="AC53" s="13" t="s">
        <v>34</v>
      </c>
      <c r="AD53" s="13" t="s">
        <v>82</v>
      </c>
      <c r="AE53">
        <v>2</v>
      </c>
      <c r="AF53" s="9">
        <v>2290</v>
      </c>
      <c r="AG53" s="9">
        <f t="shared" si="1"/>
        <v>27258</v>
      </c>
    </row>
    <row r="54" spans="1:33" ht="17" x14ac:dyDescent="0.2">
      <c r="A54">
        <f t="shared" si="0"/>
        <v>3</v>
      </c>
      <c r="B54">
        <v>53</v>
      </c>
      <c r="C54" s="2">
        <v>45104</v>
      </c>
      <c r="D54" t="s">
        <v>55</v>
      </c>
      <c r="E54" s="10">
        <v>0.39701388888888883</v>
      </c>
      <c r="F54" t="s">
        <v>36</v>
      </c>
      <c r="G54">
        <v>2</v>
      </c>
      <c r="H54" t="s">
        <v>16</v>
      </c>
      <c r="I54" s="7">
        <v>67.099999999999994</v>
      </c>
      <c r="J54" s="102">
        <v>3</v>
      </c>
      <c r="K54" s="13" t="s">
        <v>123</v>
      </c>
      <c r="L54" s="102">
        <v>1</v>
      </c>
      <c r="M54" s="102">
        <v>1</v>
      </c>
      <c r="N54" s="7" t="s">
        <v>40</v>
      </c>
      <c r="O54" s="7">
        <v>0.46</v>
      </c>
      <c r="P54" s="7">
        <v>3</v>
      </c>
      <c r="Q54" s="7" t="s">
        <v>5</v>
      </c>
      <c r="R54" s="7" t="s">
        <v>34</v>
      </c>
      <c r="S54" s="7" t="s">
        <v>34</v>
      </c>
      <c r="T54" s="7" t="s">
        <v>34</v>
      </c>
      <c r="U54" s="7" t="s">
        <v>34</v>
      </c>
      <c r="V54" s="7" t="s">
        <v>76</v>
      </c>
      <c r="W54" s="7" t="s">
        <v>6</v>
      </c>
      <c r="X54" s="7">
        <v>1000</v>
      </c>
      <c r="Y54" s="7" t="s">
        <v>6</v>
      </c>
      <c r="Z54" s="7" t="s">
        <v>6</v>
      </c>
      <c r="AA54" s="13" t="s">
        <v>34</v>
      </c>
      <c r="AB54" s="13" t="s">
        <v>34</v>
      </c>
      <c r="AC54" s="13" t="s">
        <v>34</v>
      </c>
      <c r="AD54" s="13" t="s">
        <v>78</v>
      </c>
      <c r="AE54">
        <v>4</v>
      </c>
      <c r="AF54" s="9">
        <v>2644</v>
      </c>
      <c r="AG54" s="9">
        <f t="shared" si="1"/>
        <v>29902</v>
      </c>
    </row>
    <row r="55" spans="1:33" x14ac:dyDescent="0.2">
      <c r="A55">
        <f t="shared" si="0"/>
        <v>3</v>
      </c>
      <c r="B55">
        <v>54</v>
      </c>
      <c r="C55" s="2">
        <v>45104</v>
      </c>
      <c r="D55" t="s">
        <v>55</v>
      </c>
      <c r="E55" s="3">
        <v>0.40832175925925923</v>
      </c>
      <c r="F55" t="s">
        <v>22</v>
      </c>
      <c r="G55">
        <v>2</v>
      </c>
      <c r="H55" t="s">
        <v>16</v>
      </c>
      <c r="I55" s="13">
        <v>66.75</v>
      </c>
      <c r="J55" s="102">
        <v>2</v>
      </c>
      <c r="K55" s="13" t="s">
        <v>123</v>
      </c>
      <c r="L55" s="102">
        <v>1</v>
      </c>
      <c r="M55" s="102">
        <v>2</v>
      </c>
      <c r="N55" s="13" t="s">
        <v>40</v>
      </c>
      <c r="O55">
        <v>0.37</v>
      </c>
      <c r="P55">
        <v>5</v>
      </c>
      <c r="Q55" s="13" t="s">
        <v>5</v>
      </c>
      <c r="R55" s="13" t="s">
        <v>34</v>
      </c>
      <c r="S55" s="13" t="s">
        <v>6</v>
      </c>
      <c r="T55" s="13" t="s">
        <v>34</v>
      </c>
      <c r="U55" s="13" t="s">
        <v>6</v>
      </c>
      <c r="V55" s="13" t="s">
        <v>76</v>
      </c>
      <c r="W55" s="13" t="s">
        <v>6</v>
      </c>
      <c r="X55">
        <v>1400</v>
      </c>
      <c r="Y55" s="13" t="s">
        <v>34</v>
      </c>
      <c r="Z55" s="13" t="s">
        <v>34</v>
      </c>
      <c r="AA55" s="13" t="s">
        <v>6</v>
      </c>
      <c r="AB55" s="13" t="s">
        <v>34</v>
      </c>
      <c r="AC55" s="13" t="s">
        <v>34</v>
      </c>
      <c r="AD55" s="13" t="s">
        <v>80</v>
      </c>
      <c r="AE55">
        <v>5</v>
      </c>
      <c r="AF55" s="9">
        <v>2602</v>
      </c>
      <c r="AG55" s="9">
        <f t="shared" si="1"/>
        <v>32504</v>
      </c>
    </row>
    <row r="56" spans="1:33" x14ac:dyDescent="0.2">
      <c r="A56">
        <f t="shared" si="0"/>
        <v>3</v>
      </c>
      <c r="B56">
        <v>55</v>
      </c>
      <c r="C56" s="2">
        <v>45104</v>
      </c>
      <c r="D56" t="s">
        <v>55</v>
      </c>
      <c r="E56" s="3">
        <v>0.42894675925925929</v>
      </c>
      <c r="F56" t="s">
        <v>22</v>
      </c>
      <c r="G56">
        <v>2</v>
      </c>
      <c r="H56" t="s">
        <v>16</v>
      </c>
      <c r="I56" s="4">
        <v>66.48</v>
      </c>
      <c r="J56" s="102">
        <v>1</v>
      </c>
      <c r="K56" s="13" t="s">
        <v>123</v>
      </c>
      <c r="L56" s="102">
        <v>2</v>
      </c>
      <c r="M56" s="102">
        <v>4</v>
      </c>
      <c r="N56" s="13" t="s">
        <v>40</v>
      </c>
      <c r="O56">
        <v>0.23</v>
      </c>
      <c r="P56">
        <v>3</v>
      </c>
      <c r="Q56" s="13" t="s">
        <v>5</v>
      </c>
      <c r="R56" s="13" t="s">
        <v>34</v>
      </c>
      <c r="S56" s="13" t="s">
        <v>34</v>
      </c>
      <c r="T56" s="13" t="s">
        <v>34</v>
      </c>
      <c r="U56" s="13" t="s">
        <v>34</v>
      </c>
      <c r="V56" s="13" t="s">
        <v>81</v>
      </c>
      <c r="W56" s="13" t="s">
        <v>6</v>
      </c>
      <c r="X56">
        <v>800</v>
      </c>
      <c r="Y56" s="13" t="s">
        <v>34</v>
      </c>
      <c r="Z56" s="13" t="s">
        <v>34</v>
      </c>
      <c r="AA56" s="13" t="s">
        <v>34</v>
      </c>
      <c r="AB56" s="13" t="s">
        <v>34</v>
      </c>
      <c r="AC56" s="13" t="s">
        <v>34</v>
      </c>
      <c r="AD56" s="13" t="s">
        <v>80</v>
      </c>
      <c r="AE56">
        <v>3</v>
      </c>
      <c r="AF56" s="9">
        <v>2553</v>
      </c>
      <c r="AG56" s="9">
        <f t="shared" si="1"/>
        <v>35057</v>
      </c>
    </row>
    <row r="57" spans="1:33" x14ac:dyDescent="0.2">
      <c r="A57">
        <f t="shared" si="0"/>
        <v>3</v>
      </c>
      <c r="B57">
        <v>56</v>
      </c>
      <c r="C57" s="2">
        <v>45104</v>
      </c>
      <c r="D57" t="s">
        <v>55</v>
      </c>
      <c r="E57" s="3">
        <v>0.45806712962962964</v>
      </c>
      <c r="F57" t="s">
        <v>23</v>
      </c>
      <c r="G57">
        <v>2</v>
      </c>
      <c r="H57" t="s">
        <v>16</v>
      </c>
      <c r="I57" s="4">
        <v>52.47</v>
      </c>
      <c r="J57" s="102">
        <v>2</v>
      </c>
      <c r="K57" s="13" t="s">
        <v>123</v>
      </c>
      <c r="L57" s="102">
        <v>1</v>
      </c>
      <c r="M57" s="102">
        <v>1</v>
      </c>
      <c r="N57" s="13" t="s">
        <v>42</v>
      </c>
      <c r="O57">
        <v>0.24</v>
      </c>
      <c r="P57">
        <v>1</v>
      </c>
      <c r="Q57" s="13" t="s">
        <v>85</v>
      </c>
      <c r="R57" s="13" t="s">
        <v>34</v>
      </c>
      <c r="S57" s="13" t="s">
        <v>34</v>
      </c>
      <c r="T57" s="13" t="s">
        <v>34</v>
      </c>
      <c r="U57" s="13" t="s">
        <v>6</v>
      </c>
      <c r="V57" s="13" t="s">
        <v>79</v>
      </c>
      <c r="W57" s="13" t="s">
        <v>6</v>
      </c>
      <c r="X57">
        <v>200</v>
      </c>
      <c r="Y57" s="13" t="s">
        <v>6</v>
      </c>
      <c r="Z57" s="13" t="s">
        <v>6</v>
      </c>
      <c r="AA57" s="13" t="s">
        <v>34</v>
      </c>
      <c r="AB57" s="13" t="s">
        <v>34</v>
      </c>
      <c r="AC57" s="13" t="s">
        <v>34</v>
      </c>
      <c r="AD57" s="13" t="s">
        <v>82</v>
      </c>
      <c r="AE57">
        <v>2</v>
      </c>
      <c r="AF57" s="9">
        <v>761</v>
      </c>
      <c r="AG57" s="9">
        <f t="shared" si="1"/>
        <v>35818</v>
      </c>
    </row>
    <row r="58" spans="1:33" x14ac:dyDescent="0.2">
      <c r="A58">
        <f t="shared" si="0"/>
        <v>3</v>
      </c>
      <c r="B58">
        <v>57</v>
      </c>
      <c r="C58" s="2">
        <v>45104</v>
      </c>
      <c r="D58" t="s">
        <v>55</v>
      </c>
      <c r="E58" s="3">
        <v>0.39706018518518515</v>
      </c>
      <c r="F58" t="s">
        <v>22</v>
      </c>
      <c r="G58">
        <v>2</v>
      </c>
      <c r="H58" t="s">
        <v>16</v>
      </c>
      <c r="I58" s="4">
        <v>86.46</v>
      </c>
      <c r="J58" s="102">
        <v>1</v>
      </c>
      <c r="K58" s="13" t="s">
        <v>123</v>
      </c>
      <c r="L58" s="102">
        <v>3</v>
      </c>
      <c r="M58" s="102">
        <v>4</v>
      </c>
      <c r="N58" s="13" t="s">
        <v>40</v>
      </c>
      <c r="O58">
        <v>0.36</v>
      </c>
      <c r="P58">
        <v>3</v>
      </c>
      <c r="Q58" s="13" t="s">
        <v>5</v>
      </c>
      <c r="R58" s="13" t="s">
        <v>34</v>
      </c>
      <c r="S58" s="13" t="s">
        <v>34</v>
      </c>
      <c r="T58" s="13" t="s">
        <v>34</v>
      </c>
      <c r="U58" s="13" t="s">
        <v>34</v>
      </c>
      <c r="V58" s="13" t="s">
        <v>81</v>
      </c>
      <c r="W58" s="13" t="s">
        <v>6</v>
      </c>
      <c r="X58">
        <v>1000</v>
      </c>
      <c r="Y58" s="13" t="s">
        <v>6</v>
      </c>
      <c r="Z58" s="13" t="s">
        <v>6</v>
      </c>
      <c r="AA58" s="13" t="s">
        <v>34</v>
      </c>
      <c r="AB58" s="13" t="s">
        <v>34</v>
      </c>
      <c r="AC58" s="13" t="s">
        <v>6</v>
      </c>
      <c r="AD58" s="13" t="s">
        <v>77</v>
      </c>
      <c r="AE58">
        <v>3</v>
      </c>
      <c r="AF58" s="9">
        <v>-2058</v>
      </c>
      <c r="AG58" s="9">
        <f t="shared" si="1"/>
        <v>33760</v>
      </c>
    </row>
    <row r="59" spans="1:33" x14ac:dyDescent="0.2">
      <c r="A59">
        <f t="shared" si="0"/>
        <v>3</v>
      </c>
      <c r="B59">
        <v>58</v>
      </c>
      <c r="C59" s="2">
        <v>45104</v>
      </c>
      <c r="D59" t="s">
        <v>55</v>
      </c>
      <c r="E59" s="3">
        <v>0.41981481481481481</v>
      </c>
      <c r="F59" t="s">
        <v>36</v>
      </c>
      <c r="G59">
        <v>2</v>
      </c>
      <c r="H59" t="s">
        <v>16</v>
      </c>
      <c r="I59" s="4">
        <v>86.41</v>
      </c>
      <c r="J59" s="102">
        <v>1</v>
      </c>
      <c r="K59" s="13" t="s">
        <v>124</v>
      </c>
      <c r="L59" s="102">
        <v>2</v>
      </c>
      <c r="M59" s="102">
        <v>4</v>
      </c>
      <c r="N59" s="13" t="s">
        <v>42</v>
      </c>
      <c r="O59">
        <v>0.23</v>
      </c>
      <c r="P59">
        <v>2</v>
      </c>
      <c r="Q59" s="13" t="s">
        <v>5</v>
      </c>
      <c r="R59" s="13" t="s">
        <v>34</v>
      </c>
      <c r="S59" s="13" t="s">
        <v>34</v>
      </c>
      <c r="T59" s="13" t="s">
        <v>34</v>
      </c>
      <c r="U59" s="13" t="s">
        <v>6</v>
      </c>
      <c r="V59" s="13" t="s">
        <v>79</v>
      </c>
      <c r="W59" s="13" t="s">
        <v>6</v>
      </c>
      <c r="X59">
        <v>400</v>
      </c>
      <c r="Y59" s="13" t="s">
        <v>6</v>
      </c>
      <c r="Z59" s="13" t="s">
        <v>6</v>
      </c>
      <c r="AA59" s="13" t="s">
        <v>34</v>
      </c>
      <c r="AB59" s="13" t="s">
        <v>34</v>
      </c>
      <c r="AC59" s="13" t="s">
        <v>6</v>
      </c>
      <c r="AD59" s="13" t="s">
        <v>78</v>
      </c>
      <c r="AE59">
        <v>5</v>
      </c>
      <c r="AF59" s="9">
        <v>994</v>
      </c>
      <c r="AG59" s="9">
        <f t="shared" si="1"/>
        <v>34754</v>
      </c>
    </row>
    <row r="60" spans="1:33" x14ac:dyDescent="0.2">
      <c r="A60">
        <f t="shared" si="0"/>
        <v>3</v>
      </c>
      <c r="B60">
        <v>59</v>
      </c>
      <c r="C60" s="2">
        <v>45104</v>
      </c>
      <c r="D60" t="s">
        <v>55</v>
      </c>
      <c r="E60" s="3">
        <v>0.42862268518518515</v>
      </c>
      <c r="F60" t="s">
        <v>23</v>
      </c>
      <c r="G60">
        <v>2</v>
      </c>
      <c r="H60" t="s">
        <v>16</v>
      </c>
      <c r="I60" s="4">
        <v>100.56</v>
      </c>
      <c r="J60" s="102">
        <v>2</v>
      </c>
      <c r="K60" s="13" t="s">
        <v>123</v>
      </c>
      <c r="L60" s="102">
        <v>1</v>
      </c>
      <c r="M60" s="102">
        <v>5</v>
      </c>
      <c r="N60" s="13" t="s">
        <v>42</v>
      </c>
      <c r="O60">
        <v>0.18</v>
      </c>
      <c r="P60">
        <v>2</v>
      </c>
      <c r="Q60" s="13" t="s">
        <v>5</v>
      </c>
      <c r="R60" s="13" t="s">
        <v>34</v>
      </c>
      <c r="S60" s="13" t="s">
        <v>34</v>
      </c>
      <c r="T60" s="13" t="s">
        <v>34</v>
      </c>
      <c r="U60" s="13" t="s">
        <v>6</v>
      </c>
      <c r="V60" s="13" t="s">
        <v>79</v>
      </c>
      <c r="W60" s="13" t="s">
        <v>6</v>
      </c>
      <c r="X60">
        <v>400</v>
      </c>
      <c r="Y60" s="13" t="s">
        <v>6</v>
      </c>
      <c r="Z60" s="13" t="s">
        <v>34</v>
      </c>
      <c r="AA60" s="13" t="s">
        <v>34</v>
      </c>
      <c r="AB60" s="13" t="s">
        <v>6</v>
      </c>
      <c r="AC60" s="13" t="s">
        <v>6</v>
      </c>
      <c r="AD60" s="13" t="s">
        <v>78</v>
      </c>
      <c r="AE60">
        <v>1</v>
      </c>
      <c r="AF60" s="9">
        <v>-713</v>
      </c>
      <c r="AG60" s="9">
        <f t="shared" si="1"/>
        <v>34041</v>
      </c>
    </row>
    <row r="61" spans="1:33" x14ac:dyDescent="0.2">
      <c r="A61">
        <f t="shared" si="0"/>
        <v>3</v>
      </c>
      <c r="B61">
        <v>60</v>
      </c>
      <c r="C61" s="2">
        <v>45105</v>
      </c>
      <c r="D61" t="s">
        <v>56</v>
      </c>
      <c r="E61" s="3">
        <v>0.43740740740740741</v>
      </c>
      <c r="F61" t="s">
        <v>54</v>
      </c>
      <c r="G61">
        <v>2</v>
      </c>
      <c r="H61" t="s">
        <v>16</v>
      </c>
      <c r="I61" s="4">
        <v>100.53</v>
      </c>
      <c r="J61" s="102">
        <v>1</v>
      </c>
      <c r="K61" s="13" t="s">
        <v>124</v>
      </c>
      <c r="L61" s="102">
        <v>3</v>
      </c>
      <c r="M61" s="102">
        <v>2</v>
      </c>
      <c r="N61" s="13" t="s">
        <v>42</v>
      </c>
      <c r="O61">
        <v>0.19</v>
      </c>
      <c r="P61">
        <v>1</v>
      </c>
      <c r="Q61" s="13" t="s">
        <v>5</v>
      </c>
      <c r="R61" s="13" t="s">
        <v>34</v>
      </c>
      <c r="S61" s="13" t="s">
        <v>34</v>
      </c>
      <c r="T61" s="13" t="s">
        <v>34</v>
      </c>
      <c r="U61" s="13" t="s">
        <v>34</v>
      </c>
      <c r="V61" s="13" t="s">
        <v>34</v>
      </c>
      <c r="W61" s="13" t="s">
        <v>6</v>
      </c>
      <c r="X61">
        <v>400</v>
      </c>
      <c r="Y61" s="13" t="s">
        <v>34</v>
      </c>
      <c r="Z61" s="13" t="s">
        <v>34</v>
      </c>
      <c r="AA61" s="13" t="s">
        <v>34</v>
      </c>
      <c r="AB61" s="13" t="s">
        <v>34</v>
      </c>
      <c r="AC61" s="13" t="s">
        <v>6</v>
      </c>
      <c r="AD61" s="13" t="s">
        <v>82</v>
      </c>
      <c r="AE61">
        <v>1</v>
      </c>
      <c r="AF61" s="9">
        <v>930</v>
      </c>
      <c r="AG61" s="9">
        <f t="shared" si="1"/>
        <v>34971</v>
      </c>
    </row>
    <row r="62" spans="1:33" x14ac:dyDescent="0.2">
      <c r="A62">
        <f t="shared" si="0"/>
        <v>4</v>
      </c>
      <c r="B62">
        <v>61</v>
      </c>
      <c r="C62" s="2">
        <v>45105</v>
      </c>
      <c r="D62" t="s">
        <v>56</v>
      </c>
      <c r="E62" s="3">
        <v>0.39702546296296298</v>
      </c>
      <c r="F62" t="s">
        <v>21</v>
      </c>
      <c r="G62" s="7">
        <v>2</v>
      </c>
      <c r="H62" t="s">
        <v>16</v>
      </c>
      <c r="I62" s="4">
        <v>102.22</v>
      </c>
      <c r="J62" s="102">
        <v>3</v>
      </c>
      <c r="K62" s="13" t="s">
        <v>124</v>
      </c>
      <c r="L62" s="102">
        <v>1</v>
      </c>
      <c r="M62" s="102">
        <v>4</v>
      </c>
      <c r="N62" s="13" t="s">
        <v>40</v>
      </c>
      <c r="O62">
        <v>0.38</v>
      </c>
      <c r="P62">
        <v>2</v>
      </c>
      <c r="Q62" s="13" t="s">
        <v>5</v>
      </c>
      <c r="R62" s="13" t="s">
        <v>34</v>
      </c>
      <c r="S62" s="13" t="s">
        <v>34</v>
      </c>
      <c r="T62" s="13" t="s">
        <v>34</v>
      </c>
      <c r="U62" s="13" t="s">
        <v>6</v>
      </c>
      <c r="V62" s="13" t="s">
        <v>78</v>
      </c>
      <c r="W62" s="13" t="s">
        <v>6</v>
      </c>
      <c r="X62">
        <v>1000</v>
      </c>
      <c r="Y62" s="13" t="s">
        <v>6</v>
      </c>
      <c r="Z62" s="13" t="s">
        <v>6</v>
      </c>
      <c r="AA62" s="13" t="s">
        <v>34</v>
      </c>
      <c r="AB62" s="13" t="s">
        <v>6</v>
      </c>
      <c r="AC62" s="13" t="s">
        <v>6</v>
      </c>
      <c r="AD62" s="13" t="s">
        <v>77</v>
      </c>
      <c r="AE62">
        <v>4</v>
      </c>
      <c r="AF62" s="9">
        <v>-194</v>
      </c>
      <c r="AG62" s="9">
        <f t="shared" si="1"/>
        <v>34777</v>
      </c>
    </row>
    <row r="63" spans="1:33" x14ac:dyDescent="0.2">
      <c r="A63">
        <f t="shared" si="0"/>
        <v>4</v>
      </c>
      <c r="B63">
        <v>62</v>
      </c>
      <c r="C63" s="2">
        <v>45105</v>
      </c>
      <c r="D63" t="s">
        <v>56</v>
      </c>
      <c r="E63" s="3">
        <v>0.41549768518518521</v>
      </c>
      <c r="F63" t="s">
        <v>21</v>
      </c>
      <c r="G63">
        <v>2</v>
      </c>
      <c r="H63" t="s">
        <v>16</v>
      </c>
      <c r="I63" s="4">
        <v>102.61</v>
      </c>
      <c r="J63" s="102">
        <v>2</v>
      </c>
      <c r="K63" s="13" t="s">
        <v>124</v>
      </c>
      <c r="L63" s="102">
        <v>2</v>
      </c>
      <c r="M63" s="102">
        <v>3</v>
      </c>
      <c r="N63" s="13" t="s">
        <v>42</v>
      </c>
      <c r="O63">
        <v>0.24</v>
      </c>
      <c r="P63">
        <v>4</v>
      </c>
      <c r="Q63" s="13" t="s">
        <v>5</v>
      </c>
      <c r="R63" s="13" t="s">
        <v>34</v>
      </c>
      <c r="S63" s="13" t="s">
        <v>34</v>
      </c>
      <c r="T63" s="13" t="s">
        <v>34</v>
      </c>
      <c r="U63" s="13" t="s">
        <v>34</v>
      </c>
      <c r="V63" s="13" t="s">
        <v>81</v>
      </c>
      <c r="W63" s="13" t="s">
        <v>6</v>
      </c>
      <c r="X63">
        <v>1000</v>
      </c>
      <c r="Y63" s="13" t="s">
        <v>34</v>
      </c>
      <c r="Z63" s="13" t="s">
        <v>34</v>
      </c>
      <c r="AA63" s="13" t="s">
        <v>34</v>
      </c>
      <c r="AB63" s="13" t="s">
        <v>6</v>
      </c>
      <c r="AC63" s="13" t="s">
        <v>6</v>
      </c>
      <c r="AD63" s="13" t="s">
        <v>80</v>
      </c>
      <c r="AE63">
        <v>2</v>
      </c>
      <c r="AF63" s="9">
        <v>-1935</v>
      </c>
      <c r="AG63" s="9">
        <f t="shared" si="1"/>
        <v>32842</v>
      </c>
    </row>
    <row r="64" spans="1:33" x14ac:dyDescent="0.2">
      <c r="A64">
        <f t="shared" si="0"/>
        <v>4</v>
      </c>
      <c r="B64">
        <v>63</v>
      </c>
      <c r="C64" s="2">
        <v>45105</v>
      </c>
      <c r="D64" t="s">
        <v>56</v>
      </c>
      <c r="E64" s="15">
        <v>0.42046296296296298</v>
      </c>
      <c r="F64" t="s">
        <v>23</v>
      </c>
      <c r="G64">
        <v>2</v>
      </c>
      <c r="H64" t="s">
        <v>16</v>
      </c>
      <c r="I64" s="4">
        <v>53.2</v>
      </c>
      <c r="J64" s="102">
        <v>1</v>
      </c>
      <c r="K64" s="13" t="s">
        <v>123</v>
      </c>
      <c r="L64" s="102">
        <v>1</v>
      </c>
      <c r="M64" s="102">
        <v>5</v>
      </c>
      <c r="N64" s="13" t="s">
        <v>40</v>
      </c>
      <c r="O64">
        <v>0.23</v>
      </c>
      <c r="P64">
        <v>3</v>
      </c>
      <c r="Q64" s="13" t="s">
        <v>5</v>
      </c>
      <c r="R64" s="13" t="s">
        <v>34</v>
      </c>
      <c r="S64" s="13" t="s">
        <v>34</v>
      </c>
      <c r="T64" s="13" t="s">
        <v>34</v>
      </c>
      <c r="U64" s="13" t="s">
        <v>34</v>
      </c>
      <c r="V64" s="13" t="s">
        <v>81</v>
      </c>
      <c r="W64" s="13" t="s">
        <v>6</v>
      </c>
      <c r="X64">
        <v>800</v>
      </c>
      <c r="Y64" s="13" t="s">
        <v>34</v>
      </c>
      <c r="Z64" s="13" t="s">
        <v>34</v>
      </c>
      <c r="AA64" s="13" t="s">
        <v>34</v>
      </c>
      <c r="AB64" s="13" t="s">
        <v>34</v>
      </c>
      <c r="AC64" s="13" t="s">
        <v>34</v>
      </c>
      <c r="AD64" s="13" t="s">
        <v>80</v>
      </c>
      <c r="AE64">
        <v>1</v>
      </c>
      <c r="AF64" s="9">
        <v>-211</v>
      </c>
      <c r="AG64" s="9">
        <f t="shared" si="1"/>
        <v>32631</v>
      </c>
    </row>
    <row r="65" spans="1:33" x14ac:dyDescent="0.2">
      <c r="A65">
        <f t="shared" si="0"/>
        <v>4</v>
      </c>
      <c r="B65">
        <v>64</v>
      </c>
      <c r="C65" s="2">
        <v>45105</v>
      </c>
      <c r="D65" t="s">
        <v>56</v>
      </c>
      <c r="E65" s="3">
        <v>0.39811342592592597</v>
      </c>
      <c r="F65" t="s">
        <v>58</v>
      </c>
      <c r="G65">
        <v>2</v>
      </c>
      <c r="H65" t="s">
        <v>16</v>
      </c>
      <c r="I65" s="4">
        <v>53.45</v>
      </c>
      <c r="J65" s="102">
        <v>3</v>
      </c>
      <c r="K65" s="13" t="s">
        <v>124</v>
      </c>
      <c r="L65" s="102">
        <v>3</v>
      </c>
      <c r="M65" s="102">
        <v>3</v>
      </c>
      <c r="N65" s="13" t="s">
        <v>42</v>
      </c>
      <c r="O65">
        <v>0.24</v>
      </c>
      <c r="P65">
        <v>1</v>
      </c>
      <c r="Q65" s="13" t="s">
        <v>85</v>
      </c>
      <c r="R65" s="13" t="s">
        <v>34</v>
      </c>
      <c r="S65" s="13" t="s">
        <v>34</v>
      </c>
      <c r="T65" s="13" t="s">
        <v>34</v>
      </c>
      <c r="U65" s="13" t="s">
        <v>6</v>
      </c>
      <c r="V65" s="13" t="s">
        <v>79</v>
      </c>
      <c r="W65" s="13" t="s">
        <v>6</v>
      </c>
      <c r="X65">
        <v>200</v>
      </c>
      <c r="Y65" s="13" t="s">
        <v>6</v>
      </c>
      <c r="Z65" s="13" t="s">
        <v>6</v>
      </c>
      <c r="AA65" s="13" t="s">
        <v>34</v>
      </c>
      <c r="AB65" s="13" t="s">
        <v>34</v>
      </c>
      <c r="AC65" s="13" t="s">
        <v>34</v>
      </c>
      <c r="AD65" s="13" t="s">
        <v>82</v>
      </c>
      <c r="AE65">
        <v>5</v>
      </c>
      <c r="AF65" s="9">
        <v>-206</v>
      </c>
      <c r="AG65" s="9">
        <f t="shared" si="1"/>
        <v>32425</v>
      </c>
    </row>
    <row r="66" spans="1:33" x14ac:dyDescent="0.2">
      <c r="A66">
        <f t="shared" si="0"/>
        <v>4</v>
      </c>
      <c r="B66">
        <v>65</v>
      </c>
      <c r="C66" s="2">
        <v>45105</v>
      </c>
      <c r="D66" t="s">
        <v>56</v>
      </c>
      <c r="E66" s="3">
        <v>0.40165509259259258</v>
      </c>
      <c r="F66" t="s">
        <v>58</v>
      </c>
      <c r="G66">
        <v>2</v>
      </c>
      <c r="H66" t="s">
        <v>16</v>
      </c>
      <c r="I66" s="4">
        <v>53.21</v>
      </c>
      <c r="J66" s="102">
        <v>1</v>
      </c>
      <c r="K66" s="13" t="s">
        <v>123</v>
      </c>
      <c r="L66" s="102">
        <v>3</v>
      </c>
      <c r="M66" s="102">
        <v>1</v>
      </c>
      <c r="N66" s="13" t="s">
        <v>40</v>
      </c>
      <c r="O66">
        <v>0.36</v>
      </c>
      <c r="P66">
        <v>3</v>
      </c>
      <c r="Q66" s="13" t="s">
        <v>5</v>
      </c>
      <c r="R66" s="13" t="s">
        <v>34</v>
      </c>
      <c r="S66" s="13" t="s">
        <v>34</v>
      </c>
      <c r="T66" s="13" t="s">
        <v>34</v>
      </c>
      <c r="U66" s="13" t="s">
        <v>34</v>
      </c>
      <c r="V66" s="13" t="s">
        <v>81</v>
      </c>
      <c r="W66" s="13" t="s">
        <v>6</v>
      </c>
      <c r="X66">
        <v>1000</v>
      </c>
      <c r="Y66" s="13" t="s">
        <v>6</v>
      </c>
      <c r="Z66" s="13" t="s">
        <v>6</v>
      </c>
      <c r="AA66" s="13" t="s">
        <v>34</v>
      </c>
      <c r="AB66" s="13" t="s">
        <v>34</v>
      </c>
      <c r="AC66" s="13" t="s">
        <v>6</v>
      </c>
      <c r="AD66" s="13" t="s">
        <v>77</v>
      </c>
      <c r="AE66">
        <v>4</v>
      </c>
      <c r="AF66" s="9">
        <v>-1392</v>
      </c>
      <c r="AG66" s="9">
        <f t="shared" si="1"/>
        <v>31033</v>
      </c>
    </row>
    <row r="67" spans="1:33" x14ac:dyDescent="0.2">
      <c r="A67">
        <f t="shared" ref="A67:A130" si="2">ROUNDUP(ROW(A66)/20,0)</f>
        <v>4</v>
      </c>
      <c r="B67">
        <v>66</v>
      </c>
      <c r="C67" s="2">
        <v>45105</v>
      </c>
      <c r="D67" t="s">
        <v>56</v>
      </c>
      <c r="E67" s="3">
        <v>0.40313657407407405</v>
      </c>
      <c r="F67" t="s">
        <v>58</v>
      </c>
      <c r="G67">
        <v>2</v>
      </c>
      <c r="H67" t="s">
        <v>16</v>
      </c>
      <c r="I67" s="7">
        <v>67.099999999999994</v>
      </c>
      <c r="J67" s="102">
        <v>2</v>
      </c>
      <c r="K67" s="13" t="s">
        <v>124</v>
      </c>
      <c r="L67" s="102">
        <v>3</v>
      </c>
      <c r="M67" s="102">
        <v>2</v>
      </c>
      <c r="N67" s="13" t="s">
        <v>42</v>
      </c>
      <c r="O67">
        <v>0.23</v>
      </c>
      <c r="P67">
        <v>2</v>
      </c>
      <c r="Q67" s="13" t="s">
        <v>5</v>
      </c>
      <c r="R67" s="13" t="s">
        <v>34</v>
      </c>
      <c r="S67" s="13" t="s">
        <v>34</v>
      </c>
      <c r="T67" s="13" t="s">
        <v>34</v>
      </c>
      <c r="U67" s="13" t="s">
        <v>6</v>
      </c>
      <c r="V67" s="13" t="s">
        <v>79</v>
      </c>
      <c r="W67" s="13" t="s">
        <v>6</v>
      </c>
      <c r="X67">
        <v>400</v>
      </c>
      <c r="Y67" s="13" t="s">
        <v>6</v>
      </c>
      <c r="Z67" s="13" t="s">
        <v>6</v>
      </c>
      <c r="AA67" s="13" t="s">
        <v>34</v>
      </c>
      <c r="AB67" s="13" t="s">
        <v>34</v>
      </c>
      <c r="AC67" s="13" t="s">
        <v>6</v>
      </c>
      <c r="AD67" s="13" t="s">
        <v>78</v>
      </c>
      <c r="AE67">
        <v>3</v>
      </c>
      <c r="AF67" s="9">
        <v>728</v>
      </c>
      <c r="AG67" s="9">
        <f t="shared" si="1"/>
        <v>31761</v>
      </c>
    </row>
    <row r="68" spans="1:33" ht="17" x14ac:dyDescent="0.2">
      <c r="A68">
        <f t="shared" si="2"/>
        <v>4</v>
      </c>
      <c r="B68">
        <v>67</v>
      </c>
      <c r="C68" s="2">
        <v>45105</v>
      </c>
      <c r="D68" t="s">
        <v>56</v>
      </c>
      <c r="E68" s="3">
        <v>0.40405092592592595</v>
      </c>
      <c r="F68" t="s">
        <v>58</v>
      </c>
      <c r="G68">
        <v>2</v>
      </c>
      <c r="H68" s="7" t="s">
        <v>15</v>
      </c>
      <c r="I68" s="13">
        <v>66.75</v>
      </c>
      <c r="J68" s="102">
        <v>1</v>
      </c>
      <c r="K68" s="13" t="s">
        <v>123</v>
      </c>
      <c r="L68" s="102">
        <v>1</v>
      </c>
      <c r="M68" s="102">
        <v>3</v>
      </c>
      <c r="N68" s="13" t="s">
        <v>42</v>
      </c>
      <c r="O68">
        <v>0.18</v>
      </c>
      <c r="P68">
        <v>2</v>
      </c>
      <c r="Q68" s="13" t="s">
        <v>5</v>
      </c>
      <c r="R68" s="13" t="s">
        <v>34</v>
      </c>
      <c r="S68" s="13" t="s">
        <v>34</v>
      </c>
      <c r="T68" s="13" t="s">
        <v>34</v>
      </c>
      <c r="U68" s="13" t="s">
        <v>6</v>
      </c>
      <c r="V68" s="13" t="s">
        <v>79</v>
      </c>
      <c r="W68" s="13" t="s">
        <v>6</v>
      </c>
      <c r="X68">
        <v>400</v>
      </c>
      <c r="Y68" s="13" t="s">
        <v>6</v>
      </c>
      <c r="Z68" s="13" t="s">
        <v>34</v>
      </c>
      <c r="AA68" s="13" t="s">
        <v>34</v>
      </c>
      <c r="AB68" s="13" t="s">
        <v>6</v>
      </c>
      <c r="AC68" s="13" t="s">
        <v>6</v>
      </c>
      <c r="AD68" s="13" t="s">
        <v>78</v>
      </c>
      <c r="AE68">
        <v>4</v>
      </c>
      <c r="AF68" s="9">
        <v>829</v>
      </c>
      <c r="AG68" s="9">
        <f t="shared" ref="AG68:AG131" si="3">IF(AF68&lt;&gt;"", AG67+AF68, "")</f>
        <v>32590</v>
      </c>
    </row>
    <row r="69" spans="1:33" ht="17" x14ac:dyDescent="0.2">
      <c r="A69">
        <f t="shared" si="2"/>
        <v>4</v>
      </c>
      <c r="B69">
        <v>68</v>
      </c>
      <c r="C69" s="2">
        <v>45105</v>
      </c>
      <c r="D69" t="s">
        <v>56</v>
      </c>
      <c r="E69" s="10">
        <v>0.39701388888888883</v>
      </c>
      <c r="F69" s="7" t="s">
        <v>23</v>
      </c>
      <c r="G69">
        <v>2</v>
      </c>
      <c r="H69" t="s">
        <v>16</v>
      </c>
      <c r="I69" s="4">
        <v>66.48</v>
      </c>
      <c r="J69" s="102">
        <v>3</v>
      </c>
      <c r="K69" s="13" t="s">
        <v>124</v>
      </c>
      <c r="L69" s="102">
        <v>1</v>
      </c>
      <c r="M69" s="102">
        <v>4</v>
      </c>
      <c r="N69" s="13" t="s">
        <v>42</v>
      </c>
      <c r="O69">
        <v>0.23</v>
      </c>
      <c r="P69">
        <v>2</v>
      </c>
      <c r="Q69" s="13" t="s">
        <v>5</v>
      </c>
      <c r="R69" s="13" t="s">
        <v>34</v>
      </c>
      <c r="S69" s="13" t="s">
        <v>34</v>
      </c>
      <c r="T69" s="13" t="s">
        <v>34</v>
      </c>
      <c r="U69" s="13" t="s">
        <v>6</v>
      </c>
      <c r="V69" s="13" t="s">
        <v>79</v>
      </c>
      <c r="W69" s="13" t="s">
        <v>6</v>
      </c>
      <c r="X69">
        <v>400</v>
      </c>
      <c r="Y69" s="13" t="s">
        <v>6</v>
      </c>
      <c r="Z69" s="13" t="s">
        <v>6</v>
      </c>
      <c r="AA69" s="13" t="s">
        <v>34</v>
      </c>
      <c r="AB69" s="13" t="s">
        <v>34</v>
      </c>
      <c r="AC69" s="13" t="s">
        <v>6</v>
      </c>
      <c r="AD69" s="13" t="s">
        <v>78</v>
      </c>
      <c r="AE69">
        <v>5</v>
      </c>
      <c r="AF69" s="9">
        <v>-831</v>
      </c>
      <c r="AG69" s="9">
        <f t="shared" si="3"/>
        <v>31759</v>
      </c>
    </row>
    <row r="70" spans="1:33" ht="17" x14ac:dyDescent="0.2">
      <c r="A70">
        <f t="shared" si="2"/>
        <v>4</v>
      </c>
      <c r="B70">
        <v>69</v>
      </c>
      <c r="C70" s="2">
        <v>45105</v>
      </c>
      <c r="D70" t="s">
        <v>56</v>
      </c>
      <c r="E70" s="3">
        <v>0.40832175925925923</v>
      </c>
      <c r="F70" s="7" t="s">
        <v>23</v>
      </c>
      <c r="G70">
        <v>2</v>
      </c>
      <c r="H70" t="s">
        <v>16</v>
      </c>
      <c r="I70" s="4">
        <v>52.47</v>
      </c>
      <c r="J70" s="102">
        <v>3</v>
      </c>
      <c r="K70" s="13" t="s">
        <v>123</v>
      </c>
      <c r="L70" s="102">
        <v>1</v>
      </c>
      <c r="M70" s="102">
        <v>2</v>
      </c>
      <c r="N70" s="13" t="s">
        <v>42</v>
      </c>
      <c r="O70">
        <v>0.18</v>
      </c>
      <c r="P70">
        <v>2</v>
      </c>
      <c r="Q70" s="13" t="s">
        <v>5</v>
      </c>
      <c r="R70" s="13" t="s">
        <v>34</v>
      </c>
      <c r="S70" s="13" t="s">
        <v>34</v>
      </c>
      <c r="T70" s="13" t="s">
        <v>34</v>
      </c>
      <c r="U70" s="13" t="s">
        <v>6</v>
      </c>
      <c r="V70" s="13" t="s">
        <v>79</v>
      </c>
      <c r="W70" s="13" t="s">
        <v>6</v>
      </c>
      <c r="X70">
        <v>400</v>
      </c>
      <c r="Y70" s="13" t="s">
        <v>6</v>
      </c>
      <c r="Z70" s="13" t="s">
        <v>34</v>
      </c>
      <c r="AA70" s="13" t="s">
        <v>34</v>
      </c>
      <c r="AB70" s="13" t="s">
        <v>6</v>
      </c>
      <c r="AC70" s="13" t="s">
        <v>6</v>
      </c>
      <c r="AD70" s="13" t="s">
        <v>78</v>
      </c>
      <c r="AE70">
        <v>4</v>
      </c>
      <c r="AF70" s="9">
        <v>-2164</v>
      </c>
      <c r="AG70" s="9">
        <f t="shared" si="3"/>
        <v>29595</v>
      </c>
    </row>
    <row r="71" spans="1:33" ht="17" x14ac:dyDescent="0.2">
      <c r="A71">
        <f t="shared" si="2"/>
        <v>4</v>
      </c>
      <c r="B71">
        <v>70</v>
      </c>
      <c r="C71" s="2">
        <v>45105</v>
      </c>
      <c r="D71" t="s">
        <v>56</v>
      </c>
      <c r="E71" s="3">
        <v>0.42894675925925929</v>
      </c>
      <c r="F71" s="7" t="s">
        <v>23</v>
      </c>
      <c r="G71">
        <v>2</v>
      </c>
      <c r="H71" t="s">
        <v>16</v>
      </c>
      <c r="I71" s="4">
        <v>52.47</v>
      </c>
      <c r="J71" s="102">
        <v>3</v>
      </c>
      <c r="K71" s="13" t="s">
        <v>124</v>
      </c>
      <c r="L71" s="102">
        <v>1</v>
      </c>
      <c r="M71" s="102">
        <v>1</v>
      </c>
      <c r="N71" s="13" t="s">
        <v>42</v>
      </c>
      <c r="O71">
        <v>0.18</v>
      </c>
      <c r="P71">
        <v>2</v>
      </c>
      <c r="Q71" s="13" t="s">
        <v>5</v>
      </c>
      <c r="R71" s="13" t="s">
        <v>34</v>
      </c>
      <c r="S71" s="13" t="s">
        <v>34</v>
      </c>
      <c r="T71" s="13" t="s">
        <v>34</v>
      </c>
      <c r="U71" s="13" t="s">
        <v>6</v>
      </c>
      <c r="V71" s="13" t="s">
        <v>79</v>
      </c>
      <c r="W71" s="13" t="s">
        <v>6</v>
      </c>
      <c r="X71">
        <v>400</v>
      </c>
      <c r="Y71" s="13" t="s">
        <v>6</v>
      </c>
      <c r="Z71" s="13" t="s">
        <v>34</v>
      </c>
      <c r="AA71" s="13" t="s">
        <v>34</v>
      </c>
      <c r="AB71" s="13" t="s">
        <v>6</v>
      </c>
      <c r="AC71" s="13" t="s">
        <v>6</v>
      </c>
      <c r="AD71" s="13" t="s">
        <v>78</v>
      </c>
      <c r="AE71">
        <v>2</v>
      </c>
      <c r="AF71" s="9">
        <v>-1379</v>
      </c>
      <c r="AG71" s="9">
        <f t="shared" si="3"/>
        <v>28216</v>
      </c>
    </row>
    <row r="72" spans="1:33" ht="17" x14ac:dyDescent="0.2">
      <c r="A72">
        <f t="shared" si="2"/>
        <v>4</v>
      </c>
      <c r="B72">
        <v>71</v>
      </c>
      <c r="C72" s="2">
        <v>45106</v>
      </c>
      <c r="D72" t="s">
        <v>57</v>
      </c>
      <c r="E72" s="3">
        <v>0.47061342592592598</v>
      </c>
      <c r="F72" s="7" t="s">
        <v>23</v>
      </c>
      <c r="G72">
        <v>3</v>
      </c>
      <c r="H72" t="s">
        <v>16</v>
      </c>
      <c r="I72" s="4">
        <v>53.47</v>
      </c>
      <c r="J72" s="102">
        <v>1</v>
      </c>
      <c r="K72" s="13" t="s">
        <v>124</v>
      </c>
      <c r="L72" s="102">
        <v>3</v>
      </c>
      <c r="M72" s="102">
        <v>4</v>
      </c>
      <c r="N72" s="13" t="s">
        <v>42</v>
      </c>
      <c r="O72">
        <v>0.18</v>
      </c>
      <c r="P72">
        <v>2</v>
      </c>
      <c r="Q72" s="13" t="s">
        <v>5</v>
      </c>
      <c r="R72" s="13" t="s">
        <v>34</v>
      </c>
      <c r="S72" s="13" t="s">
        <v>34</v>
      </c>
      <c r="T72" s="13" t="s">
        <v>34</v>
      </c>
      <c r="U72" s="13" t="s">
        <v>6</v>
      </c>
      <c r="V72" s="13" t="s">
        <v>79</v>
      </c>
      <c r="W72" s="13" t="s">
        <v>6</v>
      </c>
      <c r="X72">
        <v>600</v>
      </c>
      <c r="Y72" s="13" t="s">
        <v>6</v>
      </c>
      <c r="Z72" s="13" t="s">
        <v>34</v>
      </c>
      <c r="AA72" s="13" t="s">
        <v>34</v>
      </c>
      <c r="AB72" s="13" t="s">
        <v>6</v>
      </c>
      <c r="AC72" s="13" t="s">
        <v>6</v>
      </c>
      <c r="AD72" s="13" t="s">
        <v>78</v>
      </c>
      <c r="AE72">
        <v>2</v>
      </c>
      <c r="AF72" s="9">
        <v>607</v>
      </c>
      <c r="AG72" s="9">
        <f t="shared" si="3"/>
        <v>28823</v>
      </c>
    </row>
    <row r="73" spans="1:33" ht="17" x14ac:dyDescent="0.2">
      <c r="A73">
        <f t="shared" si="2"/>
        <v>4</v>
      </c>
      <c r="B73">
        <v>72</v>
      </c>
      <c r="C73" s="2">
        <v>45107</v>
      </c>
      <c r="D73" t="s">
        <v>59</v>
      </c>
      <c r="E73" s="3">
        <v>0.51228009259259299</v>
      </c>
      <c r="F73" s="7" t="s">
        <v>23</v>
      </c>
      <c r="G73">
        <v>4</v>
      </c>
      <c r="H73" t="s">
        <v>16</v>
      </c>
      <c r="I73" s="4">
        <v>54.47</v>
      </c>
      <c r="J73" s="102">
        <v>1</v>
      </c>
      <c r="K73" s="13" t="s">
        <v>124</v>
      </c>
      <c r="L73" s="102">
        <v>2</v>
      </c>
      <c r="M73" s="102">
        <v>3</v>
      </c>
      <c r="N73" s="13" t="s">
        <v>42</v>
      </c>
      <c r="O73">
        <v>0.18</v>
      </c>
      <c r="P73">
        <v>2</v>
      </c>
      <c r="Q73" s="13" t="s">
        <v>5</v>
      </c>
      <c r="R73" s="13" t="s">
        <v>34</v>
      </c>
      <c r="S73" s="13" t="s">
        <v>34</v>
      </c>
      <c r="T73" s="13" t="s">
        <v>34</v>
      </c>
      <c r="U73" s="13" t="s">
        <v>6</v>
      </c>
      <c r="V73" s="13" t="s">
        <v>79</v>
      </c>
      <c r="W73" s="13" t="s">
        <v>6</v>
      </c>
      <c r="X73">
        <v>1600</v>
      </c>
      <c r="Y73" s="13" t="s">
        <v>6</v>
      </c>
      <c r="Z73" s="13" t="s">
        <v>34</v>
      </c>
      <c r="AA73" s="13" t="s">
        <v>34</v>
      </c>
      <c r="AB73" s="13" t="s">
        <v>6</v>
      </c>
      <c r="AC73" s="13" t="s">
        <v>6</v>
      </c>
      <c r="AD73" s="13" t="s">
        <v>78</v>
      </c>
      <c r="AE73">
        <v>2</v>
      </c>
      <c r="AF73" s="9">
        <v>31</v>
      </c>
      <c r="AG73" s="9">
        <f t="shared" si="3"/>
        <v>28854</v>
      </c>
    </row>
    <row r="74" spans="1:33" ht="17" x14ac:dyDescent="0.2">
      <c r="A74">
        <f t="shared" si="2"/>
        <v>4</v>
      </c>
      <c r="B74">
        <v>73</v>
      </c>
      <c r="C74" s="2">
        <v>45110</v>
      </c>
      <c r="D74" t="s">
        <v>49</v>
      </c>
      <c r="E74" s="3">
        <v>0.40313657407407405</v>
      </c>
      <c r="F74" t="s">
        <v>36</v>
      </c>
      <c r="G74">
        <v>4</v>
      </c>
      <c r="H74" s="7" t="s">
        <v>15</v>
      </c>
      <c r="I74" s="13">
        <v>67.75</v>
      </c>
      <c r="J74" s="102">
        <v>1</v>
      </c>
      <c r="K74" s="13" t="s">
        <v>123</v>
      </c>
      <c r="L74" s="102">
        <v>2</v>
      </c>
      <c r="M74" s="102">
        <v>5</v>
      </c>
      <c r="N74" s="13" t="s">
        <v>42</v>
      </c>
      <c r="O74" s="9">
        <v>0.17333333333333301</v>
      </c>
      <c r="P74">
        <v>2</v>
      </c>
      <c r="Q74" s="13" t="s">
        <v>5</v>
      </c>
      <c r="R74" s="13" t="s">
        <v>34</v>
      </c>
      <c r="S74" s="13" t="s">
        <v>34</v>
      </c>
      <c r="T74" s="13" t="s">
        <v>34</v>
      </c>
      <c r="U74" s="13" t="s">
        <v>6</v>
      </c>
      <c r="V74" s="13" t="s">
        <v>79</v>
      </c>
      <c r="W74" s="13" t="s">
        <v>6</v>
      </c>
      <c r="X74" s="7">
        <v>1000</v>
      </c>
      <c r="Y74" s="13" t="s">
        <v>6</v>
      </c>
      <c r="Z74" s="13" t="s">
        <v>34</v>
      </c>
      <c r="AA74" s="13" t="s">
        <v>34</v>
      </c>
      <c r="AB74" s="13" t="s">
        <v>6</v>
      </c>
      <c r="AC74" s="13" t="s">
        <v>6</v>
      </c>
      <c r="AD74" s="13" t="s">
        <v>78</v>
      </c>
      <c r="AE74">
        <v>1</v>
      </c>
      <c r="AF74" s="9">
        <v>-373.6</v>
      </c>
      <c r="AG74" s="9">
        <f t="shared" si="3"/>
        <v>28480.400000000001</v>
      </c>
    </row>
    <row r="75" spans="1:33" x14ac:dyDescent="0.2">
      <c r="A75">
        <f t="shared" si="2"/>
        <v>4</v>
      </c>
      <c r="B75">
        <v>74</v>
      </c>
      <c r="C75" s="2">
        <v>45111</v>
      </c>
      <c r="D75" t="s">
        <v>55</v>
      </c>
      <c r="E75" s="3">
        <v>0.40405092592592595</v>
      </c>
      <c r="F75" t="s">
        <v>23</v>
      </c>
      <c r="G75">
        <v>4</v>
      </c>
      <c r="H75" t="s">
        <v>16</v>
      </c>
      <c r="I75" s="4">
        <v>48.966000000000001</v>
      </c>
      <c r="J75" s="102">
        <v>1</v>
      </c>
      <c r="K75" s="13" t="s">
        <v>124</v>
      </c>
      <c r="L75" s="102">
        <v>2</v>
      </c>
      <c r="M75" s="102">
        <v>3</v>
      </c>
      <c r="N75" s="13" t="s">
        <v>42</v>
      </c>
      <c r="O75" s="9">
        <v>0.169047619047619</v>
      </c>
      <c r="P75">
        <v>2</v>
      </c>
      <c r="Q75" s="13" t="s">
        <v>5</v>
      </c>
      <c r="R75" s="13" t="s">
        <v>34</v>
      </c>
      <c r="S75" s="13" t="s">
        <v>34</v>
      </c>
      <c r="T75" s="13" t="s">
        <v>34</v>
      </c>
      <c r="U75" s="13" t="s">
        <v>6</v>
      </c>
      <c r="V75" s="13" t="s">
        <v>79</v>
      </c>
      <c r="W75" s="13" t="s">
        <v>6</v>
      </c>
      <c r="X75">
        <v>1400</v>
      </c>
      <c r="Y75" s="13" t="s">
        <v>6</v>
      </c>
      <c r="Z75" s="13" t="s">
        <v>6</v>
      </c>
      <c r="AA75" s="13" t="s">
        <v>34</v>
      </c>
      <c r="AB75" s="13" t="s">
        <v>34</v>
      </c>
      <c r="AC75" s="13" t="s">
        <v>6</v>
      </c>
      <c r="AD75" s="13" t="s">
        <v>78</v>
      </c>
      <c r="AE75">
        <v>2</v>
      </c>
      <c r="AF75" s="9">
        <v>3910</v>
      </c>
      <c r="AG75" s="9">
        <f t="shared" si="3"/>
        <v>32390.400000000001</v>
      </c>
    </row>
    <row r="76" spans="1:33" x14ac:dyDescent="0.2">
      <c r="A76">
        <f t="shared" si="2"/>
        <v>4</v>
      </c>
      <c r="B76">
        <v>75</v>
      </c>
      <c r="C76" s="2">
        <v>45112</v>
      </c>
      <c r="D76" t="s">
        <v>56</v>
      </c>
      <c r="E76" s="10">
        <v>0.39701388888888883</v>
      </c>
      <c r="F76" t="s">
        <v>54</v>
      </c>
      <c r="G76">
        <v>4</v>
      </c>
      <c r="H76" t="s">
        <v>16</v>
      </c>
      <c r="I76" s="4">
        <v>46.664000000000001</v>
      </c>
      <c r="J76" s="102">
        <v>1</v>
      </c>
      <c r="K76" s="13" t="s">
        <v>124</v>
      </c>
      <c r="L76" s="102">
        <v>2</v>
      </c>
      <c r="M76" s="102">
        <v>5</v>
      </c>
      <c r="N76" s="13" t="s">
        <v>42</v>
      </c>
      <c r="O76" s="9">
        <v>0.164761904761905</v>
      </c>
      <c r="P76">
        <v>2</v>
      </c>
      <c r="Q76" s="13" t="s">
        <v>5</v>
      </c>
      <c r="R76" s="13" t="s">
        <v>34</v>
      </c>
      <c r="S76" s="13" t="s">
        <v>34</v>
      </c>
      <c r="T76" s="13" t="s">
        <v>34</v>
      </c>
      <c r="U76" s="13" t="s">
        <v>6</v>
      </c>
      <c r="V76" s="13" t="s">
        <v>79</v>
      </c>
      <c r="W76" s="13" t="s">
        <v>6</v>
      </c>
      <c r="X76">
        <v>800</v>
      </c>
      <c r="Y76" s="13" t="s">
        <v>6</v>
      </c>
      <c r="Z76" s="13" t="s">
        <v>34</v>
      </c>
      <c r="AA76" s="13" t="s">
        <v>34</v>
      </c>
      <c r="AB76" s="13" t="s">
        <v>6</v>
      </c>
      <c r="AC76" s="13" t="s">
        <v>6</v>
      </c>
      <c r="AD76" s="13" t="s">
        <v>78</v>
      </c>
      <c r="AE76">
        <v>4</v>
      </c>
      <c r="AF76" s="9">
        <v>300</v>
      </c>
      <c r="AG76" s="9">
        <f t="shared" si="3"/>
        <v>32690.400000000001</v>
      </c>
    </row>
    <row r="77" spans="1:33" x14ac:dyDescent="0.2">
      <c r="A77">
        <f t="shared" si="2"/>
        <v>4</v>
      </c>
      <c r="B77">
        <v>76</v>
      </c>
      <c r="C77" s="2">
        <v>45113</v>
      </c>
      <c r="D77" t="s">
        <v>57</v>
      </c>
      <c r="E77" s="3">
        <v>0.40832175925925923</v>
      </c>
      <c r="F77" t="s">
        <v>21</v>
      </c>
      <c r="G77">
        <v>5</v>
      </c>
      <c r="H77" t="s">
        <v>16</v>
      </c>
      <c r="I77" s="4">
        <v>44.362000000000002</v>
      </c>
      <c r="J77" s="102">
        <v>1</v>
      </c>
      <c r="K77" s="13" t="s">
        <v>124</v>
      </c>
      <c r="L77" s="102">
        <v>2</v>
      </c>
      <c r="M77" s="102">
        <v>1</v>
      </c>
      <c r="N77" s="13" t="s">
        <v>42</v>
      </c>
      <c r="O77" s="9">
        <v>0.16047619047618999</v>
      </c>
      <c r="P77">
        <v>2</v>
      </c>
      <c r="Q77" s="13" t="s">
        <v>5</v>
      </c>
      <c r="R77" s="13" t="s">
        <v>34</v>
      </c>
      <c r="S77" s="13" t="s">
        <v>34</v>
      </c>
      <c r="T77" s="13" t="s">
        <v>34</v>
      </c>
      <c r="U77" s="13" t="s">
        <v>6</v>
      </c>
      <c r="V77" s="13" t="s">
        <v>79</v>
      </c>
      <c r="W77" s="13" t="s">
        <v>6</v>
      </c>
      <c r="X77">
        <v>200</v>
      </c>
      <c r="Y77" s="13" t="s">
        <v>6</v>
      </c>
      <c r="Z77" s="13" t="s">
        <v>34</v>
      </c>
      <c r="AA77" s="13" t="s">
        <v>34</v>
      </c>
      <c r="AB77" s="13" t="s">
        <v>6</v>
      </c>
      <c r="AC77" s="13" t="s">
        <v>6</v>
      </c>
      <c r="AD77" s="13" t="s">
        <v>78</v>
      </c>
      <c r="AE77">
        <v>2</v>
      </c>
      <c r="AF77" s="9">
        <v>-2930</v>
      </c>
      <c r="AG77" s="9">
        <f t="shared" si="3"/>
        <v>29760.400000000001</v>
      </c>
    </row>
    <row r="78" spans="1:33" x14ac:dyDescent="0.2">
      <c r="A78">
        <f t="shared" si="2"/>
        <v>4</v>
      </c>
      <c r="B78">
        <v>77</v>
      </c>
      <c r="C78" s="2">
        <v>45114</v>
      </c>
      <c r="D78" t="s">
        <v>59</v>
      </c>
      <c r="E78" s="3">
        <v>0.42894675925925929</v>
      </c>
      <c r="F78" t="s">
        <v>21</v>
      </c>
      <c r="G78">
        <v>5</v>
      </c>
      <c r="H78" t="s">
        <v>16</v>
      </c>
      <c r="I78" s="4">
        <v>42.06</v>
      </c>
      <c r="J78" s="102">
        <v>3</v>
      </c>
      <c r="K78" s="13" t="s">
        <v>123</v>
      </c>
      <c r="L78" s="102">
        <v>3</v>
      </c>
      <c r="M78" s="102">
        <v>1</v>
      </c>
      <c r="N78" s="13" t="s">
        <v>42</v>
      </c>
      <c r="O78" s="9">
        <v>0.15619047619047599</v>
      </c>
      <c r="P78">
        <v>2</v>
      </c>
      <c r="Q78" s="13" t="s">
        <v>5</v>
      </c>
      <c r="R78" s="13" t="s">
        <v>34</v>
      </c>
      <c r="S78" s="13" t="s">
        <v>34</v>
      </c>
      <c r="T78" s="13" t="s">
        <v>34</v>
      </c>
      <c r="U78" s="13" t="s">
        <v>6</v>
      </c>
      <c r="V78" s="13" t="s">
        <v>79</v>
      </c>
      <c r="W78" s="13" t="s">
        <v>6</v>
      </c>
      <c r="X78">
        <v>1000</v>
      </c>
      <c r="Y78" s="13" t="s">
        <v>6</v>
      </c>
      <c r="Z78" s="13" t="s">
        <v>34</v>
      </c>
      <c r="AA78" s="13" t="s">
        <v>34</v>
      </c>
      <c r="AB78" s="13" t="s">
        <v>6</v>
      </c>
      <c r="AC78" s="13" t="s">
        <v>6</v>
      </c>
      <c r="AD78" s="13" t="s">
        <v>78</v>
      </c>
      <c r="AE78">
        <v>3</v>
      </c>
      <c r="AF78" s="9">
        <v>1240</v>
      </c>
      <c r="AG78" s="9">
        <f t="shared" si="3"/>
        <v>31000.400000000001</v>
      </c>
    </row>
    <row r="79" spans="1:33" x14ac:dyDescent="0.2">
      <c r="A79">
        <f t="shared" si="2"/>
        <v>4</v>
      </c>
      <c r="B79">
        <v>78</v>
      </c>
      <c r="C79" s="2">
        <v>45117</v>
      </c>
      <c r="D79" t="s">
        <v>49</v>
      </c>
      <c r="E79" s="3">
        <v>0.47061342592592598</v>
      </c>
      <c r="F79" t="s">
        <v>23</v>
      </c>
      <c r="G79">
        <v>5</v>
      </c>
      <c r="H79" t="s">
        <v>16</v>
      </c>
      <c r="I79" s="4">
        <v>39.758000000000003</v>
      </c>
      <c r="J79" s="102">
        <v>1</v>
      </c>
      <c r="K79" s="13" t="s">
        <v>124</v>
      </c>
      <c r="L79" s="102">
        <v>1</v>
      </c>
      <c r="M79" s="102">
        <v>5</v>
      </c>
      <c r="N79" s="13" t="s">
        <v>42</v>
      </c>
      <c r="O79" s="9">
        <v>0.15190476190476199</v>
      </c>
      <c r="P79">
        <v>2</v>
      </c>
      <c r="Q79" s="13" t="s">
        <v>5</v>
      </c>
      <c r="R79" s="13" t="s">
        <v>34</v>
      </c>
      <c r="S79" s="13" t="s">
        <v>34</v>
      </c>
      <c r="T79" s="13" t="s">
        <v>34</v>
      </c>
      <c r="U79" s="13" t="s">
        <v>6</v>
      </c>
      <c r="V79" s="13" t="s">
        <v>79</v>
      </c>
      <c r="W79" s="13" t="s">
        <v>6</v>
      </c>
      <c r="X79">
        <v>400</v>
      </c>
      <c r="Y79" s="13" t="s">
        <v>6</v>
      </c>
      <c r="Z79" s="13" t="s">
        <v>34</v>
      </c>
      <c r="AA79" s="13" t="s">
        <v>34</v>
      </c>
      <c r="AB79" s="13" t="s">
        <v>6</v>
      </c>
      <c r="AC79" s="13" t="s">
        <v>6</v>
      </c>
      <c r="AD79" s="13" t="s">
        <v>78</v>
      </c>
      <c r="AE79">
        <v>1</v>
      </c>
      <c r="AF79" s="9">
        <v>2310</v>
      </c>
      <c r="AG79" s="9">
        <f t="shared" si="3"/>
        <v>33310.400000000001</v>
      </c>
    </row>
    <row r="80" spans="1:33" ht="17" x14ac:dyDescent="0.2">
      <c r="A80">
        <f t="shared" si="2"/>
        <v>4</v>
      </c>
      <c r="B80">
        <v>79</v>
      </c>
      <c r="C80" s="2">
        <v>45118</v>
      </c>
      <c r="D80" t="s">
        <v>55</v>
      </c>
      <c r="E80" s="3">
        <v>0.51228009259259299</v>
      </c>
      <c r="F80" t="s">
        <v>58</v>
      </c>
      <c r="G80">
        <v>6</v>
      </c>
      <c r="H80" s="7" t="s">
        <v>15</v>
      </c>
      <c r="I80" s="13">
        <v>68.75</v>
      </c>
      <c r="J80" s="102">
        <v>1</v>
      </c>
      <c r="K80" s="13" t="s">
        <v>123</v>
      </c>
      <c r="L80" s="102">
        <v>1</v>
      </c>
      <c r="M80" s="102">
        <v>4</v>
      </c>
      <c r="N80" s="13" t="s">
        <v>42</v>
      </c>
      <c r="O80" s="9">
        <v>0.14761904761904801</v>
      </c>
      <c r="P80">
        <v>2</v>
      </c>
      <c r="Q80" s="13" t="s">
        <v>5</v>
      </c>
      <c r="R80" s="13" t="s">
        <v>34</v>
      </c>
      <c r="S80" s="13" t="s">
        <v>34</v>
      </c>
      <c r="T80" s="13" t="s">
        <v>34</v>
      </c>
      <c r="U80" s="13" t="s">
        <v>6</v>
      </c>
      <c r="V80" s="13" t="s">
        <v>79</v>
      </c>
      <c r="W80" s="13" t="s">
        <v>6</v>
      </c>
      <c r="X80">
        <v>400</v>
      </c>
      <c r="Y80" s="13" t="s">
        <v>6</v>
      </c>
      <c r="Z80" s="13" t="s">
        <v>34</v>
      </c>
      <c r="AA80" s="13" t="s">
        <v>34</v>
      </c>
      <c r="AB80" s="13" t="s">
        <v>6</v>
      </c>
      <c r="AC80" s="13" t="s">
        <v>6</v>
      </c>
      <c r="AD80" s="13" t="s">
        <v>78</v>
      </c>
      <c r="AE80">
        <v>2</v>
      </c>
      <c r="AF80" s="9">
        <v>930</v>
      </c>
      <c r="AG80" s="9">
        <f t="shared" si="3"/>
        <v>34240.400000000001</v>
      </c>
    </row>
    <row r="81" spans="1:33" x14ac:dyDescent="0.2">
      <c r="A81">
        <f t="shared" si="2"/>
        <v>4</v>
      </c>
      <c r="C81" s="2"/>
      <c r="E81" s="3"/>
      <c r="I81" s="4"/>
      <c r="R81" s="13"/>
      <c r="S81" s="13"/>
      <c r="T81" s="13"/>
      <c r="U81" s="13"/>
      <c r="V81" s="13"/>
      <c r="W81" s="13"/>
      <c r="Y81" s="13"/>
      <c r="Z81" s="13"/>
      <c r="AA81" s="13"/>
      <c r="AB81" s="13"/>
      <c r="AC81" s="13"/>
      <c r="AD81" s="13"/>
      <c r="AG81" s="9" t="str">
        <f t="shared" si="3"/>
        <v/>
      </c>
    </row>
    <row r="82" spans="1:33" x14ac:dyDescent="0.2">
      <c r="A82">
        <f t="shared" si="2"/>
        <v>5</v>
      </c>
      <c r="C82" s="2"/>
      <c r="E82" s="3"/>
      <c r="I82" s="4"/>
      <c r="R82" s="13"/>
      <c r="S82" s="13"/>
      <c r="T82" s="13"/>
      <c r="U82" s="13"/>
      <c r="V82" s="13"/>
      <c r="W82" s="13"/>
      <c r="Y82" s="13"/>
      <c r="Z82" s="13"/>
      <c r="AA82" s="13"/>
      <c r="AB82" s="13"/>
      <c r="AC82" s="13"/>
      <c r="AD82" s="13"/>
      <c r="AG82" s="9" t="str">
        <f t="shared" si="3"/>
        <v/>
      </c>
    </row>
    <row r="83" spans="1:33" x14ac:dyDescent="0.2">
      <c r="A83">
        <f t="shared" si="2"/>
        <v>5</v>
      </c>
      <c r="C83" s="2"/>
      <c r="E83" s="3"/>
      <c r="I83" s="4"/>
      <c r="R83" s="13"/>
      <c r="S83" s="13"/>
      <c r="T83" s="13"/>
      <c r="U83" s="13"/>
      <c r="V83" s="13"/>
      <c r="W83" s="13"/>
      <c r="Y83" s="13"/>
      <c r="Z83" s="13"/>
      <c r="AA83" s="13"/>
      <c r="AB83" s="13"/>
      <c r="AC83" s="13"/>
      <c r="AD83" s="13"/>
      <c r="AG83" s="9" t="str">
        <f t="shared" si="3"/>
        <v/>
      </c>
    </row>
    <row r="84" spans="1:33" x14ac:dyDescent="0.2">
      <c r="A84">
        <f t="shared" si="2"/>
        <v>5</v>
      </c>
      <c r="C84" s="2"/>
      <c r="E84" s="3"/>
      <c r="I84" s="4"/>
      <c r="R84" s="13"/>
      <c r="S84" s="13"/>
      <c r="T84" s="13"/>
      <c r="U84" s="13"/>
      <c r="V84" s="13"/>
      <c r="W84" s="13"/>
      <c r="Y84" s="13"/>
      <c r="Z84" s="13"/>
      <c r="AA84" s="13"/>
      <c r="AB84" s="13"/>
      <c r="AC84" s="13"/>
      <c r="AD84" s="13"/>
      <c r="AG84" s="9" t="str">
        <f t="shared" si="3"/>
        <v/>
      </c>
    </row>
    <row r="85" spans="1:33" x14ac:dyDescent="0.2">
      <c r="A85">
        <f t="shared" si="2"/>
        <v>5</v>
      </c>
      <c r="C85" s="2"/>
      <c r="E85" s="3"/>
      <c r="I85" s="4"/>
      <c r="R85" s="13"/>
      <c r="S85" s="13"/>
      <c r="T85" s="13"/>
      <c r="U85" s="13"/>
      <c r="V85" s="13"/>
      <c r="W85" s="13"/>
      <c r="Y85" s="13"/>
      <c r="Z85" s="13"/>
      <c r="AA85" s="13"/>
      <c r="AB85" s="13"/>
      <c r="AC85" s="13"/>
      <c r="AD85" s="13"/>
      <c r="AG85" s="9" t="str">
        <f t="shared" si="3"/>
        <v/>
      </c>
    </row>
    <row r="86" spans="1:33" x14ac:dyDescent="0.2">
      <c r="A86">
        <f t="shared" si="2"/>
        <v>5</v>
      </c>
      <c r="C86" s="2"/>
      <c r="E86" s="3"/>
      <c r="I86" s="4"/>
      <c r="R86" s="13"/>
      <c r="S86" s="13"/>
      <c r="T86" s="13"/>
      <c r="U86" s="13"/>
      <c r="V86" s="13"/>
      <c r="W86" s="13"/>
      <c r="Y86" s="13"/>
      <c r="Z86" s="13"/>
      <c r="AA86" s="13"/>
      <c r="AB86" s="13"/>
      <c r="AC86" s="13"/>
      <c r="AD86" s="13"/>
      <c r="AG86" s="9" t="str">
        <f t="shared" si="3"/>
        <v/>
      </c>
    </row>
    <row r="87" spans="1:33" x14ac:dyDescent="0.2">
      <c r="A87">
        <f t="shared" si="2"/>
        <v>5</v>
      </c>
      <c r="C87" s="2"/>
      <c r="E87" s="3"/>
      <c r="I87" s="4"/>
      <c r="R87" s="13"/>
      <c r="S87" s="13"/>
      <c r="T87" s="13"/>
      <c r="U87" s="13"/>
      <c r="V87" s="13"/>
      <c r="W87" s="13"/>
      <c r="Y87" s="13"/>
      <c r="Z87" s="13"/>
      <c r="AA87" s="13"/>
      <c r="AB87" s="13"/>
      <c r="AC87" s="13"/>
      <c r="AD87" s="13"/>
      <c r="AG87" s="9" t="str">
        <f t="shared" si="3"/>
        <v/>
      </c>
    </row>
    <row r="88" spans="1:33" x14ac:dyDescent="0.2">
      <c r="A88">
        <f t="shared" si="2"/>
        <v>5</v>
      </c>
      <c r="C88" s="2"/>
      <c r="E88" s="3"/>
      <c r="I88" s="4"/>
      <c r="R88" s="13"/>
      <c r="S88" s="13"/>
      <c r="T88" s="13"/>
      <c r="U88" s="13"/>
      <c r="V88" s="13"/>
      <c r="W88" s="13"/>
      <c r="Y88" s="13"/>
      <c r="Z88" s="13"/>
      <c r="AA88" s="13"/>
      <c r="AB88" s="13"/>
      <c r="AC88" s="13"/>
      <c r="AD88" s="13"/>
      <c r="AG88" s="9" t="str">
        <f t="shared" si="3"/>
        <v/>
      </c>
    </row>
    <row r="89" spans="1:33" x14ac:dyDescent="0.2">
      <c r="A89">
        <f t="shared" si="2"/>
        <v>5</v>
      </c>
      <c r="C89" s="2"/>
      <c r="E89" s="3"/>
      <c r="I89" s="4"/>
      <c r="R89" s="13"/>
      <c r="S89" s="13"/>
      <c r="T89" s="13"/>
      <c r="U89" s="13"/>
      <c r="V89" s="13"/>
      <c r="W89" s="13"/>
      <c r="Y89" s="13"/>
      <c r="Z89" s="13"/>
      <c r="AA89" s="13"/>
      <c r="AB89" s="13"/>
      <c r="AC89" s="13"/>
      <c r="AD89" s="13"/>
      <c r="AG89" s="9" t="str">
        <f t="shared" si="3"/>
        <v/>
      </c>
    </row>
    <row r="90" spans="1:33" x14ac:dyDescent="0.2">
      <c r="A90">
        <f t="shared" si="2"/>
        <v>5</v>
      </c>
      <c r="C90" s="2"/>
      <c r="E90" s="3"/>
      <c r="I90" s="4"/>
      <c r="R90" s="13"/>
      <c r="S90" s="13"/>
      <c r="T90" s="13"/>
      <c r="U90" s="13"/>
      <c r="V90" s="13"/>
      <c r="W90" s="13"/>
      <c r="Y90" s="13"/>
      <c r="Z90" s="13"/>
      <c r="AA90" s="13"/>
      <c r="AB90" s="13"/>
      <c r="AC90" s="13"/>
      <c r="AD90" s="13"/>
      <c r="AG90" s="9" t="str">
        <f t="shared" si="3"/>
        <v/>
      </c>
    </row>
    <row r="91" spans="1:33" x14ac:dyDescent="0.2">
      <c r="A91">
        <f t="shared" si="2"/>
        <v>5</v>
      </c>
      <c r="C91" s="2"/>
      <c r="E91" s="3"/>
      <c r="I91" s="4"/>
      <c r="R91" s="13"/>
      <c r="S91" s="13"/>
      <c r="T91" s="13"/>
      <c r="U91" s="13"/>
      <c r="V91" s="13"/>
      <c r="W91" s="13"/>
      <c r="Y91" s="13"/>
      <c r="Z91" s="13"/>
      <c r="AA91" s="13"/>
      <c r="AB91" s="13"/>
      <c r="AC91" s="13"/>
      <c r="AD91" s="13"/>
      <c r="AG91" s="9" t="str">
        <f t="shared" si="3"/>
        <v/>
      </c>
    </row>
    <row r="92" spans="1:33" x14ac:dyDescent="0.2">
      <c r="A92">
        <f t="shared" si="2"/>
        <v>5</v>
      </c>
      <c r="C92" s="2"/>
      <c r="E92" s="3"/>
      <c r="I92" s="4"/>
      <c r="R92" s="13"/>
      <c r="S92" s="13"/>
      <c r="T92" s="13"/>
      <c r="U92" s="13"/>
      <c r="V92" s="13"/>
      <c r="W92" s="13"/>
      <c r="Y92" s="13"/>
      <c r="Z92" s="13"/>
      <c r="AA92" s="13"/>
      <c r="AB92" s="13"/>
      <c r="AC92" s="13"/>
      <c r="AD92" s="13"/>
      <c r="AG92" s="9" t="str">
        <f t="shared" si="3"/>
        <v/>
      </c>
    </row>
    <row r="93" spans="1:33" x14ac:dyDescent="0.2">
      <c r="A93">
        <f t="shared" si="2"/>
        <v>5</v>
      </c>
      <c r="C93" s="2"/>
      <c r="E93" s="3"/>
      <c r="I93" s="4"/>
      <c r="R93" s="13"/>
      <c r="S93" s="13"/>
      <c r="T93" s="13"/>
      <c r="U93" s="13"/>
      <c r="V93" s="13"/>
      <c r="W93" s="13"/>
      <c r="Y93" s="13"/>
      <c r="Z93" s="13"/>
      <c r="AA93" s="13"/>
      <c r="AB93" s="13"/>
      <c r="AC93" s="13"/>
      <c r="AD93" s="13"/>
      <c r="AG93" s="9" t="str">
        <f t="shared" si="3"/>
        <v/>
      </c>
    </row>
    <row r="94" spans="1:33" x14ac:dyDescent="0.2">
      <c r="A94">
        <f t="shared" si="2"/>
        <v>5</v>
      </c>
      <c r="C94" s="2"/>
      <c r="E94" s="3"/>
      <c r="I94" s="4"/>
      <c r="R94" s="13"/>
      <c r="S94" s="13"/>
      <c r="T94" s="13"/>
      <c r="U94" s="13"/>
      <c r="V94" s="13"/>
      <c r="W94" s="13"/>
      <c r="Y94" s="13"/>
      <c r="Z94" s="13"/>
      <c r="AA94" s="13"/>
      <c r="AB94" s="13"/>
      <c r="AC94" s="13"/>
      <c r="AD94" s="13"/>
      <c r="AG94" s="9" t="str">
        <f t="shared" si="3"/>
        <v/>
      </c>
    </row>
    <row r="95" spans="1:33" x14ac:dyDescent="0.2">
      <c r="A95">
        <f t="shared" si="2"/>
        <v>5</v>
      </c>
      <c r="C95" s="2"/>
      <c r="E95" s="3"/>
      <c r="I95" s="4"/>
      <c r="R95" s="13"/>
      <c r="S95" s="13"/>
      <c r="T95" s="13"/>
      <c r="U95" s="13"/>
      <c r="V95" s="13"/>
      <c r="W95" s="13"/>
      <c r="Y95" s="13"/>
      <c r="Z95" s="13"/>
      <c r="AA95" s="13"/>
      <c r="AB95" s="13"/>
      <c r="AC95" s="13"/>
      <c r="AD95" s="13"/>
      <c r="AG95" s="9" t="str">
        <f t="shared" si="3"/>
        <v/>
      </c>
    </row>
    <row r="96" spans="1:33" x14ac:dyDescent="0.2">
      <c r="A96">
        <f t="shared" si="2"/>
        <v>5</v>
      </c>
      <c r="C96" s="2"/>
      <c r="E96" s="3"/>
      <c r="I96" s="4"/>
      <c r="R96" s="13"/>
      <c r="S96" s="13"/>
      <c r="T96" s="13"/>
      <c r="U96" s="13"/>
      <c r="V96" s="13"/>
      <c r="W96" s="13"/>
      <c r="Y96" s="13"/>
      <c r="Z96" s="13"/>
      <c r="AA96" s="13"/>
      <c r="AB96" s="13"/>
      <c r="AC96" s="13"/>
      <c r="AD96" s="13"/>
      <c r="AG96" s="9" t="str">
        <f t="shared" si="3"/>
        <v/>
      </c>
    </row>
    <row r="97" spans="1:33" x14ac:dyDescent="0.2">
      <c r="A97">
        <f t="shared" si="2"/>
        <v>5</v>
      </c>
      <c r="C97" s="2"/>
      <c r="E97" s="3"/>
      <c r="I97" s="4"/>
      <c r="R97" s="13"/>
      <c r="S97" s="13"/>
      <c r="T97" s="13"/>
      <c r="U97" s="13"/>
      <c r="V97" s="13"/>
      <c r="W97" s="13"/>
      <c r="Y97" s="13"/>
      <c r="Z97" s="13"/>
      <c r="AA97" s="13"/>
      <c r="AB97" s="13"/>
      <c r="AC97" s="13"/>
      <c r="AD97" s="13"/>
      <c r="AG97" s="9" t="str">
        <f t="shared" si="3"/>
        <v/>
      </c>
    </row>
    <row r="98" spans="1:33" x14ac:dyDescent="0.2">
      <c r="A98">
        <f t="shared" si="2"/>
        <v>5</v>
      </c>
      <c r="C98" s="2"/>
      <c r="E98" s="3"/>
      <c r="I98" s="4"/>
      <c r="R98" s="13"/>
      <c r="S98" s="13"/>
      <c r="T98" s="13"/>
      <c r="U98" s="13"/>
      <c r="V98" s="13"/>
      <c r="W98" s="13"/>
      <c r="Y98" s="13"/>
      <c r="Z98" s="13"/>
      <c r="AA98" s="13"/>
      <c r="AB98" s="13"/>
      <c r="AC98" s="13"/>
      <c r="AD98" s="13"/>
      <c r="AG98" s="9" t="str">
        <f t="shared" si="3"/>
        <v/>
      </c>
    </row>
    <row r="99" spans="1:33" x14ac:dyDescent="0.2">
      <c r="A99">
        <f t="shared" si="2"/>
        <v>5</v>
      </c>
      <c r="C99" s="2"/>
      <c r="E99" s="3"/>
      <c r="I99" s="4"/>
      <c r="R99" s="13"/>
      <c r="S99" s="13"/>
      <c r="T99" s="13"/>
      <c r="U99" s="13"/>
      <c r="V99" s="13"/>
      <c r="W99" s="13"/>
      <c r="Y99" s="13"/>
      <c r="Z99" s="13"/>
      <c r="AA99" s="13"/>
      <c r="AB99" s="13"/>
      <c r="AC99" s="13"/>
      <c r="AD99" s="13"/>
      <c r="AG99" s="9" t="str">
        <f t="shared" si="3"/>
        <v/>
      </c>
    </row>
    <row r="100" spans="1:33" x14ac:dyDescent="0.2">
      <c r="A100">
        <f t="shared" si="2"/>
        <v>5</v>
      </c>
      <c r="C100" s="2"/>
      <c r="E100" s="3"/>
      <c r="I100" s="4"/>
      <c r="R100" s="13"/>
      <c r="S100" s="13"/>
      <c r="T100" s="13"/>
      <c r="U100" s="13"/>
      <c r="V100" s="13"/>
      <c r="W100" s="13"/>
      <c r="Y100" s="13"/>
      <c r="Z100" s="13"/>
      <c r="AA100" s="13"/>
      <c r="AB100" s="13"/>
      <c r="AC100" s="13"/>
      <c r="AD100" s="13"/>
      <c r="AG100" s="9" t="str">
        <f t="shared" si="3"/>
        <v/>
      </c>
    </row>
    <row r="101" spans="1:33" x14ac:dyDescent="0.2">
      <c r="A101">
        <f t="shared" si="2"/>
        <v>5</v>
      </c>
      <c r="C101" s="2"/>
      <c r="E101" s="3"/>
      <c r="I101" s="4"/>
      <c r="R101" s="13"/>
      <c r="S101" s="13"/>
      <c r="T101" s="13"/>
      <c r="U101" s="13"/>
      <c r="V101" s="13"/>
      <c r="W101" s="13"/>
      <c r="Y101" s="13"/>
      <c r="Z101" s="13"/>
      <c r="AA101" s="13"/>
      <c r="AB101" s="13"/>
      <c r="AC101" s="13"/>
      <c r="AD101" s="13"/>
      <c r="AG101" s="9" t="str">
        <f t="shared" si="3"/>
        <v/>
      </c>
    </row>
    <row r="102" spans="1:33" x14ac:dyDescent="0.2">
      <c r="A102">
        <f t="shared" si="2"/>
        <v>6</v>
      </c>
      <c r="C102" s="2"/>
      <c r="E102" s="3"/>
      <c r="I102" s="4"/>
      <c r="R102" s="13"/>
      <c r="S102" s="13"/>
      <c r="T102" s="13"/>
      <c r="U102" s="13"/>
      <c r="V102" s="13"/>
      <c r="W102" s="13"/>
      <c r="Y102" s="13"/>
      <c r="Z102" s="13"/>
      <c r="AA102" s="13"/>
      <c r="AB102" s="13"/>
      <c r="AC102" s="13"/>
      <c r="AD102" s="13"/>
      <c r="AG102" s="9" t="str">
        <f t="shared" si="3"/>
        <v/>
      </c>
    </row>
    <row r="103" spans="1:33" x14ac:dyDescent="0.2">
      <c r="A103">
        <f t="shared" si="2"/>
        <v>6</v>
      </c>
      <c r="C103" s="2"/>
      <c r="E103" s="3"/>
      <c r="I103" s="4"/>
      <c r="R103" s="13"/>
      <c r="S103" s="13"/>
      <c r="T103" s="13"/>
      <c r="U103" s="13"/>
      <c r="V103" s="13"/>
      <c r="W103" s="13"/>
      <c r="Y103" s="13"/>
      <c r="Z103" s="13"/>
      <c r="AA103" s="13"/>
      <c r="AB103" s="13"/>
      <c r="AC103" s="13"/>
      <c r="AD103" s="13"/>
      <c r="AG103" s="9" t="str">
        <f t="shared" si="3"/>
        <v/>
      </c>
    </row>
    <row r="104" spans="1:33" x14ac:dyDescent="0.2">
      <c r="A104">
        <f t="shared" si="2"/>
        <v>6</v>
      </c>
      <c r="C104" s="2"/>
      <c r="E104" s="3"/>
      <c r="I104" s="4"/>
      <c r="R104" s="13"/>
      <c r="S104" s="13"/>
      <c r="T104" s="13"/>
      <c r="U104" s="13"/>
      <c r="V104" s="13"/>
      <c r="W104" s="13"/>
      <c r="Y104" s="13"/>
      <c r="Z104" s="13"/>
      <c r="AA104" s="13"/>
      <c r="AB104" s="13"/>
      <c r="AC104" s="13"/>
      <c r="AD104" s="13"/>
      <c r="AG104" s="9" t="str">
        <f t="shared" si="3"/>
        <v/>
      </c>
    </row>
    <row r="105" spans="1:33" x14ac:dyDescent="0.2">
      <c r="A105">
        <f t="shared" si="2"/>
        <v>6</v>
      </c>
      <c r="C105" s="2"/>
      <c r="E105" s="3"/>
      <c r="I105" s="4"/>
      <c r="R105" s="13"/>
      <c r="S105" s="13"/>
      <c r="T105" s="13"/>
      <c r="U105" s="13"/>
      <c r="V105" s="13"/>
      <c r="W105" s="13"/>
      <c r="Y105" s="13"/>
      <c r="Z105" s="13"/>
      <c r="AA105" s="13"/>
      <c r="AB105" s="13"/>
      <c r="AC105" s="13"/>
      <c r="AD105" s="13"/>
      <c r="AG105" s="9" t="str">
        <f t="shared" si="3"/>
        <v/>
      </c>
    </row>
    <row r="106" spans="1:33" x14ac:dyDescent="0.2">
      <c r="A106">
        <f t="shared" si="2"/>
        <v>6</v>
      </c>
      <c r="C106" s="2"/>
      <c r="E106" s="3"/>
      <c r="I106" s="4"/>
      <c r="R106" s="13"/>
      <c r="S106" s="13"/>
      <c r="T106" s="13"/>
      <c r="U106" s="13"/>
      <c r="V106" s="13"/>
      <c r="W106" s="13"/>
      <c r="Y106" s="13"/>
      <c r="Z106" s="13"/>
      <c r="AA106" s="13"/>
      <c r="AB106" s="13"/>
      <c r="AC106" s="13"/>
      <c r="AD106" s="13"/>
      <c r="AG106" s="9" t="str">
        <f t="shared" si="3"/>
        <v/>
      </c>
    </row>
    <row r="107" spans="1:33" x14ac:dyDescent="0.2">
      <c r="A107">
        <f t="shared" si="2"/>
        <v>6</v>
      </c>
      <c r="C107" s="2"/>
      <c r="E107" s="3"/>
      <c r="I107" s="4"/>
      <c r="R107" s="13"/>
      <c r="S107" s="13"/>
      <c r="T107" s="13"/>
      <c r="U107" s="13"/>
      <c r="V107" s="13"/>
      <c r="W107" s="13"/>
      <c r="Y107" s="13"/>
      <c r="Z107" s="13"/>
      <c r="AA107" s="13"/>
      <c r="AB107" s="13"/>
      <c r="AC107" s="13"/>
      <c r="AD107" s="13"/>
      <c r="AG107" s="9" t="str">
        <f t="shared" si="3"/>
        <v/>
      </c>
    </row>
    <row r="108" spans="1:33" x14ac:dyDescent="0.2">
      <c r="A108">
        <f t="shared" si="2"/>
        <v>6</v>
      </c>
      <c r="C108" s="2"/>
      <c r="E108" s="3"/>
      <c r="I108" s="4"/>
      <c r="R108" s="13"/>
      <c r="S108" s="13"/>
      <c r="T108" s="13"/>
      <c r="U108" s="13"/>
      <c r="V108" s="13"/>
      <c r="W108" s="13"/>
      <c r="Y108" s="13"/>
      <c r="Z108" s="13"/>
      <c r="AA108" s="13"/>
      <c r="AB108" s="13"/>
      <c r="AC108" s="13"/>
      <c r="AD108" s="13"/>
      <c r="AG108" s="9" t="str">
        <f t="shared" si="3"/>
        <v/>
      </c>
    </row>
    <row r="109" spans="1:33" x14ac:dyDescent="0.2">
      <c r="A109">
        <f t="shared" si="2"/>
        <v>6</v>
      </c>
      <c r="C109" s="2"/>
      <c r="E109" s="3"/>
      <c r="I109" s="4"/>
      <c r="R109" s="13"/>
      <c r="S109" s="13"/>
      <c r="T109" s="13"/>
      <c r="U109" s="13"/>
      <c r="V109" s="13"/>
      <c r="W109" s="13"/>
      <c r="Y109" s="13"/>
      <c r="Z109" s="13"/>
      <c r="AA109" s="13"/>
      <c r="AB109" s="13"/>
      <c r="AC109" s="13"/>
      <c r="AD109" s="13"/>
      <c r="AG109" s="9" t="str">
        <f t="shared" si="3"/>
        <v/>
      </c>
    </row>
    <row r="110" spans="1:33" x14ac:dyDescent="0.2">
      <c r="A110">
        <f t="shared" si="2"/>
        <v>6</v>
      </c>
      <c r="C110" s="2"/>
      <c r="E110" s="3"/>
      <c r="I110" s="4"/>
      <c r="R110" s="13"/>
      <c r="S110" s="13"/>
      <c r="T110" s="13"/>
      <c r="U110" s="13"/>
      <c r="V110" s="13"/>
      <c r="W110" s="13"/>
      <c r="Y110" s="13"/>
      <c r="Z110" s="13"/>
      <c r="AA110" s="13"/>
      <c r="AB110" s="13"/>
      <c r="AC110" s="13"/>
      <c r="AD110" s="13"/>
      <c r="AG110" s="9" t="str">
        <f t="shared" si="3"/>
        <v/>
      </c>
    </row>
    <row r="111" spans="1:33" x14ac:dyDescent="0.2">
      <c r="A111">
        <f t="shared" si="2"/>
        <v>6</v>
      </c>
      <c r="C111" s="2"/>
      <c r="E111" s="3"/>
      <c r="I111" s="4"/>
      <c r="R111" s="13"/>
      <c r="S111" s="13"/>
      <c r="T111" s="13"/>
      <c r="U111" s="13"/>
      <c r="V111" s="13"/>
      <c r="W111" s="13"/>
      <c r="Y111" s="13"/>
      <c r="Z111" s="13"/>
      <c r="AA111" s="13"/>
      <c r="AB111" s="13"/>
      <c r="AC111" s="13"/>
      <c r="AD111" s="13"/>
      <c r="AG111" s="9" t="str">
        <f t="shared" si="3"/>
        <v/>
      </c>
    </row>
    <row r="112" spans="1:33" x14ac:dyDescent="0.2">
      <c r="A112">
        <f t="shared" si="2"/>
        <v>6</v>
      </c>
      <c r="C112" s="2"/>
      <c r="E112" s="3"/>
      <c r="I112" s="4"/>
      <c r="R112" s="13"/>
      <c r="S112" s="13"/>
      <c r="T112" s="13"/>
      <c r="U112" s="13"/>
      <c r="V112" s="13"/>
      <c r="W112" s="13"/>
      <c r="Y112" s="13"/>
      <c r="Z112" s="13"/>
      <c r="AA112" s="13"/>
      <c r="AB112" s="13"/>
      <c r="AC112" s="13"/>
      <c r="AD112" s="13"/>
      <c r="AG112" s="9" t="str">
        <f t="shared" si="3"/>
        <v/>
      </c>
    </row>
    <row r="113" spans="1:33" x14ac:dyDescent="0.2">
      <c r="A113">
        <f t="shared" si="2"/>
        <v>6</v>
      </c>
      <c r="C113" s="2"/>
      <c r="E113" s="3"/>
      <c r="I113" s="4"/>
      <c r="R113" s="13"/>
      <c r="S113" s="13"/>
      <c r="T113" s="13"/>
      <c r="U113" s="13"/>
      <c r="V113" s="13"/>
      <c r="W113" s="13"/>
      <c r="Y113" s="13"/>
      <c r="Z113" s="13"/>
      <c r="AA113" s="13"/>
      <c r="AB113" s="13"/>
      <c r="AC113" s="13"/>
      <c r="AD113" s="13"/>
      <c r="AG113" s="9" t="str">
        <f t="shared" si="3"/>
        <v/>
      </c>
    </row>
    <row r="114" spans="1:33" x14ac:dyDescent="0.2">
      <c r="A114">
        <f t="shared" si="2"/>
        <v>6</v>
      </c>
      <c r="C114" s="2"/>
      <c r="E114" s="3"/>
      <c r="I114" s="4"/>
      <c r="R114" s="13"/>
      <c r="S114" s="13"/>
      <c r="T114" s="13"/>
      <c r="U114" s="13"/>
      <c r="V114" s="13"/>
      <c r="W114" s="13"/>
      <c r="Y114" s="13"/>
      <c r="Z114" s="13"/>
      <c r="AA114" s="13"/>
      <c r="AB114" s="13"/>
      <c r="AC114" s="13"/>
      <c r="AD114" s="13"/>
      <c r="AG114" s="9" t="str">
        <f t="shared" si="3"/>
        <v/>
      </c>
    </row>
    <row r="115" spans="1:33" x14ac:dyDescent="0.2">
      <c r="A115">
        <f t="shared" si="2"/>
        <v>6</v>
      </c>
      <c r="C115" s="2"/>
      <c r="E115" s="3"/>
      <c r="I115" s="4"/>
      <c r="R115" s="13"/>
      <c r="S115" s="13"/>
      <c r="T115" s="13"/>
      <c r="U115" s="13"/>
      <c r="V115" s="13"/>
      <c r="W115" s="13"/>
      <c r="Y115" s="13"/>
      <c r="Z115" s="13"/>
      <c r="AA115" s="13"/>
      <c r="AB115" s="13"/>
      <c r="AC115" s="13"/>
      <c r="AD115" s="13"/>
      <c r="AG115" s="9" t="str">
        <f t="shared" si="3"/>
        <v/>
      </c>
    </row>
    <row r="116" spans="1:33" x14ac:dyDescent="0.2">
      <c r="A116">
        <f t="shared" si="2"/>
        <v>6</v>
      </c>
      <c r="C116" s="2"/>
      <c r="E116" s="3"/>
      <c r="I116" s="4"/>
      <c r="R116" s="13"/>
      <c r="S116" s="13"/>
      <c r="T116" s="13"/>
      <c r="U116" s="13"/>
      <c r="V116" s="13"/>
      <c r="W116" s="13"/>
      <c r="Y116" s="13"/>
      <c r="Z116" s="13"/>
      <c r="AA116" s="13"/>
      <c r="AB116" s="13"/>
      <c r="AC116" s="13"/>
      <c r="AD116" s="13"/>
      <c r="AG116" s="9" t="str">
        <f t="shared" si="3"/>
        <v/>
      </c>
    </row>
    <row r="117" spans="1:33" x14ac:dyDescent="0.2">
      <c r="A117">
        <f t="shared" si="2"/>
        <v>6</v>
      </c>
      <c r="C117" s="2"/>
      <c r="E117" s="3"/>
      <c r="I117" s="4"/>
      <c r="R117" s="13"/>
      <c r="S117" s="13"/>
      <c r="T117" s="13"/>
      <c r="U117" s="13"/>
      <c r="V117" s="13"/>
      <c r="W117" s="13"/>
      <c r="Y117" s="13"/>
      <c r="Z117" s="13"/>
      <c r="AA117" s="13"/>
      <c r="AB117" s="13"/>
      <c r="AC117" s="13"/>
      <c r="AD117" s="13"/>
      <c r="AG117" s="9" t="str">
        <f t="shared" si="3"/>
        <v/>
      </c>
    </row>
    <row r="118" spans="1:33" x14ac:dyDescent="0.2">
      <c r="A118">
        <f t="shared" si="2"/>
        <v>6</v>
      </c>
      <c r="C118" s="2"/>
      <c r="E118" s="3"/>
      <c r="I118" s="4"/>
      <c r="R118" s="13"/>
      <c r="S118" s="13"/>
      <c r="T118" s="13"/>
      <c r="U118" s="13"/>
      <c r="V118" s="13"/>
      <c r="W118" s="13"/>
      <c r="Y118" s="13"/>
      <c r="Z118" s="13"/>
      <c r="AA118" s="13"/>
      <c r="AB118" s="13"/>
      <c r="AC118" s="13"/>
      <c r="AD118" s="13"/>
      <c r="AG118" s="9" t="str">
        <f t="shared" si="3"/>
        <v/>
      </c>
    </row>
    <row r="119" spans="1:33" x14ac:dyDescent="0.2">
      <c r="A119">
        <f t="shared" si="2"/>
        <v>6</v>
      </c>
      <c r="C119" s="2"/>
      <c r="E119" s="3"/>
      <c r="I119" s="4"/>
      <c r="R119" s="13"/>
      <c r="S119" s="13"/>
      <c r="T119" s="13"/>
      <c r="U119" s="13"/>
      <c r="V119" s="13"/>
      <c r="W119" s="13"/>
      <c r="Y119" s="13"/>
      <c r="Z119" s="13"/>
      <c r="AA119" s="13"/>
      <c r="AB119" s="13"/>
      <c r="AC119" s="13"/>
      <c r="AD119" s="13"/>
      <c r="AG119" s="9" t="str">
        <f t="shared" si="3"/>
        <v/>
      </c>
    </row>
    <row r="120" spans="1:33" x14ac:dyDescent="0.2">
      <c r="A120">
        <f t="shared" si="2"/>
        <v>6</v>
      </c>
      <c r="C120" s="2"/>
      <c r="E120" s="3"/>
      <c r="I120" s="4"/>
      <c r="R120" s="13"/>
      <c r="S120" s="13"/>
      <c r="T120" s="13"/>
      <c r="U120" s="13"/>
      <c r="V120" s="13"/>
      <c r="W120" s="13"/>
      <c r="Y120" s="13"/>
      <c r="Z120" s="13"/>
      <c r="AA120" s="13"/>
      <c r="AB120" s="13"/>
      <c r="AC120" s="13"/>
      <c r="AD120" s="13"/>
      <c r="AG120" s="9" t="str">
        <f t="shared" si="3"/>
        <v/>
      </c>
    </row>
    <row r="121" spans="1:33" x14ac:dyDescent="0.2">
      <c r="A121">
        <f t="shared" si="2"/>
        <v>6</v>
      </c>
      <c r="C121" s="2"/>
      <c r="E121" s="3"/>
      <c r="I121" s="4"/>
      <c r="R121" s="13"/>
      <c r="S121" s="13"/>
      <c r="T121" s="13"/>
      <c r="U121" s="13"/>
      <c r="V121" s="13"/>
      <c r="W121" s="13"/>
      <c r="Y121" s="13"/>
      <c r="Z121" s="13"/>
      <c r="AA121" s="13"/>
      <c r="AB121" s="13"/>
      <c r="AC121" s="13"/>
      <c r="AD121" s="13"/>
      <c r="AG121" s="9" t="str">
        <f t="shared" si="3"/>
        <v/>
      </c>
    </row>
    <row r="122" spans="1:33" x14ac:dyDescent="0.2">
      <c r="A122">
        <f t="shared" si="2"/>
        <v>7</v>
      </c>
      <c r="C122" s="2"/>
      <c r="E122" s="3"/>
      <c r="I122" s="4"/>
      <c r="R122" s="13"/>
      <c r="S122" s="13"/>
      <c r="T122" s="13"/>
      <c r="U122" s="13"/>
      <c r="V122" s="13"/>
      <c r="W122" s="13"/>
      <c r="Y122" s="13"/>
      <c r="Z122" s="13"/>
      <c r="AA122" s="13"/>
      <c r="AB122" s="13"/>
      <c r="AC122" s="13"/>
      <c r="AD122" s="13"/>
      <c r="AG122" s="9" t="str">
        <f t="shared" si="3"/>
        <v/>
      </c>
    </row>
    <row r="123" spans="1:33" x14ac:dyDescent="0.2">
      <c r="A123">
        <f t="shared" si="2"/>
        <v>7</v>
      </c>
      <c r="C123" s="2"/>
      <c r="E123" s="3"/>
      <c r="I123" s="4"/>
      <c r="R123" s="13"/>
      <c r="S123" s="13"/>
      <c r="T123" s="13"/>
      <c r="U123" s="13"/>
      <c r="V123" s="13"/>
      <c r="W123" s="13"/>
      <c r="Y123" s="13"/>
      <c r="Z123" s="13"/>
      <c r="AA123" s="13"/>
      <c r="AB123" s="13"/>
      <c r="AC123" s="13"/>
      <c r="AD123" s="13"/>
      <c r="AG123" s="9" t="str">
        <f t="shared" si="3"/>
        <v/>
      </c>
    </row>
    <row r="124" spans="1:33" x14ac:dyDescent="0.2">
      <c r="A124">
        <f t="shared" si="2"/>
        <v>7</v>
      </c>
      <c r="C124" s="2"/>
      <c r="E124" s="3"/>
      <c r="I124" s="4"/>
      <c r="R124" s="13"/>
      <c r="S124" s="13"/>
      <c r="T124" s="13"/>
      <c r="U124" s="13"/>
      <c r="V124" s="13"/>
      <c r="W124" s="13"/>
      <c r="Y124" s="13"/>
      <c r="Z124" s="13"/>
      <c r="AA124" s="13"/>
      <c r="AB124" s="13"/>
      <c r="AC124" s="13"/>
      <c r="AD124" s="13"/>
      <c r="AG124" s="9" t="str">
        <f t="shared" si="3"/>
        <v/>
      </c>
    </row>
    <row r="125" spans="1:33" x14ac:dyDescent="0.2">
      <c r="A125">
        <f t="shared" si="2"/>
        <v>7</v>
      </c>
      <c r="C125" s="2"/>
      <c r="E125" s="3"/>
      <c r="I125" s="4"/>
      <c r="R125" s="13"/>
      <c r="S125" s="13"/>
      <c r="T125" s="13"/>
      <c r="U125" s="13"/>
      <c r="V125" s="13"/>
      <c r="W125" s="13"/>
      <c r="Y125" s="13"/>
      <c r="Z125" s="13"/>
      <c r="AA125" s="13"/>
      <c r="AB125" s="13"/>
      <c r="AC125" s="13"/>
      <c r="AD125" s="13"/>
      <c r="AG125" s="9" t="str">
        <f t="shared" si="3"/>
        <v/>
      </c>
    </row>
    <row r="126" spans="1:33" x14ac:dyDescent="0.2">
      <c r="A126">
        <f t="shared" si="2"/>
        <v>7</v>
      </c>
      <c r="C126" s="2"/>
      <c r="E126" s="3"/>
      <c r="I126" s="4"/>
      <c r="R126" s="13"/>
      <c r="S126" s="13"/>
      <c r="T126" s="13"/>
      <c r="U126" s="13"/>
      <c r="V126" s="13"/>
      <c r="W126" s="13"/>
      <c r="Y126" s="13"/>
      <c r="Z126" s="13"/>
      <c r="AA126" s="13"/>
      <c r="AB126" s="13"/>
      <c r="AC126" s="13"/>
      <c r="AD126" s="13"/>
      <c r="AG126" s="9" t="str">
        <f t="shared" si="3"/>
        <v/>
      </c>
    </row>
    <row r="127" spans="1:33" x14ac:dyDescent="0.2">
      <c r="A127">
        <f t="shared" si="2"/>
        <v>7</v>
      </c>
      <c r="C127" s="2"/>
      <c r="E127" s="3"/>
      <c r="I127" s="4"/>
      <c r="R127" s="13"/>
      <c r="S127" s="13"/>
      <c r="T127" s="13"/>
      <c r="U127" s="13"/>
      <c r="V127" s="13"/>
      <c r="W127" s="13"/>
      <c r="Y127" s="13"/>
      <c r="Z127" s="13"/>
      <c r="AA127" s="13"/>
      <c r="AB127" s="13"/>
      <c r="AC127" s="13"/>
      <c r="AD127" s="13"/>
      <c r="AG127" s="9" t="str">
        <f t="shared" si="3"/>
        <v/>
      </c>
    </row>
    <row r="128" spans="1:33" x14ac:dyDescent="0.2">
      <c r="A128">
        <f t="shared" si="2"/>
        <v>7</v>
      </c>
      <c r="C128" s="2"/>
      <c r="E128" s="3"/>
      <c r="I128" s="4"/>
      <c r="R128" s="13"/>
      <c r="S128" s="13"/>
      <c r="T128" s="13"/>
      <c r="U128" s="13"/>
      <c r="V128" s="13"/>
      <c r="W128" s="13"/>
      <c r="Y128" s="13"/>
      <c r="Z128" s="13"/>
      <c r="AA128" s="13"/>
      <c r="AB128" s="13"/>
      <c r="AC128" s="13"/>
      <c r="AD128" s="13"/>
      <c r="AG128" s="9" t="str">
        <f t="shared" si="3"/>
        <v/>
      </c>
    </row>
    <row r="129" spans="1:33" x14ac:dyDescent="0.2">
      <c r="A129">
        <f t="shared" si="2"/>
        <v>7</v>
      </c>
      <c r="C129" s="2"/>
      <c r="E129" s="3"/>
      <c r="I129" s="4"/>
      <c r="R129" s="13"/>
      <c r="S129" s="13"/>
      <c r="T129" s="13"/>
      <c r="U129" s="13"/>
      <c r="V129" s="13"/>
      <c r="W129" s="13"/>
      <c r="Y129" s="13"/>
      <c r="Z129" s="13"/>
      <c r="AA129" s="13"/>
      <c r="AB129" s="13"/>
      <c r="AC129" s="13"/>
      <c r="AD129" s="13"/>
      <c r="AG129" s="9" t="str">
        <f t="shared" si="3"/>
        <v/>
      </c>
    </row>
    <row r="130" spans="1:33" x14ac:dyDescent="0.2">
      <c r="A130">
        <f t="shared" si="2"/>
        <v>7</v>
      </c>
      <c r="C130" s="2"/>
      <c r="E130" s="3"/>
      <c r="I130" s="4"/>
      <c r="R130" s="13"/>
      <c r="S130" s="13"/>
      <c r="T130" s="13"/>
      <c r="U130" s="13"/>
      <c r="V130" s="13"/>
      <c r="W130" s="13"/>
      <c r="Y130" s="13"/>
      <c r="Z130" s="13"/>
      <c r="AA130" s="13"/>
      <c r="AB130" s="13"/>
      <c r="AC130" s="13"/>
      <c r="AD130" s="13"/>
      <c r="AG130" s="9" t="str">
        <f t="shared" si="3"/>
        <v/>
      </c>
    </row>
    <row r="131" spans="1:33" x14ac:dyDescent="0.2">
      <c r="A131">
        <f t="shared" ref="A131:A194" si="4">ROUNDUP(ROW(A130)/20,0)</f>
        <v>7</v>
      </c>
      <c r="C131" s="2"/>
      <c r="E131" s="3"/>
      <c r="I131" s="4"/>
      <c r="R131" s="13"/>
      <c r="S131" s="13"/>
      <c r="T131" s="13"/>
      <c r="U131" s="13"/>
      <c r="V131" s="13"/>
      <c r="W131" s="13"/>
      <c r="Y131" s="13"/>
      <c r="Z131" s="13"/>
      <c r="AA131" s="13"/>
      <c r="AB131" s="13"/>
      <c r="AC131" s="13"/>
      <c r="AD131" s="13"/>
      <c r="AG131" s="9" t="str">
        <f t="shared" si="3"/>
        <v/>
      </c>
    </row>
    <row r="132" spans="1:33" x14ac:dyDescent="0.2">
      <c r="A132">
        <f t="shared" si="4"/>
        <v>7</v>
      </c>
      <c r="C132" s="2"/>
      <c r="E132" s="3"/>
      <c r="I132" s="4"/>
      <c r="R132" s="13"/>
      <c r="S132" s="13"/>
      <c r="T132" s="13"/>
      <c r="U132" s="13"/>
      <c r="V132" s="13"/>
      <c r="W132" s="13"/>
      <c r="Y132" s="13"/>
      <c r="Z132" s="13"/>
      <c r="AA132" s="13"/>
      <c r="AB132" s="13"/>
      <c r="AC132" s="13"/>
      <c r="AD132" s="13"/>
      <c r="AG132" s="9" t="str">
        <f t="shared" ref="AG132:AG195" si="5">IF(AF132&lt;&gt;"", AG131+AF132, "")</f>
        <v/>
      </c>
    </row>
    <row r="133" spans="1:33" x14ac:dyDescent="0.2">
      <c r="A133">
        <f t="shared" si="4"/>
        <v>7</v>
      </c>
      <c r="C133" s="2"/>
      <c r="E133" s="3"/>
      <c r="I133" s="4"/>
      <c r="R133" s="13"/>
      <c r="S133" s="13"/>
      <c r="T133" s="13"/>
      <c r="U133" s="13"/>
      <c r="V133" s="13"/>
      <c r="W133" s="13"/>
      <c r="Y133" s="13"/>
      <c r="Z133" s="13"/>
      <c r="AA133" s="13"/>
      <c r="AB133" s="13"/>
      <c r="AC133" s="13"/>
      <c r="AD133" s="13"/>
      <c r="AG133" s="9" t="str">
        <f t="shared" si="5"/>
        <v/>
      </c>
    </row>
    <row r="134" spans="1:33" x14ac:dyDescent="0.2">
      <c r="A134">
        <f t="shared" si="4"/>
        <v>7</v>
      </c>
      <c r="C134" s="2"/>
      <c r="E134" s="3"/>
      <c r="I134" s="4"/>
      <c r="R134" s="13"/>
      <c r="S134" s="13"/>
      <c r="T134" s="13"/>
      <c r="U134" s="13"/>
      <c r="V134" s="13"/>
      <c r="W134" s="13"/>
      <c r="Y134" s="13"/>
      <c r="Z134" s="13"/>
      <c r="AA134" s="13"/>
      <c r="AB134" s="13"/>
      <c r="AC134" s="13"/>
      <c r="AD134" s="13"/>
      <c r="AG134" s="9" t="str">
        <f t="shared" si="5"/>
        <v/>
      </c>
    </row>
    <row r="135" spans="1:33" x14ac:dyDescent="0.2">
      <c r="A135">
        <f t="shared" si="4"/>
        <v>7</v>
      </c>
      <c r="C135" s="2"/>
      <c r="E135" s="3"/>
      <c r="I135" s="4"/>
      <c r="R135" s="13"/>
      <c r="S135" s="13"/>
      <c r="T135" s="13"/>
      <c r="U135" s="13"/>
      <c r="V135" s="13"/>
      <c r="W135" s="13"/>
      <c r="Y135" s="13"/>
      <c r="Z135" s="13"/>
      <c r="AA135" s="13"/>
      <c r="AB135" s="13"/>
      <c r="AC135" s="13"/>
      <c r="AD135" s="13"/>
      <c r="AG135" s="9" t="str">
        <f t="shared" si="5"/>
        <v/>
      </c>
    </row>
    <row r="136" spans="1:33" x14ac:dyDescent="0.2">
      <c r="A136">
        <f t="shared" si="4"/>
        <v>7</v>
      </c>
      <c r="C136" s="2"/>
      <c r="E136" s="3"/>
      <c r="I136" s="4"/>
      <c r="R136" s="13"/>
      <c r="S136" s="13"/>
      <c r="T136" s="13"/>
      <c r="U136" s="13"/>
      <c r="V136" s="13"/>
      <c r="W136" s="13"/>
      <c r="Y136" s="13"/>
      <c r="Z136" s="13"/>
      <c r="AA136" s="13"/>
      <c r="AB136" s="13"/>
      <c r="AC136" s="13"/>
      <c r="AD136" s="13"/>
      <c r="AG136" s="9" t="str">
        <f t="shared" si="5"/>
        <v/>
      </c>
    </row>
    <row r="137" spans="1:33" x14ac:dyDescent="0.2">
      <c r="A137">
        <f t="shared" si="4"/>
        <v>7</v>
      </c>
      <c r="C137" s="2"/>
      <c r="E137" s="3"/>
      <c r="I137" s="4"/>
      <c r="R137" s="13"/>
      <c r="S137" s="13"/>
      <c r="T137" s="13"/>
      <c r="U137" s="13"/>
      <c r="V137" s="13"/>
      <c r="W137" s="13"/>
      <c r="Y137" s="13"/>
      <c r="Z137" s="13"/>
      <c r="AA137" s="13"/>
      <c r="AB137" s="13"/>
      <c r="AC137" s="13"/>
      <c r="AD137" s="13"/>
      <c r="AG137" s="9" t="str">
        <f t="shared" si="5"/>
        <v/>
      </c>
    </row>
    <row r="138" spans="1:33" x14ac:dyDescent="0.2">
      <c r="A138">
        <f t="shared" si="4"/>
        <v>7</v>
      </c>
      <c r="C138" s="2"/>
      <c r="E138" s="3"/>
      <c r="I138" s="4"/>
      <c r="R138" s="13"/>
      <c r="S138" s="13"/>
      <c r="T138" s="13"/>
      <c r="U138" s="13"/>
      <c r="V138" s="13"/>
      <c r="W138" s="13"/>
      <c r="Y138" s="13"/>
      <c r="Z138" s="13"/>
      <c r="AA138" s="13"/>
      <c r="AB138" s="13"/>
      <c r="AC138" s="13"/>
      <c r="AD138" s="13"/>
      <c r="AG138" s="9" t="str">
        <f t="shared" si="5"/>
        <v/>
      </c>
    </row>
    <row r="139" spans="1:33" x14ac:dyDescent="0.2">
      <c r="A139">
        <f t="shared" si="4"/>
        <v>7</v>
      </c>
      <c r="C139" s="2"/>
      <c r="E139" s="3"/>
      <c r="I139" s="4"/>
      <c r="R139" s="13"/>
      <c r="S139" s="13"/>
      <c r="T139" s="13"/>
      <c r="U139" s="13"/>
      <c r="V139" s="13"/>
      <c r="W139" s="13"/>
      <c r="Y139" s="13"/>
      <c r="Z139" s="13"/>
      <c r="AA139" s="13"/>
      <c r="AB139" s="13"/>
      <c r="AC139" s="13"/>
      <c r="AD139" s="13"/>
      <c r="AG139" s="9" t="str">
        <f t="shared" si="5"/>
        <v/>
      </c>
    </row>
    <row r="140" spans="1:33" x14ac:dyDescent="0.2">
      <c r="A140">
        <f t="shared" si="4"/>
        <v>7</v>
      </c>
      <c r="C140" s="2"/>
      <c r="E140" s="3"/>
      <c r="I140" s="4"/>
      <c r="R140" s="13"/>
      <c r="S140" s="13"/>
      <c r="T140" s="13"/>
      <c r="U140" s="13"/>
      <c r="V140" s="13"/>
      <c r="W140" s="13"/>
      <c r="Y140" s="13"/>
      <c r="Z140" s="13"/>
      <c r="AA140" s="13"/>
      <c r="AB140" s="13"/>
      <c r="AC140" s="13"/>
      <c r="AD140" s="13"/>
      <c r="AG140" s="9" t="str">
        <f t="shared" si="5"/>
        <v/>
      </c>
    </row>
    <row r="141" spans="1:33" x14ac:dyDescent="0.2">
      <c r="A141">
        <f t="shared" si="4"/>
        <v>7</v>
      </c>
      <c r="C141" s="2"/>
      <c r="E141" s="3"/>
      <c r="I141" s="4"/>
      <c r="R141" s="13"/>
      <c r="S141" s="13"/>
      <c r="T141" s="13"/>
      <c r="U141" s="13"/>
      <c r="V141" s="13"/>
      <c r="W141" s="13"/>
      <c r="Y141" s="13"/>
      <c r="Z141" s="13"/>
      <c r="AA141" s="13"/>
      <c r="AB141" s="13"/>
      <c r="AC141" s="13"/>
      <c r="AD141" s="13"/>
      <c r="AG141" s="9" t="str">
        <f t="shared" si="5"/>
        <v/>
      </c>
    </row>
    <row r="142" spans="1:33" x14ac:dyDescent="0.2">
      <c r="A142">
        <f t="shared" si="4"/>
        <v>8</v>
      </c>
      <c r="C142" s="2"/>
      <c r="E142" s="3"/>
      <c r="I142" s="4"/>
      <c r="R142" s="13"/>
      <c r="S142" s="13"/>
      <c r="T142" s="13"/>
      <c r="U142" s="13"/>
      <c r="V142" s="13"/>
      <c r="W142" s="13"/>
      <c r="Y142" s="13"/>
      <c r="Z142" s="13"/>
      <c r="AA142" s="13"/>
      <c r="AB142" s="13"/>
      <c r="AC142" s="13"/>
      <c r="AD142" s="13"/>
      <c r="AG142" s="9" t="str">
        <f t="shared" si="5"/>
        <v/>
      </c>
    </row>
    <row r="143" spans="1:33" x14ac:dyDescent="0.2">
      <c r="A143">
        <f t="shared" si="4"/>
        <v>8</v>
      </c>
      <c r="C143" s="2"/>
      <c r="E143" s="3"/>
      <c r="I143" s="4"/>
      <c r="R143" s="13"/>
      <c r="S143" s="13"/>
      <c r="T143" s="13"/>
      <c r="U143" s="13"/>
      <c r="V143" s="13"/>
      <c r="W143" s="13"/>
      <c r="Y143" s="13"/>
      <c r="Z143" s="13"/>
      <c r="AA143" s="13"/>
      <c r="AB143" s="13"/>
      <c r="AC143" s="13"/>
      <c r="AD143" s="13"/>
      <c r="AG143" s="9" t="str">
        <f t="shared" si="5"/>
        <v/>
      </c>
    </row>
    <row r="144" spans="1:33" x14ac:dyDescent="0.2">
      <c r="A144">
        <f t="shared" si="4"/>
        <v>8</v>
      </c>
      <c r="C144" s="2"/>
      <c r="E144" s="3"/>
      <c r="I144" s="4"/>
      <c r="R144" s="13"/>
      <c r="S144" s="13"/>
      <c r="T144" s="13"/>
      <c r="U144" s="13"/>
      <c r="V144" s="13"/>
      <c r="W144" s="13"/>
      <c r="Y144" s="13"/>
      <c r="Z144" s="13"/>
      <c r="AA144" s="13"/>
      <c r="AB144" s="13"/>
      <c r="AC144" s="13"/>
      <c r="AD144" s="13"/>
      <c r="AG144" s="9" t="str">
        <f t="shared" si="5"/>
        <v/>
      </c>
    </row>
    <row r="145" spans="1:33" x14ac:dyDescent="0.2">
      <c r="A145">
        <f t="shared" si="4"/>
        <v>8</v>
      </c>
      <c r="C145" s="2"/>
      <c r="E145" s="3"/>
      <c r="I145" s="4"/>
      <c r="R145" s="13"/>
      <c r="S145" s="13"/>
      <c r="T145" s="13"/>
      <c r="U145" s="13"/>
      <c r="V145" s="13"/>
      <c r="W145" s="13"/>
      <c r="Y145" s="13"/>
      <c r="Z145" s="13"/>
      <c r="AA145" s="13"/>
      <c r="AB145" s="13"/>
      <c r="AC145" s="13"/>
      <c r="AD145" s="13"/>
      <c r="AG145" s="9" t="str">
        <f t="shared" si="5"/>
        <v/>
      </c>
    </row>
    <row r="146" spans="1:33" x14ac:dyDescent="0.2">
      <c r="A146">
        <f t="shared" si="4"/>
        <v>8</v>
      </c>
      <c r="C146" s="2"/>
      <c r="E146" s="3"/>
      <c r="I146" s="4"/>
      <c r="R146" s="13"/>
      <c r="S146" s="13"/>
      <c r="T146" s="13"/>
      <c r="U146" s="13"/>
      <c r="V146" s="13"/>
      <c r="W146" s="13"/>
      <c r="Y146" s="13"/>
      <c r="Z146" s="13"/>
      <c r="AA146" s="13"/>
      <c r="AB146" s="13"/>
      <c r="AC146" s="13"/>
      <c r="AD146" s="13"/>
      <c r="AG146" s="9" t="str">
        <f t="shared" si="5"/>
        <v/>
      </c>
    </row>
    <row r="147" spans="1:33" x14ac:dyDescent="0.2">
      <c r="A147">
        <f t="shared" si="4"/>
        <v>8</v>
      </c>
      <c r="C147" s="2"/>
      <c r="E147" s="3"/>
      <c r="I147" s="4"/>
      <c r="R147" s="13"/>
      <c r="S147" s="13"/>
      <c r="T147" s="13"/>
      <c r="U147" s="13"/>
      <c r="V147" s="13"/>
      <c r="W147" s="13"/>
      <c r="Y147" s="13"/>
      <c r="Z147" s="13"/>
      <c r="AA147" s="13"/>
      <c r="AB147" s="13"/>
      <c r="AC147" s="13"/>
      <c r="AD147" s="13"/>
      <c r="AG147" s="9" t="str">
        <f t="shared" si="5"/>
        <v/>
      </c>
    </row>
    <row r="148" spans="1:33" x14ac:dyDescent="0.2">
      <c r="A148">
        <f t="shared" si="4"/>
        <v>8</v>
      </c>
      <c r="C148" s="2"/>
      <c r="E148" s="3"/>
      <c r="I148" s="4"/>
      <c r="R148" s="13"/>
      <c r="S148" s="13"/>
      <c r="T148" s="13"/>
      <c r="U148" s="13"/>
      <c r="V148" s="13"/>
      <c r="W148" s="13"/>
      <c r="Y148" s="13"/>
      <c r="Z148" s="13"/>
      <c r="AA148" s="13"/>
      <c r="AB148" s="13"/>
      <c r="AC148" s="13"/>
      <c r="AD148" s="13"/>
      <c r="AG148" s="9" t="str">
        <f t="shared" si="5"/>
        <v/>
      </c>
    </row>
    <row r="149" spans="1:33" x14ac:dyDescent="0.2">
      <c r="A149">
        <f t="shared" si="4"/>
        <v>8</v>
      </c>
      <c r="C149" s="2"/>
      <c r="E149" s="3"/>
      <c r="I149" s="4"/>
      <c r="R149" s="13"/>
      <c r="S149" s="13"/>
      <c r="T149" s="13"/>
      <c r="U149" s="13"/>
      <c r="V149" s="13"/>
      <c r="W149" s="13"/>
      <c r="Y149" s="13"/>
      <c r="Z149" s="13"/>
      <c r="AA149" s="13"/>
      <c r="AB149" s="13"/>
      <c r="AC149" s="13"/>
      <c r="AD149" s="13"/>
      <c r="AG149" s="9" t="str">
        <f t="shared" si="5"/>
        <v/>
      </c>
    </row>
    <row r="150" spans="1:33" x14ac:dyDescent="0.2">
      <c r="A150">
        <f t="shared" si="4"/>
        <v>8</v>
      </c>
      <c r="C150" s="2"/>
      <c r="E150" s="3"/>
      <c r="I150" s="4"/>
      <c r="R150" s="13"/>
      <c r="S150" s="13"/>
      <c r="T150" s="13"/>
      <c r="U150" s="13"/>
      <c r="V150" s="13"/>
      <c r="W150" s="13"/>
      <c r="Y150" s="13"/>
      <c r="Z150" s="13"/>
      <c r="AA150" s="13"/>
      <c r="AB150" s="13"/>
      <c r="AC150" s="13"/>
      <c r="AD150" s="13"/>
      <c r="AG150" s="9" t="str">
        <f t="shared" si="5"/>
        <v/>
      </c>
    </row>
    <row r="151" spans="1:33" x14ac:dyDescent="0.2">
      <c r="A151">
        <f t="shared" si="4"/>
        <v>8</v>
      </c>
      <c r="C151" s="2"/>
      <c r="E151" s="3"/>
      <c r="I151" s="4"/>
      <c r="R151" s="13"/>
      <c r="S151" s="13"/>
      <c r="T151" s="13"/>
      <c r="U151" s="13"/>
      <c r="V151" s="13"/>
      <c r="W151" s="13"/>
      <c r="Y151" s="13"/>
      <c r="Z151" s="13"/>
      <c r="AA151" s="13"/>
      <c r="AB151" s="13"/>
      <c r="AC151" s="13"/>
      <c r="AD151" s="13"/>
      <c r="AG151" s="9" t="str">
        <f t="shared" si="5"/>
        <v/>
      </c>
    </row>
    <row r="152" spans="1:33" x14ac:dyDescent="0.2">
      <c r="A152">
        <f t="shared" si="4"/>
        <v>8</v>
      </c>
      <c r="C152" s="2"/>
      <c r="E152" s="3"/>
      <c r="I152" s="4"/>
      <c r="R152" s="13"/>
      <c r="S152" s="13"/>
      <c r="T152" s="13"/>
      <c r="U152" s="13"/>
      <c r="V152" s="13"/>
      <c r="W152" s="13"/>
      <c r="Y152" s="13"/>
      <c r="Z152" s="13"/>
      <c r="AA152" s="13"/>
      <c r="AB152" s="13"/>
      <c r="AC152" s="13"/>
      <c r="AD152" s="13"/>
      <c r="AG152" s="9" t="str">
        <f t="shared" si="5"/>
        <v/>
      </c>
    </row>
    <row r="153" spans="1:33" x14ac:dyDescent="0.2">
      <c r="A153">
        <f t="shared" si="4"/>
        <v>8</v>
      </c>
      <c r="C153" s="2"/>
      <c r="E153" s="3"/>
      <c r="I153" s="4"/>
      <c r="R153" s="13"/>
      <c r="S153" s="13"/>
      <c r="T153" s="13"/>
      <c r="U153" s="13"/>
      <c r="V153" s="13"/>
      <c r="W153" s="13"/>
      <c r="Y153" s="13"/>
      <c r="Z153" s="13"/>
      <c r="AA153" s="13"/>
      <c r="AB153" s="13"/>
      <c r="AC153" s="13"/>
      <c r="AD153" s="13"/>
      <c r="AG153" s="9" t="str">
        <f t="shared" si="5"/>
        <v/>
      </c>
    </row>
    <row r="154" spans="1:33" x14ac:dyDescent="0.2">
      <c r="A154">
        <f t="shared" si="4"/>
        <v>8</v>
      </c>
      <c r="C154" s="2"/>
      <c r="E154" s="3"/>
      <c r="I154" s="4"/>
      <c r="R154" s="13"/>
      <c r="S154" s="13"/>
      <c r="T154" s="13"/>
      <c r="U154" s="13"/>
      <c r="V154" s="13"/>
      <c r="W154" s="13"/>
      <c r="Y154" s="13"/>
      <c r="Z154" s="13"/>
      <c r="AA154" s="13"/>
      <c r="AB154" s="13"/>
      <c r="AC154" s="13"/>
      <c r="AD154" s="13"/>
      <c r="AG154" s="9" t="str">
        <f t="shared" si="5"/>
        <v/>
      </c>
    </row>
    <row r="155" spans="1:33" x14ac:dyDescent="0.2">
      <c r="A155">
        <f t="shared" si="4"/>
        <v>8</v>
      </c>
      <c r="C155" s="2"/>
      <c r="E155" s="3"/>
      <c r="I155" s="4"/>
      <c r="R155" s="13"/>
      <c r="S155" s="13"/>
      <c r="T155" s="13"/>
      <c r="U155" s="13"/>
      <c r="V155" s="13"/>
      <c r="W155" s="13"/>
      <c r="Y155" s="13"/>
      <c r="Z155" s="13"/>
      <c r="AA155" s="13"/>
      <c r="AB155" s="13"/>
      <c r="AC155" s="13"/>
      <c r="AD155" s="13"/>
      <c r="AG155" s="9" t="str">
        <f t="shared" si="5"/>
        <v/>
      </c>
    </row>
    <row r="156" spans="1:33" x14ac:dyDescent="0.2">
      <c r="A156">
        <f t="shared" si="4"/>
        <v>8</v>
      </c>
      <c r="C156" s="2"/>
      <c r="E156" s="3"/>
      <c r="I156" s="4"/>
      <c r="R156" s="13"/>
      <c r="S156" s="13"/>
      <c r="T156" s="13"/>
      <c r="U156" s="13"/>
      <c r="V156" s="13"/>
      <c r="W156" s="13"/>
      <c r="Y156" s="13"/>
      <c r="Z156" s="13"/>
      <c r="AA156" s="13"/>
      <c r="AB156" s="13"/>
      <c r="AC156" s="13"/>
      <c r="AD156" s="13"/>
      <c r="AG156" s="9" t="str">
        <f t="shared" si="5"/>
        <v/>
      </c>
    </row>
    <row r="157" spans="1:33" x14ac:dyDescent="0.2">
      <c r="A157">
        <f t="shared" si="4"/>
        <v>8</v>
      </c>
      <c r="C157" s="2"/>
      <c r="E157" s="3"/>
      <c r="I157" s="4"/>
      <c r="R157" s="13"/>
      <c r="S157" s="13"/>
      <c r="T157" s="13"/>
      <c r="U157" s="13"/>
      <c r="V157" s="13"/>
      <c r="W157" s="13"/>
      <c r="Y157" s="13"/>
      <c r="Z157" s="13"/>
      <c r="AA157" s="13"/>
      <c r="AB157" s="13"/>
      <c r="AC157" s="13"/>
      <c r="AD157" s="13"/>
      <c r="AG157" s="9" t="str">
        <f t="shared" si="5"/>
        <v/>
      </c>
    </row>
    <row r="158" spans="1:33" x14ac:dyDescent="0.2">
      <c r="A158">
        <f t="shared" si="4"/>
        <v>8</v>
      </c>
      <c r="C158" s="2"/>
      <c r="E158" s="3"/>
      <c r="I158" s="4"/>
      <c r="R158" s="13"/>
      <c r="S158" s="13"/>
      <c r="T158" s="13"/>
      <c r="U158" s="13"/>
      <c r="V158" s="13"/>
      <c r="W158" s="13"/>
      <c r="Y158" s="13"/>
      <c r="Z158" s="13"/>
      <c r="AA158" s="13"/>
      <c r="AB158" s="13"/>
      <c r="AC158" s="13"/>
      <c r="AD158" s="13"/>
      <c r="AG158" s="9" t="str">
        <f t="shared" si="5"/>
        <v/>
      </c>
    </row>
    <row r="159" spans="1:33" x14ac:dyDescent="0.2">
      <c r="A159">
        <f t="shared" si="4"/>
        <v>8</v>
      </c>
      <c r="C159" s="2"/>
      <c r="E159" s="3"/>
      <c r="I159" s="4"/>
      <c r="R159" s="13"/>
      <c r="S159" s="13"/>
      <c r="T159" s="13"/>
      <c r="U159" s="13"/>
      <c r="V159" s="13"/>
      <c r="W159" s="13"/>
      <c r="Y159" s="13"/>
      <c r="Z159" s="13"/>
      <c r="AA159" s="13"/>
      <c r="AB159" s="13"/>
      <c r="AC159" s="13"/>
      <c r="AD159" s="13"/>
      <c r="AG159" s="9" t="str">
        <f t="shared" si="5"/>
        <v/>
      </c>
    </row>
    <row r="160" spans="1:33" x14ac:dyDescent="0.2">
      <c r="A160">
        <f t="shared" si="4"/>
        <v>8</v>
      </c>
      <c r="C160" s="2"/>
      <c r="E160" s="3"/>
      <c r="I160" s="4"/>
      <c r="R160" s="13"/>
      <c r="S160" s="13"/>
      <c r="T160" s="13"/>
      <c r="U160" s="13"/>
      <c r="V160" s="13"/>
      <c r="W160" s="13"/>
      <c r="Y160" s="13"/>
      <c r="Z160" s="13"/>
      <c r="AA160" s="13"/>
      <c r="AB160" s="13"/>
      <c r="AC160" s="13"/>
      <c r="AD160" s="13"/>
      <c r="AG160" s="9" t="str">
        <f t="shared" si="5"/>
        <v/>
      </c>
    </row>
    <row r="161" spans="1:33" x14ac:dyDescent="0.2">
      <c r="A161">
        <f t="shared" si="4"/>
        <v>8</v>
      </c>
      <c r="C161" s="2"/>
      <c r="E161" s="3"/>
      <c r="I161" s="4"/>
      <c r="R161" s="13"/>
      <c r="S161" s="13"/>
      <c r="T161" s="13"/>
      <c r="U161" s="13"/>
      <c r="V161" s="13"/>
      <c r="W161" s="13"/>
      <c r="Y161" s="13"/>
      <c r="Z161" s="13"/>
      <c r="AA161" s="13"/>
      <c r="AB161" s="13"/>
      <c r="AC161" s="13"/>
      <c r="AD161" s="13"/>
      <c r="AG161" s="9" t="str">
        <f t="shared" si="5"/>
        <v/>
      </c>
    </row>
    <row r="162" spans="1:33" x14ac:dyDescent="0.2">
      <c r="A162">
        <f t="shared" si="4"/>
        <v>9</v>
      </c>
      <c r="C162" s="2"/>
      <c r="E162" s="3"/>
      <c r="I162" s="4"/>
      <c r="R162" s="13"/>
      <c r="S162" s="13"/>
      <c r="T162" s="13"/>
      <c r="U162" s="13"/>
      <c r="V162" s="13"/>
      <c r="W162" s="13"/>
      <c r="Y162" s="13"/>
      <c r="Z162" s="13"/>
      <c r="AA162" s="13"/>
      <c r="AB162" s="13"/>
      <c r="AC162" s="13"/>
      <c r="AD162" s="13"/>
      <c r="AG162" s="9" t="str">
        <f t="shared" si="5"/>
        <v/>
      </c>
    </row>
    <row r="163" spans="1:33" x14ac:dyDescent="0.2">
      <c r="A163">
        <f t="shared" si="4"/>
        <v>9</v>
      </c>
      <c r="C163" s="2"/>
      <c r="E163" s="3"/>
      <c r="I163" s="4"/>
      <c r="R163" s="13"/>
      <c r="S163" s="13"/>
      <c r="T163" s="13"/>
      <c r="U163" s="13"/>
      <c r="V163" s="13"/>
      <c r="W163" s="13"/>
      <c r="Y163" s="13"/>
      <c r="Z163" s="13"/>
      <c r="AA163" s="13"/>
      <c r="AB163" s="13"/>
      <c r="AC163" s="13"/>
      <c r="AD163" s="13"/>
      <c r="AG163" s="9" t="str">
        <f t="shared" si="5"/>
        <v/>
      </c>
    </row>
    <row r="164" spans="1:33" x14ac:dyDescent="0.2">
      <c r="A164">
        <f t="shared" si="4"/>
        <v>9</v>
      </c>
      <c r="C164" s="2"/>
      <c r="E164" s="3"/>
      <c r="I164" s="4"/>
      <c r="R164" s="13"/>
      <c r="S164" s="13"/>
      <c r="T164" s="13"/>
      <c r="U164" s="13"/>
      <c r="V164" s="13"/>
      <c r="W164" s="13"/>
      <c r="Y164" s="13"/>
      <c r="Z164" s="13"/>
      <c r="AA164" s="13"/>
      <c r="AB164" s="13"/>
      <c r="AC164" s="13"/>
      <c r="AD164" s="13"/>
      <c r="AG164" s="9" t="str">
        <f t="shared" si="5"/>
        <v/>
      </c>
    </row>
    <row r="165" spans="1:33" x14ac:dyDescent="0.2">
      <c r="A165">
        <f t="shared" si="4"/>
        <v>9</v>
      </c>
      <c r="C165" s="2"/>
      <c r="E165" s="3"/>
      <c r="I165" s="4"/>
      <c r="R165" s="13"/>
      <c r="S165" s="13"/>
      <c r="T165" s="13"/>
      <c r="U165" s="13"/>
      <c r="V165" s="13"/>
      <c r="W165" s="13"/>
      <c r="Y165" s="13"/>
      <c r="Z165" s="13"/>
      <c r="AA165" s="13"/>
      <c r="AB165" s="13"/>
      <c r="AC165" s="13"/>
      <c r="AD165" s="13"/>
      <c r="AG165" s="9" t="str">
        <f t="shared" si="5"/>
        <v/>
      </c>
    </row>
    <row r="166" spans="1:33" x14ac:dyDescent="0.2">
      <c r="A166">
        <f t="shared" si="4"/>
        <v>9</v>
      </c>
      <c r="C166" s="2"/>
      <c r="E166" s="3"/>
      <c r="I166" s="4"/>
      <c r="R166" s="13"/>
      <c r="S166" s="13"/>
      <c r="T166" s="13"/>
      <c r="U166" s="13"/>
      <c r="V166" s="13"/>
      <c r="W166" s="13"/>
      <c r="Y166" s="13"/>
      <c r="Z166" s="13"/>
      <c r="AA166" s="13"/>
      <c r="AB166" s="13"/>
      <c r="AC166" s="13"/>
      <c r="AD166" s="13"/>
      <c r="AG166" s="9" t="str">
        <f t="shared" si="5"/>
        <v/>
      </c>
    </row>
    <row r="167" spans="1:33" x14ac:dyDescent="0.2">
      <c r="A167">
        <f t="shared" si="4"/>
        <v>9</v>
      </c>
      <c r="C167" s="2"/>
      <c r="E167" s="3"/>
      <c r="I167" s="4"/>
      <c r="R167" s="13"/>
      <c r="S167" s="13"/>
      <c r="T167" s="13"/>
      <c r="U167" s="13"/>
      <c r="V167" s="13"/>
      <c r="W167" s="13"/>
      <c r="Y167" s="13"/>
      <c r="Z167" s="13"/>
      <c r="AA167" s="13"/>
      <c r="AB167" s="13"/>
      <c r="AC167" s="13"/>
      <c r="AD167" s="13"/>
      <c r="AG167" s="9" t="str">
        <f t="shared" si="5"/>
        <v/>
      </c>
    </row>
    <row r="168" spans="1:33" x14ac:dyDescent="0.2">
      <c r="A168">
        <f t="shared" si="4"/>
        <v>9</v>
      </c>
      <c r="C168" s="2"/>
      <c r="E168" s="3"/>
      <c r="I168" s="4"/>
      <c r="R168" s="13"/>
      <c r="S168" s="13"/>
      <c r="T168" s="13"/>
      <c r="U168" s="13"/>
      <c r="V168" s="13"/>
      <c r="W168" s="13"/>
      <c r="Y168" s="13"/>
      <c r="Z168" s="13"/>
      <c r="AA168" s="13"/>
      <c r="AB168" s="13"/>
      <c r="AC168" s="13"/>
      <c r="AD168" s="13"/>
      <c r="AG168" s="9" t="str">
        <f t="shared" si="5"/>
        <v/>
      </c>
    </row>
    <row r="169" spans="1:33" x14ac:dyDescent="0.2">
      <c r="A169">
        <f t="shared" si="4"/>
        <v>9</v>
      </c>
      <c r="C169" s="2"/>
      <c r="E169" s="3"/>
      <c r="I169" s="4"/>
      <c r="R169" s="13"/>
      <c r="S169" s="13"/>
      <c r="T169" s="13"/>
      <c r="U169" s="13"/>
      <c r="V169" s="13"/>
      <c r="W169" s="13"/>
      <c r="Y169" s="13"/>
      <c r="Z169" s="13"/>
      <c r="AA169" s="13"/>
      <c r="AB169" s="13"/>
      <c r="AC169" s="13"/>
      <c r="AD169" s="13"/>
      <c r="AG169" s="9" t="str">
        <f t="shared" si="5"/>
        <v/>
      </c>
    </row>
    <row r="170" spans="1:33" x14ac:dyDescent="0.2">
      <c r="A170">
        <f t="shared" si="4"/>
        <v>9</v>
      </c>
      <c r="C170" s="2"/>
      <c r="E170" s="3"/>
      <c r="I170" s="4"/>
      <c r="R170" s="13"/>
      <c r="S170" s="13"/>
      <c r="T170" s="13"/>
      <c r="U170" s="13"/>
      <c r="V170" s="13"/>
      <c r="W170" s="13"/>
      <c r="Y170" s="13"/>
      <c r="Z170" s="13"/>
      <c r="AA170" s="13"/>
      <c r="AB170" s="13"/>
      <c r="AC170" s="13"/>
      <c r="AD170" s="13"/>
      <c r="AG170" s="9" t="str">
        <f t="shared" si="5"/>
        <v/>
      </c>
    </row>
    <row r="171" spans="1:33" x14ac:dyDescent="0.2">
      <c r="A171">
        <f t="shared" si="4"/>
        <v>9</v>
      </c>
      <c r="C171" s="2"/>
      <c r="E171" s="3"/>
      <c r="I171" s="4"/>
      <c r="R171" s="13"/>
      <c r="S171" s="13"/>
      <c r="T171" s="13"/>
      <c r="U171" s="13"/>
      <c r="V171" s="13"/>
      <c r="W171" s="13"/>
      <c r="Y171" s="13"/>
      <c r="Z171" s="13"/>
      <c r="AA171" s="13"/>
      <c r="AB171" s="13"/>
      <c r="AC171" s="13"/>
      <c r="AD171" s="13"/>
      <c r="AG171" s="9" t="str">
        <f t="shared" si="5"/>
        <v/>
      </c>
    </row>
    <row r="172" spans="1:33" x14ac:dyDescent="0.2">
      <c r="A172">
        <f t="shared" si="4"/>
        <v>9</v>
      </c>
      <c r="C172" s="2"/>
      <c r="E172" s="3"/>
      <c r="I172" s="4"/>
      <c r="R172" s="13"/>
      <c r="S172" s="13"/>
      <c r="T172" s="13"/>
      <c r="U172" s="13"/>
      <c r="V172" s="13"/>
      <c r="W172" s="13"/>
      <c r="Y172" s="13"/>
      <c r="Z172" s="13"/>
      <c r="AA172" s="13"/>
      <c r="AB172" s="13"/>
      <c r="AC172" s="13"/>
      <c r="AD172" s="13"/>
      <c r="AG172" s="9" t="str">
        <f t="shared" si="5"/>
        <v/>
      </c>
    </row>
    <row r="173" spans="1:33" x14ac:dyDescent="0.2">
      <c r="A173">
        <f t="shared" si="4"/>
        <v>9</v>
      </c>
      <c r="C173" s="2"/>
      <c r="E173" s="3"/>
      <c r="I173" s="4"/>
      <c r="R173" s="13"/>
      <c r="S173" s="13"/>
      <c r="T173" s="13"/>
      <c r="U173" s="13"/>
      <c r="V173" s="13"/>
      <c r="W173" s="13"/>
      <c r="Y173" s="13"/>
      <c r="Z173" s="13"/>
      <c r="AA173" s="13"/>
      <c r="AB173" s="13"/>
      <c r="AC173" s="13"/>
      <c r="AD173" s="13"/>
      <c r="AG173" s="9" t="str">
        <f t="shared" si="5"/>
        <v/>
      </c>
    </row>
    <row r="174" spans="1:33" x14ac:dyDescent="0.2">
      <c r="A174">
        <f t="shared" si="4"/>
        <v>9</v>
      </c>
      <c r="C174" s="2"/>
      <c r="E174" s="3"/>
      <c r="I174" s="4"/>
      <c r="R174" s="13"/>
      <c r="S174" s="13"/>
      <c r="T174" s="13"/>
      <c r="U174" s="13"/>
      <c r="V174" s="13"/>
      <c r="W174" s="13"/>
      <c r="Y174" s="13"/>
      <c r="Z174" s="13"/>
      <c r="AA174" s="13"/>
      <c r="AB174" s="13"/>
      <c r="AC174" s="13"/>
      <c r="AD174" s="13"/>
      <c r="AG174" s="9" t="str">
        <f t="shared" si="5"/>
        <v/>
      </c>
    </row>
    <row r="175" spans="1:33" x14ac:dyDescent="0.2">
      <c r="A175">
        <f t="shared" si="4"/>
        <v>9</v>
      </c>
      <c r="C175" s="2"/>
      <c r="E175" s="3"/>
      <c r="I175" s="4"/>
      <c r="R175" s="13"/>
      <c r="S175" s="13"/>
      <c r="T175" s="13"/>
      <c r="U175" s="13"/>
      <c r="V175" s="13"/>
      <c r="W175" s="13"/>
      <c r="Y175" s="13"/>
      <c r="Z175" s="13"/>
      <c r="AA175" s="13"/>
      <c r="AB175" s="13"/>
      <c r="AC175" s="13"/>
      <c r="AD175" s="13"/>
      <c r="AG175" s="9" t="str">
        <f t="shared" si="5"/>
        <v/>
      </c>
    </row>
    <row r="176" spans="1:33" x14ac:dyDescent="0.2">
      <c r="A176">
        <f t="shared" si="4"/>
        <v>9</v>
      </c>
      <c r="C176" s="2"/>
      <c r="E176" s="3"/>
      <c r="I176" s="4"/>
      <c r="R176" s="13"/>
      <c r="S176" s="13"/>
      <c r="T176" s="13"/>
      <c r="U176" s="13"/>
      <c r="V176" s="13"/>
      <c r="W176" s="13"/>
      <c r="Y176" s="13"/>
      <c r="Z176" s="13"/>
      <c r="AA176" s="13"/>
      <c r="AB176" s="13"/>
      <c r="AC176" s="13"/>
      <c r="AD176" s="13"/>
      <c r="AG176" s="9" t="str">
        <f t="shared" si="5"/>
        <v/>
      </c>
    </row>
    <row r="177" spans="1:33" x14ac:dyDescent="0.2">
      <c r="A177">
        <f t="shared" si="4"/>
        <v>9</v>
      </c>
      <c r="C177" s="2"/>
      <c r="E177" s="3"/>
      <c r="I177" s="4"/>
      <c r="R177" s="13"/>
      <c r="S177" s="13"/>
      <c r="T177" s="13"/>
      <c r="U177" s="13"/>
      <c r="V177" s="13"/>
      <c r="W177" s="13"/>
      <c r="Y177" s="13"/>
      <c r="Z177" s="13"/>
      <c r="AA177" s="13"/>
      <c r="AB177" s="13"/>
      <c r="AC177" s="13"/>
      <c r="AD177" s="13"/>
      <c r="AG177" s="9" t="str">
        <f t="shared" si="5"/>
        <v/>
      </c>
    </row>
    <row r="178" spans="1:33" x14ac:dyDescent="0.2">
      <c r="A178">
        <f t="shared" si="4"/>
        <v>9</v>
      </c>
      <c r="C178" s="2"/>
      <c r="E178" s="3"/>
      <c r="I178" s="4"/>
      <c r="R178" s="13"/>
      <c r="S178" s="13"/>
      <c r="T178" s="13"/>
      <c r="U178" s="13"/>
      <c r="V178" s="13"/>
      <c r="W178" s="13"/>
      <c r="Y178" s="13"/>
      <c r="Z178" s="13"/>
      <c r="AA178" s="13"/>
      <c r="AB178" s="13"/>
      <c r="AC178" s="13"/>
      <c r="AD178" s="13"/>
      <c r="AG178" s="9" t="str">
        <f t="shared" si="5"/>
        <v/>
      </c>
    </row>
    <row r="179" spans="1:33" x14ac:dyDescent="0.2">
      <c r="A179">
        <f t="shared" si="4"/>
        <v>9</v>
      </c>
      <c r="C179" s="2"/>
      <c r="E179" s="3"/>
      <c r="I179" s="4"/>
      <c r="R179" s="13"/>
      <c r="S179" s="13"/>
      <c r="T179" s="13"/>
      <c r="U179" s="13"/>
      <c r="V179" s="13"/>
      <c r="W179" s="13"/>
      <c r="Y179" s="13"/>
      <c r="Z179" s="13"/>
      <c r="AA179" s="13"/>
      <c r="AB179" s="13"/>
      <c r="AC179" s="13"/>
      <c r="AD179" s="13"/>
      <c r="AG179" s="9" t="str">
        <f t="shared" si="5"/>
        <v/>
      </c>
    </row>
    <row r="180" spans="1:33" x14ac:dyDescent="0.2">
      <c r="A180">
        <f t="shared" si="4"/>
        <v>9</v>
      </c>
      <c r="C180" s="2"/>
      <c r="E180" s="3"/>
      <c r="I180" s="4"/>
      <c r="R180" s="13"/>
      <c r="S180" s="13"/>
      <c r="T180" s="13"/>
      <c r="U180" s="13"/>
      <c r="V180" s="13"/>
      <c r="W180" s="13"/>
      <c r="Y180" s="13"/>
      <c r="Z180" s="13"/>
      <c r="AA180" s="13"/>
      <c r="AB180" s="13"/>
      <c r="AC180" s="13"/>
      <c r="AD180" s="13"/>
      <c r="AG180" s="9" t="str">
        <f t="shared" si="5"/>
        <v/>
      </c>
    </row>
    <row r="181" spans="1:33" x14ac:dyDescent="0.2">
      <c r="A181">
        <f t="shared" si="4"/>
        <v>9</v>
      </c>
      <c r="C181" s="2"/>
      <c r="E181" s="3"/>
      <c r="I181" s="4"/>
      <c r="R181" s="13"/>
      <c r="S181" s="13"/>
      <c r="T181" s="13"/>
      <c r="U181" s="13"/>
      <c r="V181" s="13"/>
      <c r="W181" s="13"/>
      <c r="Y181" s="13"/>
      <c r="Z181" s="13"/>
      <c r="AA181" s="13"/>
      <c r="AB181" s="13"/>
      <c r="AC181" s="13"/>
      <c r="AD181" s="13"/>
      <c r="AG181" s="9" t="str">
        <f t="shared" si="5"/>
        <v/>
      </c>
    </row>
    <row r="182" spans="1:33" x14ac:dyDescent="0.2">
      <c r="A182">
        <f t="shared" si="4"/>
        <v>10</v>
      </c>
      <c r="C182" s="2"/>
      <c r="E182" s="3"/>
      <c r="I182" s="4"/>
      <c r="R182" s="13"/>
      <c r="S182" s="13"/>
      <c r="T182" s="13"/>
      <c r="U182" s="13"/>
      <c r="V182" s="13"/>
      <c r="W182" s="13"/>
      <c r="Y182" s="13"/>
      <c r="Z182" s="13"/>
      <c r="AA182" s="13"/>
      <c r="AB182" s="13"/>
      <c r="AC182" s="13"/>
      <c r="AD182" s="13"/>
      <c r="AG182" s="9" t="str">
        <f t="shared" si="5"/>
        <v/>
      </c>
    </row>
    <row r="183" spans="1:33" x14ac:dyDescent="0.2">
      <c r="A183">
        <f t="shared" si="4"/>
        <v>10</v>
      </c>
      <c r="C183" s="2"/>
      <c r="E183" s="3"/>
      <c r="I183" s="4"/>
      <c r="R183" s="13"/>
      <c r="S183" s="13"/>
      <c r="T183" s="13"/>
      <c r="U183" s="13"/>
      <c r="V183" s="13"/>
      <c r="W183" s="13"/>
      <c r="Y183" s="13"/>
      <c r="Z183" s="13"/>
      <c r="AA183" s="13"/>
      <c r="AB183" s="13"/>
      <c r="AC183" s="13"/>
      <c r="AD183" s="13"/>
      <c r="AG183" s="9" t="str">
        <f t="shared" si="5"/>
        <v/>
      </c>
    </row>
    <row r="184" spans="1:33" x14ac:dyDescent="0.2">
      <c r="A184">
        <f t="shared" si="4"/>
        <v>10</v>
      </c>
      <c r="C184" s="2"/>
      <c r="E184" s="3"/>
      <c r="I184" s="4"/>
      <c r="R184" s="13"/>
      <c r="S184" s="13"/>
      <c r="T184" s="13"/>
      <c r="U184" s="13"/>
      <c r="V184" s="13"/>
      <c r="W184" s="13"/>
      <c r="Y184" s="13"/>
      <c r="Z184" s="13"/>
      <c r="AA184" s="13"/>
      <c r="AB184" s="13"/>
      <c r="AC184" s="13"/>
      <c r="AD184" s="13"/>
      <c r="AG184" s="9" t="str">
        <f t="shared" si="5"/>
        <v/>
      </c>
    </row>
    <row r="185" spans="1:33" x14ac:dyDescent="0.2">
      <c r="A185">
        <f t="shared" si="4"/>
        <v>10</v>
      </c>
      <c r="C185" s="2"/>
      <c r="E185" s="3"/>
      <c r="I185" s="4"/>
      <c r="R185" s="13"/>
      <c r="S185" s="13"/>
      <c r="T185" s="13"/>
      <c r="U185" s="13"/>
      <c r="V185" s="13"/>
      <c r="W185" s="13"/>
      <c r="Y185" s="13"/>
      <c r="Z185" s="13"/>
      <c r="AA185" s="13"/>
      <c r="AB185" s="13"/>
      <c r="AC185" s="13"/>
      <c r="AD185" s="13"/>
      <c r="AG185" s="9" t="str">
        <f t="shared" si="5"/>
        <v/>
      </c>
    </row>
    <row r="186" spans="1:33" x14ac:dyDescent="0.2">
      <c r="A186">
        <f t="shared" si="4"/>
        <v>10</v>
      </c>
      <c r="C186" s="2"/>
      <c r="E186" s="3"/>
      <c r="I186" s="4"/>
      <c r="R186" s="13"/>
      <c r="S186" s="13"/>
      <c r="T186" s="13"/>
      <c r="U186" s="13"/>
      <c r="V186" s="13"/>
      <c r="W186" s="13"/>
      <c r="Y186" s="13"/>
      <c r="Z186" s="13"/>
      <c r="AA186" s="13"/>
      <c r="AB186" s="13"/>
      <c r="AC186" s="13"/>
      <c r="AD186" s="13"/>
      <c r="AG186" s="9" t="str">
        <f t="shared" si="5"/>
        <v/>
      </c>
    </row>
    <row r="187" spans="1:33" x14ac:dyDescent="0.2">
      <c r="A187">
        <f t="shared" si="4"/>
        <v>10</v>
      </c>
      <c r="C187" s="2"/>
      <c r="E187" s="3"/>
      <c r="I187" s="4"/>
      <c r="R187" s="13"/>
      <c r="S187" s="13"/>
      <c r="T187" s="13"/>
      <c r="U187" s="13"/>
      <c r="V187" s="13"/>
      <c r="W187" s="13"/>
      <c r="Y187" s="13"/>
      <c r="Z187" s="13"/>
      <c r="AA187" s="13"/>
      <c r="AB187" s="13"/>
      <c r="AC187" s="13"/>
      <c r="AD187" s="13"/>
      <c r="AG187" s="9" t="str">
        <f t="shared" si="5"/>
        <v/>
      </c>
    </row>
    <row r="188" spans="1:33" x14ac:dyDescent="0.2">
      <c r="A188">
        <f t="shared" si="4"/>
        <v>10</v>
      </c>
      <c r="C188" s="2"/>
      <c r="E188" s="3"/>
      <c r="I188" s="4"/>
      <c r="R188" s="13"/>
      <c r="S188" s="13"/>
      <c r="T188" s="13"/>
      <c r="U188" s="13"/>
      <c r="V188" s="13"/>
      <c r="W188" s="13"/>
      <c r="Y188" s="13"/>
      <c r="Z188" s="13"/>
      <c r="AA188" s="13"/>
      <c r="AB188" s="13"/>
      <c r="AC188" s="13"/>
      <c r="AD188" s="13"/>
      <c r="AG188" s="9" t="str">
        <f t="shared" si="5"/>
        <v/>
      </c>
    </row>
    <row r="189" spans="1:33" x14ac:dyDescent="0.2">
      <c r="A189">
        <f t="shared" si="4"/>
        <v>10</v>
      </c>
      <c r="C189" s="2"/>
      <c r="E189" s="3"/>
      <c r="I189" s="4"/>
      <c r="R189" s="13"/>
      <c r="S189" s="13"/>
      <c r="T189" s="13"/>
      <c r="U189" s="13"/>
      <c r="V189" s="13"/>
      <c r="W189" s="13"/>
      <c r="Y189" s="13"/>
      <c r="Z189" s="13"/>
      <c r="AA189" s="13"/>
      <c r="AB189" s="13"/>
      <c r="AC189" s="13"/>
      <c r="AD189" s="13"/>
      <c r="AG189" s="9" t="str">
        <f t="shared" si="5"/>
        <v/>
      </c>
    </row>
    <row r="190" spans="1:33" x14ac:dyDescent="0.2">
      <c r="A190">
        <f t="shared" si="4"/>
        <v>10</v>
      </c>
      <c r="C190" s="2"/>
      <c r="E190" s="3"/>
      <c r="I190" s="4"/>
      <c r="R190" s="13"/>
      <c r="S190" s="13"/>
      <c r="T190" s="13"/>
      <c r="U190" s="13"/>
      <c r="V190" s="13"/>
      <c r="W190" s="13"/>
      <c r="Y190" s="13"/>
      <c r="Z190" s="13"/>
      <c r="AA190" s="13"/>
      <c r="AB190" s="13"/>
      <c r="AC190" s="13"/>
      <c r="AD190" s="13"/>
      <c r="AG190" s="9" t="str">
        <f t="shared" si="5"/>
        <v/>
      </c>
    </row>
    <row r="191" spans="1:33" x14ac:dyDescent="0.2">
      <c r="A191">
        <f t="shared" si="4"/>
        <v>10</v>
      </c>
      <c r="C191" s="2"/>
      <c r="E191" s="3"/>
      <c r="I191" s="4"/>
      <c r="R191" s="13"/>
      <c r="S191" s="13"/>
      <c r="T191" s="13"/>
      <c r="U191" s="13"/>
      <c r="V191" s="13"/>
      <c r="W191" s="13"/>
      <c r="Y191" s="13"/>
      <c r="Z191" s="13"/>
      <c r="AA191" s="13"/>
      <c r="AB191" s="13"/>
      <c r="AC191" s="13"/>
      <c r="AD191" s="13"/>
      <c r="AG191" s="9" t="str">
        <f t="shared" si="5"/>
        <v/>
      </c>
    </row>
    <row r="192" spans="1:33" x14ac:dyDescent="0.2">
      <c r="A192">
        <f t="shared" si="4"/>
        <v>10</v>
      </c>
      <c r="C192" s="2"/>
      <c r="E192" s="3"/>
      <c r="I192" s="4"/>
      <c r="R192" s="13"/>
      <c r="S192" s="13"/>
      <c r="T192" s="13"/>
      <c r="U192" s="13"/>
      <c r="V192" s="13"/>
      <c r="W192" s="13"/>
      <c r="Y192" s="13"/>
      <c r="Z192" s="13"/>
      <c r="AA192" s="13"/>
      <c r="AB192" s="13"/>
      <c r="AC192" s="13"/>
      <c r="AD192" s="13"/>
      <c r="AG192" s="9" t="str">
        <f t="shared" si="5"/>
        <v/>
      </c>
    </row>
    <row r="193" spans="1:33" x14ac:dyDescent="0.2">
      <c r="A193">
        <f t="shared" si="4"/>
        <v>10</v>
      </c>
      <c r="C193" s="2"/>
      <c r="E193" s="3"/>
      <c r="I193" s="4"/>
      <c r="R193" s="13"/>
      <c r="S193" s="13"/>
      <c r="T193" s="13"/>
      <c r="U193" s="13"/>
      <c r="V193" s="13"/>
      <c r="W193" s="13"/>
      <c r="Y193" s="13"/>
      <c r="Z193" s="13"/>
      <c r="AA193" s="13"/>
      <c r="AB193" s="13"/>
      <c r="AC193" s="13"/>
      <c r="AD193" s="13"/>
      <c r="AG193" s="9" t="str">
        <f t="shared" si="5"/>
        <v/>
      </c>
    </row>
    <row r="194" spans="1:33" x14ac:dyDescent="0.2">
      <c r="A194">
        <f t="shared" si="4"/>
        <v>10</v>
      </c>
      <c r="C194" s="2"/>
      <c r="E194" s="3"/>
      <c r="I194" s="4"/>
      <c r="R194" s="13"/>
      <c r="S194" s="13"/>
      <c r="T194" s="13"/>
      <c r="U194" s="13"/>
      <c r="V194" s="13"/>
      <c r="W194" s="13"/>
      <c r="Y194" s="13"/>
      <c r="Z194" s="13"/>
      <c r="AA194" s="13"/>
      <c r="AB194" s="13"/>
      <c r="AC194" s="13"/>
      <c r="AD194" s="13"/>
      <c r="AG194" s="9" t="str">
        <f t="shared" si="5"/>
        <v/>
      </c>
    </row>
    <row r="195" spans="1:33" x14ac:dyDescent="0.2">
      <c r="A195">
        <f t="shared" ref="A195:A258" si="6">ROUNDUP(ROW(A194)/20,0)</f>
        <v>10</v>
      </c>
      <c r="C195" s="2"/>
      <c r="E195" s="3"/>
      <c r="I195" s="4"/>
      <c r="R195" s="13"/>
      <c r="S195" s="13"/>
      <c r="T195" s="13"/>
      <c r="U195" s="13"/>
      <c r="V195" s="13"/>
      <c r="W195" s="13"/>
      <c r="Y195" s="13"/>
      <c r="Z195" s="13"/>
      <c r="AA195" s="13"/>
      <c r="AB195" s="13"/>
      <c r="AC195" s="13"/>
      <c r="AD195" s="13"/>
      <c r="AG195" s="9" t="str">
        <f t="shared" si="5"/>
        <v/>
      </c>
    </row>
    <row r="196" spans="1:33" x14ac:dyDescent="0.2">
      <c r="A196">
        <f t="shared" si="6"/>
        <v>10</v>
      </c>
      <c r="C196" s="2"/>
      <c r="E196" s="3"/>
      <c r="I196" s="4"/>
      <c r="R196" s="13"/>
      <c r="S196" s="13"/>
      <c r="T196" s="13"/>
      <c r="U196" s="13"/>
      <c r="V196" s="13"/>
      <c r="W196" s="13"/>
      <c r="Y196" s="13"/>
      <c r="Z196" s="13"/>
      <c r="AA196" s="13"/>
      <c r="AB196" s="13"/>
      <c r="AC196" s="13"/>
      <c r="AD196" s="13"/>
      <c r="AG196" s="9" t="str">
        <f t="shared" ref="AG196:AG259" si="7">IF(AF196&lt;&gt;"", AG195+AF196, "")</f>
        <v/>
      </c>
    </row>
    <row r="197" spans="1:33" x14ac:dyDescent="0.2">
      <c r="A197">
        <f t="shared" si="6"/>
        <v>10</v>
      </c>
      <c r="C197" s="2"/>
      <c r="E197" s="3"/>
      <c r="I197" s="4"/>
      <c r="R197" s="13"/>
      <c r="S197" s="13"/>
      <c r="T197" s="13"/>
      <c r="U197" s="13"/>
      <c r="V197" s="13"/>
      <c r="W197" s="13"/>
      <c r="Y197" s="13"/>
      <c r="Z197" s="13"/>
      <c r="AA197" s="13"/>
      <c r="AB197" s="13"/>
      <c r="AC197" s="13"/>
      <c r="AD197" s="13"/>
      <c r="AG197" s="9" t="str">
        <f t="shared" si="7"/>
        <v/>
      </c>
    </row>
    <row r="198" spans="1:33" x14ac:dyDescent="0.2">
      <c r="A198">
        <f t="shared" si="6"/>
        <v>10</v>
      </c>
      <c r="C198" s="2"/>
      <c r="E198" s="3"/>
      <c r="I198" s="4"/>
      <c r="R198" s="13"/>
      <c r="S198" s="13"/>
      <c r="T198" s="13"/>
      <c r="U198" s="13"/>
      <c r="V198" s="13"/>
      <c r="W198" s="13"/>
      <c r="Y198" s="13"/>
      <c r="Z198" s="13"/>
      <c r="AA198" s="13"/>
      <c r="AB198" s="13"/>
      <c r="AC198" s="13"/>
      <c r="AD198" s="13"/>
      <c r="AG198" s="9" t="str">
        <f t="shared" si="7"/>
        <v/>
      </c>
    </row>
    <row r="199" spans="1:33" x14ac:dyDescent="0.2">
      <c r="A199">
        <f t="shared" si="6"/>
        <v>10</v>
      </c>
      <c r="C199" s="2"/>
      <c r="E199" s="3"/>
      <c r="I199" s="4"/>
      <c r="R199" s="13"/>
      <c r="S199" s="13"/>
      <c r="T199" s="13"/>
      <c r="U199" s="13"/>
      <c r="V199" s="13"/>
      <c r="W199" s="13"/>
      <c r="Y199" s="13"/>
      <c r="Z199" s="13"/>
      <c r="AA199" s="13"/>
      <c r="AB199" s="13"/>
      <c r="AC199" s="13"/>
      <c r="AD199" s="13"/>
      <c r="AG199" s="9" t="str">
        <f t="shared" si="7"/>
        <v/>
      </c>
    </row>
    <row r="200" spans="1:33" x14ac:dyDescent="0.2">
      <c r="A200">
        <f t="shared" si="6"/>
        <v>10</v>
      </c>
      <c r="C200" s="2"/>
      <c r="E200" s="3"/>
      <c r="I200" s="4"/>
      <c r="R200" s="13"/>
      <c r="S200" s="13"/>
      <c r="T200" s="13"/>
      <c r="U200" s="13"/>
      <c r="V200" s="13"/>
      <c r="W200" s="13"/>
      <c r="Y200" s="13"/>
      <c r="Z200" s="13"/>
      <c r="AA200" s="13"/>
      <c r="AB200" s="13"/>
      <c r="AC200" s="13"/>
      <c r="AD200" s="13"/>
      <c r="AG200" s="9" t="str">
        <f t="shared" si="7"/>
        <v/>
      </c>
    </row>
    <row r="201" spans="1:33" x14ac:dyDescent="0.2">
      <c r="A201">
        <f t="shared" si="6"/>
        <v>10</v>
      </c>
      <c r="C201" s="2"/>
      <c r="E201" s="3"/>
      <c r="I201" s="4"/>
      <c r="R201" s="13"/>
      <c r="S201" s="13"/>
      <c r="T201" s="13"/>
      <c r="U201" s="13"/>
      <c r="V201" s="13"/>
      <c r="W201" s="13"/>
      <c r="Y201" s="13"/>
      <c r="Z201" s="13"/>
      <c r="AA201" s="13"/>
      <c r="AB201" s="13"/>
      <c r="AC201" s="13"/>
      <c r="AD201" s="13"/>
      <c r="AG201" s="9" t="str">
        <f t="shared" si="7"/>
        <v/>
      </c>
    </row>
    <row r="202" spans="1:33" x14ac:dyDescent="0.2">
      <c r="A202">
        <f t="shared" si="6"/>
        <v>11</v>
      </c>
      <c r="C202" s="2"/>
      <c r="E202" s="3"/>
      <c r="I202" s="4"/>
      <c r="R202" s="13"/>
      <c r="S202" s="13"/>
      <c r="T202" s="13"/>
      <c r="U202" s="13"/>
      <c r="V202" s="13"/>
      <c r="W202" s="13"/>
      <c r="Y202" s="13"/>
      <c r="Z202" s="13"/>
      <c r="AA202" s="13"/>
      <c r="AB202" s="13"/>
      <c r="AC202" s="13"/>
      <c r="AD202" s="13"/>
      <c r="AG202" s="9" t="str">
        <f t="shared" si="7"/>
        <v/>
      </c>
    </row>
    <row r="203" spans="1:33" x14ac:dyDescent="0.2">
      <c r="A203">
        <f t="shared" si="6"/>
        <v>11</v>
      </c>
      <c r="C203" s="2"/>
      <c r="E203" s="3"/>
      <c r="I203" s="4"/>
      <c r="R203" s="13"/>
      <c r="S203" s="13"/>
      <c r="T203" s="13"/>
      <c r="U203" s="13"/>
      <c r="V203" s="13"/>
      <c r="W203" s="13"/>
      <c r="Y203" s="13"/>
      <c r="Z203" s="13"/>
      <c r="AA203" s="13"/>
      <c r="AB203" s="13"/>
      <c r="AC203" s="13"/>
      <c r="AD203" s="13"/>
      <c r="AG203" s="9" t="str">
        <f t="shared" si="7"/>
        <v/>
      </c>
    </row>
    <row r="204" spans="1:33" x14ac:dyDescent="0.2">
      <c r="A204">
        <f t="shared" si="6"/>
        <v>11</v>
      </c>
      <c r="C204" s="2"/>
      <c r="E204" s="3"/>
      <c r="I204" s="4"/>
      <c r="R204" s="13"/>
      <c r="S204" s="13"/>
      <c r="T204" s="13"/>
      <c r="U204" s="13"/>
      <c r="V204" s="13"/>
      <c r="W204" s="13"/>
      <c r="Y204" s="13"/>
      <c r="Z204" s="13"/>
      <c r="AA204" s="13"/>
      <c r="AB204" s="13"/>
      <c r="AC204" s="13"/>
      <c r="AD204" s="13"/>
      <c r="AG204" s="9" t="str">
        <f t="shared" si="7"/>
        <v/>
      </c>
    </row>
    <row r="205" spans="1:33" x14ac:dyDescent="0.2">
      <c r="A205">
        <f t="shared" si="6"/>
        <v>11</v>
      </c>
      <c r="C205" s="2"/>
      <c r="E205" s="3"/>
      <c r="I205" s="4"/>
      <c r="R205" s="13"/>
      <c r="S205" s="13"/>
      <c r="T205" s="13"/>
      <c r="U205" s="13"/>
      <c r="V205" s="13"/>
      <c r="W205" s="13"/>
      <c r="Y205" s="13"/>
      <c r="Z205" s="13"/>
      <c r="AA205" s="13"/>
      <c r="AB205" s="13"/>
      <c r="AC205" s="13"/>
      <c r="AD205" s="13"/>
      <c r="AG205" s="9" t="str">
        <f t="shared" si="7"/>
        <v/>
      </c>
    </row>
    <row r="206" spans="1:33" x14ac:dyDescent="0.2">
      <c r="A206">
        <f t="shared" si="6"/>
        <v>11</v>
      </c>
      <c r="C206" s="2"/>
      <c r="E206" s="3"/>
      <c r="I206" s="4"/>
      <c r="R206" s="13"/>
      <c r="S206" s="13"/>
      <c r="T206" s="13"/>
      <c r="U206" s="13"/>
      <c r="V206" s="13"/>
      <c r="W206" s="13"/>
      <c r="Y206" s="13"/>
      <c r="Z206" s="13"/>
      <c r="AA206" s="13"/>
      <c r="AB206" s="13"/>
      <c r="AC206" s="13"/>
      <c r="AD206" s="13"/>
      <c r="AG206" s="9" t="str">
        <f t="shared" si="7"/>
        <v/>
      </c>
    </row>
    <row r="207" spans="1:33" x14ac:dyDescent="0.2">
      <c r="A207">
        <f t="shared" si="6"/>
        <v>11</v>
      </c>
      <c r="C207" s="2"/>
      <c r="E207" s="3"/>
      <c r="I207" s="4"/>
      <c r="R207" s="13"/>
      <c r="S207" s="13"/>
      <c r="T207" s="13"/>
      <c r="U207" s="13"/>
      <c r="V207" s="13"/>
      <c r="W207" s="13"/>
      <c r="Y207" s="13"/>
      <c r="Z207" s="13"/>
      <c r="AA207" s="13"/>
      <c r="AB207" s="13"/>
      <c r="AC207" s="13"/>
      <c r="AD207" s="13"/>
      <c r="AG207" s="9" t="str">
        <f t="shared" si="7"/>
        <v/>
      </c>
    </row>
    <row r="208" spans="1:33" x14ac:dyDescent="0.2">
      <c r="A208">
        <f t="shared" si="6"/>
        <v>11</v>
      </c>
      <c r="C208" s="2"/>
      <c r="E208" s="3"/>
      <c r="I208" s="4"/>
      <c r="R208" s="13"/>
      <c r="S208" s="13"/>
      <c r="T208" s="13"/>
      <c r="U208" s="13"/>
      <c r="V208" s="13"/>
      <c r="W208" s="13"/>
      <c r="Y208" s="13"/>
      <c r="Z208" s="13"/>
      <c r="AA208" s="13"/>
      <c r="AB208" s="13"/>
      <c r="AC208" s="13"/>
      <c r="AD208" s="13"/>
      <c r="AG208" s="9" t="str">
        <f t="shared" si="7"/>
        <v/>
      </c>
    </row>
    <row r="209" spans="1:33" x14ac:dyDescent="0.2">
      <c r="A209">
        <f t="shared" si="6"/>
        <v>11</v>
      </c>
      <c r="C209" s="2"/>
      <c r="E209" s="3"/>
      <c r="I209" s="4"/>
      <c r="R209" s="13"/>
      <c r="S209" s="13"/>
      <c r="T209" s="13"/>
      <c r="U209" s="13"/>
      <c r="V209" s="13"/>
      <c r="W209" s="13"/>
      <c r="Y209" s="13"/>
      <c r="Z209" s="13"/>
      <c r="AA209" s="13"/>
      <c r="AB209" s="13"/>
      <c r="AC209" s="13"/>
      <c r="AD209" s="13"/>
      <c r="AG209" s="9" t="str">
        <f t="shared" si="7"/>
        <v/>
      </c>
    </row>
    <row r="210" spans="1:33" x14ac:dyDescent="0.2">
      <c r="A210">
        <f t="shared" si="6"/>
        <v>11</v>
      </c>
      <c r="C210" s="2"/>
      <c r="E210" s="3"/>
      <c r="I210" s="4"/>
      <c r="R210" s="13"/>
      <c r="S210" s="13"/>
      <c r="T210" s="13"/>
      <c r="U210" s="13"/>
      <c r="V210" s="13"/>
      <c r="W210" s="13"/>
      <c r="Y210" s="13"/>
      <c r="Z210" s="13"/>
      <c r="AA210" s="13"/>
      <c r="AB210" s="13"/>
      <c r="AC210" s="13"/>
      <c r="AD210" s="13"/>
      <c r="AG210" s="9" t="str">
        <f t="shared" si="7"/>
        <v/>
      </c>
    </row>
    <row r="211" spans="1:33" x14ac:dyDescent="0.2">
      <c r="A211">
        <f t="shared" si="6"/>
        <v>11</v>
      </c>
      <c r="C211" s="2"/>
      <c r="E211" s="3"/>
      <c r="I211" s="4"/>
      <c r="R211" s="13"/>
      <c r="S211" s="13"/>
      <c r="T211" s="13"/>
      <c r="U211" s="13"/>
      <c r="V211" s="13"/>
      <c r="W211" s="13"/>
      <c r="Y211" s="13"/>
      <c r="Z211" s="13"/>
      <c r="AA211" s="13"/>
      <c r="AB211" s="13"/>
      <c r="AC211" s="13"/>
      <c r="AD211" s="13"/>
      <c r="AG211" s="9" t="str">
        <f t="shared" si="7"/>
        <v/>
      </c>
    </row>
    <row r="212" spans="1:33" x14ac:dyDescent="0.2">
      <c r="A212">
        <f t="shared" si="6"/>
        <v>11</v>
      </c>
      <c r="C212" s="2"/>
      <c r="E212" s="3"/>
      <c r="I212" s="4"/>
      <c r="R212" s="13"/>
      <c r="S212" s="13"/>
      <c r="T212" s="13"/>
      <c r="U212" s="13"/>
      <c r="V212" s="13"/>
      <c r="W212" s="13"/>
      <c r="Y212" s="13"/>
      <c r="Z212" s="13"/>
      <c r="AA212" s="13"/>
      <c r="AB212" s="13"/>
      <c r="AC212" s="13"/>
      <c r="AD212" s="13"/>
      <c r="AG212" s="9" t="str">
        <f t="shared" si="7"/>
        <v/>
      </c>
    </row>
    <row r="213" spans="1:33" x14ac:dyDescent="0.2">
      <c r="A213">
        <f t="shared" si="6"/>
        <v>11</v>
      </c>
      <c r="C213" s="2"/>
      <c r="E213" s="3"/>
      <c r="I213" s="4"/>
      <c r="R213" s="13"/>
      <c r="S213" s="13"/>
      <c r="T213" s="13"/>
      <c r="U213" s="13"/>
      <c r="V213" s="13"/>
      <c r="W213" s="13"/>
      <c r="Y213" s="13"/>
      <c r="Z213" s="13"/>
      <c r="AA213" s="13"/>
      <c r="AB213" s="13"/>
      <c r="AC213" s="13"/>
      <c r="AD213" s="13"/>
      <c r="AG213" s="9" t="str">
        <f t="shared" si="7"/>
        <v/>
      </c>
    </row>
    <row r="214" spans="1:33" x14ac:dyDescent="0.2">
      <c r="A214">
        <f t="shared" si="6"/>
        <v>11</v>
      </c>
      <c r="C214" s="2"/>
      <c r="E214" s="3"/>
      <c r="I214" s="4"/>
      <c r="R214" s="13"/>
      <c r="S214" s="13"/>
      <c r="T214" s="13"/>
      <c r="U214" s="13"/>
      <c r="V214" s="13"/>
      <c r="W214" s="13"/>
      <c r="Y214" s="13"/>
      <c r="Z214" s="13"/>
      <c r="AA214" s="13"/>
      <c r="AB214" s="13"/>
      <c r="AC214" s="13"/>
      <c r="AD214" s="13"/>
      <c r="AG214" s="9" t="str">
        <f t="shared" si="7"/>
        <v/>
      </c>
    </row>
    <row r="215" spans="1:33" x14ac:dyDescent="0.2">
      <c r="A215">
        <f t="shared" si="6"/>
        <v>11</v>
      </c>
      <c r="C215" s="2"/>
      <c r="E215" s="3"/>
      <c r="I215" s="4"/>
      <c r="R215" s="13"/>
      <c r="S215" s="13"/>
      <c r="T215" s="13"/>
      <c r="U215" s="13"/>
      <c r="V215" s="13"/>
      <c r="W215" s="13"/>
      <c r="Y215" s="13"/>
      <c r="Z215" s="13"/>
      <c r="AA215" s="13"/>
      <c r="AB215" s="13"/>
      <c r="AC215" s="13"/>
      <c r="AD215" s="13"/>
      <c r="AG215" s="9" t="str">
        <f t="shared" si="7"/>
        <v/>
      </c>
    </row>
    <row r="216" spans="1:33" x14ac:dyDescent="0.2">
      <c r="A216">
        <f t="shared" si="6"/>
        <v>11</v>
      </c>
      <c r="C216" s="2"/>
      <c r="E216" s="3"/>
      <c r="I216" s="4"/>
      <c r="R216" s="13"/>
      <c r="S216" s="13"/>
      <c r="T216" s="13"/>
      <c r="U216" s="13"/>
      <c r="V216" s="13"/>
      <c r="W216" s="13"/>
      <c r="Y216" s="13"/>
      <c r="Z216" s="13"/>
      <c r="AA216" s="13"/>
      <c r="AB216" s="13"/>
      <c r="AC216" s="13"/>
      <c r="AD216" s="13"/>
      <c r="AG216" s="9" t="str">
        <f t="shared" si="7"/>
        <v/>
      </c>
    </row>
    <row r="217" spans="1:33" x14ac:dyDescent="0.2">
      <c r="A217">
        <f t="shared" si="6"/>
        <v>11</v>
      </c>
      <c r="C217" s="2"/>
      <c r="E217" s="3"/>
      <c r="I217" s="4"/>
      <c r="R217" s="13"/>
      <c r="S217" s="13"/>
      <c r="T217" s="13"/>
      <c r="U217" s="13"/>
      <c r="V217" s="13"/>
      <c r="W217" s="13"/>
      <c r="Y217" s="13"/>
      <c r="Z217" s="13"/>
      <c r="AA217" s="13"/>
      <c r="AB217" s="13"/>
      <c r="AC217" s="13"/>
      <c r="AD217" s="13"/>
      <c r="AG217" s="9" t="str">
        <f t="shared" si="7"/>
        <v/>
      </c>
    </row>
    <row r="218" spans="1:33" x14ac:dyDescent="0.2">
      <c r="A218">
        <f t="shared" si="6"/>
        <v>11</v>
      </c>
      <c r="C218" s="2"/>
      <c r="E218" s="3"/>
      <c r="I218" s="4"/>
      <c r="R218" s="13"/>
      <c r="S218" s="13"/>
      <c r="T218" s="13"/>
      <c r="U218" s="13"/>
      <c r="V218" s="13"/>
      <c r="W218" s="13"/>
      <c r="Y218" s="13"/>
      <c r="Z218" s="13"/>
      <c r="AA218" s="13"/>
      <c r="AB218" s="13"/>
      <c r="AC218" s="13"/>
      <c r="AD218" s="13"/>
      <c r="AG218" s="9" t="str">
        <f t="shared" si="7"/>
        <v/>
      </c>
    </row>
    <row r="219" spans="1:33" x14ac:dyDescent="0.2">
      <c r="A219">
        <f t="shared" si="6"/>
        <v>11</v>
      </c>
      <c r="C219" s="2"/>
      <c r="E219" s="3"/>
      <c r="I219" s="4"/>
      <c r="R219" s="13"/>
      <c r="S219" s="13"/>
      <c r="T219" s="13"/>
      <c r="U219" s="13"/>
      <c r="V219" s="13"/>
      <c r="W219" s="13"/>
      <c r="Y219" s="13"/>
      <c r="Z219" s="13"/>
      <c r="AA219" s="13"/>
      <c r="AB219" s="13"/>
      <c r="AC219" s="13"/>
      <c r="AD219" s="13"/>
      <c r="AG219" s="9" t="str">
        <f t="shared" si="7"/>
        <v/>
      </c>
    </row>
    <row r="220" spans="1:33" x14ac:dyDescent="0.2">
      <c r="A220">
        <f t="shared" si="6"/>
        <v>11</v>
      </c>
      <c r="C220" s="2"/>
      <c r="E220" s="3"/>
      <c r="I220" s="4"/>
      <c r="R220" s="13"/>
      <c r="S220" s="13"/>
      <c r="T220" s="13"/>
      <c r="U220" s="13"/>
      <c r="V220" s="13"/>
      <c r="W220" s="13"/>
      <c r="Y220" s="13"/>
      <c r="Z220" s="13"/>
      <c r="AA220" s="13"/>
      <c r="AB220" s="13"/>
      <c r="AC220" s="13"/>
      <c r="AD220" s="13"/>
      <c r="AG220" s="9" t="str">
        <f t="shared" si="7"/>
        <v/>
      </c>
    </row>
    <row r="221" spans="1:33" x14ac:dyDescent="0.2">
      <c r="A221">
        <f t="shared" si="6"/>
        <v>11</v>
      </c>
      <c r="C221" s="2"/>
      <c r="E221" s="3"/>
      <c r="I221" s="4"/>
      <c r="R221" s="13"/>
      <c r="S221" s="13"/>
      <c r="T221" s="13"/>
      <c r="U221" s="13"/>
      <c r="V221" s="13"/>
      <c r="W221" s="13"/>
      <c r="Y221" s="13"/>
      <c r="Z221" s="13"/>
      <c r="AA221" s="13"/>
      <c r="AB221" s="13"/>
      <c r="AC221" s="13"/>
      <c r="AD221" s="13"/>
      <c r="AG221" s="9" t="str">
        <f t="shared" si="7"/>
        <v/>
      </c>
    </row>
    <row r="222" spans="1:33" x14ac:dyDescent="0.2">
      <c r="A222">
        <f t="shared" si="6"/>
        <v>12</v>
      </c>
      <c r="C222" s="2"/>
      <c r="E222" s="3"/>
      <c r="I222" s="4"/>
      <c r="R222" s="13"/>
      <c r="S222" s="13"/>
      <c r="T222" s="13"/>
      <c r="U222" s="13"/>
      <c r="V222" s="13"/>
      <c r="W222" s="13"/>
      <c r="Y222" s="13"/>
      <c r="Z222" s="13"/>
      <c r="AA222" s="13"/>
      <c r="AB222" s="13"/>
      <c r="AC222" s="13"/>
      <c r="AD222" s="13"/>
      <c r="AG222" s="9" t="str">
        <f t="shared" si="7"/>
        <v/>
      </c>
    </row>
    <row r="223" spans="1:33" x14ac:dyDescent="0.2">
      <c r="A223">
        <f t="shared" si="6"/>
        <v>12</v>
      </c>
      <c r="C223" s="2"/>
      <c r="E223" s="3"/>
      <c r="I223" s="4"/>
      <c r="R223" s="13"/>
      <c r="S223" s="13"/>
      <c r="T223" s="13"/>
      <c r="U223" s="13"/>
      <c r="V223" s="13"/>
      <c r="W223" s="13"/>
      <c r="Y223" s="13"/>
      <c r="Z223" s="13"/>
      <c r="AA223" s="13"/>
      <c r="AB223" s="13"/>
      <c r="AC223" s="13"/>
      <c r="AD223" s="13"/>
      <c r="AG223" s="9" t="str">
        <f t="shared" si="7"/>
        <v/>
      </c>
    </row>
    <row r="224" spans="1:33" x14ac:dyDescent="0.2">
      <c r="A224">
        <f t="shared" si="6"/>
        <v>12</v>
      </c>
      <c r="C224" s="2"/>
      <c r="E224" s="3"/>
      <c r="I224" s="4"/>
      <c r="R224" s="13"/>
      <c r="S224" s="13"/>
      <c r="T224" s="13"/>
      <c r="U224" s="13"/>
      <c r="V224" s="13"/>
      <c r="W224" s="13"/>
      <c r="Y224" s="13"/>
      <c r="Z224" s="13"/>
      <c r="AA224" s="13"/>
      <c r="AB224" s="13"/>
      <c r="AC224" s="13"/>
      <c r="AD224" s="13"/>
      <c r="AG224" s="9" t="str">
        <f t="shared" si="7"/>
        <v/>
      </c>
    </row>
    <row r="225" spans="1:33" x14ac:dyDescent="0.2">
      <c r="A225">
        <f t="shared" si="6"/>
        <v>12</v>
      </c>
      <c r="C225" s="2"/>
      <c r="E225" s="3"/>
      <c r="I225" s="4"/>
      <c r="R225" s="13"/>
      <c r="S225" s="13"/>
      <c r="T225" s="13"/>
      <c r="U225" s="13"/>
      <c r="V225" s="13"/>
      <c r="W225" s="13"/>
      <c r="Y225" s="13"/>
      <c r="Z225" s="13"/>
      <c r="AA225" s="13"/>
      <c r="AB225" s="13"/>
      <c r="AC225" s="13"/>
      <c r="AD225" s="13"/>
      <c r="AG225" s="9" t="str">
        <f t="shared" si="7"/>
        <v/>
      </c>
    </row>
    <row r="226" spans="1:33" x14ac:dyDescent="0.2">
      <c r="A226">
        <f t="shared" si="6"/>
        <v>12</v>
      </c>
      <c r="C226" s="2"/>
      <c r="E226" s="3"/>
      <c r="I226" s="4"/>
      <c r="R226" s="13"/>
      <c r="S226" s="13"/>
      <c r="T226" s="13"/>
      <c r="U226" s="13"/>
      <c r="V226" s="13"/>
      <c r="W226" s="13"/>
      <c r="Y226" s="13"/>
      <c r="Z226" s="13"/>
      <c r="AA226" s="13"/>
      <c r="AB226" s="13"/>
      <c r="AC226" s="13"/>
      <c r="AD226" s="13"/>
      <c r="AG226" s="9" t="str">
        <f t="shared" si="7"/>
        <v/>
      </c>
    </row>
    <row r="227" spans="1:33" x14ac:dyDescent="0.2">
      <c r="A227">
        <f t="shared" si="6"/>
        <v>12</v>
      </c>
      <c r="C227" s="2"/>
      <c r="E227" s="3"/>
      <c r="I227" s="4"/>
      <c r="R227" s="13"/>
      <c r="S227" s="13"/>
      <c r="T227" s="13"/>
      <c r="U227" s="13"/>
      <c r="V227" s="13"/>
      <c r="W227" s="13"/>
      <c r="Y227" s="13"/>
      <c r="Z227" s="13"/>
      <c r="AA227" s="13"/>
      <c r="AB227" s="13"/>
      <c r="AC227" s="13"/>
      <c r="AD227" s="13"/>
      <c r="AG227" s="9" t="str">
        <f t="shared" si="7"/>
        <v/>
      </c>
    </row>
    <row r="228" spans="1:33" x14ac:dyDescent="0.2">
      <c r="A228">
        <f t="shared" si="6"/>
        <v>12</v>
      </c>
      <c r="C228" s="2"/>
      <c r="E228" s="3"/>
      <c r="I228" s="4"/>
      <c r="R228" s="13"/>
      <c r="S228" s="13"/>
      <c r="T228" s="13"/>
      <c r="U228" s="13"/>
      <c r="V228" s="13"/>
      <c r="W228" s="13"/>
      <c r="Y228" s="13"/>
      <c r="Z228" s="13"/>
      <c r="AA228" s="13"/>
      <c r="AB228" s="13"/>
      <c r="AC228" s="13"/>
      <c r="AD228" s="13"/>
      <c r="AG228" s="9" t="str">
        <f t="shared" si="7"/>
        <v/>
      </c>
    </row>
    <row r="229" spans="1:33" x14ac:dyDescent="0.2">
      <c r="A229">
        <f t="shared" si="6"/>
        <v>12</v>
      </c>
      <c r="C229" s="2"/>
      <c r="E229" s="3"/>
      <c r="I229" s="4"/>
      <c r="R229" s="13"/>
      <c r="S229" s="13"/>
      <c r="T229" s="13"/>
      <c r="U229" s="13"/>
      <c r="V229" s="13"/>
      <c r="W229" s="13"/>
      <c r="Y229" s="13"/>
      <c r="Z229" s="13"/>
      <c r="AA229" s="13"/>
      <c r="AB229" s="13"/>
      <c r="AC229" s="13"/>
      <c r="AD229" s="13"/>
      <c r="AG229" s="9" t="str">
        <f t="shared" si="7"/>
        <v/>
      </c>
    </row>
    <row r="230" spans="1:33" x14ac:dyDescent="0.2">
      <c r="A230">
        <f t="shared" si="6"/>
        <v>12</v>
      </c>
      <c r="C230" s="2"/>
      <c r="E230" s="3"/>
      <c r="I230" s="4"/>
      <c r="R230" s="13"/>
      <c r="S230" s="13"/>
      <c r="T230" s="13"/>
      <c r="U230" s="13"/>
      <c r="V230" s="13"/>
      <c r="W230" s="13"/>
      <c r="Y230" s="13"/>
      <c r="Z230" s="13"/>
      <c r="AA230" s="13"/>
      <c r="AB230" s="13"/>
      <c r="AC230" s="13"/>
      <c r="AD230" s="13"/>
      <c r="AG230" s="9" t="str">
        <f t="shared" si="7"/>
        <v/>
      </c>
    </row>
    <row r="231" spans="1:33" x14ac:dyDescent="0.2">
      <c r="A231">
        <f t="shared" si="6"/>
        <v>12</v>
      </c>
      <c r="C231" s="2"/>
      <c r="E231" s="3"/>
      <c r="I231" s="4"/>
      <c r="R231" s="13"/>
      <c r="S231" s="13"/>
      <c r="T231" s="13"/>
      <c r="U231" s="13"/>
      <c r="V231" s="13"/>
      <c r="W231" s="13"/>
      <c r="Y231" s="13"/>
      <c r="Z231" s="13"/>
      <c r="AA231" s="13"/>
      <c r="AB231" s="13"/>
      <c r="AC231" s="13"/>
      <c r="AD231" s="13"/>
      <c r="AG231" s="9" t="str">
        <f t="shared" si="7"/>
        <v/>
      </c>
    </row>
    <row r="232" spans="1:33" x14ac:dyDescent="0.2">
      <c r="A232">
        <f t="shared" si="6"/>
        <v>12</v>
      </c>
      <c r="C232" s="2"/>
      <c r="E232" s="3"/>
      <c r="I232" s="4"/>
      <c r="R232" s="13"/>
      <c r="S232" s="13"/>
      <c r="T232" s="13"/>
      <c r="U232" s="13"/>
      <c r="V232" s="13"/>
      <c r="W232" s="13"/>
      <c r="Y232" s="13"/>
      <c r="Z232" s="13"/>
      <c r="AA232" s="13"/>
      <c r="AB232" s="13"/>
      <c r="AC232" s="13"/>
      <c r="AD232" s="13"/>
      <c r="AG232" s="9" t="str">
        <f t="shared" si="7"/>
        <v/>
      </c>
    </row>
    <row r="233" spans="1:33" x14ac:dyDescent="0.2">
      <c r="A233">
        <f t="shared" si="6"/>
        <v>12</v>
      </c>
      <c r="C233" s="2"/>
      <c r="E233" s="3"/>
      <c r="I233" s="4"/>
      <c r="R233" s="13"/>
      <c r="S233" s="13"/>
      <c r="T233" s="13"/>
      <c r="U233" s="13"/>
      <c r="V233" s="13"/>
      <c r="W233" s="13"/>
      <c r="Y233" s="13"/>
      <c r="Z233" s="13"/>
      <c r="AA233" s="13"/>
      <c r="AB233" s="13"/>
      <c r="AC233" s="13"/>
      <c r="AD233" s="13"/>
      <c r="AG233" s="9" t="str">
        <f t="shared" si="7"/>
        <v/>
      </c>
    </row>
    <row r="234" spans="1:33" x14ac:dyDescent="0.2">
      <c r="A234">
        <f t="shared" si="6"/>
        <v>12</v>
      </c>
      <c r="C234" s="2"/>
      <c r="E234" s="3"/>
      <c r="I234" s="4"/>
      <c r="R234" s="13"/>
      <c r="S234" s="13"/>
      <c r="T234" s="13"/>
      <c r="U234" s="13"/>
      <c r="V234" s="13"/>
      <c r="W234" s="13"/>
      <c r="Y234" s="13"/>
      <c r="Z234" s="13"/>
      <c r="AA234" s="13"/>
      <c r="AB234" s="13"/>
      <c r="AC234" s="13"/>
      <c r="AD234" s="13"/>
      <c r="AG234" s="9" t="str">
        <f t="shared" si="7"/>
        <v/>
      </c>
    </row>
    <row r="235" spans="1:33" x14ac:dyDescent="0.2">
      <c r="A235">
        <f t="shared" si="6"/>
        <v>12</v>
      </c>
      <c r="C235" s="2"/>
      <c r="E235" s="3"/>
      <c r="I235" s="4"/>
      <c r="R235" s="13"/>
      <c r="S235" s="13"/>
      <c r="T235" s="13"/>
      <c r="U235" s="13"/>
      <c r="V235" s="13"/>
      <c r="W235" s="13"/>
      <c r="Y235" s="13"/>
      <c r="Z235" s="13"/>
      <c r="AA235" s="13"/>
      <c r="AB235" s="13"/>
      <c r="AC235" s="13"/>
      <c r="AD235" s="13"/>
      <c r="AG235" s="9" t="str">
        <f t="shared" si="7"/>
        <v/>
      </c>
    </row>
    <row r="236" spans="1:33" x14ac:dyDescent="0.2">
      <c r="A236">
        <f t="shared" si="6"/>
        <v>12</v>
      </c>
      <c r="C236" s="2"/>
      <c r="E236" s="3"/>
      <c r="I236" s="4"/>
      <c r="R236" s="13"/>
      <c r="S236" s="13"/>
      <c r="T236" s="13"/>
      <c r="U236" s="13"/>
      <c r="V236" s="13"/>
      <c r="W236" s="13"/>
      <c r="Y236" s="13"/>
      <c r="Z236" s="13"/>
      <c r="AA236" s="13"/>
      <c r="AB236" s="13"/>
      <c r="AC236" s="13"/>
      <c r="AD236" s="13"/>
      <c r="AG236" s="9" t="str">
        <f t="shared" si="7"/>
        <v/>
      </c>
    </row>
    <row r="237" spans="1:33" x14ac:dyDescent="0.2">
      <c r="A237">
        <f t="shared" si="6"/>
        <v>12</v>
      </c>
      <c r="C237" s="2"/>
      <c r="E237" s="3"/>
      <c r="I237" s="4"/>
      <c r="R237" s="13"/>
      <c r="S237" s="13"/>
      <c r="T237" s="13"/>
      <c r="U237" s="13"/>
      <c r="V237" s="13"/>
      <c r="W237" s="13"/>
      <c r="Y237" s="13"/>
      <c r="Z237" s="13"/>
      <c r="AA237" s="13"/>
      <c r="AB237" s="13"/>
      <c r="AC237" s="13"/>
      <c r="AD237" s="13"/>
      <c r="AG237" s="9" t="str">
        <f t="shared" si="7"/>
        <v/>
      </c>
    </row>
    <row r="238" spans="1:33" x14ac:dyDescent="0.2">
      <c r="A238">
        <f t="shared" si="6"/>
        <v>12</v>
      </c>
      <c r="C238" s="2"/>
      <c r="E238" s="3"/>
      <c r="I238" s="4"/>
      <c r="R238" s="13"/>
      <c r="S238" s="13"/>
      <c r="T238" s="13"/>
      <c r="U238" s="13"/>
      <c r="V238" s="13"/>
      <c r="W238" s="13"/>
      <c r="Y238" s="13"/>
      <c r="Z238" s="13"/>
      <c r="AA238" s="13"/>
      <c r="AB238" s="13"/>
      <c r="AC238" s="13"/>
      <c r="AD238" s="13"/>
      <c r="AG238" s="9" t="str">
        <f t="shared" si="7"/>
        <v/>
      </c>
    </row>
    <row r="239" spans="1:33" x14ac:dyDescent="0.2">
      <c r="A239">
        <f t="shared" si="6"/>
        <v>12</v>
      </c>
      <c r="C239" s="2"/>
      <c r="E239" s="3"/>
      <c r="I239" s="4"/>
      <c r="R239" s="13"/>
      <c r="S239" s="13"/>
      <c r="T239" s="13"/>
      <c r="U239" s="13"/>
      <c r="V239" s="13"/>
      <c r="W239" s="13"/>
      <c r="Y239" s="13"/>
      <c r="Z239" s="13"/>
      <c r="AA239" s="13"/>
      <c r="AB239" s="13"/>
      <c r="AC239" s="13"/>
      <c r="AD239" s="13"/>
      <c r="AG239" s="9" t="str">
        <f t="shared" si="7"/>
        <v/>
      </c>
    </row>
    <row r="240" spans="1:33" x14ac:dyDescent="0.2">
      <c r="A240">
        <f t="shared" si="6"/>
        <v>12</v>
      </c>
      <c r="C240" s="2"/>
      <c r="E240" s="3"/>
      <c r="I240" s="4"/>
      <c r="R240" s="13"/>
      <c r="S240" s="13"/>
      <c r="T240" s="13"/>
      <c r="U240" s="13"/>
      <c r="V240" s="13"/>
      <c r="W240" s="13"/>
      <c r="Y240" s="13"/>
      <c r="Z240" s="13"/>
      <c r="AA240" s="13"/>
      <c r="AB240" s="13"/>
      <c r="AC240" s="13"/>
      <c r="AD240" s="13"/>
      <c r="AG240" s="9" t="str">
        <f t="shared" si="7"/>
        <v/>
      </c>
    </row>
    <row r="241" spans="1:33" x14ac:dyDescent="0.2">
      <c r="A241">
        <f t="shared" si="6"/>
        <v>12</v>
      </c>
      <c r="C241" s="2"/>
      <c r="E241" s="3"/>
      <c r="I241" s="4"/>
      <c r="R241" s="13"/>
      <c r="S241" s="13"/>
      <c r="T241" s="13"/>
      <c r="U241" s="13"/>
      <c r="V241" s="13"/>
      <c r="W241" s="13"/>
      <c r="Y241" s="13"/>
      <c r="Z241" s="13"/>
      <c r="AA241" s="13"/>
      <c r="AB241" s="13"/>
      <c r="AC241" s="13"/>
      <c r="AD241" s="13"/>
      <c r="AG241" s="9" t="str">
        <f t="shared" si="7"/>
        <v/>
      </c>
    </row>
    <row r="242" spans="1:33" x14ac:dyDescent="0.2">
      <c r="A242">
        <f t="shared" si="6"/>
        <v>13</v>
      </c>
      <c r="C242" s="2"/>
      <c r="E242" s="3"/>
      <c r="I242" s="4"/>
      <c r="R242" s="13"/>
      <c r="S242" s="13"/>
      <c r="T242" s="13"/>
      <c r="U242" s="13"/>
      <c r="V242" s="13"/>
      <c r="W242" s="13"/>
      <c r="Y242" s="13"/>
      <c r="Z242" s="13"/>
      <c r="AA242" s="13"/>
      <c r="AB242" s="13"/>
      <c r="AC242" s="13"/>
      <c r="AD242" s="13"/>
      <c r="AG242" s="9" t="str">
        <f t="shared" si="7"/>
        <v/>
      </c>
    </row>
    <row r="243" spans="1:33" x14ac:dyDescent="0.2">
      <c r="A243">
        <f t="shared" si="6"/>
        <v>13</v>
      </c>
      <c r="C243" s="2"/>
      <c r="E243" s="3"/>
      <c r="I243" s="4"/>
      <c r="R243" s="13"/>
      <c r="S243" s="13"/>
      <c r="T243" s="13"/>
      <c r="U243" s="13"/>
      <c r="V243" s="13"/>
      <c r="W243" s="13"/>
      <c r="Y243" s="13"/>
      <c r="Z243" s="13"/>
      <c r="AA243" s="13"/>
      <c r="AB243" s="13"/>
      <c r="AC243" s="13"/>
      <c r="AD243" s="13"/>
      <c r="AG243" s="9" t="str">
        <f t="shared" si="7"/>
        <v/>
      </c>
    </row>
    <row r="244" spans="1:33" x14ac:dyDescent="0.2">
      <c r="A244">
        <f t="shared" si="6"/>
        <v>13</v>
      </c>
      <c r="C244" s="2"/>
      <c r="E244" s="3"/>
      <c r="I244" s="4"/>
      <c r="R244" s="13"/>
      <c r="S244" s="13"/>
      <c r="T244" s="13"/>
      <c r="U244" s="13"/>
      <c r="V244" s="13"/>
      <c r="W244" s="13"/>
      <c r="Y244" s="13"/>
      <c r="Z244" s="13"/>
      <c r="AA244" s="13"/>
      <c r="AB244" s="13"/>
      <c r="AC244" s="13"/>
      <c r="AD244" s="13"/>
      <c r="AG244" s="9" t="str">
        <f t="shared" si="7"/>
        <v/>
      </c>
    </row>
    <row r="245" spans="1:33" x14ac:dyDescent="0.2">
      <c r="A245">
        <f t="shared" si="6"/>
        <v>13</v>
      </c>
      <c r="C245" s="2"/>
      <c r="E245" s="3"/>
      <c r="I245" s="4"/>
      <c r="R245" s="13"/>
      <c r="S245" s="13"/>
      <c r="T245" s="13"/>
      <c r="U245" s="13"/>
      <c r="V245" s="13"/>
      <c r="W245" s="13"/>
      <c r="Y245" s="13"/>
      <c r="Z245" s="13"/>
      <c r="AA245" s="13"/>
      <c r="AB245" s="13"/>
      <c r="AC245" s="13"/>
      <c r="AD245" s="13"/>
      <c r="AG245" s="9" t="str">
        <f t="shared" si="7"/>
        <v/>
      </c>
    </row>
    <row r="246" spans="1:33" x14ac:dyDescent="0.2">
      <c r="A246">
        <f t="shared" si="6"/>
        <v>13</v>
      </c>
      <c r="C246" s="2"/>
      <c r="E246" s="3"/>
      <c r="I246" s="4"/>
      <c r="R246" s="13"/>
      <c r="S246" s="13"/>
      <c r="T246" s="13"/>
      <c r="U246" s="13"/>
      <c r="V246" s="13"/>
      <c r="W246" s="13"/>
      <c r="Y246" s="13"/>
      <c r="Z246" s="13"/>
      <c r="AA246" s="13"/>
      <c r="AB246" s="13"/>
      <c r="AC246" s="13"/>
      <c r="AD246" s="13"/>
      <c r="AG246" s="9" t="str">
        <f t="shared" si="7"/>
        <v/>
      </c>
    </row>
    <row r="247" spans="1:33" x14ac:dyDescent="0.2">
      <c r="A247">
        <f t="shared" si="6"/>
        <v>13</v>
      </c>
      <c r="C247" s="2"/>
      <c r="E247" s="3"/>
      <c r="I247" s="4"/>
      <c r="R247" s="13"/>
      <c r="S247" s="13"/>
      <c r="T247" s="13"/>
      <c r="U247" s="13"/>
      <c r="V247" s="13"/>
      <c r="W247" s="13"/>
      <c r="Y247" s="13"/>
      <c r="Z247" s="13"/>
      <c r="AA247" s="13"/>
      <c r="AB247" s="13"/>
      <c r="AC247" s="13"/>
      <c r="AD247" s="13"/>
      <c r="AG247" s="9" t="str">
        <f t="shared" si="7"/>
        <v/>
      </c>
    </row>
    <row r="248" spans="1:33" x14ac:dyDescent="0.2">
      <c r="A248">
        <f t="shared" si="6"/>
        <v>13</v>
      </c>
      <c r="C248" s="2"/>
      <c r="E248" s="3"/>
      <c r="I248" s="4"/>
      <c r="R248" s="13"/>
      <c r="S248" s="13"/>
      <c r="T248" s="13"/>
      <c r="U248" s="13"/>
      <c r="V248" s="13"/>
      <c r="W248" s="13"/>
      <c r="Y248" s="13"/>
      <c r="Z248" s="13"/>
      <c r="AA248" s="13"/>
      <c r="AB248" s="13"/>
      <c r="AC248" s="13"/>
      <c r="AD248" s="13"/>
      <c r="AG248" s="9" t="str">
        <f t="shared" si="7"/>
        <v/>
      </c>
    </row>
    <row r="249" spans="1:33" x14ac:dyDescent="0.2">
      <c r="A249">
        <f t="shared" si="6"/>
        <v>13</v>
      </c>
      <c r="C249" s="2"/>
      <c r="E249" s="3"/>
      <c r="I249" s="4"/>
      <c r="R249" s="13"/>
      <c r="S249" s="13"/>
      <c r="T249" s="13"/>
      <c r="U249" s="13"/>
      <c r="V249" s="13"/>
      <c r="W249" s="13"/>
      <c r="Y249" s="13"/>
      <c r="Z249" s="13"/>
      <c r="AA249" s="13"/>
      <c r="AB249" s="13"/>
      <c r="AC249" s="13"/>
      <c r="AD249" s="13"/>
      <c r="AG249" s="9" t="str">
        <f t="shared" si="7"/>
        <v/>
      </c>
    </row>
    <row r="250" spans="1:33" x14ac:dyDescent="0.2">
      <c r="A250">
        <f t="shared" si="6"/>
        <v>13</v>
      </c>
      <c r="C250" s="2"/>
      <c r="E250" s="3"/>
      <c r="I250" s="4"/>
      <c r="R250" s="13"/>
      <c r="S250" s="13"/>
      <c r="T250" s="13"/>
      <c r="U250" s="13"/>
      <c r="V250" s="13"/>
      <c r="W250" s="13"/>
      <c r="Y250" s="13"/>
      <c r="Z250" s="13"/>
      <c r="AA250" s="13"/>
      <c r="AB250" s="13"/>
      <c r="AC250" s="13"/>
      <c r="AD250" s="13"/>
      <c r="AG250" s="9" t="str">
        <f t="shared" si="7"/>
        <v/>
      </c>
    </row>
    <row r="251" spans="1:33" x14ac:dyDescent="0.2">
      <c r="A251">
        <f t="shared" si="6"/>
        <v>13</v>
      </c>
      <c r="C251" s="2"/>
      <c r="E251" s="3"/>
      <c r="I251" s="4"/>
      <c r="R251" s="13"/>
      <c r="S251" s="13"/>
      <c r="T251" s="13"/>
      <c r="U251" s="13"/>
      <c r="V251" s="13"/>
      <c r="W251" s="13"/>
      <c r="Y251" s="13"/>
      <c r="Z251" s="13"/>
      <c r="AA251" s="13"/>
      <c r="AB251" s="13"/>
      <c r="AC251" s="13"/>
      <c r="AD251" s="13"/>
      <c r="AG251" s="9" t="str">
        <f t="shared" si="7"/>
        <v/>
      </c>
    </row>
    <row r="252" spans="1:33" x14ac:dyDescent="0.2">
      <c r="A252">
        <f t="shared" si="6"/>
        <v>13</v>
      </c>
      <c r="C252" s="2"/>
      <c r="E252" s="3"/>
      <c r="I252" s="4"/>
      <c r="R252" s="13"/>
      <c r="S252" s="13"/>
      <c r="T252" s="13"/>
      <c r="U252" s="13"/>
      <c r="V252" s="13"/>
      <c r="W252" s="13"/>
      <c r="Y252" s="13"/>
      <c r="Z252" s="13"/>
      <c r="AA252" s="13"/>
      <c r="AB252" s="13"/>
      <c r="AC252" s="13"/>
      <c r="AD252" s="13"/>
      <c r="AG252" s="9" t="str">
        <f t="shared" si="7"/>
        <v/>
      </c>
    </row>
    <row r="253" spans="1:33" x14ac:dyDescent="0.2">
      <c r="A253">
        <f t="shared" si="6"/>
        <v>13</v>
      </c>
      <c r="C253" s="2"/>
      <c r="E253" s="3"/>
      <c r="I253" s="4"/>
      <c r="R253" s="13"/>
      <c r="S253" s="13"/>
      <c r="T253" s="13"/>
      <c r="U253" s="13"/>
      <c r="V253" s="13"/>
      <c r="W253" s="13"/>
      <c r="Y253" s="13"/>
      <c r="Z253" s="13"/>
      <c r="AA253" s="13"/>
      <c r="AB253" s="13"/>
      <c r="AC253" s="13"/>
      <c r="AD253" s="13"/>
      <c r="AG253" s="9" t="str">
        <f t="shared" si="7"/>
        <v/>
      </c>
    </row>
    <row r="254" spans="1:33" x14ac:dyDescent="0.2">
      <c r="A254">
        <f t="shared" si="6"/>
        <v>13</v>
      </c>
      <c r="C254" s="2"/>
      <c r="E254" s="3"/>
      <c r="I254" s="4"/>
      <c r="R254" s="13"/>
      <c r="S254" s="13"/>
      <c r="T254" s="13"/>
      <c r="U254" s="13"/>
      <c r="V254" s="13"/>
      <c r="W254" s="13"/>
      <c r="Y254" s="13"/>
      <c r="Z254" s="13"/>
      <c r="AA254" s="13"/>
      <c r="AB254" s="13"/>
      <c r="AC254" s="13"/>
      <c r="AD254" s="13"/>
      <c r="AG254" s="9" t="str">
        <f t="shared" si="7"/>
        <v/>
      </c>
    </row>
    <row r="255" spans="1:33" x14ac:dyDescent="0.2">
      <c r="A255">
        <f t="shared" si="6"/>
        <v>13</v>
      </c>
      <c r="C255" s="2"/>
      <c r="E255" s="3"/>
      <c r="I255" s="4"/>
      <c r="R255" s="13"/>
      <c r="S255" s="13"/>
      <c r="T255" s="13"/>
      <c r="U255" s="13"/>
      <c r="V255" s="13"/>
      <c r="W255" s="13"/>
      <c r="Y255" s="13"/>
      <c r="Z255" s="13"/>
      <c r="AA255" s="13"/>
      <c r="AB255" s="13"/>
      <c r="AC255" s="13"/>
      <c r="AD255" s="13"/>
      <c r="AG255" s="9" t="str">
        <f t="shared" si="7"/>
        <v/>
      </c>
    </row>
    <row r="256" spans="1:33" x14ac:dyDescent="0.2">
      <c r="A256">
        <f t="shared" si="6"/>
        <v>13</v>
      </c>
      <c r="C256" s="2"/>
      <c r="E256" s="3"/>
      <c r="I256" s="4"/>
      <c r="R256" s="13"/>
      <c r="S256" s="13"/>
      <c r="T256" s="13"/>
      <c r="U256" s="13"/>
      <c r="V256" s="13"/>
      <c r="W256" s="13"/>
      <c r="Y256" s="13"/>
      <c r="Z256" s="13"/>
      <c r="AA256" s="13"/>
      <c r="AB256" s="13"/>
      <c r="AC256" s="13"/>
      <c r="AD256" s="13"/>
      <c r="AG256" s="9" t="str">
        <f t="shared" si="7"/>
        <v/>
      </c>
    </row>
    <row r="257" spans="1:33" x14ac:dyDescent="0.2">
      <c r="A257">
        <f t="shared" si="6"/>
        <v>13</v>
      </c>
      <c r="C257" s="2"/>
      <c r="E257" s="3"/>
      <c r="I257" s="4"/>
      <c r="R257" s="13"/>
      <c r="S257" s="13"/>
      <c r="T257" s="13"/>
      <c r="U257" s="13"/>
      <c r="V257" s="13"/>
      <c r="W257" s="13"/>
      <c r="Y257" s="13"/>
      <c r="Z257" s="13"/>
      <c r="AA257" s="13"/>
      <c r="AB257" s="13"/>
      <c r="AC257" s="13"/>
      <c r="AD257" s="13"/>
      <c r="AG257" s="9" t="str">
        <f t="shared" si="7"/>
        <v/>
      </c>
    </row>
    <row r="258" spans="1:33" x14ac:dyDescent="0.2">
      <c r="A258">
        <f t="shared" si="6"/>
        <v>13</v>
      </c>
      <c r="C258" s="2"/>
      <c r="E258" s="3"/>
      <c r="I258" s="4"/>
      <c r="R258" s="13"/>
      <c r="S258" s="13"/>
      <c r="T258" s="13"/>
      <c r="U258" s="13"/>
      <c r="V258" s="13"/>
      <c r="W258" s="13"/>
      <c r="Y258" s="13"/>
      <c r="Z258" s="13"/>
      <c r="AA258" s="13"/>
      <c r="AB258" s="13"/>
      <c r="AC258" s="13"/>
      <c r="AD258" s="13"/>
      <c r="AG258" s="9" t="str">
        <f t="shared" si="7"/>
        <v/>
      </c>
    </row>
    <row r="259" spans="1:33" x14ac:dyDescent="0.2">
      <c r="A259">
        <f t="shared" ref="A259:A322" si="8">ROUNDUP(ROW(A258)/20,0)</f>
        <v>13</v>
      </c>
      <c r="C259" s="2"/>
      <c r="E259" s="3"/>
      <c r="I259" s="4"/>
      <c r="R259" s="13"/>
      <c r="S259" s="13"/>
      <c r="T259" s="13"/>
      <c r="U259" s="13"/>
      <c r="V259" s="13"/>
      <c r="W259" s="13"/>
      <c r="Y259" s="13"/>
      <c r="Z259" s="13"/>
      <c r="AA259" s="13"/>
      <c r="AB259" s="13"/>
      <c r="AC259" s="13"/>
      <c r="AD259" s="13"/>
      <c r="AG259" s="9" t="str">
        <f t="shared" si="7"/>
        <v/>
      </c>
    </row>
    <row r="260" spans="1:33" x14ac:dyDescent="0.2">
      <c r="A260">
        <f t="shared" si="8"/>
        <v>13</v>
      </c>
      <c r="C260" s="2"/>
      <c r="E260" s="3"/>
      <c r="I260" s="4"/>
      <c r="R260" s="13"/>
      <c r="S260" s="13"/>
      <c r="T260" s="13"/>
      <c r="U260" s="13"/>
      <c r="V260" s="13"/>
      <c r="W260" s="13"/>
      <c r="Y260" s="13"/>
      <c r="Z260" s="13"/>
      <c r="AA260" s="13"/>
      <c r="AB260" s="13"/>
      <c r="AC260" s="13"/>
      <c r="AD260" s="13"/>
      <c r="AG260" s="9" t="str">
        <f t="shared" ref="AG260:AG323" si="9">IF(AF260&lt;&gt;"", AG259+AF260, "")</f>
        <v/>
      </c>
    </row>
    <row r="261" spans="1:33" x14ac:dyDescent="0.2">
      <c r="A261">
        <f t="shared" si="8"/>
        <v>13</v>
      </c>
      <c r="C261" s="2"/>
      <c r="E261" s="3"/>
      <c r="I261" s="4"/>
      <c r="R261" s="13"/>
      <c r="S261" s="13"/>
      <c r="T261" s="13"/>
      <c r="U261" s="13"/>
      <c r="V261" s="13"/>
      <c r="W261" s="13"/>
      <c r="Y261" s="13"/>
      <c r="Z261" s="13"/>
      <c r="AA261" s="13"/>
      <c r="AB261" s="13"/>
      <c r="AC261" s="13"/>
      <c r="AD261" s="13"/>
      <c r="AG261" s="9" t="str">
        <f t="shared" si="9"/>
        <v/>
      </c>
    </row>
    <row r="262" spans="1:33" x14ac:dyDescent="0.2">
      <c r="A262">
        <f t="shared" si="8"/>
        <v>14</v>
      </c>
      <c r="C262" s="2"/>
      <c r="E262" s="3"/>
      <c r="I262" s="4"/>
      <c r="R262" s="13"/>
      <c r="S262" s="13"/>
      <c r="T262" s="13"/>
      <c r="U262" s="13"/>
      <c r="V262" s="13"/>
      <c r="W262" s="13"/>
      <c r="Y262" s="13"/>
      <c r="Z262" s="13"/>
      <c r="AA262" s="13"/>
      <c r="AB262" s="13"/>
      <c r="AC262" s="13"/>
      <c r="AD262" s="13"/>
      <c r="AG262" s="9" t="str">
        <f t="shared" si="9"/>
        <v/>
      </c>
    </row>
    <row r="263" spans="1:33" x14ac:dyDescent="0.2">
      <c r="A263">
        <f t="shared" si="8"/>
        <v>14</v>
      </c>
      <c r="C263" s="2"/>
      <c r="E263" s="3"/>
      <c r="I263" s="4"/>
      <c r="R263" s="13"/>
      <c r="S263" s="13"/>
      <c r="T263" s="13"/>
      <c r="U263" s="13"/>
      <c r="V263" s="13"/>
      <c r="W263" s="13"/>
      <c r="Y263" s="13"/>
      <c r="Z263" s="13"/>
      <c r="AA263" s="13"/>
      <c r="AB263" s="13"/>
      <c r="AC263" s="13"/>
      <c r="AD263" s="13"/>
      <c r="AG263" s="9" t="str">
        <f t="shared" si="9"/>
        <v/>
      </c>
    </row>
    <row r="264" spans="1:33" x14ac:dyDescent="0.2">
      <c r="A264">
        <f t="shared" si="8"/>
        <v>14</v>
      </c>
      <c r="C264" s="2"/>
      <c r="E264" s="3"/>
      <c r="I264" s="4"/>
      <c r="R264" s="13"/>
      <c r="S264" s="13"/>
      <c r="T264" s="13"/>
      <c r="U264" s="13"/>
      <c r="V264" s="13"/>
      <c r="W264" s="13"/>
      <c r="Y264" s="13"/>
      <c r="Z264" s="13"/>
      <c r="AA264" s="13"/>
      <c r="AB264" s="13"/>
      <c r="AC264" s="13"/>
      <c r="AD264" s="13"/>
      <c r="AG264" s="9" t="str">
        <f t="shared" si="9"/>
        <v/>
      </c>
    </row>
    <row r="265" spans="1:33" x14ac:dyDescent="0.2">
      <c r="A265">
        <f t="shared" si="8"/>
        <v>14</v>
      </c>
      <c r="C265" s="2"/>
      <c r="E265" s="3"/>
      <c r="I265" s="4"/>
      <c r="R265" s="13"/>
      <c r="S265" s="13"/>
      <c r="T265" s="13"/>
      <c r="U265" s="13"/>
      <c r="V265" s="13"/>
      <c r="W265" s="13"/>
      <c r="Y265" s="13"/>
      <c r="Z265" s="13"/>
      <c r="AA265" s="13"/>
      <c r="AB265" s="13"/>
      <c r="AC265" s="13"/>
      <c r="AD265" s="13"/>
      <c r="AG265" s="9" t="str">
        <f t="shared" si="9"/>
        <v/>
      </c>
    </row>
    <row r="266" spans="1:33" x14ac:dyDescent="0.2">
      <c r="A266">
        <f t="shared" si="8"/>
        <v>14</v>
      </c>
      <c r="C266" s="2"/>
      <c r="E266" s="3"/>
      <c r="I266" s="4"/>
      <c r="R266" s="13"/>
      <c r="S266" s="13"/>
      <c r="T266" s="13"/>
      <c r="U266" s="13"/>
      <c r="V266" s="13"/>
      <c r="W266" s="13"/>
      <c r="Y266" s="13"/>
      <c r="Z266" s="13"/>
      <c r="AA266" s="13"/>
      <c r="AB266" s="13"/>
      <c r="AC266" s="13"/>
      <c r="AD266" s="13"/>
      <c r="AG266" s="9" t="str">
        <f t="shared" si="9"/>
        <v/>
      </c>
    </row>
    <row r="267" spans="1:33" x14ac:dyDescent="0.2">
      <c r="A267">
        <f t="shared" si="8"/>
        <v>14</v>
      </c>
      <c r="C267" s="2"/>
      <c r="E267" s="3"/>
      <c r="I267" s="4"/>
      <c r="R267" s="13"/>
      <c r="S267" s="13"/>
      <c r="T267" s="13"/>
      <c r="U267" s="13"/>
      <c r="V267" s="13"/>
      <c r="W267" s="13"/>
      <c r="Y267" s="13"/>
      <c r="Z267" s="13"/>
      <c r="AA267" s="13"/>
      <c r="AB267" s="13"/>
      <c r="AC267" s="13"/>
      <c r="AD267" s="13"/>
      <c r="AG267" s="9" t="str">
        <f t="shared" si="9"/>
        <v/>
      </c>
    </row>
    <row r="268" spans="1:33" x14ac:dyDescent="0.2">
      <c r="A268">
        <f t="shared" si="8"/>
        <v>14</v>
      </c>
      <c r="C268" s="2"/>
      <c r="E268" s="3"/>
      <c r="I268" s="4"/>
      <c r="R268" s="13"/>
      <c r="S268" s="13"/>
      <c r="T268" s="13"/>
      <c r="U268" s="13"/>
      <c r="V268" s="13"/>
      <c r="W268" s="13"/>
      <c r="Y268" s="13"/>
      <c r="Z268" s="13"/>
      <c r="AA268" s="13"/>
      <c r="AB268" s="13"/>
      <c r="AC268" s="13"/>
      <c r="AD268" s="13"/>
      <c r="AG268" s="9" t="str">
        <f t="shared" si="9"/>
        <v/>
      </c>
    </row>
    <row r="269" spans="1:33" x14ac:dyDescent="0.2">
      <c r="A269">
        <f t="shared" si="8"/>
        <v>14</v>
      </c>
      <c r="C269" s="2"/>
      <c r="E269" s="3"/>
      <c r="I269" s="4"/>
      <c r="R269" s="13"/>
      <c r="S269" s="13"/>
      <c r="T269" s="13"/>
      <c r="U269" s="13"/>
      <c r="V269" s="13"/>
      <c r="W269" s="13"/>
      <c r="Y269" s="13"/>
      <c r="Z269" s="13"/>
      <c r="AA269" s="13"/>
      <c r="AB269" s="13"/>
      <c r="AC269" s="13"/>
      <c r="AD269" s="13"/>
      <c r="AG269" s="9" t="str">
        <f t="shared" si="9"/>
        <v/>
      </c>
    </row>
    <row r="270" spans="1:33" x14ac:dyDescent="0.2">
      <c r="A270">
        <f t="shared" si="8"/>
        <v>14</v>
      </c>
      <c r="C270" s="2"/>
      <c r="E270" s="3"/>
      <c r="I270" s="4"/>
      <c r="R270" s="13"/>
      <c r="S270" s="13"/>
      <c r="T270" s="13"/>
      <c r="U270" s="13"/>
      <c r="V270" s="13"/>
      <c r="W270" s="13"/>
      <c r="Y270" s="13"/>
      <c r="Z270" s="13"/>
      <c r="AA270" s="13"/>
      <c r="AB270" s="13"/>
      <c r="AC270" s="13"/>
      <c r="AD270" s="13"/>
      <c r="AG270" s="9" t="str">
        <f t="shared" si="9"/>
        <v/>
      </c>
    </row>
    <row r="271" spans="1:33" x14ac:dyDescent="0.2">
      <c r="A271">
        <f t="shared" si="8"/>
        <v>14</v>
      </c>
      <c r="C271" s="2"/>
      <c r="E271" s="3"/>
      <c r="I271" s="4"/>
      <c r="R271" s="13"/>
      <c r="S271" s="13"/>
      <c r="T271" s="13"/>
      <c r="U271" s="13"/>
      <c r="V271" s="13"/>
      <c r="W271" s="13"/>
      <c r="Y271" s="13"/>
      <c r="Z271" s="13"/>
      <c r="AA271" s="13"/>
      <c r="AB271" s="13"/>
      <c r="AC271" s="13"/>
      <c r="AD271" s="13"/>
      <c r="AG271" s="9" t="str">
        <f t="shared" si="9"/>
        <v/>
      </c>
    </row>
    <row r="272" spans="1:33" x14ac:dyDescent="0.2">
      <c r="A272">
        <f t="shared" si="8"/>
        <v>14</v>
      </c>
      <c r="C272" s="2"/>
      <c r="E272" s="3"/>
      <c r="I272" s="4"/>
      <c r="R272" s="13"/>
      <c r="S272" s="13"/>
      <c r="T272" s="13"/>
      <c r="U272" s="13"/>
      <c r="V272" s="13"/>
      <c r="W272" s="13"/>
      <c r="Y272" s="13"/>
      <c r="Z272" s="13"/>
      <c r="AA272" s="13"/>
      <c r="AB272" s="13"/>
      <c r="AC272" s="13"/>
      <c r="AD272" s="13"/>
      <c r="AG272" s="9" t="str">
        <f t="shared" si="9"/>
        <v/>
      </c>
    </row>
    <row r="273" spans="1:33" x14ac:dyDescent="0.2">
      <c r="A273">
        <f t="shared" si="8"/>
        <v>14</v>
      </c>
      <c r="C273" s="2"/>
      <c r="E273" s="3"/>
      <c r="I273" s="4"/>
      <c r="R273" s="13"/>
      <c r="S273" s="13"/>
      <c r="T273" s="13"/>
      <c r="U273" s="13"/>
      <c r="V273" s="13"/>
      <c r="W273" s="13"/>
      <c r="Y273" s="13"/>
      <c r="Z273" s="13"/>
      <c r="AA273" s="13"/>
      <c r="AB273" s="13"/>
      <c r="AC273" s="13"/>
      <c r="AD273" s="13"/>
      <c r="AG273" s="9" t="str">
        <f t="shared" si="9"/>
        <v/>
      </c>
    </row>
    <row r="274" spans="1:33" x14ac:dyDescent="0.2">
      <c r="A274">
        <f t="shared" si="8"/>
        <v>14</v>
      </c>
      <c r="C274" s="2"/>
      <c r="E274" s="3"/>
      <c r="I274" s="4"/>
      <c r="R274" s="13"/>
      <c r="S274" s="13"/>
      <c r="T274" s="13"/>
      <c r="U274" s="13"/>
      <c r="V274" s="13"/>
      <c r="W274" s="13"/>
      <c r="Y274" s="13"/>
      <c r="Z274" s="13"/>
      <c r="AA274" s="13"/>
      <c r="AB274" s="13"/>
      <c r="AC274" s="13"/>
      <c r="AD274" s="13"/>
      <c r="AG274" s="9" t="str">
        <f t="shared" si="9"/>
        <v/>
      </c>
    </row>
    <row r="275" spans="1:33" x14ac:dyDescent="0.2">
      <c r="A275">
        <f t="shared" si="8"/>
        <v>14</v>
      </c>
      <c r="C275" s="2"/>
      <c r="E275" s="3"/>
      <c r="I275" s="4"/>
      <c r="R275" s="13"/>
      <c r="S275" s="13"/>
      <c r="T275" s="13"/>
      <c r="U275" s="13"/>
      <c r="V275" s="13"/>
      <c r="W275" s="13"/>
      <c r="Y275" s="13"/>
      <c r="Z275" s="13"/>
      <c r="AA275" s="13"/>
      <c r="AB275" s="13"/>
      <c r="AC275" s="13"/>
      <c r="AD275" s="13"/>
      <c r="AG275" s="9" t="str">
        <f t="shared" si="9"/>
        <v/>
      </c>
    </row>
    <row r="276" spans="1:33" x14ac:dyDescent="0.2">
      <c r="A276">
        <f t="shared" si="8"/>
        <v>14</v>
      </c>
      <c r="C276" s="2"/>
      <c r="E276" s="3"/>
      <c r="I276" s="4"/>
      <c r="R276" s="13"/>
      <c r="S276" s="13"/>
      <c r="T276" s="13"/>
      <c r="U276" s="13"/>
      <c r="V276" s="13"/>
      <c r="W276" s="13"/>
      <c r="Y276" s="13"/>
      <c r="Z276" s="13"/>
      <c r="AA276" s="13"/>
      <c r="AB276" s="13"/>
      <c r="AC276" s="13"/>
      <c r="AD276" s="13"/>
      <c r="AG276" s="9" t="str">
        <f t="shared" si="9"/>
        <v/>
      </c>
    </row>
    <row r="277" spans="1:33" x14ac:dyDescent="0.2">
      <c r="A277">
        <f t="shared" si="8"/>
        <v>14</v>
      </c>
      <c r="C277" s="2"/>
      <c r="E277" s="3"/>
      <c r="I277" s="4"/>
      <c r="R277" s="13"/>
      <c r="S277" s="13"/>
      <c r="T277" s="13"/>
      <c r="U277" s="13"/>
      <c r="V277" s="13"/>
      <c r="W277" s="13"/>
      <c r="Y277" s="13"/>
      <c r="Z277" s="13"/>
      <c r="AA277" s="13"/>
      <c r="AB277" s="13"/>
      <c r="AC277" s="13"/>
      <c r="AD277" s="13"/>
      <c r="AG277" s="9" t="str">
        <f t="shared" si="9"/>
        <v/>
      </c>
    </row>
    <row r="278" spans="1:33" x14ac:dyDescent="0.2">
      <c r="A278">
        <f t="shared" si="8"/>
        <v>14</v>
      </c>
      <c r="C278" s="2"/>
      <c r="E278" s="3"/>
      <c r="I278" s="4"/>
      <c r="R278" s="13"/>
      <c r="S278" s="13"/>
      <c r="T278" s="13"/>
      <c r="U278" s="13"/>
      <c r="V278" s="13"/>
      <c r="W278" s="13"/>
      <c r="Y278" s="13"/>
      <c r="Z278" s="13"/>
      <c r="AA278" s="13"/>
      <c r="AB278" s="13"/>
      <c r="AC278" s="13"/>
      <c r="AD278" s="13"/>
      <c r="AG278" s="9" t="str">
        <f t="shared" si="9"/>
        <v/>
      </c>
    </row>
    <row r="279" spans="1:33" x14ac:dyDescent="0.2">
      <c r="A279">
        <f t="shared" si="8"/>
        <v>14</v>
      </c>
      <c r="C279" s="2"/>
      <c r="E279" s="3"/>
      <c r="I279" s="4"/>
      <c r="R279" s="13"/>
      <c r="S279" s="13"/>
      <c r="T279" s="13"/>
      <c r="U279" s="13"/>
      <c r="V279" s="13"/>
      <c r="W279" s="13"/>
      <c r="Y279" s="13"/>
      <c r="Z279" s="13"/>
      <c r="AA279" s="13"/>
      <c r="AB279" s="13"/>
      <c r="AC279" s="13"/>
      <c r="AD279" s="13"/>
      <c r="AG279" s="9" t="str">
        <f t="shared" si="9"/>
        <v/>
      </c>
    </row>
    <row r="280" spans="1:33" x14ac:dyDescent="0.2">
      <c r="A280">
        <f t="shared" si="8"/>
        <v>14</v>
      </c>
      <c r="C280" s="2"/>
      <c r="E280" s="3"/>
      <c r="I280" s="4"/>
      <c r="R280" s="13"/>
      <c r="S280" s="13"/>
      <c r="T280" s="13"/>
      <c r="U280" s="13"/>
      <c r="V280" s="13"/>
      <c r="W280" s="13"/>
      <c r="Y280" s="13"/>
      <c r="Z280" s="13"/>
      <c r="AA280" s="13"/>
      <c r="AB280" s="13"/>
      <c r="AC280" s="13"/>
      <c r="AD280" s="13"/>
      <c r="AG280" s="9" t="str">
        <f t="shared" si="9"/>
        <v/>
      </c>
    </row>
    <row r="281" spans="1:33" x14ac:dyDescent="0.2">
      <c r="A281">
        <f t="shared" si="8"/>
        <v>14</v>
      </c>
      <c r="C281" s="2"/>
      <c r="E281" s="3"/>
      <c r="I281" s="4"/>
      <c r="R281" s="13"/>
      <c r="S281" s="13"/>
      <c r="T281" s="13"/>
      <c r="U281" s="13"/>
      <c r="V281" s="13"/>
      <c r="W281" s="13"/>
      <c r="Y281" s="13"/>
      <c r="Z281" s="13"/>
      <c r="AA281" s="13"/>
      <c r="AB281" s="13"/>
      <c r="AC281" s="13"/>
      <c r="AD281" s="13"/>
      <c r="AG281" s="9" t="str">
        <f t="shared" si="9"/>
        <v/>
      </c>
    </row>
    <row r="282" spans="1:33" x14ac:dyDescent="0.2">
      <c r="A282">
        <f t="shared" si="8"/>
        <v>15</v>
      </c>
      <c r="C282" s="2"/>
      <c r="E282" s="3"/>
      <c r="I282" s="4"/>
      <c r="R282" s="13"/>
      <c r="S282" s="13"/>
      <c r="T282" s="13"/>
      <c r="U282" s="13"/>
      <c r="V282" s="13"/>
      <c r="W282" s="13"/>
      <c r="Y282" s="13"/>
      <c r="Z282" s="13"/>
      <c r="AA282" s="13"/>
      <c r="AB282" s="13"/>
      <c r="AC282" s="13"/>
      <c r="AD282" s="13"/>
      <c r="AG282" s="9" t="str">
        <f t="shared" si="9"/>
        <v/>
      </c>
    </row>
    <row r="283" spans="1:33" x14ac:dyDescent="0.2">
      <c r="A283">
        <f t="shared" si="8"/>
        <v>15</v>
      </c>
      <c r="C283" s="2"/>
      <c r="E283" s="3"/>
      <c r="I283" s="4"/>
      <c r="R283" s="13"/>
      <c r="S283" s="13"/>
      <c r="T283" s="13"/>
      <c r="U283" s="13"/>
      <c r="V283" s="13"/>
      <c r="W283" s="13"/>
      <c r="Y283" s="13"/>
      <c r="Z283" s="13"/>
      <c r="AA283" s="13"/>
      <c r="AB283" s="13"/>
      <c r="AC283" s="13"/>
      <c r="AD283" s="13"/>
      <c r="AG283" s="9" t="str">
        <f t="shared" si="9"/>
        <v/>
      </c>
    </row>
    <row r="284" spans="1:33" x14ac:dyDescent="0.2">
      <c r="A284">
        <f t="shared" si="8"/>
        <v>15</v>
      </c>
      <c r="C284" s="2"/>
      <c r="E284" s="3"/>
      <c r="I284" s="4"/>
      <c r="R284" s="13"/>
      <c r="S284" s="13"/>
      <c r="T284" s="13"/>
      <c r="U284" s="13"/>
      <c r="V284" s="13"/>
      <c r="W284" s="13"/>
      <c r="Y284" s="13"/>
      <c r="Z284" s="13"/>
      <c r="AA284" s="13"/>
      <c r="AB284" s="13"/>
      <c r="AC284" s="13"/>
      <c r="AD284" s="13"/>
      <c r="AG284" s="9" t="str">
        <f t="shared" si="9"/>
        <v/>
      </c>
    </row>
    <row r="285" spans="1:33" x14ac:dyDescent="0.2">
      <c r="A285">
        <f t="shared" si="8"/>
        <v>15</v>
      </c>
      <c r="C285" s="2"/>
      <c r="E285" s="3"/>
      <c r="I285" s="4"/>
      <c r="R285" s="13"/>
      <c r="S285" s="13"/>
      <c r="T285" s="13"/>
      <c r="U285" s="13"/>
      <c r="V285" s="13"/>
      <c r="W285" s="13"/>
      <c r="Y285" s="13"/>
      <c r="Z285" s="13"/>
      <c r="AA285" s="13"/>
      <c r="AB285" s="13"/>
      <c r="AC285" s="13"/>
      <c r="AD285" s="13"/>
      <c r="AG285" s="9" t="str">
        <f t="shared" si="9"/>
        <v/>
      </c>
    </row>
    <row r="286" spans="1:33" x14ac:dyDescent="0.2">
      <c r="A286">
        <f t="shared" si="8"/>
        <v>15</v>
      </c>
      <c r="C286" s="2"/>
      <c r="E286" s="3"/>
      <c r="I286" s="4"/>
      <c r="R286" s="13"/>
      <c r="S286" s="13"/>
      <c r="T286" s="13"/>
      <c r="U286" s="13"/>
      <c r="V286" s="13"/>
      <c r="W286" s="13"/>
      <c r="Y286" s="13"/>
      <c r="Z286" s="13"/>
      <c r="AA286" s="13"/>
      <c r="AB286" s="13"/>
      <c r="AC286" s="13"/>
      <c r="AD286" s="13"/>
      <c r="AG286" s="9" t="str">
        <f t="shared" si="9"/>
        <v/>
      </c>
    </row>
    <row r="287" spans="1:33" x14ac:dyDescent="0.2">
      <c r="A287">
        <f t="shared" si="8"/>
        <v>15</v>
      </c>
      <c r="C287" s="2"/>
      <c r="E287" s="3"/>
      <c r="I287" s="4"/>
      <c r="R287" s="13"/>
      <c r="S287" s="13"/>
      <c r="T287" s="13"/>
      <c r="U287" s="13"/>
      <c r="V287" s="13"/>
      <c r="W287" s="13"/>
      <c r="Y287" s="13"/>
      <c r="Z287" s="13"/>
      <c r="AA287" s="13"/>
      <c r="AB287" s="13"/>
      <c r="AC287" s="13"/>
      <c r="AD287" s="13"/>
      <c r="AG287" s="9" t="str">
        <f t="shared" si="9"/>
        <v/>
      </c>
    </row>
    <row r="288" spans="1:33" x14ac:dyDescent="0.2">
      <c r="A288">
        <f t="shared" si="8"/>
        <v>15</v>
      </c>
      <c r="C288" s="2"/>
      <c r="E288" s="3"/>
      <c r="I288" s="4"/>
      <c r="R288" s="13"/>
      <c r="S288" s="13"/>
      <c r="T288" s="13"/>
      <c r="U288" s="13"/>
      <c r="V288" s="13"/>
      <c r="W288" s="13"/>
      <c r="Y288" s="13"/>
      <c r="Z288" s="13"/>
      <c r="AA288" s="13"/>
      <c r="AB288" s="13"/>
      <c r="AC288" s="13"/>
      <c r="AD288" s="13"/>
      <c r="AG288" s="9" t="str">
        <f t="shared" si="9"/>
        <v/>
      </c>
    </row>
    <row r="289" spans="1:33" x14ac:dyDescent="0.2">
      <c r="A289">
        <f t="shared" si="8"/>
        <v>15</v>
      </c>
      <c r="C289" s="2"/>
      <c r="E289" s="3"/>
      <c r="I289" s="4"/>
      <c r="R289" s="13"/>
      <c r="S289" s="13"/>
      <c r="T289" s="13"/>
      <c r="U289" s="13"/>
      <c r="V289" s="13"/>
      <c r="W289" s="13"/>
      <c r="Y289" s="13"/>
      <c r="Z289" s="13"/>
      <c r="AA289" s="13"/>
      <c r="AB289" s="13"/>
      <c r="AC289" s="13"/>
      <c r="AD289" s="13"/>
      <c r="AG289" s="9" t="str">
        <f t="shared" si="9"/>
        <v/>
      </c>
    </row>
    <row r="290" spans="1:33" x14ac:dyDescent="0.2">
      <c r="A290">
        <f t="shared" si="8"/>
        <v>15</v>
      </c>
      <c r="C290" s="2"/>
      <c r="E290" s="3"/>
      <c r="I290" s="4"/>
      <c r="R290" s="13"/>
      <c r="S290" s="13"/>
      <c r="T290" s="13"/>
      <c r="U290" s="13"/>
      <c r="V290" s="13"/>
      <c r="W290" s="13"/>
      <c r="Y290" s="13"/>
      <c r="Z290" s="13"/>
      <c r="AA290" s="13"/>
      <c r="AB290" s="13"/>
      <c r="AC290" s="13"/>
      <c r="AD290" s="13"/>
      <c r="AG290" s="9" t="str">
        <f t="shared" si="9"/>
        <v/>
      </c>
    </row>
    <row r="291" spans="1:33" x14ac:dyDescent="0.2">
      <c r="A291">
        <f t="shared" si="8"/>
        <v>15</v>
      </c>
      <c r="C291" s="2"/>
      <c r="E291" s="3"/>
      <c r="I291" s="4"/>
      <c r="R291" s="13"/>
      <c r="S291" s="13"/>
      <c r="T291" s="13"/>
      <c r="U291" s="13"/>
      <c r="V291" s="13"/>
      <c r="W291" s="13"/>
      <c r="Y291" s="13"/>
      <c r="Z291" s="13"/>
      <c r="AA291" s="13"/>
      <c r="AB291" s="13"/>
      <c r="AC291" s="13"/>
      <c r="AD291" s="13"/>
      <c r="AG291" s="9" t="str">
        <f t="shared" si="9"/>
        <v/>
      </c>
    </row>
    <row r="292" spans="1:33" x14ac:dyDescent="0.2">
      <c r="A292">
        <f t="shared" si="8"/>
        <v>15</v>
      </c>
      <c r="C292" s="2"/>
      <c r="E292" s="3"/>
      <c r="I292" s="4"/>
      <c r="R292" s="13"/>
      <c r="S292" s="13"/>
      <c r="T292" s="13"/>
      <c r="U292" s="13"/>
      <c r="V292" s="13"/>
      <c r="W292" s="13"/>
      <c r="Y292" s="13"/>
      <c r="Z292" s="13"/>
      <c r="AA292" s="13"/>
      <c r="AB292" s="13"/>
      <c r="AC292" s="13"/>
      <c r="AD292" s="13"/>
      <c r="AG292" s="9" t="str">
        <f t="shared" si="9"/>
        <v/>
      </c>
    </row>
    <row r="293" spans="1:33" x14ac:dyDescent="0.2">
      <c r="A293">
        <f t="shared" si="8"/>
        <v>15</v>
      </c>
      <c r="C293" s="2"/>
      <c r="E293" s="3"/>
      <c r="I293" s="4"/>
      <c r="R293" s="13"/>
      <c r="S293" s="13"/>
      <c r="T293" s="13"/>
      <c r="U293" s="13"/>
      <c r="V293" s="13"/>
      <c r="W293" s="13"/>
      <c r="Y293" s="13"/>
      <c r="Z293" s="13"/>
      <c r="AA293" s="13"/>
      <c r="AB293" s="13"/>
      <c r="AC293" s="13"/>
      <c r="AD293" s="13"/>
      <c r="AG293" s="9" t="str">
        <f t="shared" si="9"/>
        <v/>
      </c>
    </row>
    <row r="294" spans="1:33" x14ac:dyDescent="0.2">
      <c r="A294">
        <f t="shared" si="8"/>
        <v>15</v>
      </c>
      <c r="C294" s="2"/>
      <c r="E294" s="3"/>
      <c r="I294" s="4"/>
      <c r="R294" s="13"/>
      <c r="S294" s="13"/>
      <c r="T294" s="13"/>
      <c r="U294" s="13"/>
      <c r="V294" s="13"/>
      <c r="W294" s="13"/>
      <c r="Y294" s="13"/>
      <c r="Z294" s="13"/>
      <c r="AA294" s="13"/>
      <c r="AB294" s="13"/>
      <c r="AC294" s="13"/>
      <c r="AD294" s="13"/>
      <c r="AG294" s="9" t="str">
        <f t="shared" si="9"/>
        <v/>
      </c>
    </row>
    <row r="295" spans="1:33" x14ac:dyDescent="0.2">
      <c r="A295">
        <f t="shared" si="8"/>
        <v>15</v>
      </c>
      <c r="C295" s="2"/>
      <c r="E295" s="3"/>
      <c r="I295" s="4"/>
      <c r="R295" s="13"/>
      <c r="S295" s="13"/>
      <c r="T295" s="13"/>
      <c r="U295" s="13"/>
      <c r="V295" s="13"/>
      <c r="W295" s="13"/>
      <c r="Y295" s="13"/>
      <c r="Z295" s="13"/>
      <c r="AA295" s="13"/>
      <c r="AB295" s="13"/>
      <c r="AC295" s="13"/>
      <c r="AD295" s="13"/>
      <c r="AG295" s="9" t="str">
        <f t="shared" si="9"/>
        <v/>
      </c>
    </row>
    <row r="296" spans="1:33" x14ac:dyDescent="0.2">
      <c r="A296">
        <f t="shared" si="8"/>
        <v>15</v>
      </c>
      <c r="C296" s="2"/>
      <c r="E296" s="3"/>
      <c r="I296" s="4"/>
      <c r="R296" s="13"/>
      <c r="S296" s="13"/>
      <c r="T296" s="13"/>
      <c r="U296" s="13"/>
      <c r="V296" s="13"/>
      <c r="W296" s="13"/>
      <c r="Y296" s="13"/>
      <c r="Z296" s="13"/>
      <c r="AA296" s="13"/>
      <c r="AB296" s="13"/>
      <c r="AC296" s="13"/>
      <c r="AD296" s="13"/>
      <c r="AG296" s="9" t="str">
        <f t="shared" si="9"/>
        <v/>
      </c>
    </row>
    <row r="297" spans="1:33" x14ac:dyDescent="0.2">
      <c r="A297">
        <f t="shared" si="8"/>
        <v>15</v>
      </c>
      <c r="C297" s="2"/>
      <c r="E297" s="3"/>
      <c r="I297" s="4"/>
      <c r="R297" s="13"/>
      <c r="S297" s="13"/>
      <c r="T297" s="13"/>
      <c r="U297" s="13"/>
      <c r="V297" s="13"/>
      <c r="W297" s="13"/>
      <c r="Y297" s="13"/>
      <c r="Z297" s="13"/>
      <c r="AA297" s="13"/>
      <c r="AB297" s="13"/>
      <c r="AC297" s="13"/>
      <c r="AD297" s="13"/>
      <c r="AG297" s="9" t="str">
        <f t="shared" si="9"/>
        <v/>
      </c>
    </row>
    <row r="298" spans="1:33" x14ac:dyDescent="0.2">
      <c r="A298">
        <f t="shared" si="8"/>
        <v>15</v>
      </c>
      <c r="C298" s="2"/>
      <c r="E298" s="3"/>
      <c r="I298" s="4"/>
      <c r="R298" s="13"/>
      <c r="S298" s="13"/>
      <c r="T298" s="13"/>
      <c r="U298" s="13"/>
      <c r="V298" s="13"/>
      <c r="W298" s="13"/>
      <c r="Y298" s="13"/>
      <c r="Z298" s="13"/>
      <c r="AA298" s="13"/>
      <c r="AB298" s="13"/>
      <c r="AC298" s="13"/>
      <c r="AD298" s="13"/>
      <c r="AG298" s="9" t="str">
        <f t="shared" si="9"/>
        <v/>
      </c>
    </row>
    <row r="299" spans="1:33" x14ac:dyDescent="0.2">
      <c r="A299">
        <f t="shared" si="8"/>
        <v>15</v>
      </c>
      <c r="C299" s="2"/>
      <c r="E299" s="3"/>
      <c r="I299" s="4"/>
      <c r="R299" s="13"/>
      <c r="S299" s="13"/>
      <c r="T299" s="13"/>
      <c r="U299" s="13"/>
      <c r="V299" s="13"/>
      <c r="W299" s="13"/>
      <c r="Y299" s="13"/>
      <c r="Z299" s="13"/>
      <c r="AA299" s="13"/>
      <c r="AB299" s="13"/>
      <c r="AC299" s="13"/>
      <c r="AD299" s="13"/>
      <c r="AG299" s="9" t="str">
        <f t="shared" si="9"/>
        <v/>
      </c>
    </row>
    <row r="300" spans="1:33" x14ac:dyDescent="0.2">
      <c r="A300">
        <f t="shared" si="8"/>
        <v>15</v>
      </c>
      <c r="C300" s="2"/>
      <c r="E300" s="3"/>
      <c r="I300" s="4"/>
      <c r="R300" s="13"/>
      <c r="S300" s="13"/>
      <c r="T300" s="13"/>
      <c r="U300" s="13"/>
      <c r="V300" s="13"/>
      <c r="W300" s="13"/>
      <c r="Y300" s="13"/>
      <c r="Z300" s="13"/>
      <c r="AA300" s="13"/>
      <c r="AB300" s="13"/>
      <c r="AC300" s="13"/>
      <c r="AD300" s="13"/>
      <c r="AG300" s="9" t="str">
        <f t="shared" si="9"/>
        <v/>
      </c>
    </row>
    <row r="301" spans="1:33" x14ac:dyDescent="0.2">
      <c r="A301">
        <f t="shared" si="8"/>
        <v>15</v>
      </c>
      <c r="C301" s="2"/>
      <c r="E301" s="3"/>
      <c r="I301" s="4"/>
      <c r="R301" s="13"/>
      <c r="S301" s="13"/>
      <c r="T301" s="13"/>
      <c r="U301" s="13"/>
      <c r="V301" s="13"/>
      <c r="W301" s="13"/>
      <c r="Y301" s="13"/>
      <c r="Z301" s="13"/>
      <c r="AA301" s="13"/>
      <c r="AB301" s="13"/>
      <c r="AC301" s="13"/>
      <c r="AD301" s="13"/>
      <c r="AG301" s="9" t="str">
        <f t="shared" si="9"/>
        <v/>
      </c>
    </row>
    <row r="302" spans="1:33" x14ac:dyDescent="0.2">
      <c r="A302">
        <f t="shared" si="8"/>
        <v>16</v>
      </c>
      <c r="C302" s="2"/>
      <c r="E302" s="3"/>
      <c r="I302" s="4"/>
      <c r="R302" s="13"/>
      <c r="S302" s="13"/>
      <c r="T302" s="13"/>
      <c r="U302" s="13"/>
      <c r="V302" s="13"/>
      <c r="W302" s="13"/>
      <c r="Y302" s="13"/>
      <c r="Z302" s="13"/>
      <c r="AA302" s="13"/>
      <c r="AB302" s="13"/>
      <c r="AC302" s="13"/>
      <c r="AD302" s="13"/>
      <c r="AG302" s="9" t="str">
        <f t="shared" si="9"/>
        <v/>
      </c>
    </row>
    <row r="303" spans="1:33" x14ac:dyDescent="0.2">
      <c r="A303">
        <f t="shared" si="8"/>
        <v>16</v>
      </c>
      <c r="C303" s="2"/>
      <c r="E303" s="3"/>
      <c r="I303" s="4"/>
      <c r="R303" s="13"/>
      <c r="S303" s="13"/>
      <c r="T303" s="13"/>
      <c r="U303" s="13"/>
      <c r="V303" s="13"/>
      <c r="W303" s="13"/>
      <c r="Y303" s="13"/>
      <c r="Z303" s="13"/>
      <c r="AA303" s="13"/>
      <c r="AB303" s="13"/>
      <c r="AC303" s="13"/>
      <c r="AD303" s="13"/>
      <c r="AG303" s="9" t="str">
        <f t="shared" si="9"/>
        <v/>
      </c>
    </row>
    <row r="304" spans="1:33" x14ac:dyDescent="0.2">
      <c r="A304">
        <f t="shared" si="8"/>
        <v>16</v>
      </c>
      <c r="C304" s="2"/>
      <c r="E304" s="3"/>
      <c r="I304" s="4"/>
      <c r="R304" s="13"/>
      <c r="S304" s="13"/>
      <c r="T304" s="13"/>
      <c r="U304" s="13"/>
      <c r="V304" s="13"/>
      <c r="W304" s="13"/>
      <c r="Y304" s="13"/>
      <c r="Z304" s="13"/>
      <c r="AA304" s="13"/>
      <c r="AB304" s="13"/>
      <c r="AC304" s="13"/>
      <c r="AD304" s="13"/>
      <c r="AG304" s="9" t="str">
        <f t="shared" si="9"/>
        <v/>
      </c>
    </row>
    <row r="305" spans="1:33" x14ac:dyDescent="0.2">
      <c r="A305">
        <f t="shared" si="8"/>
        <v>16</v>
      </c>
      <c r="C305" s="2"/>
      <c r="E305" s="3"/>
      <c r="I305" s="4"/>
      <c r="R305" s="13"/>
      <c r="S305" s="13"/>
      <c r="T305" s="13"/>
      <c r="U305" s="13"/>
      <c r="V305" s="13"/>
      <c r="W305" s="13"/>
      <c r="Y305" s="13"/>
      <c r="Z305" s="13"/>
      <c r="AA305" s="13"/>
      <c r="AB305" s="13"/>
      <c r="AC305" s="13"/>
      <c r="AD305" s="13"/>
      <c r="AG305" s="9" t="str">
        <f t="shared" si="9"/>
        <v/>
      </c>
    </row>
    <row r="306" spans="1:33" x14ac:dyDescent="0.2">
      <c r="A306">
        <f t="shared" si="8"/>
        <v>16</v>
      </c>
      <c r="C306" s="2"/>
      <c r="E306" s="3"/>
      <c r="I306" s="4"/>
      <c r="R306" s="13"/>
      <c r="S306" s="13"/>
      <c r="T306" s="13"/>
      <c r="U306" s="13"/>
      <c r="V306" s="13"/>
      <c r="W306" s="13"/>
      <c r="Y306" s="13"/>
      <c r="Z306" s="13"/>
      <c r="AA306" s="13"/>
      <c r="AB306" s="13"/>
      <c r="AC306" s="13"/>
      <c r="AD306" s="13"/>
      <c r="AG306" s="9" t="str">
        <f t="shared" si="9"/>
        <v/>
      </c>
    </row>
    <row r="307" spans="1:33" x14ac:dyDescent="0.2">
      <c r="A307">
        <f t="shared" si="8"/>
        <v>16</v>
      </c>
      <c r="C307" s="2"/>
      <c r="E307" s="3"/>
      <c r="I307" s="4"/>
      <c r="R307" s="13"/>
      <c r="S307" s="13"/>
      <c r="T307" s="13"/>
      <c r="U307" s="13"/>
      <c r="V307" s="13"/>
      <c r="W307" s="13"/>
      <c r="Y307" s="13"/>
      <c r="Z307" s="13"/>
      <c r="AA307" s="13"/>
      <c r="AB307" s="13"/>
      <c r="AC307" s="13"/>
      <c r="AD307" s="13"/>
      <c r="AG307" s="9" t="str">
        <f t="shared" si="9"/>
        <v/>
      </c>
    </row>
    <row r="308" spans="1:33" x14ac:dyDescent="0.2">
      <c r="A308">
        <f t="shared" si="8"/>
        <v>16</v>
      </c>
      <c r="C308" s="2"/>
      <c r="E308" s="3"/>
      <c r="I308" s="4"/>
      <c r="R308" s="13"/>
      <c r="S308" s="13"/>
      <c r="T308" s="13"/>
      <c r="U308" s="13"/>
      <c r="V308" s="13"/>
      <c r="W308" s="13"/>
      <c r="Y308" s="13"/>
      <c r="Z308" s="13"/>
      <c r="AA308" s="13"/>
      <c r="AB308" s="13"/>
      <c r="AC308" s="13"/>
      <c r="AD308" s="13"/>
      <c r="AG308" s="9" t="str">
        <f t="shared" si="9"/>
        <v/>
      </c>
    </row>
    <row r="309" spans="1:33" x14ac:dyDescent="0.2">
      <c r="A309">
        <f t="shared" si="8"/>
        <v>16</v>
      </c>
      <c r="C309" s="2"/>
      <c r="E309" s="3"/>
      <c r="I309" s="4"/>
      <c r="R309" s="13"/>
      <c r="S309" s="13"/>
      <c r="T309" s="13"/>
      <c r="U309" s="13"/>
      <c r="V309" s="13"/>
      <c r="W309" s="13"/>
      <c r="Y309" s="13"/>
      <c r="Z309" s="13"/>
      <c r="AA309" s="13"/>
      <c r="AB309" s="13"/>
      <c r="AC309" s="13"/>
      <c r="AD309" s="13"/>
      <c r="AG309" s="9" t="str">
        <f t="shared" si="9"/>
        <v/>
      </c>
    </row>
    <row r="310" spans="1:33" x14ac:dyDescent="0.2">
      <c r="A310">
        <f t="shared" si="8"/>
        <v>16</v>
      </c>
      <c r="C310" s="2"/>
      <c r="E310" s="3"/>
      <c r="I310" s="4"/>
      <c r="R310" s="13"/>
      <c r="S310" s="13"/>
      <c r="T310" s="13"/>
      <c r="U310" s="13"/>
      <c r="V310" s="13"/>
      <c r="W310" s="13"/>
      <c r="Y310" s="13"/>
      <c r="Z310" s="13"/>
      <c r="AA310" s="13"/>
      <c r="AB310" s="13"/>
      <c r="AC310" s="13"/>
      <c r="AD310" s="13"/>
      <c r="AG310" s="9" t="str">
        <f t="shared" si="9"/>
        <v/>
      </c>
    </row>
    <row r="311" spans="1:33" x14ac:dyDescent="0.2">
      <c r="A311">
        <f t="shared" si="8"/>
        <v>16</v>
      </c>
      <c r="C311" s="2"/>
      <c r="E311" s="3"/>
      <c r="I311" s="4"/>
      <c r="R311" s="13"/>
      <c r="S311" s="13"/>
      <c r="T311" s="13"/>
      <c r="U311" s="13"/>
      <c r="V311" s="13"/>
      <c r="W311" s="13"/>
      <c r="Y311" s="13"/>
      <c r="Z311" s="13"/>
      <c r="AA311" s="13"/>
      <c r="AB311" s="13"/>
      <c r="AC311" s="13"/>
      <c r="AD311" s="13"/>
      <c r="AG311" s="9" t="str">
        <f t="shared" si="9"/>
        <v/>
      </c>
    </row>
    <row r="312" spans="1:33" x14ac:dyDescent="0.2">
      <c r="A312">
        <f t="shared" si="8"/>
        <v>16</v>
      </c>
      <c r="C312" s="2"/>
      <c r="E312" s="3"/>
      <c r="I312" s="4"/>
      <c r="R312" s="13"/>
      <c r="S312" s="13"/>
      <c r="T312" s="13"/>
      <c r="U312" s="13"/>
      <c r="V312" s="13"/>
      <c r="W312" s="13"/>
      <c r="Y312" s="13"/>
      <c r="Z312" s="13"/>
      <c r="AA312" s="13"/>
      <c r="AB312" s="13"/>
      <c r="AC312" s="13"/>
      <c r="AD312" s="13"/>
      <c r="AG312" s="9" t="str">
        <f t="shared" si="9"/>
        <v/>
      </c>
    </row>
    <row r="313" spans="1:33" x14ac:dyDescent="0.2">
      <c r="A313">
        <f t="shared" si="8"/>
        <v>16</v>
      </c>
      <c r="C313" s="2"/>
      <c r="E313" s="3"/>
      <c r="I313" s="4"/>
      <c r="R313" s="13"/>
      <c r="S313" s="13"/>
      <c r="T313" s="13"/>
      <c r="U313" s="13"/>
      <c r="V313" s="13"/>
      <c r="W313" s="13"/>
      <c r="Y313" s="13"/>
      <c r="Z313" s="13"/>
      <c r="AA313" s="13"/>
      <c r="AB313" s="13"/>
      <c r="AC313" s="13"/>
      <c r="AD313" s="13"/>
      <c r="AG313" s="9" t="str">
        <f t="shared" si="9"/>
        <v/>
      </c>
    </row>
    <row r="314" spans="1:33" x14ac:dyDescent="0.2">
      <c r="A314">
        <f t="shared" si="8"/>
        <v>16</v>
      </c>
      <c r="C314" s="2"/>
      <c r="E314" s="3"/>
      <c r="I314" s="4"/>
      <c r="R314" s="13"/>
      <c r="S314" s="13"/>
      <c r="T314" s="13"/>
      <c r="U314" s="13"/>
      <c r="V314" s="13"/>
      <c r="W314" s="13"/>
      <c r="Y314" s="13"/>
      <c r="Z314" s="13"/>
      <c r="AA314" s="13"/>
      <c r="AB314" s="13"/>
      <c r="AC314" s="13"/>
      <c r="AD314" s="13"/>
      <c r="AG314" s="9" t="str">
        <f t="shared" si="9"/>
        <v/>
      </c>
    </row>
    <row r="315" spans="1:33" x14ac:dyDescent="0.2">
      <c r="A315">
        <f t="shared" si="8"/>
        <v>16</v>
      </c>
      <c r="C315" s="2"/>
      <c r="E315" s="3"/>
      <c r="I315" s="4"/>
      <c r="R315" s="13"/>
      <c r="S315" s="13"/>
      <c r="T315" s="13"/>
      <c r="U315" s="13"/>
      <c r="V315" s="13"/>
      <c r="W315" s="13"/>
      <c r="Y315" s="13"/>
      <c r="Z315" s="13"/>
      <c r="AA315" s="13"/>
      <c r="AB315" s="13"/>
      <c r="AC315" s="13"/>
      <c r="AD315" s="13"/>
      <c r="AG315" s="9" t="str">
        <f t="shared" si="9"/>
        <v/>
      </c>
    </row>
    <row r="316" spans="1:33" x14ac:dyDescent="0.2">
      <c r="A316">
        <f t="shared" si="8"/>
        <v>16</v>
      </c>
      <c r="C316" s="2"/>
      <c r="E316" s="3"/>
      <c r="I316" s="4"/>
      <c r="R316" s="13"/>
      <c r="S316" s="13"/>
      <c r="T316" s="13"/>
      <c r="U316" s="13"/>
      <c r="V316" s="13"/>
      <c r="W316" s="13"/>
      <c r="Y316" s="13"/>
      <c r="Z316" s="13"/>
      <c r="AA316" s="13"/>
      <c r="AB316" s="13"/>
      <c r="AC316" s="13"/>
      <c r="AD316" s="13"/>
      <c r="AG316" s="9" t="str">
        <f t="shared" si="9"/>
        <v/>
      </c>
    </row>
    <row r="317" spans="1:33" x14ac:dyDescent="0.2">
      <c r="A317">
        <f t="shared" si="8"/>
        <v>16</v>
      </c>
      <c r="C317" s="2"/>
      <c r="E317" s="3"/>
      <c r="I317" s="4"/>
      <c r="R317" s="13"/>
      <c r="S317" s="13"/>
      <c r="T317" s="13"/>
      <c r="U317" s="13"/>
      <c r="V317" s="13"/>
      <c r="W317" s="13"/>
      <c r="Y317" s="13"/>
      <c r="Z317" s="13"/>
      <c r="AA317" s="13"/>
      <c r="AB317" s="13"/>
      <c r="AC317" s="13"/>
      <c r="AD317" s="13"/>
      <c r="AG317" s="9" t="str">
        <f t="shared" si="9"/>
        <v/>
      </c>
    </row>
    <row r="318" spans="1:33" x14ac:dyDescent="0.2">
      <c r="A318">
        <f t="shared" si="8"/>
        <v>16</v>
      </c>
      <c r="C318" s="2"/>
      <c r="E318" s="3"/>
      <c r="I318" s="4"/>
      <c r="R318" s="13"/>
      <c r="S318" s="13"/>
      <c r="T318" s="13"/>
      <c r="U318" s="13"/>
      <c r="V318" s="13"/>
      <c r="W318" s="13"/>
      <c r="Y318" s="13"/>
      <c r="Z318" s="13"/>
      <c r="AA318" s="13"/>
      <c r="AB318" s="13"/>
      <c r="AC318" s="13"/>
      <c r="AD318" s="13"/>
      <c r="AG318" s="9" t="str">
        <f t="shared" si="9"/>
        <v/>
      </c>
    </row>
    <row r="319" spans="1:33" x14ac:dyDescent="0.2">
      <c r="A319">
        <f t="shared" si="8"/>
        <v>16</v>
      </c>
      <c r="C319" s="2"/>
      <c r="E319" s="3"/>
      <c r="I319" s="4"/>
      <c r="R319" s="13"/>
      <c r="S319" s="13"/>
      <c r="T319" s="13"/>
      <c r="U319" s="13"/>
      <c r="V319" s="13"/>
      <c r="W319" s="13"/>
      <c r="Y319" s="13"/>
      <c r="Z319" s="13"/>
      <c r="AA319" s="13"/>
      <c r="AB319" s="13"/>
      <c r="AC319" s="13"/>
      <c r="AD319" s="13"/>
      <c r="AG319" s="9" t="str">
        <f t="shared" si="9"/>
        <v/>
      </c>
    </row>
    <row r="320" spans="1:33" x14ac:dyDescent="0.2">
      <c r="A320">
        <f t="shared" si="8"/>
        <v>16</v>
      </c>
      <c r="C320" s="2"/>
      <c r="E320" s="3"/>
      <c r="I320" s="4"/>
      <c r="R320" s="13"/>
      <c r="S320" s="13"/>
      <c r="T320" s="13"/>
      <c r="U320" s="13"/>
      <c r="V320" s="13"/>
      <c r="W320" s="13"/>
      <c r="Y320" s="13"/>
      <c r="Z320" s="13"/>
      <c r="AA320" s="13"/>
      <c r="AB320" s="13"/>
      <c r="AC320" s="13"/>
      <c r="AD320" s="13"/>
      <c r="AG320" s="9" t="str">
        <f t="shared" si="9"/>
        <v/>
      </c>
    </row>
    <row r="321" spans="1:33" x14ac:dyDescent="0.2">
      <c r="A321">
        <f t="shared" si="8"/>
        <v>16</v>
      </c>
      <c r="C321" s="2"/>
      <c r="E321" s="3"/>
      <c r="I321" s="4"/>
      <c r="R321" s="13"/>
      <c r="S321" s="13"/>
      <c r="T321" s="13"/>
      <c r="U321" s="13"/>
      <c r="V321" s="13"/>
      <c r="W321" s="13"/>
      <c r="Y321" s="13"/>
      <c r="Z321" s="13"/>
      <c r="AA321" s="13"/>
      <c r="AB321" s="13"/>
      <c r="AC321" s="13"/>
      <c r="AD321" s="13"/>
      <c r="AG321" s="9" t="str">
        <f t="shared" si="9"/>
        <v/>
      </c>
    </row>
    <row r="322" spans="1:33" x14ac:dyDescent="0.2">
      <c r="A322">
        <f t="shared" si="8"/>
        <v>17</v>
      </c>
      <c r="C322" s="2"/>
      <c r="E322" s="3"/>
      <c r="I322" s="4"/>
      <c r="R322" s="13"/>
      <c r="S322" s="13"/>
      <c r="T322" s="13"/>
      <c r="U322" s="13"/>
      <c r="V322" s="13"/>
      <c r="W322" s="13"/>
      <c r="Y322" s="13"/>
      <c r="Z322" s="13"/>
      <c r="AA322" s="13"/>
      <c r="AB322" s="13"/>
      <c r="AC322" s="13"/>
      <c r="AD322" s="13"/>
      <c r="AG322" s="9" t="str">
        <f t="shared" si="9"/>
        <v/>
      </c>
    </row>
    <row r="323" spans="1:33" x14ac:dyDescent="0.2">
      <c r="A323">
        <f t="shared" ref="A323:A386" si="10">ROUNDUP(ROW(A322)/20,0)</f>
        <v>17</v>
      </c>
      <c r="C323" s="2"/>
      <c r="E323" s="3"/>
      <c r="I323" s="4"/>
      <c r="R323" s="13"/>
      <c r="S323" s="13"/>
      <c r="T323" s="13"/>
      <c r="U323" s="13"/>
      <c r="V323" s="13"/>
      <c r="W323" s="13"/>
      <c r="Y323" s="13"/>
      <c r="Z323" s="13"/>
      <c r="AA323" s="13"/>
      <c r="AB323" s="13"/>
      <c r="AC323" s="13"/>
      <c r="AD323" s="13"/>
      <c r="AG323" s="9" t="str">
        <f t="shared" si="9"/>
        <v/>
      </c>
    </row>
    <row r="324" spans="1:33" x14ac:dyDescent="0.2">
      <c r="A324">
        <f t="shared" si="10"/>
        <v>17</v>
      </c>
      <c r="C324" s="2"/>
      <c r="E324" s="3"/>
      <c r="I324" s="4"/>
      <c r="R324" s="13"/>
      <c r="S324" s="13"/>
      <c r="T324" s="13"/>
      <c r="U324" s="13"/>
      <c r="V324" s="13"/>
      <c r="W324" s="13"/>
      <c r="Y324" s="13"/>
      <c r="Z324" s="13"/>
      <c r="AA324" s="13"/>
      <c r="AB324" s="13"/>
      <c r="AC324" s="13"/>
      <c r="AD324" s="13"/>
      <c r="AG324" s="9" t="str">
        <f t="shared" ref="AG324:AG387" si="11">IF(AF324&lt;&gt;"", AG323+AF324, "")</f>
        <v/>
      </c>
    </row>
    <row r="325" spans="1:33" x14ac:dyDescent="0.2">
      <c r="A325">
        <f t="shared" si="10"/>
        <v>17</v>
      </c>
      <c r="C325" s="2"/>
      <c r="E325" s="3"/>
      <c r="I325" s="4"/>
      <c r="R325" s="13"/>
      <c r="S325" s="13"/>
      <c r="T325" s="13"/>
      <c r="U325" s="13"/>
      <c r="V325" s="13"/>
      <c r="W325" s="13"/>
      <c r="Y325" s="13"/>
      <c r="Z325" s="13"/>
      <c r="AA325" s="13"/>
      <c r="AB325" s="13"/>
      <c r="AC325" s="13"/>
      <c r="AD325" s="13"/>
      <c r="AG325" s="9" t="str">
        <f t="shared" si="11"/>
        <v/>
      </c>
    </row>
    <row r="326" spans="1:33" x14ac:dyDescent="0.2">
      <c r="A326">
        <f t="shared" si="10"/>
        <v>17</v>
      </c>
      <c r="C326" s="2"/>
      <c r="E326" s="3"/>
      <c r="I326" s="4"/>
      <c r="R326" s="13"/>
      <c r="S326" s="13"/>
      <c r="T326" s="13"/>
      <c r="U326" s="13"/>
      <c r="V326" s="13"/>
      <c r="W326" s="13"/>
      <c r="Y326" s="13"/>
      <c r="Z326" s="13"/>
      <c r="AA326" s="13"/>
      <c r="AB326" s="13"/>
      <c r="AC326" s="13"/>
      <c r="AD326" s="13"/>
      <c r="AG326" s="9" t="str">
        <f t="shared" si="11"/>
        <v/>
      </c>
    </row>
    <row r="327" spans="1:33" x14ac:dyDescent="0.2">
      <c r="A327">
        <f t="shared" si="10"/>
        <v>17</v>
      </c>
      <c r="C327" s="2"/>
      <c r="E327" s="3"/>
      <c r="I327" s="4"/>
      <c r="R327" s="13"/>
      <c r="S327" s="13"/>
      <c r="T327" s="13"/>
      <c r="U327" s="13"/>
      <c r="V327" s="13"/>
      <c r="W327" s="13"/>
      <c r="Y327" s="13"/>
      <c r="Z327" s="13"/>
      <c r="AA327" s="13"/>
      <c r="AB327" s="13"/>
      <c r="AC327" s="13"/>
      <c r="AD327" s="13"/>
      <c r="AG327" s="9" t="str">
        <f t="shared" si="11"/>
        <v/>
      </c>
    </row>
    <row r="328" spans="1:33" x14ac:dyDescent="0.2">
      <c r="A328">
        <f t="shared" si="10"/>
        <v>17</v>
      </c>
      <c r="C328" s="2"/>
      <c r="E328" s="3"/>
      <c r="I328" s="4"/>
      <c r="R328" s="13"/>
      <c r="S328" s="13"/>
      <c r="T328" s="13"/>
      <c r="U328" s="13"/>
      <c r="V328" s="13"/>
      <c r="W328" s="13"/>
      <c r="Y328" s="13"/>
      <c r="Z328" s="13"/>
      <c r="AA328" s="13"/>
      <c r="AB328" s="13"/>
      <c r="AC328" s="13"/>
      <c r="AD328" s="13"/>
      <c r="AG328" s="9" t="str">
        <f t="shared" si="11"/>
        <v/>
      </c>
    </row>
    <row r="329" spans="1:33" x14ac:dyDescent="0.2">
      <c r="A329">
        <f t="shared" si="10"/>
        <v>17</v>
      </c>
      <c r="C329" s="2"/>
      <c r="E329" s="3"/>
      <c r="I329" s="4"/>
      <c r="R329" s="13"/>
      <c r="S329" s="13"/>
      <c r="T329" s="13"/>
      <c r="U329" s="13"/>
      <c r="V329" s="13"/>
      <c r="W329" s="13"/>
      <c r="Y329" s="13"/>
      <c r="Z329" s="13"/>
      <c r="AA329" s="13"/>
      <c r="AB329" s="13"/>
      <c r="AC329" s="13"/>
      <c r="AD329" s="13"/>
      <c r="AG329" s="9" t="str">
        <f t="shared" si="11"/>
        <v/>
      </c>
    </row>
    <row r="330" spans="1:33" x14ac:dyDescent="0.2">
      <c r="A330">
        <f t="shared" si="10"/>
        <v>17</v>
      </c>
      <c r="C330" s="2"/>
      <c r="E330" s="3"/>
      <c r="I330" s="4"/>
      <c r="R330" s="13"/>
      <c r="S330" s="13"/>
      <c r="T330" s="13"/>
      <c r="U330" s="13"/>
      <c r="V330" s="13"/>
      <c r="W330" s="13"/>
      <c r="Y330" s="13"/>
      <c r="Z330" s="13"/>
      <c r="AA330" s="13"/>
      <c r="AB330" s="13"/>
      <c r="AC330" s="13"/>
      <c r="AD330" s="13"/>
      <c r="AG330" s="9" t="str">
        <f t="shared" si="11"/>
        <v/>
      </c>
    </row>
    <row r="331" spans="1:33" x14ac:dyDescent="0.2">
      <c r="A331">
        <f t="shared" si="10"/>
        <v>17</v>
      </c>
      <c r="C331" s="2"/>
      <c r="E331" s="3"/>
      <c r="I331" s="4"/>
      <c r="R331" s="13"/>
      <c r="S331" s="13"/>
      <c r="T331" s="13"/>
      <c r="U331" s="13"/>
      <c r="V331" s="13"/>
      <c r="W331" s="13"/>
      <c r="Y331" s="13"/>
      <c r="Z331" s="13"/>
      <c r="AA331" s="13"/>
      <c r="AB331" s="13"/>
      <c r="AC331" s="13"/>
      <c r="AD331" s="13"/>
      <c r="AG331" s="9" t="str">
        <f t="shared" si="11"/>
        <v/>
      </c>
    </row>
    <row r="332" spans="1:33" x14ac:dyDescent="0.2">
      <c r="A332">
        <f t="shared" si="10"/>
        <v>17</v>
      </c>
      <c r="C332" s="2"/>
      <c r="E332" s="3"/>
      <c r="I332" s="4"/>
      <c r="R332" s="13"/>
      <c r="S332" s="13"/>
      <c r="T332" s="13"/>
      <c r="U332" s="13"/>
      <c r="V332" s="13"/>
      <c r="W332" s="13"/>
      <c r="Y332" s="13"/>
      <c r="Z332" s="13"/>
      <c r="AA332" s="13"/>
      <c r="AB332" s="13"/>
      <c r="AC332" s="13"/>
      <c r="AD332" s="13"/>
      <c r="AG332" s="9" t="str">
        <f t="shared" si="11"/>
        <v/>
      </c>
    </row>
    <row r="333" spans="1:33" x14ac:dyDescent="0.2">
      <c r="A333">
        <f t="shared" si="10"/>
        <v>17</v>
      </c>
      <c r="C333" s="2"/>
      <c r="E333" s="3"/>
      <c r="I333" s="4"/>
      <c r="R333" s="13"/>
      <c r="S333" s="13"/>
      <c r="T333" s="13"/>
      <c r="U333" s="13"/>
      <c r="V333" s="13"/>
      <c r="W333" s="13"/>
      <c r="Y333" s="13"/>
      <c r="Z333" s="13"/>
      <c r="AA333" s="13"/>
      <c r="AB333" s="13"/>
      <c r="AC333" s="13"/>
      <c r="AD333" s="13"/>
      <c r="AG333" s="9" t="str">
        <f t="shared" si="11"/>
        <v/>
      </c>
    </row>
    <row r="334" spans="1:33" x14ac:dyDescent="0.2">
      <c r="A334">
        <f t="shared" si="10"/>
        <v>17</v>
      </c>
      <c r="C334" s="2"/>
      <c r="E334" s="3"/>
      <c r="I334" s="4"/>
      <c r="R334" s="13"/>
      <c r="S334" s="13"/>
      <c r="T334" s="13"/>
      <c r="U334" s="13"/>
      <c r="V334" s="13"/>
      <c r="W334" s="13"/>
      <c r="Y334" s="13"/>
      <c r="Z334" s="13"/>
      <c r="AA334" s="13"/>
      <c r="AB334" s="13"/>
      <c r="AC334" s="13"/>
      <c r="AD334" s="13"/>
      <c r="AG334" s="9" t="str">
        <f t="shared" si="11"/>
        <v/>
      </c>
    </row>
    <row r="335" spans="1:33" x14ac:dyDescent="0.2">
      <c r="A335">
        <f t="shared" si="10"/>
        <v>17</v>
      </c>
      <c r="C335" s="2"/>
      <c r="E335" s="3"/>
      <c r="I335" s="4"/>
      <c r="R335" s="13"/>
      <c r="S335" s="13"/>
      <c r="T335" s="13"/>
      <c r="U335" s="13"/>
      <c r="V335" s="13"/>
      <c r="W335" s="13"/>
      <c r="Y335" s="13"/>
      <c r="Z335" s="13"/>
      <c r="AA335" s="13"/>
      <c r="AB335" s="13"/>
      <c r="AC335" s="13"/>
      <c r="AD335" s="13"/>
      <c r="AG335" s="9" t="str">
        <f t="shared" si="11"/>
        <v/>
      </c>
    </row>
    <row r="336" spans="1:33" x14ac:dyDescent="0.2">
      <c r="A336">
        <f t="shared" si="10"/>
        <v>17</v>
      </c>
      <c r="C336" s="2"/>
      <c r="E336" s="3"/>
      <c r="I336" s="4"/>
      <c r="R336" s="13"/>
      <c r="S336" s="13"/>
      <c r="T336" s="13"/>
      <c r="U336" s="13"/>
      <c r="V336" s="13"/>
      <c r="W336" s="13"/>
      <c r="Y336" s="13"/>
      <c r="Z336" s="13"/>
      <c r="AA336" s="13"/>
      <c r="AB336" s="13"/>
      <c r="AC336" s="13"/>
      <c r="AD336" s="13"/>
      <c r="AG336" s="9" t="str">
        <f t="shared" si="11"/>
        <v/>
      </c>
    </row>
    <row r="337" spans="1:33" x14ac:dyDescent="0.2">
      <c r="A337">
        <f t="shared" si="10"/>
        <v>17</v>
      </c>
      <c r="C337" s="2"/>
      <c r="E337" s="3"/>
      <c r="I337" s="4"/>
      <c r="R337" s="13"/>
      <c r="S337" s="13"/>
      <c r="T337" s="13"/>
      <c r="U337" s="13"/>
      <c r="V337" s="13"/>
      <c r="W337" s="13"/>
      <c r="Y337" s="13"/>
      <c r="Z337" s="13"/>
      <c r="AA337" s="13"/>
      <c r="AB337" s="13"/>
      <c r="AC337" s="13"/>
      <c r="AD337" s="13"/>
      <c r="AG337" s="9" t="str">
        <f t="shared" si="11"/>
        <v/>
      </c>
    </row>
    <row r="338" spans="1:33" x14ac:dyDescent="0.2">
      <c r="A338">
        <f t="shared" si="10"/>
        <v>17</v>
      </c>
      <c r="C338" s="2"/>
      <c r="E338" s="3"/>
      <c r="I338" s="4"/>
      <c r="R338" s="13"/>
      <c r="S338" s="13"/>
      <c r="T338" s="13"/>
      <c r="U338" s="13"/>
      <c r="V338" s="13"/>
      <c r="W338" s="13"/>
      <c r="Y338" s="13"/>
      <c r="Z338" s="13"/>
      <c r="AA338" s="13"/>
      <c r="AB338" s="13"/>
      <c r="AC338" s="13"/>
      <c r="AD338" s="13"/>
      <c r="AG338" s="9" t="str">
        <f t="shared" si="11"/>
        <v/>
      </c>
    </row>
    <row r="339" spans="1:33" x14ac:dyDescent="0.2">
      <c r="A339">
        <f t="shared" si="10"/>
        <v>17</v>
      </c>
      <c r="C339" s="2"/>
      <c r="E339" s="3"/>
      <c r="I339" s="4"/>
      <c r="R339" s="13"/>
      <c r="S339" s="13"/>
      <c r="T339" s="13"/>
      <c r="U339" s="13"/>
      <c r="V339" s="13"/>
      <c r="W339" s="13"/>
      <c r="Y339" s="13"/>
      <c r="Z339" s="13"/>
      <c r="AA339" s="13"/>
      <c r="AB339" s="13"/>
      <c r="AC339" s="13"/>
      <c r="AD339" s="13"/>
      <c r="AG339" s="9" t="str">
        <f t="shared" si="11"/>
        <v/>
      </c>
    </row>
    <row r="340" spans="1:33" x14ac:dyDescent="0.2">
      <c r="A340">
        <f t="shared" si="10"/>
        <v>17</v>
      </c>
      <c r="C340" s="2"/>
      <c r="E340" s="3"/>
      <c r="I340" s="4"/>
      <c r="R340" s="13"/>
      <c r="S340" s="13"/>
      <c r="T340" s="13"/>
      <c r="U340" s="13"/>
      <c r="V340" s="13"/>
      <c r="W340" s="13"/>
      <c r="Y340" s="13"/>
      <c r="Z340" s="13"/>
      <c r="AA340" s="13"/>
      <c r="AB340" s="13"/>
      <c r="AC340" s="13"/>
      <c r="AD340" s="13"/>
      <c r="AG340" s="9" t="str">
        <f t="shared" si="11"/>
        <v/>
      </c>
    </row>
    <row r="341" spans="1:33" x14ac:dyDescent="0.2">
      <c r="A341">
        <f t="shared" si="10"/>
        <v>17</v>
      </c>
      <c r="C341" s="2"/>
      <c r="E341" s="3"/>
      <c r="I341" s="4"/>
      <c r="R341" s="13"/>
      <c r="S341" s="13"/>
      <c r="T341" s="13"/>
      <c r="U341" s="13"/>
      <c r="V341" s="13"/>
      <c r="W341" s="13"/>
      <c r="Y341" s="13"/>
      <c r="Z341" s="13"/>
      <c r="AA341" s="13"/>
      <c r="AB341" s="13"/>
      <c r="AC341" s="13"/>
      <c r="AD341" s="13"/>
      <c r="AG341" s="9" t="str">
        <f t="shared" si="11"/>
        <v/>
      </c>
    </row>
    <row r="342" spans="1:33" x14ac:dyDescent="0.2">
      <c r="A342">
        <f t="shared" si="10"/>
        <v>18</v>
      </c>
      <c r="C342" s="2"/>
      <c r="E342" s="3"/>
      <c r="I342" s="4"/>
      <c r="R342" s="13"/>
      <c r="S342" s="13"/>
      <c r="T342" s="13"/>
      <c r="U342" s="13"/>
      <c r="V342" s="13"/>
      <c r="W342" s="13"/>
      <c r="Y342" s="13"/>
      <c r="Z342" s="13"/>
      <c r="AA342" s="13"/>
      <c r="AB342" s="13"/>
      <c r="AC342" s="13"/>
      <c r="AD342" s="13"/>
      <c r="AG342" s="9" t="str">
        <f t="shared" si="11"/>
        <v/>
      </c>
    </row>
    <row r="343" spans="1:33" x14ac:dyDescent="0.2">
      <c r="A343">
        <f t="shared" si="10"/>
        <v>18</v>
      </c>
      <c r="C343" s="2"/>
      <c r="E343" s="3"/>
      <c r="I343" s="4"/>
      <c r="R343" s="13"/>
      <c r="S343" s="13"/>
      <c r="T343" s="13"/>
      <c r="U343" s="13"/>
      <c r="V343" s="13"/>
      <c r="W343" s="13"/>
      <c r="Y343" s="13"/>
      <c r="Z343" s="13"/>
      <c r="AA343" s="13"/>
      <c r="AB343" s="13"/>
      <c r="AC343" s="13"/>
      <c r="AD343" s="13"/>
      <c r="AG343" s="9" t="str">
        <f t="shared" si="11"/>
        <v/>
      </c>
    </row>
    <row r="344" spans="1:33" x14ac:dyDescent="0.2">
      <c r="A344">
        <f t="shared" si="10"/>
        <v>18</v>
      </c>
      <c r="C344" s="2"/>
      <c r="E344" s="3"/>
      <c r="I344" s="4"/>
      <c r="R344" s="13"/>
      <c r="S344" s="13"/>
      <c r="T344" s="13"/>
      <c r="U344" s="13"/>
      <c r="V344" s="13"/>
      <c r="W344" s="13"/>
      <c r="Y344" s="13"/>
      <c r="Z344" s="13"/>
      <c r="AA344" s="13"/>
      <c r="AB344" s="13"/>
      <c r="AC344" s="13"/>
      <c r="AD344" s="13"/>
      <c r="AG344" s="9" t="str">
        <f t="shared" si="11"/>
        <v/>
      </c>
    </row>
    <row r="345" spans="1:33" x14ac:dyDescent="0.2">
      <c r="A345">
        <f t="shared" si="10"/>
        <v>18</v>
      </c>
      <c r="C345" s="2"/>
      <c r="E345" s="3"/>
      <c r="I345" s="4"/>
      <c r="R345" s="13"/>
      <c r="S345" s="13"/>
      <c r="T345" s="13"/>
      <c r="U345" s="13"/>
      <c r="V345" s="13"/>
      <c r="W345" s="13"/>
      <c r="Y345" s="13"/>
      <c r="Z345" s="13"/>
      <c r="AA345" s="13"/>
      <c r="AB345" s="13"/>
      <c r="AC345" s="13"/>
      <c r="AD345" s="13"/>
      <c r="AG345" s="9" t="str">
        <f t="shared" si="11"/>
        <v/>
      </c>
    </row>
    <row r="346" spans="1:33" x14ac:dyDescent="0.2">
      <c r="A346">
        <f t="shared" si="10"/>
        <v>18</v>
      </c>
      <c r="C346" s="2"/>
      <c r="E346" s="3"/>
      <c r="I346" s="4"/>
      <c r="R346" s="13"/>
      <c r="S346" s="13"/>
      <c r="T346" s="13"/>
      <c r="U346" s="13"/>
      <c r="V346" s="13"/>
      <c r="W346" s="13"/>
      <c r="Y346" s="13"/>
      <c r="Z346" s="13"/>
      <c r="AA346" s="13"/>
      <c r="AB346" s="13"/>
      <c r="AC346" s="13"/>
      <c r="AD346" s="13"/>
      <c r="AG346" s="9" t="str">
        <f t="shared" si="11"/>
        <v/>
      </c>
    </row>
    <row r="347" spans="1:33" x14ac:dyDescent="0.2">
      <c r="A347">
        <f t="shared" si="10"/>
        <v>18</v>
      </c>
      <c r="C347" s="2"/>
      <c r="E347" s="3"/>
      <c r="I347" s="4"/>
      <c r="R347" s="13"/>
      <c r="S347" s="13"/>
      <c r="T347" s="13"/>
      <c r="U347" s="13"/>
      <c r="V347" s="13"/>
      <c r="W347" s="13"/>
      <c r="Y347" s="13"/>
      <c r="Z347" s="13"/>
      <c r="AA347" s="13"/>
      <c r="AB347" s="13"/>
      <c r="AC347" s="13"/>
      <c r="AD347" s="13"/>
      <c r="AG347" s="9" t="str">
        <f t="shared" si="11"/>
        <v/>
      </c>
    </row>
    <row r="348" spans="1:33" x14ac:dyDescent="0.2">
      <c r="A348">
        <f t="shared" si="10"/>
        <v>18</v>
      </c>
      <c r="C348" s="2"/>
      <c r="E348" s="3"/>
      <c r="I348" s="4"/>
      <c r="R348" s="13"/>
      <c r="S348" s="13"/>
      <c r="T348" s="13"/>
      <c r="U348" s="13"/>
      <c r="V348" s="13"/>
      <c r="W348" s="13"/>
      <c r="Y348" s="13"/>
      <c r="Z348" s="13"/>
      <c r="AA348" s="13"/>
      <c r="AB348" s="13"/>
      <c r="AC348" s="13"/>
      <c r="AD348" s="13"/>
      <c r="AG348" s="9" t="str">
        <f t="shared" si="11"/>
        <v/>
      </c>
    </row>
    <row r="349" spans="1:33" x14ac:dyDescent="0.2">
      <c r="A349">
        <f t="shared" si="10"/>
        <v>18</v>
      </c>
      <c r="C349" s="2"/>
      <c r="E349" s="3"/>
      <c r="I349" s="4"/>
      <c r="R349" s="13"/>
      <c r="S349" s="13"/>
      <c r="T349" s="13"/>
      <c r="U349" s="13"/>
      <c r="V349" s="13"/>
      <c r="W349" s="13"/>
      <c r="Y349" s="13"/>
      <c r="Z349" s="13"/>
      <c r="AA349" s="13"/>
      <c r="AB349" s="13"/>
      <c r="AC349" s="13"/>
      <c r="AD349" s="13"/>
      <c r="AG349" s="9" t="str">
        <f t="shared" si="11"/>
        <v/>
      </c>
    </row>
    <row r="350" spans="1:33" x14ac:dyDescent="0.2">
      <c r="A350">
        <f t="shared" si="10"/>
        <v>18</v>
      </c>
      <c r="C350" s="2"/>
      <c r="E350" s="3"/>
      <c r="I350" s="4"/>
      <c r="R350" s="13"/>
      <c r="S350" s="13"/>
      <c r="T350" s="13"/>
      <c r="U350" s="13"/>
      <c r="V350" s="13"/>
      <c r="W350" s="13"/>
      <c r="Y350" s="13"/>
      <c r="Z350" s="13"/>
      <c r="AA350" s="13"/>
      <c r="AB350" s="13"/>
      <c r="AC350" s="13"/>
      <c r="AD350" s="13"/>
      <c r="AG350" s="9" t="str">
        <f t="shared" si="11"/>
        <v/>
      </c>
    </row>
    <row r="351" spans="1:33" x14ac:dyDescent="0.2">
      <c r="A351">
        <f t="shared" si="10"/>
        <v>18</v>
      </c>
      <c r="C351" s="2"/>
      <c r="E351" s="3"/>
      <c r="I351" s="4"/>
      <c r="R351" s="13"/>
      <c r="S351" s="13"/>
      <c r="T351" s="13"/>
      <c r="U351" s="13"/>
      <c r="V351" s="13"/>
      <c r="W351" s="13"/>
      <c r="Y351" s="13"/>
      <c r="Z351" s="13"/>
      <c r="AA351" s="13"/>
      <c r="AB351" s="13"/>
      <c r="AC351" s="13"/>
      <c r="AD351" s="13"/>
      <c r="AG351" s="9" t="str">
        <f t="shared" si="11"/>
        <v/>
      </c>
    </row>
    <row r="352" spans="1:33" x14ac:dyDescent="0.2">
      <c r="A352">
        <f t="shared" si="10"/>
        <v>18</v>
      </c>
      <c r="C352" s="2"/>
      <c r="E352" s="3"/>
      <c r="I352" s="4"/>
      <c r="R352" s="13"/>
      <c r="S352" s="13"/>
      <c r="T352" s="13"/>
      <c r="U352" s="13"/>
      <c r="V352" s="13"/>
      <c r="W352" s="13"/>
      <c r="Y352" s="13"/>
      <c r="Z352" s="13"/>
      <c r="AA352" s="13"/>
      <c r="AB352" s="13"/>
      <c r="AC352" s="13"/>
      <c r="AD352" s="13"/>
      <c r="AG352" s="9" t="str">
        <f t="shared" si="11"/>
        <v/>
      </c>
    </row>
    <row r="353" spans="1:33" x14ac:dyDescent="0.2">
      <c r="A353">
        <f t="shared" si="10"/>
        <v>18</v>
      </c>
      <c r="C353" s="2"/>
      <c r="E353" s="3"/>
      <c r="I353" s="4"/>
      <c r="R353" s="13"/>
      <c r="S353" s="13"/>
      <c r="T353" s="13"/>
      <c r="U353" s="13"/>
      <c r="V353" s="13"/>
      <c r="W353" s="13"/>
      <c r="Y353" s="13"/>
      <c r="Z353" s="13"/>
      <c r="AA353" s="13"/>
      <c r="AB353" s="13"/>
      <c r="AC353" s="13"/>
      <c r="AD353" s="13"/>
      <c r="AG353" s="9" t="str">
        <f t="shared" si="11"/>
        <v/>
      </c>
    </row>
    <row r="354" spans="1:33" x14ac:dyDescent="0.2">
      <c r="A354">
        <f t="shared" si="10"/>
        <v>18</v>
      </c>
      <c r="C354" s="2"/>
      <c r="E354" s="3"/>
      <c r="I354" s="4"/>
      <c r="R354" s="13"/>
      <c r="S354" s="13"/>
      <c r="T354" s="13"/>
      <c r="U354" s="13"/>
      <c r="V354" s="13"/>
      <c r="W354" s="13"/>
      <c r="Y354" s="13"/>
      <c r="Z354" s="13"/>
      <c r="AA354" s="13"/>
      <c r="AB354" s="13"/>
      <c r="AC354" s="13"/>
      <c r="AD354" s="13"/>
      <c r="AG354" s="9" t="str">
        <f t="shared" si="11"/>
        <v/>
      </c>
    </row>
    <row r="355" spans="1:33" x14ac:dyDescent="0.2">
      <c r="A355">
        <f t="shared" si="10"/>
        <v>18</v>
      </c>
      <c r="C355" s="2"/>
      <c r="E355" s="3"/>
      <c r="I355" s="4"/>
      <c r="R355" s="13"/>
      <c r="S355" s="13"/>
      <c r="T355" s="13"/>
      <c r="U355" s="13"/>
      <c r="V355" s="13"/>
      <c r="W355" s="13"/>
      <c r="Y355" s="13"/>
      <c r="Z355" s="13"/>
      <c r="AA355" s="13"/>
      <c r="AB355" s="13"/>
      <c r="AC355" s="13"/>
      <c r="AD355" s="13"/>
      <c r="AG355" s="9" t="str">
        <f t="shared" si="11"/>
        <v/>
      </c>
    </row>
    <row r="356" spans="1:33" x14ac:dyDescent="0.2">
      <c r="A356">
        <f t="shared" si="10"/>
        <v>18</v>
      </c>
      <c r="C356" s="2"/>
      <c r="E356" s="3"/>
      <c r="I356" s="4"/>
      <c r="R356" s="13"/>
      <c r="S356" s="13"/>
      <c r="T356" s="13"/>
      <c r="U356" s="13"/>
      <c r="V356" s="13"/>
      <c r="W356" s="13"/>
      <c r="Y356" s="13"/>
      <c r="Z356" s="13"/>
      <c r="AA356" s="13"/>
      <c r="AB356" s="13"/>
      <c r="AC356" s="13"/>
      <c r="AD356" s="13"/>
      <c r="AG356" s="9" t="str">
        <f t="shared" si="11"/>
        <v/>
      </c>
    </row>
    <row r="357" spans="1:33" x14ac:dyDescent="0.2">
      <c r="A357">
        <f t="shared" si="10"/>
        <v>18</v>
      </c>
      <c r="C357" s="2"/>
      <c r="E357" s="3"/>
      <c r="I357" s="4"/>
      <c r="R357" s="13"/>
      <c r="S357" s="13"/>
      <c r="T357" s="13"/>
      <c r="U357" s="13"/>
      <c r="V357" s="13"/>
      <c r="W357" s="13"/>
      <c r="Y357" s="13"/>
      <c r="Z357" s="13"/>
      <c r="AA357" s="13"/>
      <c r="AB357" s="13"/>
      <c r="AC357" s="13"/>
      <c r="AD357" s="13"/>
      <c r="AG357" s="9" t="str">
        <f t="shared" si="11"/>
        <v/>
      </c>
    </row>
    <row r="358" spans="1:33" x14ac:dyDescent="0.2">
      <c r="A358">
        <f t="shared" si="10"/>
        <v>18</v>
      </c>
      <c r="C358" s="2"/>
      <c r="E358" s="3"/>
      <c r="I358" s="4"/>
      <c r="R358" s="13"/>
      <c r="S358" s="13"/>
      <c r="T358" s="13"/>
      <c r="U358" s="13"/>
      <c r="V358" s="13"/>
      <c r="W358" s="13"/>
      <c r="Y358" s="13"/>
      <c r="Z358" s="13"/>
      <c r="AA358" s="13"/>
      <c r="AB358" s="13"/>
      <c r="AC358" s="13"/>
      <c r="AD358" s="13"/>
      <c r="AG358" s="9" t="str">
        <f t="shared" si="11"/>
        <v/>
      </c>
    </row>
    <row r="359" spans="1:33" x14ac:dyDescent="0.2">
      <c r="A359">
        <f t="shared" si="10"/>
        <v>18</v>
      </c>
      <c r="C359" s="2"/>
      <c r="E359" s="3"/>
      <c r="I359" s="4"/>
      <c r="R359" s="13"/>
      <c r="S359" s="13"/>
      <c r="T359" s="13"/>
      <c r="U359" s="13"/>
      <c r="V359" s="13"/>
      <c r="W359" s="13"/>
      <c r="Y359" s="13"/>
      <c r="Z359" s="13"/>
      <c r="AA359" s="13"/>
      <c r="AB359" s="13"/>
      <c r="AC359" s="13"/>
      <c r="AD359" s="13"/>
      <c r="AG359" s="9" t="str">
        <f t="shared" si="11"/>
        <v/>
      </c>
    </row>
    <row r="360" spans="1:33" x14ac:dyDescent="0.2">
      <c r="A360">
        <f t="shared" si="10"/>
        <v>18</v>
      </c>
      <c r="C360" s="2"/>
      <c r="E360" s="3"/>
      <c r="I360" s="4"/>
      <c r="R360" s="13"/>
      <c r="S360" s="13"/>
      <c r="T360" s="13"/>
      <c r="U360" s="13"/>
      <c r="V360" s="13"/>
      <c r="W360" s="13"/>
      <c r="Y360" s="13"/>
      <c r="Z360" s="13"/>
      <c r="AA360" s="13"/>
      <c r="AB360" s="13"/>
      <c r="AC360" s="13"/>
      <c r="AD360" s="13"/>
      <c r="AG360" s="9" t="str">
        <f t="shared" si="11"/>
        <v/>
      </c>
    </row>
    <row r="361" spans="1:33" x14ac:dyDescent="0.2">
      <c r="A361">
        <f t="shared" si="10"/>
        <v>18</v>
      </c>
      <c r="C361" s="2"/>
      <c r="E361" s="3"/>
      <c r="I361" s="4"/>
      <c r="R361" s="13"/>
      <c r="S361" s="13"/>
      <c r="T361" s="13"/>
      <c r="U361" s="13"/>
      <c r="V361" s="13"/>
      <c r="W361" s="13"/>
      <c r="Y361" s="13"/>
      <c r="Z361" s="13"/>
      <c r="AA361" s="13"/>
      <c r="AB361" s="13"/>
      <c r="AC361" s="13"/>
      <c r="AD361" s="13"/>
      <c r="AG361" s="9" t="str">
        <f t="shared" si="11"/>
        <v/>
      </c>
    </row>
    <row r="362" spans="1:33" x14ac:dyDescent="0.2">
      <c r="A362">
        <f t="shared" si="10"/>
        <v>19</v>
      </c>
      <c r="C362" s="2"/>
      <c r="E362" s="3"/>
      <c r="I362" s="4"/>
      <c r="R362" s="13"/>
      <c r="S362" s="13"/>
      <c r="T362" s="13"/>
      <c r="U362" s="13"/>
      <c r="V362" s="13"/>
      <c r="W362" s="13"/>
      <c r="Y362" s="13"/>
      <c r="Z362" s="13"/>
      <c r="AA362" s="13"/>
      <c r="AB362" s="13"/>
      <c r="AC362" s="13"/>
      <c r="AD362" s="13"/>
      <c r="AG362" s="9" t="str">
        <f t="shared" si="11"/>
        <v/>
      </c>
    </row>
    <row r="363" spans="1:33" x14ac:dyDescent="0.2">
      <c r="A363">
        <f t="shared" si="10"/>
        <v>19</v>
      </c>
      <c r="C363" s="2"/>
      <c r="E363" s="3"/>
      <c r="I363" s="4"/>
      <c r="R363" s="13"/>
      <c r="S363" s="13"/>
      <c r="T363" s="13"/>
      <c r="U363" s="13"/>
      <c r="V363" s="13"/>
      <c r="W363" s="13"/>
      <c r="Y363" s="13"/>
      <c r="Z363" s="13"/>
      <c r="AA363" s="13"/>
      <c r="AB363" s="13"/>
      <c r="AC363" s="13"/>
      <c r="AD363" s="13"/>
      <c r="AG363" s="9" t="str">
        <f t="shared" si="11"/>
        <v/>
      </c>
    </row>
    <row r="364" spans="1:33" x14ac:dyDescent="0.2">
      <c r="A364">
        <f t="shared" si="10"/>
        <v>19</v>
      </c>
      <c r="C364" s="2"/>
      <c r="E364" s="3"/>
      <c r="I364" s="4"/>
      <c r="R364" s="13"/>
      <c r="S364" s="13"/>
      <c r="T364" s="13"/>
      <c r="U364" s="13"/>
      <c r="V364" s="13"/>
      <c r="W364" s="13"/>
      <c r="Y364" s="13"/>
      <c r="Z364" s="13"/>
      <c r="AA364" s="13"/>
      <c r="AB364" s="13"/>
      <c r="AC364" s="13"/>
      <c r="AD364" s="13"/>
      <c r="AG364" s="9" t="str">
        <f t="shared" si="11"/>
        <v/>
      </c>
    </row>
    <row r="365" spans="1:33" x14ac:dyDescent="0.2">
      <c r="A365">
        <f t="shared" si="10"/>
        <v>19</v>
      </c>
      <c r="C365" s="2"/>
      <c r="E365" s="3"/>
      <c r="I365" s="4"/>
      <c r="R365" s="13"/>
      <c r="S365" s="13"/>
      <c r="T365" s="13"/>
      <c r="U365" s="13"/>
      <c r="V365" s="13"/>
      <c r="W365" s="13"/>
      <c r="Y365" s="13"/>
      <c r="Z365" s="13"/>
      <c r="AA365" s="13"/>
      <c r="AB365" s="13"/>
      <c r="AC365" s="13"/>
      <c r="AD365" s="13"/>
      <c r="AG365" s="9" t="str">
        <f t="shared" si="11"/>
        <v/>
      </c>
    </row>
    <row r="366" spans="1:33" x14ac:dyDescent="0.2">
      <c r="A366">
        <f t="shared" si="10"/>
        <v>19</v>
      </c>
      <c r="C366" s="2"/>
      <c r="E366" s="3"/>
      <c r="I366" s="4"/>
      <c r="R366" s="13"/>
      <c r="S366" s="13"/>
      <c r="T366" s="13"/>
      <c r="U366" s="13"/>
      <c r="V366" s="13"/>
      <c r="W366" s="13"/>
      <c r="Y366" s="13"/>
      <c r="Z366" s="13"/>
      <c r="AA366" s="13"/>
      <c r="AB366" s="13"/>
      <c r="AC366" s="13"/>
      <c r="AD366" s="13"/>
      <c r="AG366" s="9" t="str">
        <f t="shared" si="11"/>
        <v/>
      </c>
    </row>
    <row r="367" spans="1:33" x14ac:dyDescent="0.2">
      <c r="A367">
        <f t="shared" si="10"/>
        <v>19</v>
      </c>
      <c r="C367" s="2"/>
      <c r="E367" s="3"/>
      <c r="I367" s="4"/>
      <c r="R367" s="13"/>
      <c r="S367" s="13"/>
      <c r="T367" s="13"/>
      <c r="U367" s="13"/>
      <c r="V367" s="13"/>
      <c r="W367" s="13"/>
      <c r="Y367" s="13"/>
      <c r="Z367" s="13"/>
      <c r="AA367" s="13"/>
      <c r="AB367" s="13"/>
      <c r="AC367" s="13"/>
      <c r="AD367" s="13"/>
      <c r="AG367" s="9" t="str">
        <f t="shared" si="11"/>
        <v/>
      </c>
    </row>
    <row r="368" spans="1:33" x14ac:dyDescent="0.2">
      <c r="A368">
        <f t="shared" si="10"/>
        <v>19</v>
      </c>
      <c r="C368" s="2"/>
      <c r="E368" s="3"/>
      <c r="I368" s="4"/>
      <c r="R368" s="13"/>
      <c r="S368" s="13"/>
      <c r="T368" s="13"/>
      <c r="U368" s="13"/>
      <c r="V368" s="13"/>
      <c r="W368" s="13"/>
      <c r="Y368" s="13"/>
      <c r="Z368" s="13"/>
      <c r="AA368" s="13"/>
      <c r="AB368" s="13"/>
      <c r="AC368" s="13"/>
      <c r="AD368" s="13"/>
      <c r="AG368" s="9" t="str">
        <f t="shared" si="11"/>
        <v/>
      </c>
    </row>
    <row r="369" spans="1:33" x14ac:dyDescent="0.2">
      <c r="A369">
        <f t="shared" si="10"/>
        <v>19</v>
      </c>
      <c r="C369" s="2"/>
      <c r="E369" s="3"/>
      <c r="I369" s="4"/>
      <c r="R369" s="13"/>
      <c r="S369" s="13"/>
      <c r="T369" s="13"/>
      <c r="U369" s="13"/>
      <c r="V369" s="13"/>
      <c r="W369" s="13"/>
      <c r="Y369" s="13"/>
      <c r="Z369" s="13"/>
      <c r="AA369" s="13"/>
      <c r="AB369" s="13"/>
      <c r="AC369" s="13"/>
      <c r="AD369" s="13"/>
      <c r="AG369" s="9" t="str">
        <f t="shared" si="11"/>
        <v/>
      </c>
    </row>
    <row r="370" spans="1:33" x14ac:dyDescent="0.2">
      <c r="A370">
        <f t="shared" si="10"/>
        <v>19</v>
      </c>
      <c r="C370" s="2"/>
      <c r="E370" s="3"/>
      <c r="I370" s="4"/>
      <c r="R370" s="13"/>
      <c r="S370" s="13"/>
      <c r="T370" s="13"/>
      <c r="U370" s="13"/>
      <c r="V370" s="13"/>
      <c r="W370" s="13"/>
      <c r="Y370" s="13"/>
      <c r="Z370" s="13"/>
      <c r="AA370" s="13"/>
      <c r="AB370" s="13"/>
      <c r="AC370" s="13"/>
      <c r="AD370" s="13"/>
      <c r="AG370" s="9" t="str">
        <f t="shared" si="11"/>
        <v/>
      </c>
    </row>
    <row r="371" spans="1:33" x14ac:dyDescent="0.2">
      <c r="A371">
        <f t="shared" si="10"/>
        <v>19</v>
      </c>
      <c r="C371" s="2"/>
      <c r="E371" s="3"/>
      <c r="I371" s="4"/>
      <c r="R371" s="13"/>
      <c r="S371" s="13"/>
      <c r="T371" s="13"/>
      <c r="U371" s="13"/>
      <c r="V371" s="13"/>
      <c r="W371" s="13"/>
      <c r="Y371" s="13"/>
      <c r="Z371" s="13"/>
      <c r="AA371" s="13"/>
      <c r="AB371" s="13"/>
      <c r="AC371" s="13"/>
      <c r="AD371" s="13"/>
      <c r="AG371" s="9" t="str">
        <f t="shared" si="11"/>
        <v/>
      </c>
    </row>
    <row r="372" spans="1:33" x14ac:dyDescent="0.2">
      <c r="A372">
        <f t="shared" si="10"/>
        <v>19</v>
      </c>
      <c r="C372" s="2"/>
      <c r="E372" s="3"/>
      <c r="I372" s="4"/>
      <c r="R372" s="13"/>
      <c r="S372" s="13"/>
      <c r="T372" s="13"/>
      <c r="U372" s="13"/>
      <c r="V372" s="13"/>
      <c r="W372" s="13"/>
      <c r="Y372" s="13"/>
      <c r="Z372" s="13"/>
      <c r="AA372" s="13"/>
      <c r="AB372" s="13"/>
      <c r="AC372" s="13"/>
      <c r="AD372" s="13"/>
      <c r="AG372" s="9" t="str">
        <f t="shared" si="11"/>
        <v/>
      </c>
    </row>
    <row r="373" spans="1:33" x14ac:dyDescent="0.2">
      <c r="A373">
        <f t="shared" si="10"/>
        <v>19</v>
      </c>
      <c r="C373" s="2"/>
      <c r="E373" s="3"/>
      <c r="I373" s="4"/>
      <c r="R373" s="13"/>
      <c r="S373" s="13"/>
      <c r="T373" s="13"/>
      <c r="U373" s="13"/>
      <c r="V373" s="13"/>
      <c r="W373" s="13"/>
      <c r="Y373" s="13"/>
      <c r="Z373" s="13"/>
      <c r="AA373" s="13"/>
      <c r="AB373" s="13"/>
      <c r="AC373" s="13"/>
      <c r="AD373" s="13"/>
      <c r="AG373" s="9" t="str">
        <f t="shared" si="11"/>
        <v/>
      </c>
    </row>
    <row r="374" spans="1:33" x14ac:dyDescent="0.2">
      <c r="A374">
        <f t="shared" si="10"/>
        <v>19</v>
      </c>
      <c r="C374" s="2"/>
      <c r="E374" s="3"/>
      <c r="I374" s="4"/>
      <c r="R374" s="13"/>
      <c r="S374" s="13"/>
      <c r="T374" s="13"/>
      <c r="U374" s="13"/>
      <c r="V374" s="13"/>
      <c r="W374" s="13"/>
      <c r="Y374" s="13"/>
      <c r="Z374" s="13"/>
      <c r="AA374" s="13"/>
      <c r="AB374" s="13"/>
      <c r="AC374" s="13"/>
      <c r="AD374" s="13"/>
      <c r="AG374" s="9" t="str">
        <f t="shared" si="11"/>
        <v/>
      </c>
    </row>
    <row r="375" spans="1:33" x14ac:dyDescent="0.2">
      <c r="A375">
        <f t="shared" si="10"/>
        <v>19</v>
      </c>
      <c r="C375" s="2"/>
      <c r="E375" s="3"/>
      <c r="I375" s="4"/>
      <c r="R375" s="13"/>
      <c r="S375" s="13"/>
      <c r="T375" s="13"/>
      <c r="U375" s="13"/>
      <c r="V375" s="13"/>
      <c r="W375" s="13"/>
      <c r="Y375" s="13"/>
      <c r="Z375" s="13"/>
      <c r="AA375" s="13"/>
      <c r="AB375" s="13"/>
      <c r="AC375" s="13"/>
      <c r="AD375" s="13"/>
      <c r="AG375" s="9" t="str">
        <f t="shared" si="11"/>
        <v/>
      </c>
    </row>
    <row r="376" spans="1:33" x14ac:dyDescent="0.2">
      <c r="A376">
        <f t="shared" si="10"/>
        <v>19</v>
      </c>
      <c r="C376" s="2"/>
      <c r="E376" s="3"/>
      <c r="I376" s="4"/>
      <c r="R376" s="13"/>
      <c r="S376" s="13"/>
      <c r="T376" s="13"/>
      <c r="U376" s="13"/>
      <c r="V376" s="13"/>
      <c r="W376" s="13"/>
      <c r="Y376" s="13"/>
      <c r="Z376" s="13"/>
      <c r="AA376" s="13"/>
      <c r="AB376" s="13"/>
      <c r="AC376" s="13"/>
      <c r="AD376" s="13"/>
      <c r="AG376" s="9" t="str">
        <f t="shared" si="11"/>
        <v/>
      </c>
    </row>
    <row r="377" spans="1:33" x14ac:dyDescent="0.2">
      <c r="A377">
        <f t="shared" si="10"/>
        <v>19</v>
      </c>
      <c r="C377" s="2"/>
      <c r="E377" s="3"/>
      <c r="I377" s="4"/>
      <c r="R377" s="13"/>
      <c r="S377" s="13"/>
      <c r="T377" s="13"/>
      <c r="U377" s="13"/>
      <c r="V377" s="13"/>
      <c r="W377" s="13"/>
      <c r="Y377" s="13"/>
      <c r="Z377" s="13"/>
      <c r="AA377" s="13"/>
      <c r="AB377" s="13"/>
      <c r="AC377" s="13"/>
      <c r="AD377" s="13"/>
      <c r="AG377" s="9" t="str">
        <f t="shared" si="11"/>
        <v/>
      </c>
    </row>
    <row r="378" spans="1:33" x14ac:dyDescent="0.2">
      <c r="A378">
        <f t="shared" si="10"/>
        <v>19</v>
      </c>
      <c r="C378" s="2"/>
      <c r="E378" s="3"/>
      <c r="I378" s="4"/>
      <c r="R378" s="13"/>
      <c r="S378" s="13"/>
      <c r="T378" s="13"/>
      <c r="U378" s="13"/>
      <c r="V378" s="13"/>
      <c r="W378" s="13"/>
      <c r="Y378" s="13"/>
      <c r="Z378" s="13"/>
      <c r="AA378" s="13"/>
      <c r="AB378" s="13"/>
      <c r="AC378" s="13"/>
      <c r="AD378" s="13"/>
      <c r="AG378" s="9" t="str">
        <f t="shared" si="11"/>
        <v/>
      </c>
    </row>
    <row r="379" spans="1:33" x14ac:dyDescent="0.2">
      <c r="A379">
        <f t="shared" si="10"/>
        <v>19</v>
      </c>
      <c r="C379" s="2"/>
      <c r="E379" s="3"/>
      <c r="I379" s="4"/>
      <c r="R379" s="13"/>
      <c r="S379" s="13"/>
      <c r="T379" s="13"/>
      <c r="U379" s="13"/>
      <c r="V379" s="13"/>
      <c r="W379" s="13"/>
      <c r="Y379" s="13"/>
      <c r="Z379" s="13"/>
      <c r="AA379" s="13"/>
      <c r="AB379" s="13"/>
      <c r="AC379" s="13"/>
      <c r="AD379" s="13"/>
      <c r="AG379" s="9" t="str">
        <f t="shared" si="11"/>
        <v/>
      </c>
    </row>
    <row r="380" spans="1:33" x14ac:dyDescent="0.2">
      <c r="A380">
        <f t="shared" si="10"/>
        <v>19</v>
      </c>
      <c r="C380" s="2"/>
      <c r="E380" s="3"/>
      <c r="I380" s="4"/>
      <c r="R380" s="13"/>
      <c r="S380" s="13"/>
      <c r="T380" s="13"/>
      <c r="U380" s="13"/>
      <c r="V380" s="13"/>
      <c r="W380" s="13"/>
      <c r="Y380" s="13"/>
      <c r="Z380" s="13"/>
      <c r="AA380" s="13"/>
      <c r="AB380" s="13"/>
      <c r="AC380" s="13"/>
      <c r="AD380" s="13"/>
      <c r="AG380" s="9" t="str">
        <f t="shared" si="11"/>
        <v/>
      </c>
    </row>
    <row r="381" spans="1:33" x14ac:dyDescent="0.2">
      <c r="A381">
        <f t="shared" si="10"/>
        <v>19</v>
      </c>
      <c r="C381" s="2"/>
      <c r="E381" s="3"/>
      <c r="I381" s="4"/>
      <c r="R381" s="13"/>
      <c r="S381" s="13"/>
      <c r="T381" s="13"/>
      <c r="U381" s="13"/>
      <c r="V381" s="13"/>
      <c r="W381" s="13"/>
      <c r="Y381" s="13"/>
      <c r="Z381" s="13"/>
      <c r="AA381" s="13"/>
      <c r="AB381" s="13"/>
      <c r="AC381" s="13"/>
      <c r="AD381" s="13"/>
      <c r="AG381" s="9" t="str">
        <f t="shared" si="11"/>
        <v/>
      </c>
    </row>
    <row r="382" spans="1:33" x14ac:dyDescent="0.2">
      <c r="A382">
        <f t="shared" si="10"/>
        <v>20</v>
      </c>
      <c r="C382" s="2"/>
      <c r="E382" s="3"/>
      <c r="I382" s="4"/>
      <c r="R382" s="13"/>
      <c r="S382" s="13"/>
      <c r="T382" s="13"/>
      <c r="U382" s="13"/>
      <c r="V382" s="13"/>
      <c r="W382" s="13"/>
      <c r="Y382" s="13"/>
      <c r="Z382" s="13"/>
      <c r="AA382" s="13"/>
      <c r="AB382" s="13"/>
      <c r="AC382" s="13"/>
      <c r="AD382" s="13"/>
      <c r="AG382" s="9" t="str">
        <f t="shared" si="11"/>
        <v/>
      </c>
    </row>
    <row r="383" spans="1:33" x14ac:dyDescent="0.2">
      <c r="A383">
        <f t="shared" si="10"/>
        <v>20</v>
      </c>
      <c r="C383" s="2"/>
      <c r="E383" s="3"/>
      <c r="I383" s="4"/>
      <c r="R383" s="13"/>
      <c r="S383" s="13"/>
      <c r="T383" s="13"/>
      <c r="U383" s="13"/>
      <c r="V383" s="13"/>
      <c r="W383" s="13"/>
      <c r="Y383" s="13"/>
      <c r="Z383" s="13"/>
      <c r="AA383" s="13"/>
      <c r="AB383" s="13"/>
      <c r="AC383" s="13"/>
      <c r="AD383" s="13"/>
      <c r="AG383" s="9" t="str">
        <f t="shared" si="11"/>
        <v/>
      </c>
    </row>
    <row r="384" spans="1:33" x14ac:dyDescent="0.2">
      <c r="A384">
        <f t="shared" si="10"/>
        <v>20</v>
      </c>
      <c r="C384" s="2"/>
      <c r="E384" s="3"/>
      <c r="I384" s="4"/>
      <c r="R384" s="13"/>
      <c r="S384" s="13"/>
      <c r="T384" s="13"/>
      <c r="U384" s="13"/>
      <c r="V384" s="13"/>
      <c r="W384" s="13"/>
      <c r="Y384" s="13"/>
      <c r="Z384" s="13"/>
      <c r="AA384" s="13"/>
      <c r="AB384" s="13"/>
      <c r="AC384" s="13"/>
      <c r="AD384" s="13"/>
      <c r="AG384" s="9" t="str">
        <f t="shared" si="11"/>
        <v/>
      </c>
    </row>
    <row r="385" spans="1:33" x14ac:dyDescent="0.2">
      <c r="A385">
        <f t="shared" si="10"/>
        <v>20</v>
      </c>
      <c r="C385" s="2"/>
      <c r="E385" s="3"/>
      <c r="I385" s="4"/>
      <c r="R385" s="13"/>
      <c r="S385" s="13"/>
      <c r="T385" s="13"/>
      <c r="U385" s="13"/>
      <c r="V385" s="13"/>
      <c r="W385" s="13"/>
      <c r="Y385" s="13"/>
      <c r="Z385" s="13"/>
      <c r="AA385" s="13"/>
      <c r="AB385" s="13"/>
      <c r="AC385" s="13"/>
      <c r="AD385" s="13"/>
      <c r="AG385" s="9" t="str">
        <f t="shared" si="11"/>
        <v/>
      </c>
    </row>
    <row r="386" spans="1:33" x14ac:dyDescent="0.2">
      <c r="A386">
        <f t="shared" si="10"/>
        <v>20</v>
      </c>
      <c r="C386" s="2"/>
      <c r="E386" s="3"/>
      <c r="I386" s="4"/>
      <c r="R386" s="13"/>
      <c r="S386" s="13"/>
      <c r="T386" s="13"/>
      <c r="U386" s="13"/>
      <c r="V386" s="13"/>
      <c r="W386" s="13"/>
      <c r="Y386" s="13"/>
      <c r="Z386" s="13"/>
      <c r="AA386" s="13"/>
      <c r="AB386" s="13"/>
      <c r="AC386" s="13"/>
      <c r="AD386" s="13"/>
      <c r="AG386" s="9" t="str">
        <f t="shared" si="11"/>
        <v/>
      </c>
    </row>
    <row r="387" spans="1:33" x14ac:dyDescent="0.2">
      <c r="A387">
        <f t="shared" ref="A387:A450" si="12">ROUNDUP(ROW(A386)/20,0)</f>
        <v>20</v>
      </c>
      <c r="C387" s="2"/>
      <c r="E387" s="3"/>
      <c r="I387" s="4"/>
      <c r="R387" s="13"/>
      <c r="S387" s="13"/>
      <c r="T387" s="13"/>
      <c r="U387" s="13"/>
      <c r="V387" s="13"/>
      <c r="W387" s="13"/>
      <c r="Y387" s="13"/>
      <c r="Z387" s="13"/>
      <c r="AA387" s="13"/>
      <c r="AB387" s="13"/>
      <c r="AC387" s="13"/>
      <c r="AD387" s="13"/>
      <c r="AG387" s="9" t="str">
        <f t="shared" si="11"/>
        <v/>
      </c>
    </row>
    <row r="388" spans="1:33" x14ac:dyDescent="0.2">
      <c r="A388">
        <f t="shared" si="12"/>
        <v>20</v>
      </c>
      <c r="C388" s="2"/>
      <c r="E388" s="3"/>
      <c r="I388" s="4"/>
      <c r="R388" s="13"/>
      <c r="S388" s="13"/>
      <c r="T388" s="13"/>
      <c r="U388" s="13"/>
      <c r="V388" s="13"/>
      <c r="W388" s="13"/>
      <c r="Y388" s="13"/>
      <c r="Z388" s="13"/>
      <c r="AA388" s="13"/>
      <c r="AB388" s="13"/>
      <c r="AC388" s="13"/>
      <c r="AD388" s="13"/>
      <c r="AG388" s="9" t="str">
        <f t="shared" ref="AG388:AG451" si="13">IF(AF388&lt;&gt;"", AG387+AF388, "")</f>
        <v/>
      </c>
    </row>
    <row r="389" spans="1:33" x14ac:dyDescent="0.2">
      <c r="A389">
        <f t="shared" si="12"/>
        <v>20</v>
      </c>
      <c r="C389" s="2"/>
      <c r="E389" s="3"/>
      <c r="I389" s="4"/>
      <c r="R389" s="13"/>
      <c r="S389" s="13"/>
      <c r="T389" s="13"/>
      <c r="U389" s="13"/>
      <c r="V389" s="13"/>
      <c r="W389" s="13"/>
      <c r="Y389" s="13"/>
      <c r="Z389" s="13"/>
      <c r="AA389" s="13"/>
      <c r="AB389" s="13"/>
      <c r="AC389" s="13"/>
      <c r="AD389" s="13"/>
      <c r="AG389" s="9" t="str">
        <f t="shared" si="13"/>
        <v/>
      </c>
    </row>
    <row r="390" spans="1:33" x14ac:dyDescent="0.2">
      <c r="A390">
        <f t="shared" si="12"/>
        <v>20</v>
      </c>
      <c r="C390" s="2"/>
      <c r="E390" s="3"/>
      <c r="I390" s="4"/>
      <c r="R390" s="13"/>
      <c r="S390" s="13"/>
      <c r="T390" s="13"/>
      <c r="U390" s="13"/>
      <c r="V390" s="13"/>
      <c r="W390" s="13"/>
      <c r="Y390" s="13"/>
      <c r="Z390" s="13"/>
      <c r="AA390" s="13"/>
      <c r="AB390" s="13"/>
      <c r="AC390" s="13"/>
      <c r="AD390" s="13"/>
      <c r="AG390" s="9" t="str">
        <f t="shared" si="13"/>
        <v/>
      </c>
    </row>
    <row r="391" spans="1:33" x14ac:dyDescent="0.2">
      <c r="A391">
        <f t="shared" si="12"/>
        <v>20</v>
      </c>
      <c r="C391" s="2"/>
      <c r="E391" s="3"/>
      <c r="I391" s="4"/>
      <c r="R391" s="13"/>
      <c r="S391" s="13"/>
      <c r="T391" s="13"/>
      <c r="U391" s="13"/>
      <c r="V391" s="13"/>
      <c r="W391" s="13"/>
      <c r="Y391" s="13"/>
      <c r="Z391" s="13"/>
      <c r="AA391" s="13"/>
      <c r="AB391" s="13"/>
      <c r="AC391" s="13"/>
      <c r="AD391" s="13"/>
      <c r="AG391" s="9" t="str">
        <f t="shared" si="13"/>
        <v/>
      </c>
    </row>
    <row r="392" spans="1:33" x14ac:dyDescent="0.2">
      <c r="A392">
        <f t="shared" si="12"/>
        <v>20</v>
      </c>
      <c r="C392" s="2"/>
      <c r="E392" s="3"/>
      <c r="I392" s="4"/>
      <c r="R392" s="13"/>
      <c r="S392" s="13"/>
      <c r="T392" s="13"/>
      <c r="U392" s="13"/>
      <c r="V392" s="13"/>
      <c r="W392" s="13"/>
      <c r="Y392" s="13"/>
      <c r="Z392" s="13"/>
      <c r="AA392" s="13"/>
      <c r="AB392" s="13"/>
      <c r="AC392" s="13"/>
      <c r="AD392" s="13"/>
      <c r="AG392" s="9" t="str">
        <f t="shared" si="13"/>
        <v/>
      </c>
    </row>
    <row r="393" spans="1:33" x14ac:dyDescent="0.2">
      <c r="A393">
        <f t="shared" si="12"/>
        <v>20</v>
      </c>
      <c r="C393" s="2"/>
      <c r="E393" s="3"/>
      <c r="I393" s="4"/>
      <c r="R393" s="13"/>
      <c r="S393" s="13"/>
      <c r="T393" s="13"/>
      <c r="U393" s="13"/>
      <c r="V393" s="13"/>
      <c r="W393" s="13"/>
      <c r="Y393" s="13"/>
      <c r="Z393" s="13"/>
      <c r="AA393" s="13"/>
      <c r="AB393" s="13"/>
      <c r="AC393" s="13"/>
      <c r="AD393" s="13"/>
      <c r="AG393" s="9" t="str">
        <f t="shared" si="13"/>
        <v/>
      </c>
    </row>
    <row r="394" spans="1:33" x14ac:dyDescent="0.2">
      <c r="A394">
        <f t="shared" si="12"/>
        <v>20</v>
      </c>
      <c r="C394" s="2"/>
      <c r="E394" s="3"/>
      <c r="I394" s="4"/>
      <c r="R394" s="13"/>
      <c r="S394" s="13"/>
      <c r="T394" s="13"/>
      <c r="U394" s="13"/>
      <c r="V394" s="13"/>
      <c r="W394" s="13"/>
      <c r="Y394" s="13"/>
      <c r="Z394" s="13"/>
      <c r="AA394" s="13"/>
      <c r="AB394" s="13"/>
      <c r="AC394" s="13"/>
      <c r="AD394" s="13"/>
      <c r="AG394" s="9" t="str">
        <f t="shared" si="13"/>
        <v/>
      </c>
    </row>
    <row r="395" spans="1:33" x14ac:dyDescent="0.2">
      <c r="A395">
        <f t="shared" si="12"/>
        <v>20</v>
      </c>
      <c r="C395" s="2"/>
      <c r="E395" s="3"/>
      <c r="I395" s="4"/>
      <c r="R395" s="13"/>
      <c r="S395" s="13"/>
      <c r="T395" s="13"/>
      <c r="U395" s="13"/>
      <c r="V395" s="13"/>
      <c r="W395" s="13"/>
      <c r="Y395" s="13"/>
      <c r="Z395" s="13"/>
      <c r="AA395" s="13"/>
      <c r="AB395" s="13"/>
      <c r="AC395" s="13"/>
      <c r="AD395" s="13"/>
      <c r="AG395" s="9" t="str">
        <f t="shared" si="13"/>
        <v/>
      </c>
    </row>
    <row r="396" spans="1:33" x14ac:dyDescent="0.2">
      <c r="A396">
        <f t="shared" si="12"/>
        <v>20</v>
      </c>
      <c r="C396" s="2"/>
      <c r="E396" s="3"/>
      <c r="I396" s="4"/>
      <c r="R396" s="13"/>
      <c r="S396" s="13"/>
      <c r="T396" s="13"/>
      <c r="U396" s="13"/>
      <c r="V396" s="13"/>
      <c r="W396" s="13"/>
      <c r="Y396" s="13"/>
      <c r="Z396" s="13"/>
      <c r="AA396" s="13"/>
      <c r="AB396" s="13"/>
      <c r="AC396" s="13"/>
      <c r="AD396" s="13"/>
      <c r="AG396" s="9" t="str">
        <f t="shared" si="13"/>
        <v/>
      </c>
    </row>
    <row r="397" spans="1:33" x14ac:dyDescent="0.2">
      <c r="A397">
        <f t="shared" si="12"/>
        <v>20</v>
      </c>
      <c r="C397" s="2"/>
      <c r="E397" s="3"/>
      <c r="I397" s="4"/>
      <c r="R397" s="13"/>
      <c r="S397" s="13"/>
      <c r="T397" s="13"/>
      <c r="U397" s="13"/>
      <c r="V397" s="13"/>
      <c r="W397" s="13"/>
      <c r="Y397" s="13"/>
      <c r="Z397" s="13"/>
      <c r="AA397" s="13"/>
      <c r="AB397" s="13"/>
      <c r="AC397" s="13"/>
      <c r="AD397" s="13"/>
      <c r="AG397" s="9" t="str">
        <f t="shared" si="13"/>
        <v/>
      </c>
    </row>
    <row r="398" spans="1:33" x14ac:dyDescent="0.2">
      <c r="A398">
        <f t="shared" si="12"/>
        <v>20</v>
      </c>
      <c r="C398" s="2"/>
      <c r="E398" s="3"/>
      <c r="I398" s="4"/>
      <c r="R398" s="13"/>
      <c r="S398" s="13"/>
      <c r="T398" s="13"/>
      <c r="U398" s="13"/>
      <c r="V398" s="13"/>
      <c r="W398" s="13"/>
      <c r="Y398" s="13"/>
      <c r="Z398" s="13"/>
      <c r="AA398" s="13"/>
      <c r="AB398" s="13"/>
      <c r="AC398" s="13"/>
      <c r="AD398" s="13"/>
      <c r="AG398" s="9" t="str">
        <f t="shared" si="13"/>
        <v/>
      </c>
    </row>
    <row r="399" spans="1:33" x14ac:dyDescent="0.2">
      <c r="A399">
        <f t="shared" si="12"/>
        <v>20</v>
      </c>
      <c r="C399" s="2"/>
      <c r="E399" s="3"/>
      <c r="I399" s="4"/>
      <c r="R399" s="13"/>
      <c r="S399" s="13"/>
      <c r="T399" s="13"/>
      <c r="U399" s="13"/>
      <c r="V399" s="13"/>
      <c r="W399" s="13"/>
      <c r="Y399" s="13"/>
      <c r="Z399" s="13"/>
      <c r="AA399" s="13"/>
      <c r="AB399" s="13"/>
      <c r="AC399" s="13"/>
      <c r="AD399" s="13"/>
      <c r="AG399" s="9" t="str">
        <f t="shared" si="13"/>
        <v/>
      </c>
    </row>
    <row r="400" spans="1:33" x14ac:dyDescent="0.2">
      <c r="A400">
        <f t="shared" si="12"/>
        <v>20</v>
      </c>
      <c r="C400" s="2"/>
      <c r="E400" s="3"/>
      <c r="I400" s="4"/>
      <c r="R400" s="13"/>
      <c r="S400" s="13"/>
      <c r="T400" s="13"/>
      <c r="U400" s="13"/>
      <c r="V400" s="13"/>
      <c r="W400" s="13"/>
      <c r="Y400" s="13"/>
      <c r="Z400" s="13"/>
      <c r="AA400" s="13"/>
      <c r="AB400" s="13"/>
      <c r="AC400" s="13"/>
      <c r="AD400" s="13"/>
      <c r="AG400" s="9" t="str">
        <f t="shared" si="13"/>
        <v/>
      </c>
    </row>
    <row r="401" spans="1:33" x14ac:dyDescent="0.2">
      <c r="A401">
        <f t="shared" si="12"/>
        <v>20</v>
      </c>
      <c r="C401" s="2"/>
      <c r="E401" s="3"/>
      <c r="I401" s="4"/>
      <c r="R401" s="13"/>
      <c r="S401" s="13"/>
      <c r="T401" s="13"/>
      <c r="U401" s="13"/>
      <c r="V401" s="13"/>
      <c r="W401" s="13"/>
      <c r="Y401" s="13"/>
      <c r="Z401" s="13"/>
      <c r="AA401" s="13"/>
      <c r="AB401" s="13"/>
      <c r="AC401" s="13"/>
      <c r="AD401" s="13"/>
      <c r="AG401" s="9" t="str">
        <f t="shared" si="13"/>
        <v/>
      </c>
    </row>
    <row r="402" spans="1:33" x14ac:dyDescent="0.2">
      <c r="A402">
        <f t="shared" si="12"/>
        <v>21</v>
      </c>
      <c r="C402" s="2"/>
      <c r="E402" s="3"/>
      <c r="I402" s="4"/>
      <c r="R402" s="13"/>
      <c r="S402" s="13"/>
      <c r="T402" s="13"/>
      <c r="U402" s="13"/>
      <c r="V402" s="13"/>
      <c r="W402" s="13"/>
      <c r="Y402" s="13"/>
      <c r="Z402" s="13"/>
      <c r="AA402" s="13"/>
      <c r="AB402" s="13"/>
      <c r="AC402" s="13"/>
      <c r="AD402" s="13"/>
      <c r="AG402" s="9" t="str">
        <f t="shared" si="13"/>
        <v/>
      </c>
    </row>
    <row r="403" spans="1:33" x14ac:dyDescent="0.2">
      <c r="A403">
        <f t="shared" si="12"/>
        <v>21</v>
      </c>
      <c r="C403" s="2"/>
      <c r="E403" s="3"/>
      <c r="I403" s="4"/>
      <c r="R403" s="13"/>
      <c r="S403" s="13"/>
      <c r="T403" s="13"/>
      <c r="U403" s="13"/>
      <c r="V403" s="13"/>
      <c r="W403" s="13"/>
      <c r="Y403" s="13"/>
      <c r="Z403" s="13"/>
      <c r="AA403" s="13"/>
      <c r="AB403" s="13"/>
      <c r="AC403" s="13"/>
      <c r="AD403" s="13"/>
      <c r="AG403" s="9" t="str">
        <f t="shared" si="13"/>
        <v/>
      </c>
    </row>
    <row r="404" spans="1:33" x14ac:dyDescent="0.2">
      <c r="A404">
        <f t="shared" si="12"/>
        <v>21</v>
      </c>
      <c r="C404" s="2"/>
      <c r="E404" s="3"/>
      <c r="I404" s="4"/>
      <c r="R404" s="13"/>
      <c r="S404" s="13"/>
      <c r="T404" s="13"/>
      <c r="U404" s="13"/>
      <c r="V404" s="13"/>
      <c r="W404" s="13"/>
      <c r="Y404" s="13"/>
      <c r="Z404" s="13"/>
      <c r="AA404" s="13"/>
      <c r="AB404" s="13"/>
      <c r="AC404" s="13"/>
      <c r="AD404" s="13"/>
      <c r="AG404" s="9" t="str">
        <f t="shared" si="13"/>
        <v/>
      </c>
    </row>
    <row r="405" spans="1:33" x14ac:dyDescent="0.2">
      <c r="A405">
        <f t="shared" si="12"/>
        <v>21</v>
      </c>
      <c r="C405" s="2"/>
      <c r="E405" s="3"/>
      <c r="I405" s="4"/>
      <c r="R405" s="13"/>
      <c r="S405" s="13"/>
      <c r="T405" s="13"/>
      <c r="U405" s="13"/>
      <c r="V405" s="13"/>
      <c r="W405" s="13"/>
      <c r="Y405" s="13"/>
      <c r="Z405" s="13"/>
      <c r="AA405" s="13"/>
      <c r="AB405" s="13"/>
      <c r="AC405" s="13"/>
      <c r="AD405" s="13"/>
      <c r="AG405" s="9" t="str">
        <f t="shared" si="13"/>
        <v/>
      </c>
    </row>
    <row r="406" spans="1:33" x14ac:dyDescent="0.2">
      <c r="A406">
        <f t="shared" si="12"/>
        <v>21</v>
      </c>
      <c r="C406" s="2"/>
      <c r="E406" s="3"/>
      <c r="I406" s="4"/>
      <c r="R406" s="13"/>
      <c r="S406" s="13"/>
      <c r="T406" s="13"/>
      <c r="U406" s="13"/>
      <c r="V406" s="13"/>
      <c r="W406" s="13"/>
      <c r="Y406" s="13"/>
      <c r="Z406" s="13"/>
      <c r="AA406" s="13"/>
      <c r="AB406" s="13"/>
      <c r="AC406" s="13"/>
      <c r="AD406" s="13"/>
      <c r="AG406" s="9" t="str">
        <f t="shared" si="13"/>
        <v/>
      </c>
    </row>
    <row r="407" spans="1:33" x14ac:dyDescent="0.2">
      <c r="A407">
        <f t="shared" si="12"/>
        <v>21</v>
      </c>
      <c r="C407" s="2"/>
      <c r="E407" s="3"/>
      <c r="I407" s="4"/>
      <c r="R407" s="13"/>
      <c r="S407" s="13"/>
      <c r="T407" s="13"/>
      <c r="U407" s="13"/>
      <c r="V407" s="13"/>
      <c r="W407" s="13"/>
      <c r="Y407" s="13"/>
      <c r="Z407" s="13"/>
      <c r="AA407" s="13"/>
      <c r="AB407" s="13"/>
      <c r="AC407" s="13"/>
      <c r="AD407" s="13"/>
      <c r="AG407" s="9" t="str">
        <f t="shared" si="13"/>
        <v/>
      </c>
    </row>
    <row r="408" spans="1:33" x14ac:dyDescent="0.2">
      <c r="A408">
        <f t="shared" si="12"/>
        <v>21</v>
      </c>
      <c r="C408" s="2"/>
      <c r="E408" s="3"/>
      <c r="I408" s="4"/>
      <c r="R408" s="13"/>
      <c r="S408" s="13"/>
      <c r="T408" s="13"/>
      <c r="U408" s="13"/>
      <c r="V408" s="13"/>
      <c r="W408" s="13"/>
      <c r="Y408" s="13"/>
      <c r="Z408" s="13"/>
      <c r="AA408" s="13"/>
      <c r="AB408" s="13"/>
      <c r="AC408" s="13"/>
      <c r="AD408" s="13"/>
      <c r="AG408" s="9" t="str">
        <f t="shared" si="13"/>
        <v/>
      </c>
    </row>
    <row r="409" spans="1:33" x14ac:dyDescent="0.2">
      <c r="A409">
        <f t="shared" si="12"/>
        <v>21</v>
      </c>
      <c r="C409" s="2"/>
      <c r="E409" s="3"/>
      <c r="I409" s="4"/>
      <c r="R409" s="13"/>
      <c r="S409" s="13"/>
      <c r="T409" s="13"/>
      <c r="U409" s="13"/>
      <c r="V409" s="13"/>
      <c r="W409" s="13"/>
      <c r="Y409" s="13"/>
      <c r="Z409" s="13"/>
      <c r="AA409" s="13"/>
      <c r="AB409" s="13"/>
      <c r="AC409" s="13"/>
      <c r="AD409" s="13"/>
      <c r="AG409" s="9" t="str">
        <f t="shared" si="13"/>
        <v/>
      </c>
    </row>
    <row r="410" spans="1:33" x14ac:dyDescent="0.2">
      <c r="A410">
        <f t="shared" si="12"/>
        <v>21</v>
      </c>
      <c r="C410" s="2"/>
      <c r="E410" s="3"/>
      <c r="I410" s="4"/>
      <c r="R410" s="13"/>
      <c r="S410" s="13"/>
      <c r="T410" s="13"/>
      <c r="U410" s="13"/>
      <c r="V410" s="13"/>
      <c r="W410" s="13"/>
      <c r="Y410" s="13"/>
      <c r="Z410" s="13"/>
      <c r="AA410" s="13"/>
      <c r="AB410" s="13"/>
      <c r="AC410" s="13"/>
      <c r="AD410" s="13"/>
      <c r="AG410" s="9" t="str">
        <f t="shared" si="13"/>
        <v/>
      </c>
    </row>
    <row r="411" spans="1:33" x14ac:dyDescent="0.2">
      <c r="A411">
        <f t="shared" si="12"/>
        <v>21</v>
      </c>
      <c r="C411" s="2"/>
      <c r="E411" s="3"/>
      <c r="I411" s="4"/>
      <c r="R411" s="13"/>
      <c r="S411" s="13"/>
      <c r="T411" s="13"/>
      <c r="U411" s="13"/>
      <c r="V411" s="13"/>
      <c r="W411" s="13"/>
      <c r="Y411" s="13"/>
      <c r="Z411" s="13"/>
      <c r="AA411" s="13"/>
      <c r="AB411" s="13"/>
      <c r="AC411" s="13"/>
      <c r="AD411" s="13"/>
      <c r="AG411" s="9" t="str">
        <f t="shared" si="13"/>
        <v/>
      </c>
    </row>
    <row r="412" spans="1:33" x14ac:dyDescent="0.2">
      <c r="A412">
        <f t="shared" si="12"/>
        <v>21</v>
      </c>
      <c r="C412" s="2"/>
      <c r="E412" s="3"/>
      <c r="I412" s="4"/>
      <c r="R412" s="13"/>
      <c r="S412" s="13"/>
      <c r="T412" s="13"/>
      <c r="U412" s="13"/>
      <c r="V412" s="13"/>
      <c r="W412" s="13"/>
      <c r="Y412" s="13"/>
      <c r="Z412" s="13"/>
      <c r="AA412" s="13"/>
      <c r="AB412" s="13"/>
      <c r="AC412" s="13"/>
      <c r="AD412" s="13"/>
      <c r="AG412" s="9" t="str">
        <f t="shared" si="13"/>
        <v/>
      </c>
    </row>
    <row r="413" spans="1:33" x14ac:dyDescent="0.2">
      <c r="A413">
        <f t="shared" si="12"/>
        <v>21</v>
      </c>
      <c r="C413" s="2"/>
      <c r="E413" s="3"/>
      <c r="I413" s="4"/>
      <c r="R413" s="13"/>
      <c r="S413" s="13"/>
      <c r="T413" s="13"/>
      <c r="U413" s="13"/>
      <c r="V413" s="13"/>
      <c r="W413" s="13"/>
      <c r="Y413" s="13"/>
      <c r="Z413" s="13"/>
      <c r="AA413" s="13"/>
      <c r="AB413" s="13"/>
      <c r="AC413" s="13"/>
      <c r="AD413" s="13"/>
      <c r="AG413" s="9" t="str">
        <f t="shared" si="13"/>
        <v/>
      </c>
    </row>
    <row r="414" spans="1:33" x14ac:dyDescent="0.2">
      <c r="A414">
        <f t="shared" si="12"/>
        <v>21</v>
      </c>
      <c r="C414" s="2"/>
      <c r="E414" s="3"/>
      <c r="I414" s="4"/>
      <c r="R414" s="13"/>
      <c r="S414" s="13"/>
      <c r="T414" s="13"/>
      <c r="U414" s="13"/>
      <c r="V414" s="13"/>
      <c r="W414" s="13"/>
      <c r="Y414" s="13"/>
      <c r="Z414" s="13"/>
      <c r="AA414" s="13"/>
      <c r="AB414" s="13"/>
      <c r="AC414" s="13"/>
      <c r="AD414" s="13"/>
      <c r="AG414" s="9" t="str">
        <f t="shared" si="13"/>
        <v/>
      </c>
    </row>
    <row r="415" spans="1:33" x14ac:dyDescent="0.2">
      <c r="A415">
        <f t="shared" si="12"/>
        <v>21</v>
      </c>
      <c r="C415" s="2"/>
      <c r="E415" s="3"/>
      <c r="I415" s="4"/>
      <c r="R415" s="13"/>
      <c r="S415" s="13"/>
      <c r="T415" s="13"/>
      <c r="U415" s="13"/>
      <c r="V415" s="13"/>
      <c r="W415" s="13"/>
      <c r="Y415" s="13"/>
      <c r="Z415" s="13"/>
      <c r="AA415" s="13"/>
      <c r="AB415" s="13"/>
      <c r="AC415" s="13"/>
      <c r="AD415" s="13"/>
      <c r="AG415" s="9" t="str">
        <f t="shared" si="13"/>
        <v/>
      </c>
    </row>
    <row r="416" spans="1:33" x14ac:dyDescent="0.2">
      <c r="A416">
        <f t="shared" si="12"/>
        <v>21</v>
      </c>
      <c r="C416" s="2"/>
      <c r="E416" s="3"/>
      <c r="I416" s="4"/>
      <c r="R416" s="13"/>
      <c r="S416" s="13"/>
      <c r="T416" s="13"/>
      <c r="U416" s="13"/>
      <c r="V416" s="13"/>
      <c r="W416" s="13"/>
      <c r="Y416" s="13"/>
      <c r="Z416" s="13"/>
      <c r="AA416" s="13"/>
      <c r="AB416" s="13"/>
      <c r="AC416" s="13"/>
      <c r="AD416" s="13"/>
      <c r="AG416" s="9" t="str">
        <f t="shared" si="13"/>
        <v/>
      </c>
    </row>
    <row r="417" spans="1:33" x14ac:dyDescent="0.2">
      <c r="A417">
        <f t="shared" si="12"/>
        <v>21</v>
      </c>
      <c r="C417" s="2"/>
      <c r="E417" s="3"/>
      <c r="I417" s="4"/>
      <c r="R417" s="13"/>
      <c r="S417" s="13"/>
      <c r="T417" s="13"/>
      <c r="U417" s="13"/>
      <c r="V417" s="13"/>
      <c r="W417" s="13"/>
      <c r="Y417" s="13"/>
      <c r="Z417" s="13"/>
      <c r="AA417" s="13"/>
      <c r="AB417" s="13"/>
      <c r="AC417" s="13"/>
      <c r="AD417" s="13"/>
      <c r="AG417" s="9" t="str">
        <f t="shared" si="13"/>
        <v/>
      </c>
    </row>
    <row r="418" spans="1:33" x14ac:dyDescent="0.2">
      <c r="A418">
        <f t="shared" si="12"/>
        <v>21</v>
      </c>
      <c r="C418" s="2"/>
      <c r="E418" s="3"/>
      <c r="I418" s="4"/>
      <c r="R418" s="13"/>
      <c r="S418" s="13"/>
      <c r="T418" s="13"/>
      <c r="U418" s="13"/>
      <c r="V418" s="13"/>
      <c r="W418" s="13"/>
      <c r="Y418" s="13"/>
      <c r="Z418" s="13"/>
      <c r="AA418" s="13"/>
      <c r="AB418" s="13"/>
      <c r="AC418" s="13"/>
      <c r="AD418" s="13"/>
      <c r="AG418" s="9" t="str">
        <f t="shared" si="13"/>
        <v/>
      </c>
    </row>
    <row r="419" spans="1:33" x14ac:dyDescent="0.2">
      <c r="A419">
        <f t="shared" si="12"/>
        <v>21</v>
      </c>
      <c r="C419" s="2"/>
      <c r="E419" s="3"/>
      <c r="I419" s="4"/>
      <c r="R419" s="13"/>
      <c r="S419" s="13"/>
      <c r="T419" s="13"/>
      <c r="U419" s="13"/>
      <c r="V419" s="13"/>
      <c r="W419" s="13"/>
      <c r="Y419" s="13"/>
      <c r="Z419" s="13"/>
      <c r="AA419" s="13"/>
      <c r="AB419" s="13"/>
      <c r="AC419" s="13"/>
      <c r="AD419" s="13"/>
      <c r="AG419" s="9" t="str">
        <f t="shared" si="13"/>
        <v/>
      </c>
    </row>
    <row r="420" spans="1:33" x14ac:dyDescent="0.2">
      <c r="A420">
        <f t="shared" si="12"/>
        <v>21</v>
      </c>
      <c r="C420" s="2"/>
      <c r="E420" s="3"/>
      <c r="I420" s="4"/>
      <c r="R420" s="13"/>
      <c r="S420" s="13"/>
      <c r="T420" s="13"/>
      <c r="U420" s="13"/>
      <c r="V420" s="13"/>
      <c r="W420" s="13"/>
      <c r="Y420" s="13"/>
      <c r="Z420" s="13"/>
      <c r="AA420" s="13"/>
      <c r="AB420" s="13"/>
      <c r="AC420" s="13"/>
      <c r="AD420" s="13"/>
      <c r="AG420" s="9" t="str">
        <f t="shared" si="13"/>
        <v/>
      </c>
    </row>
    <row r="421" spans="1:33" x14ac:dyDescent="0.2">
      <c r="A421">
        <f t="shared" si="12"/>
        <v>21</v>
      </c>
      <c r="C421" s="2"/>
      <c r="E421" s="3"/>
      <c r="I421" s="4"/>
      <c r="R421" s="13"/>
      <c r="S421" s="13"/>
      <c r="T421" s="13"/>
      <c r="U421" s="13"/>
      <c r="V421" s="13"/>
      <c r="W421" s="13"/>
      <c r="Y421" s="13"/>
      <c r="Z421" s="13"/>
      <c r="AA421" s="13"/>
      <c r="AB421" s="13"/>
      <c r="AC421" s="13"/>
      <c r="AD421" s="13"/>
      <c r="AG421" s="9" t="str">
        <f t="shared" si="13"/>
        <v/>
      </c>
    </row>
    <row r="422" spans="1:33" x14ac:dyDescent="0.2">
      <c r="A422">
        <f t="shared" si="12"/>
        <v>22</v>
      </c>
      <c r="C422" s="2"/>
      <c r="E422" s="3"/>
      <c r="I422" s="4"/>
      <c r="R422" s="13"/>
      <c r="S422" s="13"/>
      <c r="T422" s="13"/>
      <c r="U422" s="13"/>
      <c r="V422" s="13"/>
      <c r="W422" s="13"/>
      <c r="Y422" s="13"/>
      <c r="Z422" s="13"/>
      <c r="AA422" s="13"/>
      <c r="AB422" s="13"/>
      <c r="AC422" s="13"/>
      <c r="AD422" s="13"/>
      <c r="AG422" s="9" t="str">
        <f t="shared" si="13"/>
        <v/>
      </c>
    </row>
    <row r="423" spans="1:33" x14ac:dyDescent="0.2">
      <c r="A423">
        <f t="shared" si="12"/>
        <v>22</v>
      </c>
      <c r="C423" s="2"/>
      <c r="E423" s="3"/>
      <c r="I423" s="4"/>
      <c r="R423" s="13"/>
      <c r="S423" s="13"/>
      <c r="T423" s="13"/>
      <c r="U423" s="13"/>
      <c r="V423" s="13"/>
      <c r="W423" s="13"/>
      <c r="Y423" s="13"/>
      <c r="Z423" s="13"/>
      <c r="AA423" s="13"/>
      <c r="AB423" s="13"/>
      <c r="AC423" s="13"/>
      <c r="AD423" s="13"/>
      <c r="AG423" s="9" t="str">
        <f t="shared" si="13"/>
        <v/>
      </c>
    </row>
    <row r="424" spans="1:33" x14ac:dyDescent="0.2">
      <c r="A424">
        <f t="shared" si="12"/>
        <v>22</v>
      </c>
      <c r="C424" s="2"/>
      <c r="E424" s="3"/>
      <c r="I424" s="4"/>
      <c r="R424" s="13"/>
      <c r="S424" s="13"/>
      <c r="T424" s="13"/>
      <c r="U424" s="13"/>
      <c r="V424" s="13"/>
      <c r="W424" s="13"/>
      <c r="Y424" s="13"/>
      <c r="Z424" s="13"/>
      <c r="AA424" s="13"/>
      <c r="AB424" s="13"/>
      <c r="AC424" s="13"/>
      <c r="AD424" s="13"/>
      <c r="AG424" s="9" t="str">
        <f t="shared" si="13"/>
        <v/>
      </c>
    </row>
    <row r="425" spans="1:33" x14ac:dyDescent="0.2">
      <c r="A425">
        <f t="shared" si="12"/>
        <v>22</v>
      </c>
      <c r="C425" s="2"/>
      <c r="E425" s="3"/>
      <c r="I425" s="4"/>
      <c r="R425" s="13"/>
      <c r="S425" s="13"/>
      <c r="T425" s="13"/>
      <c r="U425" s="13"/>
      <c r="V425" s="13"/>
      <c r="W425" s="13"/>
      <c r="Y425" s="13"/>
      <c r="Z425" s="13"/>
      <c r="AA425" s="13"/>
      <c r="AB425" s="13"/>
      <c r="AC425" s="13"/>
      <c r="AD425" s="13"/>
      <c r="AG425" s="9" t="str">
        <f t="shared" si="13"/>
        <v/>
      </c>
    </row>
    <row r="426" spans="1:33" x14ac:dyDescent="0.2">
      <c r="A426">
        <f t="shared" si="12"/>
        <v>22</v>
      </c>
      <c r="C426" s="2"/>
      <c r="E426" s="3"/>
      <c r="I426" s="4"/>
      <c r="R426" s="13"/>
      <c r="S426" s="13"/>
      <c r="T426" s="13"/>
      <c r="U426" s="13"/>
      <c r="V426" s="13"/>
      <c r="W426" s="13"/>
      <c r="Y426" s="13"/>
      <c r="Z426" s="13"/>
      <c r="AA426" s="13"/>
      <c r="AB426" s="13"/>
      <c r="AC426" s="13"/>
      <c r="AD426" s="13"/>
      <c r="AG426" s="9" t="str">
        <f t="shared" si="13"/>
        <v/>
      </c>
    </row>
    <row r="427" spans="1:33" x14ac:dyDescent="0.2">
      <c r="A427">
        <f t="shared" si="12"/>
        <v>22</v>
      </c>
      <c r="C427" s="2"/>
      <c r="E427" s="3"/>
      <c r="I427" s="4"/>
      <c r="R427" s="13"/>
      <c r="S427" s="13"/>
      <c r="T427" s="13"/>
      <c r="U427" s="13"/>
      <c r="V427" s="13"/>
      <c r="W427" s="13"/>
      <c r="Y427" s="13"/>
      <c r="Z427" s="13"/>
      <c r="AA427" s="13"/>
      <c r="AB427" s="13"/>
      <c r="AC427" s="13"/>
      <c r="AD427" s="13"/>
      <c r="AG427" s="9" t="str">
        <f t="shared" si="13"/>
        <v/>
      </c>
    </row>
    <row r="428" spans="1:33" x14ac:dyDescent="0.2">
      <c r="A428">
        <f t="shared" si="12"/>
        <v>22</v>
      </c>
      <c r="C428" s="2"/>
      <c r="E428" s="3"/>
      <c r="I428" s="4"/>
      <c r="R428" s="13"/>
      <c r="S428" s="13"/>
      <c r="T428" s="13"/>
      <c r="U428" s="13"/>
      <c r="V428" s="13"/>
      <c r="W428" s="13"/>
      <c r="Y428" s="13"/>
      <c r="Z428" s="13"/>
      <c r="AA428" s="13"/>
      <c r="AB428" s="13"/>
      <c r="AC428" s="13"/>
      <c r="AD428" s="13"/>
      <c r="AG428" s="9" t="str">
        <f t="shared" si="13"/>
        <v/>
      </c>
    </row>
    <row r="429" spans="1:33" x14ac:dyDescent="0.2">
      <c r="A429">
        <f t="shared" si="12"/>
        <v>22</v>
      </c>
      <c r="C429" s="2"/>
      <c r="E429" s="3"/>
      <c r="I429" s="4"/>
      <c r="R429" s="13"/>
      <c r="S429" s="13"/>
      <c r="T429" s="13"/>
      <c r="U429" s="13"/>
      <c r="V429" s="13"/>
      <c r="W429" s="13"/>
      <c r="Y429" s="13"/>
      <c r="Z429" s="13"/>
      <c r="AA429" s="13"/>
      <c r="AB429" s="13"/>
      <c r="AC429" s="13"/>
      <c r="AD429" s="13"/>
      <c r="AG429" s="9" t="str">
        <f t="shared" si="13"/>
        <v/>
      </c>
    </row>
    <row r="430" spans="1:33" x14ac:dyDescent="0.2">
      <c r="A430">
        <f t="shared" si="12"/>
        <v>22</v>
      </c>
      <c r="C430" s="2"/>
      <c r="E430" s="3"/>
      <c r="I430" s="4"/>
      <c r="R430" s="13"/>
      <c r="S430" s="13"/>
      <c r="T430" s="13"/>
      <c r="U430" s="13"/>
      <c r="V430" s="13"/>
      <c r="W430" s="13"/>
      <c r="Y430" s="13"/>
      <c r="Z430" s="13"/>
      <c r="AA430" s="13"/>
      <c r="AB430" s="13"/>
      <c r="AC430" s="13"/>
      <c r="AD430" s="13"/>
      <c r="AG430" s="9" t="str">
        <f t="shared" si="13"/>
        <v/>
      </c>
    </row>
    <row r="431" spans="1:33" x14ac:dyDescent="0.2">
      <c r="A431">
        <f t="shared" si="12"/>
        <v>22</v>
      </c>
      <c r="C431" s="2"/>
      <c r="E431" s="3"/>
      <c r="I431" s="4"/>
      <c r="R431" s="13"/>
      <c r="S431" s="13"/>
      <c r="T431" s="13"/>
      <c r="U431" s="13"/>
      <c r="V431" s="13"/>
      <c r="W431" s="13"/>
      <c r="Y431" s="13"/>
      <c r="Z431" s="13"/>
      <c r="AA431" s="13"/>
      <c r="AB431" s="13"/>
      <c r="AC431" s="13"/>
      <c r="AD431" s="13"/>
      <c r="AG431" s="9" t="str">
        <f t="shared" si="13"/>
        <v/>
      </c>
    </row>
    <row r="432" spans="1:33" x14ac:dyDescent="0.2">
      <c r="A432">
        <f t="shared" si="12"/>
        <v>22</v>
      </c>
      <c r="C432" s="2"/>
      <c r="E432" s="3"/>
      <c r="I432" s="4"/>
      <c r="R432" s="13"/>
      <c r="S432" s="13"/>
      <c r="T432" s="13"/>
      <c r="U432" s="13"/>
      <c r="V432" s="13"/>
      <c r="W432" s="13"/>
      <c r="Y432" s="13"/>
      <c r="Z432" s="13"/>
      <c r="AA432" s="13"/>
      <c r="AB432" s="13"/>
      <c r="AC432" s="13"/>
      <c r="AD432" s="13"/>
      <c r="AG432" s="9" t="str">
        <f t="shared" si="13"/>
        <v/>
      </c>
    </row>
    <row r="433" spans="1:33" x14ac:dyDescent="0.2">
      <c r="A433">
        <f t="shared" si="12"/>
        <v>22</v>
      </c>
      <c r="C433" s="2"/>
      <c r="E433" s="3"/>
      <c r="I433" s="4"/>
      <c r="R433" s="13"/>
      <c r="S433" s="13"/>
      <c r="T433" s="13"/>
      <c r="U433" s="13"/>
      <c r="V433" s="13"/>
      <c r="W433" s="13"/>
      <c r="Y433" s="13"/>
      <c r="Z433" s="13"/>
      <c r="AA433" s="13"/>
      <c r="AB433" s="13"/>
      <c r="AC433" s="13"/>
      <c r="AD433" s="13"/>
      <c r="AG433" s="9" t="str">
        <f t="shared" si="13"/>
        <v/>
      </c>
    </row>
    <row r="434" spans="1:33" x14ac:dyDescent="0.2">
      <c r="A434">
        <f t="shared" si="12"/>
        <v>22</v>
      </c>
      <c r="C434" s="2"/>
      <c r="E434" s="3"/>
      <c r="I434" s="4"/>
      <c r="R434" s="13"/>
      <c r="S434" s="13"/>
      <c r="T434" s="13"/>
      <c r="U434" s="13"/>
      <c r="V434" s="13"/>
      <c r="W434" s="13"/>
      <c r="Y434" s="13"/>
      <c r="Z434" s="13"/>
      <c r="AA434" s="13"/>
      <c r="AB434" s="13"/>
      <c r="AC434" s="13"/>
      <c r="AD434" s="13"/>
      <c r="AG434" s="9" t="str">
        <f t="shared" si="13"/>
        <v/>
      </c>
    </row>
    <row r="435" spans="1:33" x14ac:dyDescent="0.2">
      <c r="A435">
        <f t="shared" si="12"/>
        <v>22</v>
      </c>
      <c r="C435" s="2"/>
      <c r="E435" s="3"/>
      <c r="I435" s="4"/>
      <c r="R435" s="13"/>
      <c r="S435" s="13"/>
      <c r="T435" s="13"/>
      <c r="U435" s="13"/>
      <c r="V435" s="13"/>
      <c r="W435" s="13"/>
      <c r="Y435" s="13"/>
      <c r="Z435" s="13"/>
      <c r="AA435" s="13"/>
      <c r="AB435" s="13"/>
      <c r="AC435" s="13"/>
      <c r="AD435" s="13"/>
      <c r="AG435" s="9" t="str">
        <f t="shared" si="13"/>
        <v/>
      </c>
    </row>
    <row r="436" spans="1:33" x14ac:dyDescent="0.2">
      <c r="A436">
        <f t="shared" si="12"/>
        <v>22</v>
      </c>
      <c r="C436" s="2"/>
      <c r="E436" s="3"/>
      <c r="I436" s="4"/>
      <c r="R436" s="13"/>
      <c r="S436" s="13"/>
      <c r="T436" s="13"/>
      <c r="U436" s="13"/>
      <c r="V436" s="13"/>
      <c r="W436" s="13"/>
      <c r="Y436" s="13"/>
      <c r="Z436" s="13"/>
      <c r="AA436" s="13"/>
      <c r="AB436" s="13"/>
      <c r="AC436" s="13"/>
      <c r="AD436" s="13"/>
      <c r="AG436" s="9" t="str">
        <f t="shared" si="13"/>
        <v/>
      </c>
    </row>
    <row r="437" spans="1:33" x14ac:dyDescent="0.2">
      <c r="A437">
        <f t="shared" si="12"/>
        <v>22</v>
      </c>
      <c r="C437" s="2"/>
      <c r="E437" s="3"/>
      <c r="I437" s="4"/>
      <c r="R437" s="13"/>
      <c r="S437" s="13"/>
      <c r="T437" s="13"/>
      <c r="U437" s="13"/>
      <c r="V437" s="13"/>
      <c r="W437" s="13"/>
      <c r="Y437" s="13"/>
      <c r="Z437" s="13"/>
      <c r="AA437" s="13"/>
      <c r="AB437" s="13"/>
      <c r="AC437" s="13"/>
      <c r="AD437" s="13"/>
      <c r="AG437" s="9" t="str">
        <f t="shared" si="13"/>
        <v/>
      </c>
    </row>
    <row r="438" spans="1:33" x14ac:dyDescent="0.2">
      <c r="A438">
        <f t="shared" si="12"/>
        <v>22</v>
      </c>
      <c r="C438" s="2"/>
      <c r="E438" s="3"/>
      <c r="I438" s="4"/>
      <c r="R438" s="13"/>
      <c r="S438" s="13"/>
      <c r="T438" s="13"/>
      <c r="U438" s="13"/>
      <c r="V438" s="13"/>
      <c r="W438" s="13"/>
      <c r="Y438" s="13"/>
      <c r="Z438" s="13"/>
      <c r="AA438" s="13"/>
      <c r="AB438" s="13"/>
      <c r="AC438" s="13"/>
      <c r="AD438" s="13"/>
      <c r="AG438" s="9" t="str">
        <f t="shared" si="13"/>
        <v/>
      </c>
    </row>
    <row r="439" spans="1:33" x14ac:dyDescent="0.2">
      <c r="A439">
        <f t="shared" si="12"/>
        <v>22</v>
      </c>
      <c r="C439" s="2"/>
      <c r="E439" s="3"/>
      <c r="I439" s="4"/>
      <c r="R439" s="13"/>
      <c r="S439" s="13"/>
      <c r="T439" s="13"/>
      <c r="U439" s="13"/>
      <c r="V439" s="13"/>
      <c r="W439" s="13"/>
      <c r="Y439" s="13"/>
      <c r="Z439" s="13"/>
      <c r="AA439" s="13"/>
      <c r="AB439" s="13"/>
      <c r="AC439" s="13"/>
      <c r="AD439" s="13"/>
      <c r="AG439" s="9" t="str">
        <f t="shared" si="13"/>
        <v/>
      </c>
    </row>
    <row r="440" spans="1:33" x14ac:dyDescent="0.2">
      <c r="A440">
        <f t="shared" si="12"/>
        <v>22</v>
      </c>
      <c r="C440" s="2"/>
      <c r="E440" s="3"/>
      <c r="I440" s="4"/>
      <c r="R440" s="13"/>
      <c r="S440" s="13"/>
      <c r="T440" s="13"/>
      <c r="U440" s="13"/>
      <c r="V440" s="13"/>
      <c r="W440" s="13"/>
      <c r="Y440" s="13"/>
      <c r="Z440" s="13"/>
      <c r="AA440" s="13"/>
      <c r="AB440" s="13"/>
      <c r="AC440" s="13"/>
      <c r="AD440" s="13"/>
      <c r="AG440" s="9" t="str">
        <f t="shared" si="13"/>
        <v/>
      </c>
    </row>
    <row r="441" spans="1:33" x14ac:dyDescent="0.2">
      <c r="A441">
        <f t="shared" si="12"/>
        <v>22</v>
      </c>
      <c r="C441" s="2"/>
      <c r="E441" s="3"/>
      <c r="I441" s="4"/>
      <c r="R441" s="13"/>
      <c r="S441" s="13"/>
      <c r="T441" s="13"/>
      <c r="U441" s="13"/>
      <c r="V441" s="13"/>
      <c r="W441" s="13"/>
      <c r="Y441" s="13"/>
      <c r="Z441" s="13"/>
      <c r="AA441" s="13"/>
      <c r="AB441" s="13"/>
      <c r="AC441" s="13"/>
      <c r="AD441" s="13"/>
      <c r="AG441" s="9" t="str">
        <f t="shared" si="13"/>
        <v/>
      </c>
    </row>
    <row r="442" spans="1:33" x14ac:dyDescent="0.2">
      <c r="A442">
        <f t="shared" si="12"/>
        <v>23</v>
      </c>
      <c r="C442" s="2"/>
      <c r="E442" s="3"/>
      <c r="I442" s="4"/>
      <c r="R442" s="13"/>
      <c r="S442" s="13"/>
      <c r="T442" s="13"/>
      <c r="U442" s="13"/>
      <c r="V442" s="13"/>
      <c r="W442" s="13"/>
      <c r="Y442" s="13"/>
      <c r="Z442" s="13"/>
      <c r="AA442" s="13"/>
      <c r="AB442" s="13"/>
      <c r="AC442" s="13"/>
      <c r="AD442" s="13"/>
      <c r="AG442" s="9" t="str">
        <f t="shared" si="13"/>
        <v/>
      </c>
    </row>
    <row r="443" spans="1:33" x14ac:dyDescent="0.2">
      <c r="A443">
        <f t="shared" si="12"/>
        <v>23</v>
      </c>
      <c r="C443" s="2"/>
      <c r="E443" s="3"/>
      <c r="I443" s="4"/>
      <c r="R443" s="13"/>
      <c r="S443" s="13"/>
      <c r="T443" s="13"/>
      <c r="U443" s="13"/>
      <c r="V443" s="13"/>
      <c r="W443" s="13"/>
      <c r="Y443" s="13"/>
      <c r="Z443" s="13"/>
      <c r="AA443" s="13"/>
      <c r="AB443" s="13"/>
      <c r="AC443" s="13"/>
      <c r="AD443" s="13"/>
      <c r="AG443" s="9" t="str">
        <f t="shared" si="13"/>
        <v/>
      </c>
    </row>
    <row r="444" spans="1:33" x14ac:dyDescent="0.2">
      <c r="A444">
        <f t="shared" si="12"/>
        <v>23</v>
      </c>
      <c r="C444" s="2"/>
      <c r="E444" s="3"/>
      <c r="I444" s="4"/>
      <c r="R444" s="13"/>
      <c r="S444" s="13"/>
      <c r="T444" s="13"/>
      <c r="U444" s="13"/>
      <c r="V444" s="13"/>
      <c r="W444" s="13"/>
      <c r="Y444" s="13"/>
      <c r="Z444" s="13"/>
      <c r="AA444" s="13"/>
      <c r="AB444" s="13"/>
      <c r="AC444" s="13"/>
      <c r="AD444" s="13"/>
      <c r="AG444" s="9" t="str">
        <f t="shared" si="13"/>
        <v/>
      </c>
    </row>
    <row r="445" spans="1:33" x14ac:dyDescent="0.2">
      <c r="A445">
        <f t="shared" si="12"/>
        <v>23</v>
      </c>
      <c r="C445" s="2"/>
      <c r="E445" s="3"/>
      <c r="I445" s="4"/>
      <c r="R445" s="13"/>
      <c r="S445" s="13"/>
      <c r="T445" s="13"/>
      <c r="U445" s="13"/>
      <c r="V445" s="13"/>
      <c r="W445" s="13"/>
      <c r="Y445" s="13"/>
      <c r="Z445" s="13"/>
      <c r="AA445" s="13"/>
      <c r="AB445" s="13"/>
      <c r="AC445" s="13"/>
      <c r="AD445" s="13"/>
      <c r="AG445" s="9" t="str">
        <f t="shared" si="13"/>
        <v/>
      </c>
    </row>
    <row r="446" spans="1:33" x14ac:dyDescent="0.2">
      <c r="A446">
        <f t="shared" si="12"/>
        <v>23</v>
      </c>
      <c r="C446" s="2"/>
      <c r="E446" s="3"/>
      <c r="I446" s="4"/>
      <c r="R446" s="13"/>
      <c r="S446" s="13"/>
      <c r="T446" s="13"/>
      <c r="U446" s="13"/>
      <c r="V446" s="13"/>
      <c r="W446" s="13"/>
      <c r="Y446" s="13"/>
      <c r="Z446" s="13"/>
      <c r="AA446" s="13"/>
      <c r="AB446" s="13"/>
      <c r="AC446" s="13"/>
      <c r="AD446" s="13"/>
      <c r="AG446" s="9" t="str">
        <f t="shared" si="13"/>
        <v/>
      </c>
    </row>
    <row r="447" spans="1:33" x14ac:dyDescent="0.2">
      <c r="A447">
        <f t="shared" si="12"/>
        <v>23</v>
      </c>
      <c r="C447" s="2"/>
      <c r="E447" s="3"/>
      <c r="I447" s="4"/>
      <c r="R447" s="13"/>
      <c r="S447" s="13"/>
      <c r="T447" s="13"/>
      <c r="U447" s="13"/>
      <c r="V447" s="13"/>
      <c r="W447" s="13"/>
      <c r="Y447" s="13"/>
      <c r="Z447" s="13"/>
      <c r="AA447" s="13"/>
      <c r="AB447" s="13"/>
      <c r="AC447" s="13"/>
      <c r="AD447" s="13"/>
      <c r="AG447" s="9" t="str">
        <f t="shared" si="13"/>
        <v/>
      </c>
    </row>
    <row r="448" spans="1:33" x14ac:dyDescent="0.2">
      <c r="A448">
        <f t="shared" si="12"/>
        <v>23</v>
      </c>
      <c r="C448" s="2"/>
      <c r="E448" s="3"/>
      <c r="I448" s="4"/>
      <c r="R448" s="13"/>
      <c r="S448" s="13"/>
      <c r="T448" s="13"/>
      <c r="U448" s="13"/>
      <c r="V448" s="13"/>
      <c r="W448" s="13"/>
      <c r="Y448" s="13"/>
      <c r="Z448" s="13"/>
      <c r="AA448" s="13"/>
      <c r="AB448" s="13"/>
      <c r="AC448" s="13"/>
      <c r="AD448" s="13"/>
      <c r="AG448" s="9" t="str">
        <f t="shared" si="13"/>
        <v/>
      </c>
    </row>
    <row r="449" spans="1:33" x14ac:dyDescent="0.2">
      <c r="A449">
        <f t="shared" si="12"/>
        <v>23</v>
      </c>
      <c r="C449" s="2"/>
      <c r="E449" s="3"/>
      <c r="I449" s="4"/>
      <c r="R449" s="13"/>
      <c r="S449" s="13"/>
      <c r="T449" s="13"/>
      <c r="U449" s="13"/>
      <c r="V449" s="13"/>
      <c r="W449" s="13"/>
      <c r="Y449" s="13"/>
      <c r="Z449" s="13"/>
      <c r="AA449" s="13"/>
      <c r="AB449" s="13"/>
      <c r="AC449" s="13"/>
      <c r="AD449" s="13"/>
      <c r="AG449" s="9" t="str">
        <f t="shared" si="13"/>
        <v/>
      </c>
    </row>
    <row r="450" spans="1:33" x14ac:dyDescent="0.2">
      <c r="A450">
        <f t="shared" si="12"/>
        <v>23</v>
      </c>
      <c r="C450" s="2"/>
      <c r="E450" s="3"/>
      <c r="I450" s="4"/>
      <c r="R450" s="13"/>
      <c r="S450" s="13"/>
      <c r="T450" s="13"/>
      <c r="U450" s="13"/>
      <c r="V450" s="13"/>
      <c r="W450" s="13"/>
      <c r="Y450" s="13"/>
      <c r="Z450" s="13"/>
      <c r="AA450" s="13"/>
      <c r="AB450" s="13"/>
      <c r="AC450" s="13"/>
      <c r="AD450" s="13"/>
      <c r="AG450" s="9" t="str">
        <f t="shared" si="13"/>
        <v/>
      </c>
    </row>
    <row r="451" spans="1:33" x14ac:dyDescent="0.2">
      <c r="A451">
        <f t="shared" ref="A451:A501" si="14">ROUNDUP(ROW(A450)/20,0)</f>
        <v>23</v>
      </c>
      <c r="C451" s="2"/>
      <c r="E451" s="3"/>
      <c r="I451" s="4"/>
      <c r="R451" s="13"/>
      <c r="S451" s="13"/>
      <c r="T451" s="13"/>
      <c r="U451" s="13"/>
      <c r="V451" s="13"/>
      <c r="W451" s="13"/>
      <c r="Y451" s="13"/>
      <c r="Z451" s="13"/>
      <c r="AA451" s="13"/>
      <c r="AB451" s="13"/>
      <c r="AC451" s="13"/>
      <c r="AD451" s="13"/>
      <c r="AG451" s="9" t="str">
        <f t="shared" si="13"/>
        <v/>
      </c>
    </row>
    <row r="452" spans="1:33" x14ac:dyDescent="0.2">
      <c r="A452">
        <f t="shared" si="14"/>
        <v>23</v>
      </c>
      <c r="C452" s="2"/>
      <c r="E452" s="3"/>
      <c r="I452" s="4"/>
      <c r="R452" s="13"/>
      <c r="S452" s="13"/>
      <c r="T452" s="13"/>
      <c r="U452" s="13"/>
      <c r="V452" s="13"/>
      <c r="W452" s="13"/>
      <c r="Y452" s="13"/>
      <c r="Z452" s="13"/>
      <c r="AA452" s="13"/>
      <c r="AB452" s="13"/>
      <c r="AC452" s="13"/>
      <c r="AD452" s="13"/>
      <c r="AG452" s="9" t="str">
        <f t="shared" ref="AG452:AG500" si="15">IF(AF452&lt;&gt;"", AG451+AF452, "")</f>
        <v/>
      </c>
    </row>
    <row r="453" spans="1:33" x14ac:dyDescent="0.2">
      <c r="A453">
        <f t="shared" si="14"/>
        <v>23</v>
      </c>
      <c r="C453" s="2"/>
      <c r="E453" s="3"/>
      <c r="I453" s="4"/>
      <c r="R453" s="13"/>
      <c r="S453" s="13"/>
      <c r="T453" s="13"/>
      <c r="U453" s="13"/>
      <c r="V453" s="13"/>
      <c r="W453" s="13"/>
      <c r="Y453" s="13"/>
      <c r="Z453" s="13"/>
      <c r="AA453" s="13"/>
      <c r="AB453" s="13"/>
      <c r="AC453" s="13"/>
      <c r="AD453" s="13"/>
      <c r="AG453" s="9" t="str">
        <f t="shared" si="15"/>
        <v/>
      </c>
    </row>
    <row r="454" spans="1:33" x14ac:dyDescent="0.2">
      <c r="A454">
        <f t="shared" si="14"/>
        <v>23</v>
      </c>
      <c r="C454" s="2"/>
      <c r="E454" s="3"/>
      <c r="I454" s="4"/>
      <c r="R454" s="13"/>
      <c r="S454" s="13"/>
      <c r="T454" s="13"/>
      <c r="U454" s="13"/>
      <c r="V454" s="13"/>
      <c r="W454" s="13"/>
      <c r="Y454" s="13"/>
      <c r="Z454" s="13"/>
      <c r="AA454" s="13"/>
      <c r="AB454" s="13"/>
      <c r="AC454" s="13"/>
      <c r="AD454" s="13"/>
      <c r="AG454" s="9" t="str">
        <f t="shared" si="15"/>
        <v/>
      </c>
    </row>
    <row r="455" spans="1:33" x14ac:dyDescent="0.2">
      <c r="A455">
        <f t="shared" si="14"/>
        <v>23</v>
      </c>
      <c r="C455" s="2"/>
      <c r="E455" s="3"/>
      <c r="I455" s="4"/>
      <c r="R455" s="13"/>
      <c r="S455" s="13"/>
      <c r="T455" s="13"/>
      <c r="U455" s="13"/>
      <c r="V455" s="13"/>
      <c r="W455" s="13"/>
      <c r="Y455" s="13"/>
      <c r="Z455" s="13"/>
      <c r="AA455" s="13"/>
      <c r="AB455" s="13"/>
      <c r="AC455" s="13"/>
      <c r="AD455" s="13"/>
      <c r="AG455" s="9" t="str">
        <f t="shared" si="15"/>
        <v/>
      </c>
    </row>
    <row r="456" spans="1:33" x14ac:dyDescent="0.2">
      <c r="A456">
        <f t="shared" si="14"/>
        <v>23</v>
      </c>
      <c r="C456" s="2"/>
      <c r="E456" s="3"/>
      <c r="I456" s="4"/>
      <c r="R456" s="13"/>
      <c r="S456" s="13"/>
      <c r="T456" s="13"/>
      <c r="U456" s="13"/>
      <c r="V456" s="13"/>
      <c r="W456" s="13"/>
      <c r="Y456" s="13"/>
      <c r="Z456" s="13"/>
      <c r="AA456" s="13"/>
      <c r="AB456" s="13"/>
      <c r="AC456" s="13"/>
      <c r="AD456" s="13"/>
      <c r="AG456" s="9" t="str">
        <f t="shared" si="15"/>
        <v/>
      </c>
    </row>
    <row r="457" spans="1:33" x14ac:dyDescent="0.2">
      <c r="A457">
        <f t="shared" si="14"/>
        <v>23</v>
      </c>
      <c r="C457" s="2"/>
      <c r="E457" s="3"/>
      <c r="I457" s="4"/>
      <c r="R457" s="13"/>
      <c r="S457" s="13"/>
      <c r="T457" s="13"/>
      <c r="U457" s="13"/>
      <c r="V457" s="13"/>
      <c r="W457" s="13"/>
      <c r="Y457" s="13"/>
      <c r="Z457" s="13"/>
      <c r="AA457" s="13"/>
      <c r="AB457" s="13"/>
      <c r="AC457" s="13"/>
      <c r="AD457" s="13"/>
      <c r="AG457" s="9" t="str">
        <f t="shared" si="15"/>
        <v/>
      </c>
    </row>
    <row r="458" spans="1:33" x14ac:dyDescent="0.2">
      <c r="A458">
        <f t="shared" si="14"/>
        <v>23</v>
      </c>
      <c r="C458" s="2"/>
      <c r="E458" s="3"/>
      <c r="I458" s="4"/>
      <c r="R458" s="13"/>
      <c r="S458" s="13"/>
      <c r="T458" s="13"/>
      <c r="U458" s="13"/>
      <c r="V458" s="13"/>
      <c r="W458" s="13"/>
      <c r="Y458" s="13"/>
      <c r="Z458" s="13"/>
      <c r="AA458" s="13"/>
      <c r="AB458" s="13"/>
      <c r="AC458" s="13"/>
      <c r="AD458" s="13"/>
      <c r="AG458" s="9" t="str">
        <f t="shared" si="15"/>
        <v/>
      </c>
    </row>
    <row r="459" spans="1:33" x14ac:dyDescent="0.2">
      <c r="A459">
        <f t="shared" si="14"/>
        <v>23</v>
      </c>
      <c r="C459" s="2"/>
      <c r="E459" s="3"/>
      <c r="I459" s="4"/>
      <c r="R459" s="13"/>
      <c r="S459" s="13"/>
      <c r="T459" s="13"/>
      <c r="U459" s="13"/>
      <c r="V459" s="13"/>
      <c r="W459" s="13"/>
      <c r="Y459" s="13"/>
      <c r="Z459" s="13"/>
      <c r="AA459" s="13"/>
      <c r="AB459" s="13"/>
      <c r="AC459" s="13"/>
      <c r="AD459" s="13"/>
      <c r="AG459" s="9" t="str">
        <f t="shared" si="15"/>
        <v/>
      </c>
    </row>
    <row r="460" spans="1:33" x14ac:dyDescent="0.2">
      <c r="A460">
        <f t="shared" si="14"/>
        <v>23</v>
      </c>
      <c r="C460" s="2"/>
      <c r="E460" s="3"/>
      <c r="I460" s="4"/>
      <c r="R460" s="13"/>
      <c r="S460" s="13"/>
      <c r="T460" s="13"/>
      <c r="U460" s="13"/>
      <c r="V460" s="13"/>
      <c r="W460" s="13"/>
      <c r="Y460" s="13"/>
      <c r="Z460" s="13"/>
      <c r="AA460" s="13"/>
      <c r="AB460" s="13"/>
      <c r="AC460" s="13"/>
      <c r="AD460" s="13"/>
      <c r="AG460" s="9" t="str">
        <f t="shared" si="15"/>
        <v/>
      </c>
    </row>
    <row r="461" spans="1:33" x14ac:dyDescent="0.2">
      <c r="A461">
        <f t="shared" si="14"/>
        <v>23</v>
      </c>
      <c r="C461" s="2"/>
      <c r="E461" s="3"/>
      <c r="I461" s="4"/>
      <c r="R461" s="13"/>
      <c r="S461" s="13"/>
      <c r="T461" s="13"/>
      <c r="U461" s="13"/>
      <c r="V461" s="13"/>
      <c r="W461" s="13"/>
      <c r="Y461" s="13"/>
      <c r="Z461" s="13"/>
      <c r="AA461" s="13"/>
      <c r="AB461" s="13"/>
      <c r="AC461" s="13"/>
      <c r="AD461" s="13"/>
      <c r="AG461" s="9" t="str">
        <f t="shared" si="15"/>
        <v/>
      </c>
    </row>
    <row r="462" spans="1:33" x14ac:dyDescent="0.2">
      <c r="A462">
        <f t="shared" si="14"/>
        <v>24</v>
      </c>
      <c r="C462" s="2"/>
      <c r="E462" s="3"/>
      <c r="I462" s="4"/>
      <c r="R462" s="13"/>
      <c r="S462" s="13"/>
      <c r="T462" s="13"/>
      <c r="U462" s="13"/>
      <c r="V462" s="13"/>
      <c r="W462" s="13"/>
      <c r="Y462" s="13"/>
      <c r="Z462" s="13"/>
      <c r="AA462" s="13"/>
      <c r="AB462" s="13"/>
      <c r="AC462" s="13"/>
      <c r="AD462" s="13"/>
      <c r="AG462" s="9" t="str">
        <f t="shared" si="15"/>
        <v/>
      </c>
    </row>
    <row r="463" spans="1:33" x14ac:dyDescent="0.2">
      <c r="A463">
        <f t="shared" si="14"/>
        <v>24</v>
      </c>
      <c r="C463" s="2"/>
      <c r="E463" s="3"/>
      <c r="I463" s="4"/>
      <c r="R463" s="13"/>
      <c r="S463" s="13"/>
      <c r="T463" s="13"/>
      <c r="U463" s="13"/>
      <c r="V463" s="13"/>
      <c r="W463" s="13"/>
      <c r="Y463" s="13"/>
      <c r="Z463" s="13"/>
      <c r="AA463" s="13"/>
      <c r="AB463" s="13"/>
      <c r="AC463" s="13"/>
      <c r="AD463" s="13"/>
      <c r="AG463" s="9" t="str">
        <f t="shared" si="15"/>
        <v/>
      </c>
    </row>
    <row r="464" spans="1:33" x14ac:dyDescent="0.2">
      <c r="A464">
        <f t="shared" si="14"/>
        <v>24</v>
      </c>
      <c r="C464" s="2"/>
      <c r="E464" s="3"/>
      <c r="I464" s="4"/>
      <c r="R464" s="13"/>
      <c r="S464" s="13"/>
      <c r="T464" s="13"/>
      <c r="U464" s="13"/>
      <c r="V464" s="13"/>
      <c r="W464" s="13"/>
      <c r="Y464" s="13"/>
      <c r="Z464" s="13"/>
      <c r="AA464" s="13"/>
      <c r="AB464" s="13"/>
      <c r="AC464" s="13"/>
      <c r="AD464" s="13"/>
      <c r="AG464" s="9" t="str">
        <f t="shared" si="15"/>
        <v/>
      </c>
    </row>
    <row r="465" spans="1:33" x14ac:dyDescent="0.2">
      <c r="A465">
        <f t="shared" si="14"/>
        <v>24</v>
      </c>
      <c r="C465" s="2"/>
      <c r="E465" s="3"/>
      <c r="I465" s="4"/>
      <c r="R465" s="13"/>
      <c r="S465" s="13"/>
      <c r="T465" s="13"/>
      <c r="U465" s="13"/>
      <c r="V465" s="13"/>
      <c r="W465" s="13"/>
      <c r="Y465" s="13"/>
      <c r="Z465" s="13"/>
      <c r="AA465" s="13"/>
      <c r="AB465" s="13"/>
      <c r="AC465" s="13"/>
      <c r="AD465" s="13"/>
      <c r="AG465" s="9" t="str">
        <f t="shared" si="15"/>
        <v/>
      </c>
    </row>
    <row r="466" spans="1:33" x14ac:dyDescent="0.2">
      <c r="A466">
        <f t="shared" si="14"/>
        <v>24</v>
      </c>
      <c r="C466" s="2"/>
      <c r="E466" s="3"/>
      <c r="I466" s="4"/>
      <c r="R466" s="13"/>
      <c r="S466" s="13"/>
      <c r="T466" s="13"/>
      <c r="U466" s="13"/>
      <c r="V466" s="13"/>
      <c r="W466" s="13"/>
      <c r="Y466" s="13"/>
      <c r="Z466" s="13"/>
      <c r="AA466" s="13"/>
      <c r="AB466" s="13"/>
      <c r="AC466" s="13"/>
      <c r="AD466" s="13"/>
      <c r="AG466" s="9" t="str">
        <f t="shared" si="15"/>
        <v/>
      </c>
    </row>
    <row r="467" spans="1:33" x14ac:dyDescent="0.2">
      <c r="A467">
        <f t="shared" si="14"/>
        <v>24</v>
      </c>
      <c r="C467" s="2"/>
      <c r="E467" s="3"/>
      <c r="I467" s="4"/>
      <c r="R467" s="13"/>
      <c r="S467" s="13"/>
      <c r="T467" s="13"/>
      <c r="U467" s="13"/>
      <c r="V467" s="13"/>
      <c r="W467" s="13"/>
      <c r="Y467" s="13"/>
      <c r="Z467" s="13"/>
      <c r="AA467" s="13"/>
      <c r="AB467" s="13"/>
      <c r="AC467" s="13"/>
      <c r="AD467" s="13"/>
      <c r="AG467" s="9" t="str">
        <f t="shared" si="15"/>
        <v/>
      </c>
    </row>
    <row r="468" spans="1:33" x14ac:dyDescent="0.2">
      <c r="A468">
        <f t="shared" si="14"/>
        <v>24</v>
      </c>
      <c r="C468" s="2"/>
      <c r="E468" s="3"/>
      <c r="I468" s="4"/>
      <c r="R468" s="13"/>
      <c r="S468" s="13"/>
      <c r="T468" s="13"/>
      <c r="U468" s="13"/>
      <c r="V468" s="13"/>
      <c r="W468" s="13"/>
      <c r="Y468" s="13"/>
      <c r="Z468" s="13"/>
      <c r="AA468" s="13"/>
      <c r="AB468" s="13"/>
      <c r="AC468" s="13"/>
      <c r="AD468" s="13"/>
      <c r="AG468" s="9" t="str">
        <f t="shared" si="15"/>
        <v/>
      </c>
    </row>
    <row r="469" spans="1:33" x14ac:dyDescent="0.2">
      <c r="A469">
        <f t="shared" si="14"/>
        <v>24</v>
      </c>
      <c r="C469" s="2"/>
      <c r="E469" s="3"/>
      <c r="I469" s="4"/>
      <c r="R469" s="13"/>
      <c r="S469" s="13"/>
      <c r="T469" s="13"/>
      <c r="U469" s="13"/>
      <c r="V469" s="13"/>
      <c r="W469" s="13"/>
      <c r="Y469" s="13"/>
      <c r="Z469" s="13"/>
      <c r="AA469" s="13"/>
      <c r="AB469" s="13"/>
      <c r="AC469" s="13"/>
      <c r="AD469" s="13"/>
      <c r="AG469" s="9" t="str">
        <f t="shared" si="15"/>
        <v/>
      </c>
    </row>
    <row r="470" spans="1:33" x14ac:dyDescent="0.2">
      <c r="A470">
        <f t="shared" si="14"/>
        <v>24</v>
      </c>
      <c r="C470" s="2"/>
      <c r="E470" s="3"/>
      <c r="I470" s="4"/>
      <c r="R470" s="13"/>
      <c r="S470" s="13"/>
      <c r="T470" s="13"/>
      <c r="U470" s="13"/>
      <c r="V470" s="13"/>
      <c r="W470" s="13"/>
      <c r="Y470" s="13"/>
      <c r="Z470" s="13"/>
      <c r="AA470" s="13"/>
      <c r="AB470" s="13"/>
      <c r="AC470" s="13"/>
      <c r="AD470" s="13"/>
      <c r="AG470" s="9" t="str">
        <f t="shared" si="15"/>
        <v/>
      </c>
    </row>
    <row r="471" spans="1:33" x14ac:dyDescent="0.2">
      <c r="A471">
        <f t="shared" si="14"/>
        <v>24</v>
      </c>
      <c r="C471" s="2"/>
      <c r="E471" s="3"/>
      <c r="I471" s="4"/>
      <c r="R471" s="13"/>
      <c r="S471" s="13"/>
      <c r="T471" s="13"/>
      <c r="U471" s="13"/>
      <c r="V471" s="13"/>
      <c r="W471" s="13"/>
      <c r="Y471" s="13"/>
      <c r="Z471" s="13"/>
      <c r="AA471" s="13"/>
      <c r="AB471" s="13"/>
      <c r="AC471" s="13"/>
      <c r="AD471" s="13"/>
      <c r="AG471" s="9" t="str">
        <f t="shared" si="15"/>
        <v/>
      </c>
    </row>
    <row r="472" spans="1:33" x14ac:dyDescent="0.2">
      <c r="A472">
        <f t="shared" si="14"/>
        <v>24</v>
      </c>
      <c r="C472" s="2"/>
      <c r="E472" s="3"/>
      <c r="I472" s="4"/>
      <c r="R472" s="13"/>
      <c r="S472" s="13"/>
      <c r="T472" s="13"/>
      <c r="U472" s="13"/>
      <c r="V472" s="13"/>
      <c r="W472" s="13"/>
      <c r="Y472" s="13"/>
      <c r="Z472" s="13"/>
      <c r="AA472" s="13"/>
      <c r="AB472" s="13"/>
      <c r="AC472" s="13"/>
      <c r="AD472" s="13"/>
      <c r="AG472" s="9" t="str">
        <f t="shared" si="15"/>
        <v/>
      </c>
    </row>
    <row r="473" spans="1:33" x14ac:dyDescent="0.2">
      <c r="A473">
        <f t="shared" si="14"/>
        <v>24</v>
      </c>
      <c r="C473" s="2"/>
      <c r="E473" s="3"/>
      <c r="I473" s="4"/>
      <c r="R473" s="13"/>
      <c r="S473" s="13"/>
      <c r="T473" s="13"/>
      <c r="U473" s="13"/>
      <c r="V473" s="13"/>
      <c r="W473" s="13"/>
      <c r="Y473" s="13"/>
      <c r="Z473" s="13"/>
      <c r="AA473" s="13"/>
      <c r="AB473" s="13"/>
      <c r="AC473" s="13"/>
      <c r="AD473" s="13"/>
      <c r="AG473" s="9" t="str">
        <f t="shared" si="15"/>
        <v/>
      </c>
    </row>
    <row r="474" spans="1:33" x14ac:dyDescent="0.2">
      <c r="A474">
        <f t="shared" si="14"/>
        <v>24</v>
      </c>
      <c r="C474" s="2"/>
      <c r="E474" s="3"/>
      <c r="I474" s="4"/>
      <c r="R474" s="13"/>
      <c r="S474" s="13"/>
      <c r="T474" s="13"/>
      <c r="U474" s="13"/>
      <c r="V474" s="13"/>
      <c r="W474" s="13"/>
      <c r="Y474" s="13"/>
      <c r="Z474" s="13"/>
      <c r="AA474" s="13"/>
      <c r="AB474" s="13"/>
      <c r="AC474" s="13"/>
      <c r="AD474" s="13"/>
      <c r="AG474" s="9" t="str">
        <f t="shared" si="15"/>
        <v/>
      </c>
    </row>
    <row r="475" spans="1:33" x14ac:dyDescent="0.2">
      <c r="A475">
        <f t="shared" si="14"/>
        <v>24</v>
      </c>
      <c r="C475" s="2"/>
      <c r="E475" s="3"/>
      <c r="I475" s="4"/>
      <c r="R475" s="13"/>
      <c r="S475" s="13"/>
      <c r="T475" s="13"/>
      <c r="U475" s="13"/>
      <c r="V475" s="13"/>
      <c r="W475" s="13"/>
      <c r="Y475" s="13"/>
      <c r="Z475" s="13"/>
      <c r="AA475" s="13"/>
      <c r="AB475" s="13"/>
      <c r="AC475" s="13"/>
      <c r="AD475" s="13"/>
      <c r="AG475" s="9" t="str">
        <f t="shared" si="15"/>
        <v/>
      </c>
    </row>
    <row r="476" spans="1:33" x14ac:dyDescent="0.2">
      <c r="A476">
        <f t="shared" si="14"/>
        <v>24</v>
      </c>
      <c r="C476" s="2"/>
      <c r="E476" s="3"/>
      <c r="I476" s="4"/>
      <c r="R476" s="13"/>
      <c r="S476" s="13"/>
      <c r="T476" s="13"/>
      <c r="U476" s="13"/>
      <c r="V476" s="13"/>
      <c r="W476" s="13"/>
      <c r="Y476" s="13"/>
      <c r="Z476" s="13"/>
      <c r="AA476" s="13"/>
      <c r="AB476" s="13"/>
      <c r="AC476" s="13"/>
      <c r="AD476" s="13"/>
      <c r="AG476" s="9" t="str">
        <f t="shared" si="15"/>
        <v/>
      </c>
    </row>
    <row r="477" spans="1:33" x14ac:dyDescent="0.2">
      <c r="A477">
        <f t="shared" si="14"/>
        <v>24</v>
      </c>
      <c r="C477" s="2"/>
      <c r="E477" s="3"/>
      <c r="I477" s="4"/>
      <c r="R477" s="13"/>
      <c r="S477" s="13"/>
      <c r="T477" s="13"/>
      <c r="U477" s="13"/>
      <c r="V477" s="13"/>
      <c r="W477" s="13"/>
      <c r="Y477" s="13"/>
      <c r="Z477" s="13"/>
      <c r="AA477" s="13"/>
      <c r="AB477" s="13"/>
      <c r="AC477" s="13"/>
      <c r="AD477" s="13"/>
      <c r="AG477" s="9" t="str">
        <f t="shared" si="15"/>
        <v/>
      </c>
    </row>
    <row r="478" spans="1:33" x14ac:dyDescent="0.2">
      <c r="A478">
        <f t="shared" si="14"/>
        <v>24</v>
      </c>
      <c r="C478" s="2"/>
      <c r="E478" s="3"/>
      <c r="I478" s="4"/>
      <c r="R478" s="13"/>
      <c r="S478" s="13"/>
      <c r="T478" s="13"/>
      <c r="U478" s="13"/>
      <c r="V478" s="13"/>
      <c r="W478" s="13"/>
      <c r="Y478" s="13"/>
      <c r="Z478" s="13"/>
      <c r="AA478" s="13"/>
      <c r="AB478" s="13"/>
      <c r="AC478" s="13"/>
      <c r="AD478" s="13"/>
      <c r="AG478" s="9" t="str">
        <f t="shared" si="15"/>
        <v/>
      </c>
    </row>
    <row r="479" spans="1:33" x14ac:dyDescent="0.2">
      <c r="A479">
        <f t="shared" si="14"/>
        <v>24</v>
      </c>
      <c r="C479" s="2"/>
      <c r="E479" s="3"/>
      <c r="I479" s="4"/>
      <c r="R479" s="13"/>
      <c r="S479" s="13"/>
      <c r="T479" s="13"/>
      <c r="U479" s="13"/>
      <c r="V479" s="13"/>
      <c r="W479" s="13"/>
      <c r="Y479" s="13"/>
      <c r="Z479" s="13"/>
      <c r="AA479" s="13"/>
      <c r="AB479" s="13"/>
      <c r="AC479" s="13"/>
      <c r="AD479" s="13"/>
      <c r="AG479" s="9" t="str">
        <f t="shared" si="15"/>
        <v/>
      </c>
    </row>
    <row r="480" spans="1:33" x14ac:dyDescent="0.2">
      <c r="A480">
        <f t="shared" si="14"/>
        <v>24</v>
      </c>
      <c r="C480" s="2"/>
      <c r="E480" s="3"/>
      <c r="I480" s="4"/>
      <c r="R480" s="13"/>
      <c r="S480" s="13"/>
      <c r="T480" s="13"/>
      <c r="U480" s="13"/>
      <c r="V480" s="13"/>
      <c r="W480" s="13"/>
      <c r="Y480" s="13"/>
      <c r="Z480" s="13"/>
      <c r="AA480" s="13"/>
      <c r="AB480" s="13"/>
      <c r="AC480" s="13"/>
      <c r="AD480" s="13"/>
      <c r="AG480" s="9" t="str">
        <f t="shared" si="15"/>
        <v/>
      </c>
    </row>
    <row r="481" spans="1:33" x14ac:dyDescent="0.2">
      <c r="A481">
        <f t="shared" si="14"/>
        <v>24</v>
      </c>
      <c r="AG481" s="9" t="str">
        <f t="shared" si="15"/>
        <v/>
      </c>
    </row>
    <row r="482" spans="1:33" x14ac:dyDescent="0.2">
      <c r="A482">
        <f t="shared" si="14"/>
        <v>25</v>
      </c>
      <c r="AG482" s="9" t="str">
        <f t="shared" si="15"/>
        <v/>
      </c>
    </row>
    <row r="483" spans="1:33" x14ac:dyDescent="0.2">
      <c r="A483">
        <f t="shared" si="14"/>
        <v>25</v>
      </c>
      <c r="AG483" s="9" t="str">
        <f t="shared" si="15"/>
        <v/>
      </c>
    </row>
    <row r="484" spans="1:33" x14ac:dyDescent="0.2">
      <c r="A484">
        <f t="shared" si="14"/>
        <v>25</v>
      </c>
      <c r="AG484" s="9" t="str">
        <f t="shared" si="15"/>
        <v/>
      </c>
    </row>
    <row r="485" spans="1:33" x14ac:dyDescent="0.2">
      <c r="A485">
        <f t="shared" si="14"/>
        <v>25</v>
      </c>
      <c r="AG485" s="9" t="str">
        <f t="shared" si="15"/>
        <v/>
      </c>
    </row>
    <row r="486" spans="1:33" x14ac:dyDescent="0.2">
      <c r="A486">
        <f t="shared" si="14"/>
        <v>25</v>
      </c>
      <c r="AG486" s="9" t="str">
        <f t="shared" si="15"/>
        <v/>
      </c>
    </row>
    <row r="487" spans="1:33" x14ac:dyDescent="0.2">
      <c r="A487">
        <f t="shared" si="14"/>
        <v>25</v>
      </c>
      <c r="AG487" s="9" t="str">
        <f t="shared" si="15"/>
        <v/>
      </c>
    </row>
    <row r="488" spans="1:33" x14ac:dyDescent="0.2">
      <c r="A488">
        <f t="shared" si="14"/>
        <v>25</v>
      </c>
      <c r="AG488" s="9" t="str">
        <f t="shared" si="15"/>
        <v/>
      </c>
    </row>
    <row r="489" spans="1:33" x14ac:dyDescent="0.2">
      <c r="A489">
        <f t="shared" si="14"/>
        <v>25</v>
      </c>
      <c r="AG489" s="9" t="str">
        <f t="shared" si="15"/>
        <v/>
      </c>
    </row>
    <row r="490" spans="1:33" x14ac:dyDescent="0.2">
      <c r="A490">
        <f t="shared" si="14"/>
        <v>25</v>
      </c>
      <c r="AG490" s="9" t="str">
        <f t="shared" si="15"/>
        <v/>
      </c>
    </row>
    <row r="491" spans="1:33" x14ac:dyDescent="0.2">
      <c r="A491">
        <f t="shared" si="14"/>
        <v>25</v>
      </c>
      <c r="AG491" s="9" t="str">
        <f t="shared" si="15"/>
        <v/>
      </c>
    </row>
    <row r="492" spans="1:33" x14ac:dyDescent="0.2">
      <c r="A492">
        <f t="shared" si="14"/>
        <v>25</v>
      </c>
      <c r="AG492" s="9" t="str">
        <f t="shared" si="15"/>
        <v/>
      </c>
    </row>
    <row r="493" spans="1:33" x14ac:dyDescent="0.2">
      <c r="A493">
        <f t="shared" si="14"/>
        <v>25</v>
      </c>
      <c r="AG493" s="9" t="str">
        <f t="shared" si="15"/>
        <v/>
      </c>
    </row>
    <row r="494" spans="1:33" x14ac:dyDescent="0.2">
      <c r="A494">
        <f t="shared" si="14"/>
        <v>25</v>
      </c>
      <c r="AG494" s="9" t="str">
        <f t="shared" si="15"/>
        <v/>
      </c>
    </row>
    <row r="495" spans="1:33" x14ac:dyDescent="0.2">
      <c r="A495">
        <f t="shared" si="14"/>
        <v>25</v>
      </c>
      <c r="AG495" s="9" t="str">
        <f t="shared" si="15"/>
        <v/>
      </c>
    </row>
    <row r="496" spans="1:33" x14ac:dyDescent="0.2">
      <c r="A496">
        <f t="shared" si="14"/>
        <v>25</v>
      </c>
      <c r="AG496" s="9" t="str">
        <f t="shared" si="15"/>
        <v/>
      </c>
    </row>
    <row r="497" spans="1:33" x14ac:dyDescent="0.2">
      <c r="A497">
        <f t="shared" si="14"/>
        <v>25</v>
      </c>
      <c r="AG497" s="9" t="str">
        <f t="shared" si="15"/>
        <v/>
      </c>
    </row>
    <row r="498" spans="1:33" x14ac:dyDescent="0.2">
      <c r="A498">
        <f t="shared" si="14"/>
        <v>25</v>
      </c>
      <c r="AG498" s="9" t="str">
        <f t="shared" si="15"/>
        <v/>
      </c>
    </row>
    <row r="499" spans="1:33" x14ac:dyDescent="0.2">
      <c r="A499">
        <f t="shared" si="14"/>
        <v>25</v>
      </c>
      <c r="AG499" s="9" t="str">
        <f t="shared" si="15"/>
        <v/>
      </c>
    </row>
    <row r="500" spans="1:33" x14ac:dyDescent="0.2">
      <c r="A500">
        <f t="shared" si="14"/>
        <v>25</v>
      </c>
      <c r="AG500" s="9" t="str">
        <f t="shared" si="15"/>
        <v/>
      </c>
    </row>
    <row r="501" spans="1:33" x14ac:dyDescent="0.2">
      <c r="A501">
        <f t="shared" si="14"/>
        <v>25</v>
      </c>
    </row>
    <row r="1048576" spans="3:3" x14ac:dyDescent="0.2">
      <c r="C1048576" s="2"/>
    </row>
  </sheetData>
  <phoneticPr fontId="3" type="noConversion"/>
  <conditionalFormatting sqref="AF1:AF1048576">
    <cfRule type="cellIs" dxfId="27" priority="7" operator="equal">
      <formula>0</formula>
    </cfRule>
    <cfRule type="cellIs" dxfId="26" priority="8" operator="lessThan">
      <formula>0</formula>
    </cfRule>
    <cfRule type="cellIs" dxfId="25" priority="9" operator="greaterThan">
      <formula>0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D414-1301-EE4B-837C-6B849CACC80B}">
  <dimension ref="A1:M480"/>
  <sheetViews>
    <sheetView zoomScale="66" zoomScaleNormal="90" workbookViewId="0">
      <selection activeCell="M3" sqref="M3:M25"/>
    </sheetView>
  </sheetViews>
  <sheetFormatPr baseColWidth="10" defaultColWidth="10.6640625" defaultRowHeight="16" x14ac:dyDescent="0.2"/>
  <cols>
    <col min="4" max="4" width="12.5" bestFit="1" customWidth="1"/>
    <col min="9" max="9" width="10.83203125" style="9"/>
    <col min="11" max="11" width="18.83203125" customWidth="1"/>
    <col min="12" max="12" width="23.6640625" customWidth="1"/>
  </cols>
  <sheetData>
    <row r="1" spans="1:13" ht="85" x14ac:dyDescent="0.2">
      <c r="A1" t="s">
        <v>48</v>
      </c>
      <c r="B1" s="5" t="s">
        <v>1</v>
      </c>
      <c r="C1" s="7" t="s">
        <v>25</v>
      </c>
      <c r="D1" s="6" t="s">
        <v>18</v>
      </c>
      <c r="E1" s="6" t="s">
        <v>19</v>
      </c>
      <c r="F1" s="6" t="s">
        <v>32</v>
      </c>
      <c r="G1" s="6" t="s">
        <v>20</v>
      </c>
      <c r="H1" s="6" t="s">
        <v>26</v>
      </c>
      <c r="I1" s="8" t="s">
        <v>27</v>
      </c>
      <c r="J1" s="7" t="s">
        <v>31</v>
      </c>
      <c r="K1" s="6" t="s">
        <v>28</v>
      </c>
      <c r="L1" s="6" t="s">
        <v>29</v>
      </c>
      <c r="M1" s="8" t="s">
        <v>9</v>
      </c>
    </row>
    <row r="2" spans="1:13" x14ac:dyDescent="0.2">
      <c r="A2">
        <v>1</v>
      </c>
      <c r="B2" s="2">
        <v>45089</v>
      </c>
      <c r="C2" t="s">
        <v>49</v>
      </c>
      <c r="D2" t="s">
        <v>37</v>
      </c>
      <c r="E2" t="s">
        <v>38</v>
      </c>
      <c r="F2" t="s">
        <v>38</v>
      </c>
      <c r="G2" t="s">
        <v>38</v>
      </c>
      <c r="H2" t="s">
        <v>39</v>
      </c>
      <c r="I2" s="9">
        <v>128</v>
      </c>
      <c r="J2" t="s">
        <v>38</v>
      </c>
      <c r="K2">
        <v>3</v>
      </c>
      <c r="L2">
        <v>5</v>
      </c>
      <c r="M2">
        <v>1832</v>
      </c>
    </row>
    <row r="3" spans="1:13" x14ac:dyDescent="0.2">
      <c r="A3">
        <v>2</v>
      </c>
      <c r="B3" s="2">
        <v>45090</v>
      </c>
      <c r="C3" t="s">
        <v>55</v>
      </c>
      <c r="D3" t="s">
        <v>38</v>
      </c>
      <c r="E3" t="s">
        <v>38</v>
      </c>
      <c r="F3" t="s">
        <v>38</v>
      </c>
      <c r="G3" t="s">
        <v>38</v>
      </c>
      <c r="H3" t="s">
        <v>39</v>
      </c>
      <c r="I3" s="9">
        <v>-964</v>
      </c>
      <c r="J3" t="s">
        <v>38</v>
      </c>
      <c r="K3">
        <v>5</v>
      </c>
      <c r="L3">
        <v>2</v>
      </c>
      <c r="M3" s="8">
        <v>2593</v>
      </c>
    </row>
    <row r="4" spans="1:13" x14ac:dyDescent="0.2">
      <c r="A4">
        <v>3</v>
      </c>
      <c r="B4" s="2">
        <v>45091</v>
      </c>
      <c r="C4" t="s">
        <v>56</v>
      </c>
      <c r="D4" t="s">
        <v>37</v>
      </c>
      <c r="E4" t="s">
        <v>38</v>
      </c>
      <c r="F4" t="s">
        <v>37</v>
      </c>
      <c r="G4" t="s">
        <v>38</v>
      </c>
      <c r="H4" t="s">
        <v>39</v>
      </c>
      <c r="I4" s="9">
        <v>-444</v>
      </c>
      <c r="J4" t="s">
        <v>37</v>
      </c>
      <c r="K4">
        <v>1</v>
      </c>
      <c r="L4">
        <v>1</v>
      </c>
      <c r="M4" s="8">
        <v>593</v>
      </c>
    </row>
    <row r="5" spans="1:13" x14ac:dyDescent="0.2">
      <c r="A5">
        <v>4</v>
      </c>
      <c r="B5" s="2">
        <v>45092</v>
      </c>
      <c r="C5" t="s">
        <v>57</v>
      </c>
      <c r="D5" t="s">
        <v>38</v>
      </c>
      <c r="E5" t="s">
        <v>38</v>
      </c>
      <c r="F5" t="s">
        <v>37</v>
      </c>
      <c r="G5" t="s">
        <v>38</v>
      </c>
      <c r="H5" t="s">
        <v>39</v>
      </c>
      <c r="I5" s="9">
        <v>341</v>
      </c>
      <c r="J5" t="s">
        <v>38</v>
      </c>
      <c r="K5">
        <v>3</v>
      </c>
      <c r="L5">
        <v>5</v>
      </c>
      <c r="M5" s="8">
        <v>-6839</v>
      </c>
    </row>
    <row r="6" spans="1:13" x14ac:dyDescent="0.2">
      <c r="A6">
        <v>5</v>
      </c>
      <c r="B6" s="2">
        <v>45093</v>
      </c>
      <c r="C6" t="s">
        <v>59</v>
      </c>
      <c r="D6" t="s">
        <v>38</v>
      </c>
      <c r="E6" t="s">
        <v>38</v>
      </c>
      <c r="F6" t="s">
        <v>38</v>
      </c>
      <c r="G6" t="s">
        <v>38</v>
      </c>
      <c r="H6" t="s">
        <v>39</v>
      </c>
      <c r="I6" s="9">
        <v>-885</v>
      </c>
      <c r="J6" t="s">
        <v>38</v>
      </c>
      <c r="K6">
        <v>2</v>
      </c>
      <c r="L6">
        <v>3</v>
      </c>
      <c r="M6" s="8">
        <v>1826</v>
      </c>
    </row>
    <row r="7" spans="1:13" x14ac:dyDescent="0.2">
      <c r="A7">
        <v>6</v>
      </c>
      <c r="B7" s="2">
        <v>45098</v>
      </c>
      <c r="C7" t="s">
        <v>56</v>
      </c>
      <c r="D7" t="s">
        <v>37</v>
      </c>
      <c r="E7" t="s">
        <v>37</v>
      </c>
      <c r="F7" t="s">
        <v>37</v>
      </c>
      <c r="G7" t="s">
        <v>38</v>
      </c>
      <c r="H7" t="s">
        <v>78</v>
      </c>
      <c r="I7" s="9">
        <v>-915</v>
      </c>
      <c r="J7" t="s">
        <v>37</v>
      </c>
      <c r="K7">
        <v>5</v>
      </c>
      <c r="L7">
        <v>3</v>
      </c>
      <c r="M7" s="8">
        <v>1266</v>
      </c>
    </row>
    <row r="8" spans="1:13" x14ac:dyDescent="0.2">
      <c r="A8">
        <v>7</v>
      </c>
      <c r="B8" s="2">
        <v>45099</v>
      </c>
      <c r="C8" t="s">
        <v>57</v>
      </c>
      <c r="D8" t="s">
        <v>38</v>
      </c>
      <c r="E8" t="s">
        <v>37</v>
      </c>
      <c r="F8" t="s">
        <v>37</v>
      </c>
      <c r="G8" t="s">
        <v>38</v>
      </c>
      <c r="H8" t="s">
        <v>78</v>
      </c>
      <c r="I8" s="9">
        <v>496</v>
      </c>
      <c r="J8" t="s">
        <v>38</v>
      </c>
      <c r="K8">
        <v>2</v>
      </c>
      <c r="L8">
        <v>3</v>
      </c>
      <c r="M8" s="8">
        <v>8621</v>
      </c>
    </row>
    <row r="9" spans="1:13" x14ac:dyDescent="0.2">
      <c r="A9">
        <v>8</v>
      </c>
      <c r="B9" s="2">
        <v>45100</v>
      </c>
      <c r="C9" t="s">
        <v>59</v>
      </c>
      <c r="D9" t="s">
        <v>38</v>
      </c>
      <c r="E9" t="s">
        <v>37</v>
      </c>
      <c r="F9" t="s">
        <v>37</v>
      </c>
      <c r="G9" t="s">
        <v>38</v>
      </c>
      <c r="H9" t="s">
        <v>78</v>
      </c>
      <c r="I9" s="9">
        <v>26</v>
      </c>
      <c r="J9" t="s">
        <v>38</v>
      </c>
      <c r="K9">
        <v>1</v>
      </c>
      <c r="L9">
        <v>2</v>
      </c>
      <c r="M9" s="8">
        <v>-2597</v>
      </c>
    </row>
    <row r="10" spans="1:13" x14ac:dyDescent="0.2">
      <c r="A10">
        <v>9</v>
      </c>
      <c r="B10" s="2">
        <v>45103</v>
      </c>
      <c r="C10" t="s">
        <v>49</v>
      </c>
      <c r="D10" t="s">
        <v>37</v>
      </c>
      <c r="E10" t="s">
        <v>37</v>
      </c>
      <c r="F10" t="s">
        <v>38</v>
      </c>
      <c r="G10" t="s">
        <v>38</v>
      </c>
      <c r="H10" t="s">
        <v>39</v>
      </c>
      <c r="I10" s="9">
        <v>537</v>
      </c>
      <c r="J10" t="s">
        <v>38</v>
      </c>
      <c r="K10">
        <v>2</v>
      </c>
      <c r="L10">
        <v>1</v>
      </c>
      <c r="M10" s="8">
        <v>9351</v>
      </c>
    </row>
    <row r="11" spans="1:13" x14ac:dyDescent="0.2">
      <c r="A11">
        <v>10</v>
      </c>
      <c r="B11" s="2">
        <v>45104</v>
      </c>
      <c r="C11" t="s">
        <v>55</v>
      </c>
      <c r="D11" t="s">
        <v>38</v>
      </c>
      <c r="E11" t="s">
        <v>38</v>
      </c>
      <c r="F11" t="s">
        <v>37</v>
      </c>
      <c r="G11" t="s">
        <v>38</v>
      </c>
      <c r="H11" t="s">
        <v>39</v>
      </c>
      <c r="I11" s="9">
        <v>419</v>
      </c>
      <c r="J11" t="s">
        <v>38</v>
      </c>
      <c r="K11">
        <v>2</v>
      </c>
      <c r="L11">
        <v>3</v>
      </c>
      <c r="M11" s="8">
        <v>17395</v>
      </c>
    </row>
    <row r="12" spans="1:13" x14ac:dyDescent="0.2">
      <c r="A12">
        <v>11</v>
      </c>
      <c r="B12" s="2">
        <v>45105</v>
      </c>
      <c r="C12" t="s">
        <v>56</v>
      </c>
      <c r="D12" t="s">
        <v>38</v>
      </c>
      <c r="E12" t="s">
        <v>38</v>
      </c>
      <c r="F12" t="s">
        <v>37</v>
      </c>
      <c r="G12" t="s">
        <v>38</v>
      </c>
      <c r="H12" t="s">
        <v>39</v>
      </c>
      <c r="I12" s="9">
        <v>-596</v>
      </c>
      <c r="J12" t="s">
        <v>38</v>
      </c>
      <c r="K12">
        <v>5</v>
      </c>
      <c r="L12">
        <v>3</v>
      </c>
      <c r="M12" s="8">
        <v>-5825</v>
      </c>
    </row>
    <row r="13" spans="1:13" x14ac:dyDescent="0.2">
      <c r="A13">
        <v>12</v>
      </c>
      <c r="B13" s="2">
        <v>45106</v>
      </c>
      <c r="C13" t="s">
        <v>57</v>
      </c>
      <c r="D13" t="s">
        <v>38</v>
      </c>
      <c r="E13" t="s">
        <v>38</v>
      </c>
      <c r="F13" t="s">
        <v>37</v>
      </c>
      <c r="G13" t="s">
        <v>38</v>
      </c>
      <c r="H13" t="s">
        <v>39</v>
      </c>
      <c r="I13" s="9">
        <v>133.96428571428601</v>
      </c>
      <c r="J13" t="s">
        <v>38</v>
      </c>
      <c r="K13">
        <v>4.5</v>
      </c>
      <c r="L13">
        <v>5</v>
      </c>
      <c r="M13" s="8">
        <v>607</v>
      </c>
    </row>
    <row r="14" spans="1:13" x14ac:dyDescent="0.2">
      <c r="A14">
        <v>13</v>
      </c>
      <c r="B14" s="2">
        <v>45107</v>
      </c>
      <c r="C14" t="s">
        <v>59</v>
      </c>
      <c r="D14" t="s">
        <v>38</v>
      </c>
      <c r="E14" t="s">
        <v>37</v>
      </c>
      <c r="F14" t="s">
        <v>37</v>
      </c>
      <c r="G14" t="s">
        <v>38</v>
      </c>
      <c r="H14" t="s">
        <v>78</v>
      </c>
      <c r="I14" s="9">
        <v>179.76190476190499</v>
      </c>
      <c r="J14" t="s">
        <v>38</v>
      </c>
      <c r="K14">
        <v>5.2</v>
      </c>
      <c r="L14">
        <v>4</v>
      </c>
      <c r="M14" s="8">
        <v>31</v>
      </c>
    </row>
    <row r="15" spans="1:13" x14ac:dyDescent="0.2">
      <c r="A15">
        <v>14</v>
      </c>
      <c r="B15" s="2">
        <v>45110</v>
      </c>
      <c r="C15" t="s">
        <v>49</v>
      </c>
      <c r="D15" t="s">
        <v>38</v>
      </c>
      <c r="E15" t="s">
        <v>37</v>
      </c>
      <c r="F15" t="s">
        <v>37</v>
      </c>
      <c r="G15" t="s">
        <v>38</v>
      </c>
      <c r="H15" t="s">
        <v>78</v>
      </c>
      <c r="I15" s="9">
        <v>225.55952380952399</v>
      </c>
      <c r="J15" t="s">
        <v>38</v>
      </c>
      <c r="K15">
        <v>5.9</v>
      </c>
      <c r="L15">
        <v>1</v>
      </c>
      <c r="M15" s="8">
        <v>-373.6</v>
      </c>
    </row>
    <row r="16" spans="1:13" x14ac:dyDescent="0.2">
      <c r="A16">
        <v>15</v>
      </c>
      <c r="B16" s="2">
        <v>45111</v>
      </c>
      <c r="C16" t="s">
        <v>55</v>
      </c>
      <c r="D16" t="s">
        <v>37</v>
      </c>
      <c r="E16" t="s">
        <v>37</v>
      </c>
      <c r="F16" t="s">
        <v>38</v>
      </c>
      <c r="G16" t="s">
        <v>38</v>
      </c>
      <c r="H16" t="s">
        <v>39</v>
      </c>
      <c r="I16" s="9">
        <v>271.357142857143</v>
      </c>
      <c r="J16" t="s">
        <v>38</v>
      </c>
      <c r="K16">
        <v>6.6</v>
      </c>
      <c r="L16">
        <v>3</v>
      </c>
      <c r="M16" s="8">
        <v>3910</v>
      </c>
    </row>
    <row r="17" spans="1:13" x14ac:dyDescent="0.2">
      <c r="A17">
        <v>16</v>
      </c>
      <c r="B17" s="2">
        <v>45112</v>
      </c>
      <c r="C17" t="s">
        <v>56</v>
      </c>
      <c r="D17" t="s">
        <v>38</v>
      </c>
      <c r="E17" t="s">
        <v>38</v>
      </c>
      <c r="F17" t="s">
        <v>37</v>
      </c>
      <c r="G17" t="s">
        <v>38</v>
      </c>
      <c r="H17" t="s">
        <v>39</v>
      </c>
      <c r="I17" s="9">
        <v>317.15476190476198</v>
      </c>
      <c r="J17" t="s">
        <v>38</v>
      </c>
      <c r="K17">
        <v>7.3</v>
      </c>
      <c r="L17">
        <v>2</v>
      </c>
      <c r="M17" s="8">
        <v>300</v>
      </c>
    </row>
    <row r="18" spans="1:13" x14ac:dyDescent="0.2">
      <c r="A18">
        <v>17</v>
      </c>
      <c r="B18" s="2">
        <v>45113</v>
      </c>
      <c r="C18" t="s">
        <v>57</v>
      </c>
      <c r="D18" t="s">
        <v>38</v>
      </c>
      <c r="E18" t="s">
        <v>38</v>
      </c>
      <c r="F18" t="s">
        <v>37</v>
      </c>
      <c r="G18" t="s">
        <v>38</v>
      </c>
      <c r="H18" t="s">
        <v>39</v>
      </c>
      <c r="I18" s="9">
        <v>362.95238095238102</v>
      </c>
      <c r="J18" t="s">
        <v>38</v>
      </c>
      <c r="K18">
        <v>8</v>
      </c>
      <c r="L18">
        <v>4</v>
      </c>
      <c r="M18" s="8">
        <v>-2930</v>
      </c>
    </row>
    <row r="19" spans="1:13" x14ac:dyDescent="0.2">
      <c r="A19">
        <v>18</v>
      </c>
      <c r="B19" s="2">
        <v>45114</v>
      </c>
      <c r="C19" t="s">
        <v>59</v>
      </c>
      <c r="D19" t="s">
        <v>38</v>
      </c>
      <c r="E19" t="s">
        <v>38</v>
      </c>
      <c r="F19" t="s">
        <v>37</v>
      </c>
      <c r="G19" t="s">
        <v>38</v>
      </c>
      <c r="H19" t="s">
        <v>39</v>
      </c>
      <c r="I19" s="9">
        <v>408.75</v>
      </c>
      <c r="J19" t="s">
        <v>38</v>
      </c>
      <c r="K19">
        <v>8.6999999999999993</v>
      </c>
      <c r="L19">
        <v>5</v>
      </c>
      <c r="M19" s="8">
        <v>1240</v>
      </c>
    </row>
    <row r="20" spans="1:13" x14ac:dyDescent="0.2">
      <c r="A20">
        <v>19</v>
      </c>
      <c r="B20" s="2">
        <v>45117</v>
      </c>
      <c r="C20" t="s">
        <v>49</v>
      </c>
      <c r="D20" t="s">
        <v>38</v>
      </c>
      <c r="E20" t="s">
        <v>37</v>
      </c>
      <c r="F20" t="s">
        <v>37</v>
      </c>
      <c r="G20" t="s">
        <v>38</v>
      </c>
      <c r="H20" t="s">
        <v>78</v>
      </c>
      <c r="I20" s="9">
        <v>454.54761904761898</v>
      </c>
      <c r="J20" t="s">
        <v>38</v>
      </c>
      <c r="K20">
        <v>9.4</v>
      </c>
      <c r="L20">
        <v>1</v>
      </c>
      <c r="M20" s="8">
        <v>2310</v>
      </c>
    </row>
    <row r="21" spans="1:13" x14ac:dyDescent="0.2">
      <c r="A21">
        <v>20</v>
      </c>
      <c r="B21" s="2">
        <v>45118</v>
      </c>
      <c r="C21" t="s">
        <v>55</v>
      </c>
      <c r="D21" t="s">
        <v>38</v>
      </c>
      <c r="E21" t="s">
        <v>37</v>
      </c>
      <c r="F21" t="s">
        <v>37</v>
      </c>
      <c r="G21" t="s">
        <v>38</v>
      </c>
      <c r="H21" t="s">
        <v>78</v>
      </c>
      <c r="I21" s="9">
        <v>500.34523809523802</v>
      </c>
      <c r="J21" t="s">
        <v>38</v>
      </c>
      <c r="K21">
        <v>10.1</v>
      </c>
      <c r="L21">
        <v>3</v>
      </c>
      <c r="M21" s="8">
        <v>930</v>
      </c>
    </row>
    <row r="22" spans="1:13" x14ac:dyDescent="0.2">
      <c r="B22" s="2"/>
      <c r="M22" s="8"/>
    </row>
    <row r="23" spans="1:13" x14ac:dyDescent="0.2">
      <c r="B23" s="2"/>
      <c r="M23" s="8"/>
    </row>
    <row r="24" spans="1:13" x14ac:dyDescent="0.2">
      <c r="B24" s="2"/>
      <c r="M24" s="8"/>
    </row>
    <row r="25" spans="1:13" x14ac:dyDescent="0.2">
      <c r="B25" s="2"/>
      <c r="M25" s="8"/>
    </row>
    <row r="26" spans="1:13" x14ac:dyDescent="0.2">
      <c r="B26" s="2"/>
      <c r="M26" s="9"/>
    </row>
    <row r="27" spans="1:13" x14ac:dyDescent="0.2">
      <c r="B27" s="2"/>
      <c r="M27" s="9"/>
    </row>
    <row r="28" spans="1:13" x14ac:dyDescent="0.2">
      <c r="B28" s="2"/>
      <c r="M28" s="9"/>
    </row>
    <row r="29" spans="1:13" x14ac:dyDescent="0.2">
      <c r="B29" s="2"/>
      <c r="M29" s="9"/>
    </row>
    <row r="30" spans="1:13" x14ac:dyDescent="0.2">
      <c r="B30" s="2"/>
      <c r="M30" s="9"/>
    </row>
    <row r="31" spans="1:13" x14ac:dyDescent="0.2">
      <c r="B31" s="2"/>
      <c r="M31" s="9"/>
    </row>
    <row r="32" spans="1:13" x14ac:dyDescent="0.2">
      <c r="B32" s="2"/>
      <c r="M32" s="9"/>
    </row>
    <row r="33" spans="2:13" x14ac:dyDescent="0.2">
      <c r="B33" s="2"/>
      <c r="M33" s="9"/>
    </row>
    <row r="34" spans="2:13" x14ac:dyDescent="0.2">
      <c r="B34" s="2"/>
      <c r="M34" s="9"/>
    </row>
    <row r="35" spans="2:13" x14ac:dyDescent="0.2">
      <c r="B35" s="2"/>
      <c r="M35" s="9"/>
    </row>
    <row r="36" spans="2:13" x14ac:dyDescent="0.2">
      <c r="B36" s="2"/>
      <c r="M36" s="9"/>
    </row>
    <row r="37" spans="2:13" x14ac:dyDescent="0.2">
      <c r="B37" s="2"/>
      <c r="M37" s="9"/>
    </row>
    <row r="38" spans="2:13" x14ac:dyDescent="0.2">
      <c r="B38" s="2"/>
      <c r="M38" s="9"/>
    </row>
    <row r="39" spans="2:13" x14ac:dyDescent="0.2">
      <c r="B39" s="2"/>
      <c r="M39" s="9"/>
    </row>
    <row r="40" spans="2:13" x14ac:dyDescent="0.2">
      <c r="B40" s="2"/>
      <c r="M40" s="9"/>
    </row>
    <row r="41" spans="2:13" x14ac:dyDescent="0.2">
      <c r="B41" s="2"/>
      <c r="M41" s="9"/>
    </row>
    <row r="42" spans="2:13" x14ac:dyDescent="0.2">
      <c r="B42" s="2"/>
      <c r="M42" s="9"/>
    </row>
    <row r="43" spans="2:13" x14ac:dyDescent="0.2">
      <c r="B43" s="2"/>
      <c r="M43" s="9"/>
    </row>
    <row r="44" spans="2:13" x14ac:dyDescent="0.2">
      <c r="B44" s="2"/>
      <c r="M44" s="9"/>
    </row>
    <row r="45" spans="2:13" x14ac:dyDescent="0.2">
      <c r="B45" s="2"/>
      <c r="M45" s="9"/>
    </row>
    <row r="46" spans="2:13" x14ac:dyDescent="0.2">
      <c r="B46" s="2"/>
      <c r="M46" s="9"/>
    </row>
    <row r="47" spans="2:13" x14ac:dyDescent="0.2">
      <c r="B47" s="2"/>
      <c r="M47" s="9"/>
    </row>
    <row r="48" spans="2:13" x14ac:dyDescent="0.2">
      <c r="B48" s="2"/>
      <c r="M48" s="9"/>
    </row>
    <row r="49" spans="2:13" x14ac:dyDescent="0.2">
      <c r="B49" s="2"/>
      <c r="M49" s="9"/>
    </row>
    <row r="50" spans="2:13" x14ac:dyDescent="0.2">
      <c r="B50" s="2"/>
      <c r="M50" s="9"/>
    </row>
    <row r="51" spans="2:13" x14ac:dyDescent="0.2">
      <c r="B51" s="2"/>
      <c r="M51" s="9"/>
    </row>
    <row r="52" spans="2:13" x14ac:dyDescent="0.2">
      <c r="B52" s="2"/>
      <c r="M52" s="9"/>
    </row>
    <row r="53" spans="2:13" x14ac:dyDescent="0.2">
      <c r="B53" s="2"/>
      <c r="M53" s="9"/>
    </row>
    <row r="54" spans="2:13" x14ac:dyDescent="0.2">
      <c r="B54" s="2"/>
      <c r="M54" s="9"/>
    </row>
    <row r="55" spans="2:13" x14ac:dyDescent="0.2">
      <c r="B55" s="2"/>
      <c r="M55" s="9"/>
    </row>
    <row r="56" spans="2:13" x14ac:dyDescent="0.2">
      <c r="B56" s="2"/>
      <c r="M56" s="9"/>
    </row>
    <row r="57" spans="2:13" x14ac:dyDescent="0.2">
      <c r="B57" s="2"/>
      <c r="M57" s="9"/>
    </row>
    <row r="58" spans="2:13" x14ac:dyDescent="0.2">
      <c r="B58" s="2"/>
      <c r="M58" s="9"/>
    </row>
    <row r="59" spans="2:13" x14ac:dyDescent="0.2">
      <c r="B59" s="2"/>
      <c r="M59" s="9"/>
    </row>
    <row r="60" spans="2:13" x14ac:dyDescent="0.2">
      <c r="B60" s="2"/>
      <c r="M60" s="9"/>
    </row>
    <row r="61" spans="2:13" x14ac:dyDescent="0.2">
      <c r="B61" s="2"/>
      <c r="M61" s="9"/>
    </row>
    <row r="62" spans="2:13" x14ac:dyDescent="0.2">
      <c r="B62" s="2"/>
      <c r="M62" s="9"/>
    </row>
    <row r="63" spans="2:13" x14ac:dyDescent="0.2">
      <c r="B63" s="2"/>
      <c r="M63" s="9"/>
    </row>
    <row r="64" spans="2:13" x14ac:dyDescent="0.2">
      <c r="B64" s="2"/>
      <c r="M64" s="9"/>
    </row>
    <row r="65" spans="2:13" x14ac:dyDescent="0.2">
      <c r="B65" s="2"/>
      <c r="M65" s="9"/>
    </row>
    <row r="66" spans="2:13" x14ac:dyDescent="0.2">
      <c r="B66" s="2"/>
      <c r="M66" s="9"/>
    </row>
    <row r="67" spans="2:13" x14ac:dyDescent="0.2">
      <c r="B67" s="2"/>
      <c r="M67" s="9"/>
    </row>
    <row r="68" spans="2:13" x14ac:dyDescent="0.2">
      <c r="B68" s="2"/>
      <c r="M68" s="9"/>
    </row>
    <row r="69" spans="2:13" x14ac:dyDescent="0.2">
      <c r="B69" s="2"/>
      <c r="M69" s="9"/>
    </row>
    <row r="70" spans="2:13" x14ac:dyDescent="0.2">
      <c r="B70" s="2"/>
      <c r="M70" s="9"/>
    </row>
    <row r="71" spans="2:13" x14ac:dyDescent="0.2">
      <c r="B71" s="2"/>
      <c r="M71" s="9"/>
    </row>
    <row r="72" spans="2:13" x14ac:dyDescent="0.2">
      <c r="B72" s="2"/>
      <c r="M72" s="9"/>
    </row>
    <row r="73" spans="2:13" x14ac:dyDescent="0.2">
      <c r="B73" s="2"/>
      <c r="M73" s="9"/>
    </row>
    <row r="74" spans="2:13" x14ac:dyDescent="0.2">
      <c r="B74" s="2"/>
      <c r="M74" s="9"/>
    </row>
    <row r="75" spans="2:13" x14ac:dyDescent="0.2">
      <c r="B75" s="2"/>
      <c r="M75" s="9"/>
    </row>
    <row r="76" spans="2:13" x14ac:dyDescent="0.2">
      <c r="B76" s="2"/>
      <c r="M76" s="9"/>
    </row>
    <row r="77" spans="2:13" x14ac:dyDescent="0.2">
      <c r="B77" s="2"/>
      <c r="M77" s="9"/>
    </row>
    <row r="78" spans="2:13" x14ac:dyDescent="0.2">
      <c r="B78" s="2"/>
      <c r="M78" s="9"/>
    </row>
    <row r="79" spans="2:13" x14ac:dyDescent="0.2">
      <c r="B79" s="2"/>
      <c r="M79" s="9"/>
    </row>
    <row r="80" spans="2:13" x14ac:dyDescent="0.2">
      <c r="B80" s="2"/>
      <c r="M80" s="9"/>
    </row>
    <row r="81" spans="2:13" x14ac:dyDescent="0.2">
      <c r="B81" s="2"/>
      <c r="M81" s="9"/>
    </row>
    <row r="82" spans="2:13" x14ac:dyDescent="0.2">
      <c r="B82" s="2"/>
      <c r="M82" s="9"/>
    </row>
    <row r="83" spans="2:13" x14ac:dyDescent="0.2">
      <c r="B83" s="2"/>
      <c r="M83" s="9"/>
    </row>
    <row r="84" spans="2:13" x14ac:dyDescent="0.2">
      <c r="B84" s="2"/>
      <c r="M84" s="9"/>
    </row>
    <row r="85" spans="2:13" x14ac:dyDescent="0.2">
      <c r="B85" s="2"/>
      <c r="M85" s="9"/>
    </row>
    <row r="86" spans="2:13" x14ac:dyDescent="0.2">
      <c r="B86" s="2"/>
      <c r="M86" s="9"/>
    </row>
    <row r="87" spans="2:13" x14ac:dyDescent="0.2">
      <c r="B87" s="2"/>
      <c r="M87" s="9"/>
    </row>
    <row r="88" spans="2:13" x14ac:dyDescent="0.2">
      <c r="B88" s="2"/>
      <c r="M88" s="9"/>
    </row>
    <row r="89" spans="2:13" x14ac:dyDescent="0.2">
      <c r="B89" s="2"/>
      <c r="M89" s="9"/>
    </row>
    <row r="90" spans="2:13" x14ac:dyDescent="0.2">
      <c r="B90" s="2"/>
      <c r="M90" s="9"/>
    </row>
    <row r="91" spans="2:13" x14ac:dyDescent="0.2">
      <c r="B91" s="2"/>
      <c r="M91" s="9"/>
    </row>
    <row r="92" spans="2:13" x14ac:dyDescent="0.2">
      <c r="B92" s="2"/>
      <c r="M92" s="9"/>
    </row>
    <row r="93" spans="2:13" x14ac:dyDescent="0.2">
      <c r="B93" s="2"/>
      <c r="M93" s="9"/>
    </row>
    <row r="94" spans="2:13" x14ac:dyDescent="0.2">
      <c r="B94" s="2"/>
      <c r="M94" s="9"/>
    </row>
    <row r="95" spans="2:13" x14ac:dyDescent="0.2">
      <c r="B95" s="2"/>
      <c r="M95" s="9"/>
    </row>
    <row r="96" spans="2:13" x14ac:dyDescent="0.2">
      <c r="B96" s="2"/>
      <c r="M96" s="9"/>
    </row>
    <row r="97" spans="2:13" x14ac:dyDescent="0.2">
      <c r="B97" s="2"/>
      <c r="M97" s="9"/>
    </row>
    <row r="98" spans="2:13" x14ac:dyDescent="0.2">
      <c r="B98" s="2"/>
      <c r="M98" s="9"/>
    </row>
    <row r="99" spans="2:13" x14ac:dyDescent="0.2">
      <c r="B99" s="2"/>
      <c r="M99" s="9"/>
    </row>
    <row r="100" spans="2:13" x14ac:dyDescent="0.2">
      <c r="B100" s="2"/>
      <c r="M100" s="9"/>
    </row>
    <row r="101" spans="2:13" x14ac:dyDescent="0.2">
      <c r="B101" s="2"/>
      <c r="M101" s="9"/>
    </row>
    <row r="102" spans="2:13" x14ac:dyDescent="0.2">
      <c r="B102" s="2"/>
      <c r="M102" s="9"/>
    </row>
    <row r="103" spans="2:13" x14ac:dyDescent="0.2">
      <c r="B103" s="2"/>
      <c r="M103" s="9"/>
    </row>
    <row r="104" spans="2:13" x14ac:dyDescent="0.2">
      <c r="B104" s="2"/>
      <c r="M104" s="9"/>
    </row>
    <row r="105" spans="2:13" x14ac:dyDescent="0.2">
      <c r="B105" s="2"/>
      <c r="M105" s="9"/>
    </row>
    <row r="106" spans="2:13" x14ac:dyDescent="0.2">
      <c r="B106" s="2"/>
      <c r="M106" s="9"/>
    </row>
    <row r="107" spans="2:13" x14ac:dyDescent="0.2">
      <c r="B107" s="2"/>
      <c r="M107" s="9"/>
    </row>
    <row r="108" spans="2:13" x14ac:dyDescent="0.2">
      <c r="B108" s="2"/>
      <c r="M108" s="9"/>
    </row>
    <row r="109" spans="2:13" x14ac:dyDescent="0.2">
      <c r="B109" s="2"/>
      <c r="M109" s="9"/>
    </row>
    <row r="110" spans="2:13" x14ac:dyDescent="0.2">
      <c r="B110" s="2"/>
      <c r="M110" s="9"/>
    </row>
    <row r="111" spans="2:13" x14ac:dyDescent="0.2">
      <c r="B111" s="2"/>
      <c r="M111" s="9"/>
    </row>
    <row r="112" spans="2:13" x14ac:dyDescent="0.2">
      <c r="B112" s="2"/>
      <c r="M112" s="9"/>
    </row>
    <row r="113" spans="2:13" x14ac:dyDescent="0.2">
      <c r="B113" s="2"/>
      <c r="M113" s="9"/>
    </row>
    <row r="114" spans="2:13" x14ac:dyDescent="0.2">
      <c r="B114" s="2"/>
      <c r="M114" s="9"/>
    </row>
    <row r="115" spans="2:13" x14ac:dyDescent="0.2">
      <c r="B115" s="2"/>
      <c r="M115" s="9"/>
    </row>
    <row r="116" spans="2:13" x14ac:dyDescent="0.2">
      <c r="B116" s="2"/>
      <c r="M116" s="9"/>
    </row>
    <row r="117" spans="2:13" x14ac:dyDescent="0.2">
      <c r="B117" s="2"/>
      <c r="M117" s="9"/>
    </row>
    <row r="118" spans="2:13" x14ac:dyDescent="0.2">
      <c r="B118" s="2"/>
      <c r="M118" s="9"/>
    </row>
    <row r="119" spans="2:13" x14ac:dyDescent="0.2">
      <c r="B119" s="2"/>
      <c r="M119" s="9"/>
    </row>
    <row r="120" spans="2:13" x14ac:dyDescent="0.2">
      <c r="B120" s="2"/>
      <c r="M120" s="9"/>
    </row>
    <row r="121" spans="2:13" x14ac:dyDescent="0.2">
      <c r="B121" s="2"/>
      <c r="M121" s="9"/>
    </row>
    <row r="122" spans="2:13" x14ac:dyDescent="0.2">
      <c r="B122" s="2"/>
      <c r="M122" s="9"/>
    </row>
    <row r="123" spans="2:13" x14ac:dyDescent="0.2">
      <c r="B123" s="2"/>
      <c r="M123" s="9"/>
    </row>
    <row r="124" spans="2:13" x14ac:dyDescent="0.2">
      <c r="B124" s="2"/>
      <c r="M124" s="9"/>
    </row>
    <row r="125" spans="2:13" x14ac:dyDescent="0.2">
      <c r="B125" s="2"/>
      <c r="M125" s="9"/>
    </row>
    <row r="126" spans="2:13" x14ac:dyDescent="0.2">
      <c r="B126" s="2"/>
      <c r="M126" s="9"/>
    </row>
    <row r="127" spans="2:13" x14ac:dyDescent="0.2">
      <c r="B127" s="2"/>
      <c r="M127" s="9"/>
    </row>
    <row r="128" spans="2:13" x14ac:dyDescent="0.2">
      <c r="B128" s="2"/>
      <c r="M128" s="9"/>
    </row>
    <row r="129" spans="2:13" x14ac:dyDescent="0.2">
      <c r="B129" s="2"/>
      <c r="M129" s="9"/>
    </row>
    <row r="130" spans="2:13" x14ac:dyDescent="0.2">
      <c r="B130" s="2"/>
      <c r="M130" s="9"/>
    </row>
    <row r="131" spans="2:13" x14ac:dyDescent="0.2">
      <c r="B131" s="2"/>
      <c r="M131" s="9"/>
    </row>
    <row r="132" spans="2:13" x14ac:dyDescent="0.2">
      <c r="B132" s="2"/>
      <c r="M132" s="9"/>
    </row>
    <row r="133" spans="2:13" x14ac:dyDescent="0.2">
      <c r="B133" s="2"/>
      <c r="M133" s="9"/>
    </row>
    <row r="134" spans="2:13" x14ac:dyDescent="0.2">
      <c r="B134" s="2"/>
      <c r="M134" s="9"/>
    </row>
    <row r="135" spans="2:13" x14ac:dyDescent="0.2">
      <c r="B135" s="2"/>
      <c r="M135" s="9"/>
    </row>
    <row r="136" spans="2:13" x14ac:dyDescent="0.2">
      <c r="B136" s="2"/>
      <c r="M136" s="9"/>
    </row>
    <row r="137" spans="2:13" x14ac:dyDescent="0.2">
      <c r="B137" s="2"/>
      <c r="M137" s="9"/>
    </row>
    <row r="138" spans="2:13" x14ac:dyDescent="0.2">
      <c r="B138" s="2"/>
      <c r="M138" s="9"/>
    </row>
    <row r="139" spans="2:13" x14ac:dyDescent="0.2">
      <c r="B139" s="2"/>
      <c r="M139" s="9"/>
    </row>
    <row r="140" spans="2:13" x14ac:dyDescent="0.2">
      <c r="B140" s="2"/>
      <c r="M140" s="9"/>
    </row>
    <row r="141" spans="2:13" x14ac:dyDescent="0.2">
      <c r="B141" s="2"/>
      <c r="M141" s="9"/>
    </row>
    <row r="142" spans="2:13" x14ac:dyDescent="0.2">
      <c r="B142" s="2"/>
      <c r="M142" s="9"/>
    </row>
    <row r="143" spans="2:13" x14ac:dyDescent="0.2">
      <c r="B143" s="2"/>
      <c r="M143" s="9"/>
    </row>
    <row r="144" spans="2:13" x14ac:dyDescent="0.2">
      <c r="B144" s="2"/>
      <c r="M144" s="9"/>
    </row>
    <row r="145" spans="2:13" x14ac:dyDescent="0.2">
      <c r="B145" s="2"/>
      <c r="M145" s="9"/>
    </row>
    <row r="146" spans="2:13" x14ac:dyDescent="0.2">
      <c r="B146" s="2"/>
      <c r="M146" s="9"/>
    </row>
    <row r="147" spans="2:13" x14ac:dyDescent="0.2">
      <c r="B147" s="2"/>
      <c r="M147" s="9"/>
    </row>
    <row r="148" spans="2:13" x14ac:dyDescent="0.2">
      <c r="B148" s="2"/>
      <c r="M148" s="9"/>
    </row>
    <row r="149" spans="2:13" x14ac:dyDescent="0.2">
      <c r="B149" s="2"/>
      <c r="M149" s="9"/>
    </row>
    <row r="150" spans="2:13" x14ac:dyDescent="0.2">
      <c r="B150" s="2"/>
      <c r="M150" s="9"/>
    </row>
    <row r="151" spans="2:13" x14ac:dyDescent="0.2">
      <c r="B151" s="2"/>
      <c r="M151" s="9"/>
    </row>
    <row r="152" spans="2:13" x14ac:dyDescent="0.2">
      <c r="B152" s="2"/>
      <c r="M152" s="9"/>
    </row>
    <row r="153" spans="2:13" x14ac:dyDescent="0.2">
      <c r="B153" s="2"/>
      <c r="M153" s="9"/>
    </row>
    <row r="154" spans="2:13" x14ac:dyDescent="0.2">
      <c r="B154" s="2"/>
      <c r="M154" s="9"/>
    </row>
    <row r="155" spans="2:13" x14ac:dyDescent="0.2">
      <c r="B155" s="2"/>
      <c r="M155" s="9"/>
    </row>
    <row r="156" spans="2:13" x14ac:dyDescent="0.2">
      <c r="B156" s="2"/>
      <c r="M156" s="9"/>
    </row>
    <row r="157" spans="2:13" x14ac:dyDescent="0.2">
      <c r="B157" s="2"/>
      <c r="M157" s="9"/>
    </row>
    <row r="158" spans="2:13" x14ac:dyDescent="0.2">
      <c r="B158" s="2"/>
      <c r="M158" s="9"/>
    </row>
    <row r="159" spans="2:13" x14ac:dyDescent="0.2">
      <c r="B159" s="2"/>
      <c r="M159" s="9"/>
    </row>
    <row r="160" spans="2:13" x14ac:dyDescent="0.2">
      <c r="B160" s="2"/>
      <c r="M160" s="9"/>
    </row>
    <row r="161" spans="2:13" x14ac:dyDescent="0.2">
      <c r="B161" s="2"/>
      <c r="M161" s="9"/>
    </row>
    <row r="162" spans="2:13" x14ac:dyDescent="0.2">
      <c r="B162" s="2"/>
      <c r="M162" s="9"/>
    </row>
    <row r="163" spans="2:13" x14ac:dyDescent="0.2">
      <c r="B163" s="2"/>
      <c r="M163" s="9"/>
    </row>
    <row r="164" spans="2:13" x14ac:dyDescent="0.2">
      <c r="B164" s="2"/>
      <c r="M164" s="9"/>
    </row>
    <row r="165" spans="2:13" x14ac:dyDescent="0.2">
      <c r="B165" s="2"/>
      <c r="M165" s="9"/>
    </row>
    <row r="166" spans="2:13" x14ac:dyDescent="0.2">
      <c r="B166" s="2"/>
      <c r="M166" s="9"/>
    </row>
    <row r="167" spans="2:13" x14ac:dyDescent="0.2">
      <c r="B167" s="2"/>
      <c r="M167" s="9"/>
    </row>
    <row r="168" spans="2:13" x14ac:dyDescent="0.2">
      <c r="B168" s="2"/>
      <c r="M168" s="9"/>
    </row>
    <row r="169" spans="2:13" x14ac:dyDescent="0.2">
      <c r="B169" s="2"/>
      <c r="M169" s="9"/>
    </row>
    <row r="170" spans="2:13" x14ac:dyDescent="0.2">
      <c r="B170" s="2"/>
      <c r="M170" s="9"/>
    </row>
    <row r="171" spans="2:13" x14ac:dyDescent="0.2">
      <c r="B171" s="2"/>
      <c r="M171" s="9"/>
    </row>
    <row r="172" spans="2:13" x14ac:dyDescent="0.2">
      <c r="B172" s="2"/>
      <c r="M172" s="9"/>
    </row>
    <row r="173" spans="2:13" x14ac:dyDescent="0.2">
      <c r="B173" s="2"/>
      <c r="M173" s="9"/>
    </row>
    <row r="174" spans="2:13" x14ac:dyDescent="0.2">
      <c r="B174" s="2"/>
      <c r="M174" s="9"/>
    </row>
    <row r="175" spans="2:13" x14ac:dyDescent="0.2">
      <c r="B175" s="2"/>
      <c r="M175" s="9"/>
    </row>
    <row r="176" spans="2:13" x14ac:dyDescent="0.2">
      <c r="B176" s="2"/>
      <c r="M176" s="9"/>
    </row>
    <row r="177" spans="2:13" x14ac:dyDescent="0.2">
      <c r="B177" s="2"/>
      <c r="M177" s="9"/>
    </row>
    <row r="178" spans="2:13" x14ac:dyDescent="0.2">
      <c r="B178" s="2"/>
      <c r="M178" s="9"/>
    </row>
    <row r="179" spans="2:13" x14ac:dyDescent="0.2">
      <c r="B179" s="2"/>
      <c r="M179" s="9"/>
    </row>
    <row r="180" spans="2:13" x14ac:dyDescent="0.2">
      <c r="B180" s="2"/>
      <c r="M180" s="9"/>
    </row>
    <row r="181" spans="2:13" x14ac:dyDescent="0.2">
      <c r="B181" s="2"/>
      <c r="M181" s="9"/>
    </row>
    <row r="182" spans="2:13" x14ac:dyDescent="0.2">
      <c r="B182" s="2"/>
      <c r="M182" s="9"/>
    </row>
    <row r="183" spans="2:13" x14ac:dyDescent="0.2">
      <c r="B183" s="2"/>
      <c r="M183" s="9"/>
    </row>
    <row r="184" spans="2:13" x14ac:dyDescent="0.2">
      <c r="B184" s="2"/>
      <c r="M184" s="9"/>
    </row>
    <row r="185" spans="2:13" x14ac:dyDescent="0.2">
      <c r="B185" s="2"/>
      <c r="M185" s="9"/>
    </row>
    <row r="186" spans="2:13" x14ac:dyDescent="0.2">
      <c r="B186" s="2"/>
      <c r="M186" s="9"/>
    </row>
    <row r="187" spans="2:13" x14ac:dyDescent="0.2">
      <c r="B187" s="2"/>
      <c r="M187" s="9"/>
    </row>
    <row r="188" spans="2:13" x14ac:dyDescent="0.2">
      <c r="B188" s="2"/>
      <c r="M188" s="9"/>
    </row>
    <row r="189" spans="2:13" x14ac:dyDescent="0.2">
      <c r="B189" s="2"/>
      <c r="M189" s="9"/>
    </row>
    <row r="190" spans="2:13" x14ac:dyDescent="0.2">
      <c r="B190" s="2"/>
      <c r="M190" s="9"/>
    </row>
    <row r="191" spans="2:13" x14ac:dyDescent="0.2">
      <c r="B191" s="2"/>
      <c r="M191" s="9"/>
    </row>
    <row r="192" spans="2:13" x14ac:dyDescent="0.2">
      <c r="B192" s="2"/>
      <c r="M192" s="9"/>
    </row>
    <row r="193" spans="2:13" x14ac:dyDescent="0.2">
      <c r="B193" s="2"/>
      <c r="M193" s="9"/>
    </row>
    <row r="194" spans="2:13" x14ac:dyDescent="0.2">
      <c r="B194" s="2"/>
      <c r="M194" s="9"/>
    </row>
    <row r="195" spans="2:13" x14ac:dyDescent="0.2">
      <c r="B195" s="2"/>
      <c r="M195" s="9"/>
    </row>
    <row r="196" spans="2:13" x14ac:dyDescent="0.2">
      <c r="B196" s="2"/>
      <c r="M196" s="9"/>
    </row>
    <row r="197" spans="2:13" x14ac:dyDescent="0.2">
      <c r="B197" s="2"/>
      <c r="M197" s="9"/>
    </row>
    <row r="198" spans="2:13" x14ac:dyDescent="0.2">
      <c r="B198" s="2"/>
      <c r="M198" s="9"/>
    </row>
    <row r="199" spans="2:13" x14ac:dyDescent="0.2">
      <c r="B199" s="2"/>
      <c r="M199" s="9"/>
    </row>
    <row r="200" spans="2:13" x14ac:dyDescent="0.2">
      <c r="B200" s="2"/>
      <c r="M200" s="9"/>
    </row>
    <row r="201" spans="2:13" x14ac:dyDescent="0.2">
      <c r="B201" s="2"/>
      <c r="M201" s="9"/>
    </row>
    <row r="202" spans="2:13" x14ac:dyDescent="0.2">
      <c r="B202" s="2"/>
      <c r="M202" s="9"/>
    </row>
    <row r="203" spans="2:13" x14ac:dyDescent="0.2">
      <c r="B203" s="2"/>
      <c r="M203" s="9"/>
    </row>
    <row r="204" spans="2:13" x14ac:dyDescent="0.2">
      <c r="B204" s="2"/>
      <c r="M204" s="9"/>
    </row>
    <row r="205" spans="2:13" x14ac:dyDescent="0.2">
      <c r="B205" s="2"/>
      <c r="M205" s="9"/>
    </row>
    <row r="206" spans="2:13" x14ac:dyDescent="0.2">
      <c r="B206" s="2"/>
      <c r="M206" s="9"/>
    </row>
    <row r="207" spans="2:13" x14ac:dyDescent="0.2">
      <c r="B207" s="2"/>
      <c r="M207" s="9"/>
    </row>
    <row r="208" spans="2:13" x14ac:dyDescent="0.2">
      <c r="B208" s="2"/>
      <c r="M208" s="9"/>
    </row>
    <row r="209" spans="2:13" x14ac:dyDescent="0.2">
      <c r="B209" s="2"/>
      <c r="M209" s="9"/>
    </row>
    <row r="210" spans="2:13" x14ac:dyDescent="0.2">
      <c r="B210" s="2"/>
      <c r="M210" s="9"/>
    </row>
    <row r="211" spans="2:13" x14ac:dyDescent="0.2">
      <c r="B211" s="2"/>
      <c r="M211" s="9"/>
    </row>
    <row r="212" spans="2:13" x14ac:dyDescent="0.2">
      <c r="B212" s="2"/>
      <c r="M212" s="9"/>
    </row>
    <row r="213" spans="2:13" x14ac:dyDescent="0.2">
      <c r="B213" s="2"/>
      <c r="M213" s="9"/>
    </row>
    <row r="214" spans="2:13" x14ac:dyDescent="0.2">
      <c r="B214" s="2"/>
      <c r="M214" s="9"/>
    </row>
    <row r="215" spans="2:13" x14ac:dyDescent="0.2">
      <c r="B215" s="2"/>
      <c r="M215" s="9"/>
    </row>
    <row r="216" spans="2:13" x14ac:dyDescent="0.2">
      <c r="B216" s="2"/>
      <c r="M216" s="9"/>
    </row>
    <row r="217" spans="2:13" x14ac:dyDescent="0.2">
      <c r="B217" s="2"/>
      <c r="M217" s="9"/>
    </row>
    <row r="218" spans="2:13" x14ac:dyDescent="0.2">
      <c r="B218" s="2"/>
      <c r="M218" s="9"/>
    </row>
    <row r="219" spans="2:13" x14ac:dyDescent="0.2">
      <c r="B219" s="2"/>
      <c r="M219" s="9"/>
    </row>
    <row r="220" spans="2:13" x14ac:dyDescent="0.2">
      <c r="B220" s="2"/>
      <c r="M220" s="9"/>
    </row>
    <row r="221" spans="2:13" x14ac:dyDescent="0.2">
      <c r="B221" s="2"/>
      <c r="M221" s="9"/>
    </row>
    <row r="222" spans="2:13" x14ac:dyDescent="0.2">
      <c r="B222" s="2"/>
      <c r="M222" s="9"/>
    </row>
    <row r="223" spans="2:13" x14ac:dyDescent="0.2">
      <c r="B223" s="2"/>
      <c r="M223" s="9"/>
    </row>
    <row r="224" spans="2:13" x14ac:dyDescent="0.2">
      <c r="B224" s="2"/>
      <c r="M224" s="9"/>
    </row>
    <row r="225" spans="2:13" x14ac:dyDescent="0.2">
      <c r="B225" s="2"/>
      <c r="M225" s="9"/>
    </row>
    <row r="226" spans="2:13" x14ac:dyDescent="0.2">
      <c r="B226" s="2"/>
      <c r="M226" s="9"/>
    </row>
    <row r="227" spans="2:13" x14ac:dyDescent="0.2">
      <c r="B227" s="2"/>
      <c r="M227" s="9"/>
    </row>
    <row r="228" spans="2:13" x14ac:dyDescent="0.2">
      <c r="B228" s="2"/>
      <c r="M228" s="9"/>
    </row>
    <row r="229" spans="2:13" x14ac:dyDescent="0.2">
      <c r="B229" s="2"/>
      <c r="M229" s="9"/>
    </row>
    <row r="230" spans="2:13" x14ac:dyDescent="0.2">
      <c r="B230" s="2"/>
      <c r="M230" s="9"/>
    </row>
    <row r="231" spans="2:13" x14ac:dyDescent="0.2">
      <c r="B231" s="2"/>
      <c r="M231" s="9"/>
    </row>
    <row r="232" spans="2:13" x14ac:dyDescent="0.2">
      <c r="B232" s="2"/>
      <c r="M232" s="9"/>
    </row>
    <row r="233" spans="2:13" x14ac:dyDescent="0.2">
      <c r="B233" s="2"/>
      <c r="M233" s="9"/>
    </row>
    <row r="234" spans="2:13" x14ac:dyDescent="0.2">
      <c r="B234" s="2"/>
      <c r="M234" s="9"/>
    </row>
    <row r="235" spans="2:13" x14ac:dyDescent="0.2">
      <c r="B235" s="2"/>
      <c r="M235" s="9"/>
    </row>
    <row r="236" spans="2:13" x14ac:dyDescent="0.2">
      <c r="B236" s="2"/>
      <c r="M236" s="9"/>
    </row>
    <row r="237" spans="2:13" x14ac:dyDescent="0.2">
      <c r="B237" s="2"/>
      <c r="M237" s="9"/>
    </row>
    <row r="238" spans="2:13" x14ac:dyDescent="0.2">
      <c r="B238" s="2"/>
      <c r="M238" s="9"/>
    </row>
    <row r="239" spans="2:13" x14ac:dyDescent="0.2">
      <c r="B239" s="2"/>
      <c r="M239" s="9"/>
    </row>
    <row r="240" spans="2:13" x14ac:dyDescent="0.2">
      <c r="B240" s="2"/>
      <c r="M240" s="9"/>
    </row>
    <row r="241" spans="2:13" x14ac:dyDescent="0.2">
      <c r="B241" s="2"/>
      <c r="M241" s="9"/>
    </row>
    <row r="242" spans="2:13" x14ac:dyDescent="0.2">
      <c r="B242" s="2"/>
      <c r="M242" s="9"/>
    </row>
    <row r="243" spans="2:13" x14ac:dyDescent="0.2">
      <c r="B243" s="2"/>
      <c r="M243" s="9"/>
    </row>
    <row r="244" spans="2:13" x14ac:dyDescent="0.2">
      <c r="B244" s="2"/>
      <c r="M244" s="9"/>
    </row>
    <row r="245" spans="2:13" x14ac:dyDescent="0.2">
      <c r="B245" s="2"/>
      <c r="M245" s="9"/>
    </row>
    <row r="246" spans="2:13" x14ac:dyDescent="0.2">
      <c r="B246" s="2"/>
      <c r="M246" s="9"/>
    </row>
    <row r="247" spans="2:13" x14ac:dyDescent="0.2">
      <c r="B247" s="2"/>
      <c r="M247" s="9"/>
    </row>
    <row r="248" spans="2:13" x14ac:dyDescent="0.2">
      <c r="B248" s="2"/>
      <c r="M248" s="9"/>
    </row>
    <row r="249" spans="2:13" x14ac:dyDescent="0.2">
      <c r="B249" s="2"/>
      <c r="M249" s="9"/>
    </row>
    <row r="250" spans="2:13" x14ac:dyDescent="0.2">
      <c r="B250" s="2"/>
      <c r="M250" s="9"/>
    </row>
    <row r="251" spans="2:13" x14ac:dyDescent="0.2">
      <c r="B251" s="2"/>
      <c r="M251" s="9"/>
    </row>
    <row r="252" spans="2:13" x14ac:dyDescent="0.2">
      <c r="B252" s="2"/>
      <c r="M252" s="9"/>
    </row>
    <row r="253" spans="2:13" x14ac:dyDescent="0.2">
      <c r="B253" s="2"/>
      <c r="M253" s="9"/>
    </row>
    <row r="254" spans="2:13" x14ac:dyDescent="0.2">
      <c r="B254" s="2"/>
      <c r="M254" s="9"/>
    </row>
    <row r="255" spans="2:13" x14ac:dyDescent="0.2">
      <c r="B255" s="2"/>
      <c r="M255" s="9"/>
    </row>
    <row r="256" spans="2:13" x14ac:dyDescent="0.2">
      <c r="B256" s="2"/>
      <c r="M256" s="9"/>
    </row>
    <row r="257" spans="2:13" x14ac:dyDescent="0.2">
      <c r="B257" s="2"/>
      <c r="M257" s="9"/>
    </row>
    <row r="258" spans="2:13" x14ac:dyDescent="0.2">
      <c r="B258" s="2"/>
      <c r="M258" s="9"/>
    </row>
    <row r="259" spans="2:13" x14ac:dyDescent="0.2">
      <c r="B259" s="2"/>
      <c r="M259" s="9"/>
    </row>
    <row r="260" spans="2:13" x14ac:dyDescent="0.2">
      <c r="B260" s="2"/>
      <c r="M260" s="9"/>
    </row>
    <row r="261" spans="2:13" x14ac:dyDescent="0.2">
      <c r="B261" s="2"/>
      <c r="M261" s="9"/>
    </row>
    <row r="262" spans="2:13" x14ac:dyDescent="0.2">
      <c r="B262" s="2"/>
      <c r="M262" s="9"/>
    </row>
    <row r="263" spans="2:13" x14ac:dyDescent="0.2">
      <c r="B263" s="2"/>
      <c r="M263" s="9"/>
    </row>
    <row r="264" spans="2:13" x14ac:dyDescent="0.2">
      <c r="B264" s="2"/>
      <c r="M264" s="9"/>
    </row>
    <row r="265" spans="2:13" x14ac:dyDescent="0.2">
      <c r="B265" s="2"/>
      <c r="M265" s="9"/>
    </row>
    <row r="266" spans="2:13" x14ac:dyDescent="0.2">
      <c r="B266" s="2"/>
      <c r="M266" s="9"/>
    </row>
    <row r="267" spans="2:13" x14ac:dyDescent="0.2">
      <c r="B267" s="2"/>
      <c r="M267" s="9"/>
    </row>
    <row r="268" spans="2:13" x14ac:dyDescent="0.2">
      <c r="B268" s="2"/>
      <c r="M268" s="9"/>
    </row>
    <row r="269" spans="2:13" x14ac:dyDescent="0.2">
      <c r="B269" s="2"/>
      <c r="M269" s="9"/>
    </row>
    <row r="270" spans="2:13" x14ac:dyDescent="0.2">
      <c r="B270" s="2"/>
      <c r="M270" s="9"/>
    </row>
    <row r="271" spans="2:13" x14ac:dyDescent="0.2">
      <c r="B271" s="2"/>
      <c r="M271" s="9"/>
    </row>
    <row r="272" spans="2:13" x14ac:dyDescent="0.2">
      <c r="B272" s="2"/>
      <c r="M272" s="9"/>
    </row>
    <row r="273" spans="2:13" x14ac:dyDescent="0.2">
      <c r="B273" s="2"/>
      <c r="M273" s="9"/>
    </row>
    <row r="274" spans="2:13" x14ac:dyDescent="0.2">
      <c r="B274" s="2"/>
      <c r="M274" s="9"/>
    </row>
    <row r="275" spans="2:13" x14ac:dyDescent="0.2">
      <c r="B275" s="2"/>
      <c r="M275" s="9"/>
    </row>
    <row r="276" spans="2:13" x14ac:dyDescent="0.2">
      <c r="B276" s="2"/>
      <c r="M276" s="9"/>
    </row>
    <row r="277" spans="2:13" x14ac:dyDescent="0.2">
      <c r="B277" s="2"/>
      <c r="M277" s="9"/>
    </row>
    <row r="278" spans="2:13" x14ac:dyDescent="0.2">
      <c r="B278" s="2"/>
      <c r="M278" s="9"/>
    </row>
    <row r="279" spans="2:13" x14ac:dyDescent="0.2">
      <c r="B279" s="2"/>
      <c r="M279" s="9"/>
    </row>
    <row r="280" spans="2:13" x14ac:dyDescent="0.2">
      <c r="B280" s="2"/>
      <c r="M280" s="9"/>
    </row>
    <row r="281" spans="2:13" x14ac:dyDescent="0.2">
      <c r="B281" s="2"/>
      <c r="M281" s="9"/>
    </row>
    <row r="282" spans="2:13" x14ac:dyDescent="0.2">
      <c r="B282" s="2"/>
      <c r="M282" s="9"/>
    </row>
    <row r="283" spans="2:13" x14ac:dyDescent="0.2">
      <c r="B283" s="2"/>
      <c r="M283" s="9"/>
    </row>
    <row r="284" spans="2:13" x14ac:dyDescent="0.2">
      <c r="B284" s="2"/>
      <c r="M284" s="9"/>
    </row>
    <row r="285" spans="2:13" x14ac:dyDescent="0.2">
      <c r="B285" s="2"/>
      <c r="M285" s="9"/>
    </row>
    <row r="286" spans="2:13" x14ac:dyDescent="0.2">
      <c r="B286" s="2"/>
      <c r="M286" s="9"/>
    </row>
    <row r="287" spans="2:13" x14ac:dyDescent="0.2">
      <c r="B287" s="2"/>
      <c r="M287" s="9"/>
    </row>
    <row r="288" spans="2:13" x14ac:dyDescent="0.2">
      <c r="B288" s="2"/>
      <c r="M288" s="9"/>
    </row>
    <row r="289" spans="2:13" x14ac:dyDescent="0.2">
      <c r="B289" s="2"/>
      <c r="M289" s="9"/>
    </row>
    <row r="290" spans="2:13" x14ac:dyDescent="0.2">
      <c r="B290" s="2"/>
      <c r="M290" s="9"/>
    </row>
    <row r="291" spans="2:13" x14ac:dyDescent="0.2">
      <c r="B291" s="2"/>
      <c r="M291" s="9"/>
    </row>
    <row r="292" spans="2:13" x14ac:dyDescent="0.2">
      <c r="B292" s="2"/>
      <c r="M292" s="9"/>
    </row>
    <row r="293" spans="2:13" x14ac:dyDescent="0.2">
      <c r="B293" s="2"/>
      <c r="M293" s="9"/>
    </row>
    <row r="294" spans="2:13" x14ac:dyDescent="0.2">
      <c r="B294" s="2"/>
      <c r="M294" s="9"/>
    </row>
    <row r="295" spans="2:13" x14ac:dyDescent="0.2">
      <c r="B295" s="2"/>
      <c r="M295" s="9"/>
    </row>
    <row r="296" spans="2:13" x14ac:dyDescent="0.2">
      <c r="B296" s="2"/>
      <c r="M296" s="9"/>
    </row>
    <row r="297" spans="2:13" x14ac:dyDescent="0.2">
      <c r="B297" s="2"/>
      <c r="M297" s="9"/>
    </row>
    <row r="298" spans="2:13" x14ac:dyDescent="0.2">
      <c r="B298" s="2"/>
      <c r="M298" s="9"/>
    </row>
    <row r="299" spans="2:13" x14ac:dyDescent="0.2">
      <c r="B299" s="2"/>
      <c r="M299" s="9"/>
    </row>
    <row r="300" spans="2:13" x14ac:dyDescent="0.2">
      <c r="B300" s="2"/>
      <c r="M300" s="9"/>
    </row>
    <row r="301" spans="2:13" x14ac:dyDescent="0.2">
      <c r="B301" s="2"/>
      <c r="M301" s="9"/>
    </row>
    <row r="302" spans="2:13" x14ac:dyDescent="0.2">
      <c r="B302" s="2"/>
      <c r="M302" s="9"/>
    </row>
    <row r="303" spans="2:13" x14ac:dyDescent="0.2">
      <c r="B303" s="2"/>
      <c r="M303" s="9"/>
    </row>
    <row r="304" spans="2:13" x14ac:dyDescent="0.2">
      <c r="B304" s="2"/>
      <c r="M304" s="9"/>
    </row>
    <row r="305" spans="2:13" x14ac:dyDescent="0.2">
      <c r="B305" s="2"/>
      <c r="M305" s="9"/>
    </row>
    <row r="306" spans="2:13" x14ac:dyDescent="0.2">
      <c r="B306" s="2"/>
      <c r="M306" s="9"/>
    </row>
    <row r="307" spans="2:13" x14ac:dyDescent="0.2">
      <c r="B307" s="2"/>
      <c r="M307" s="9"/>
    </row>
    <row r="308" spans="2:13" x14ac:dyDescent="0.2">
      <c r="B308" s="2"/>
      <c r="M308" s="9"/>
    </row>
    <row r="309" spans="2:13" x14ac:dyDescent="0.2">
      <c r="B309" s="2"/>
      <c r="M309" s="9"/>
    </row>
    <row r="310" spans="2:13" x14ac:dyDescent="0.2">
      <c r="B310" s="2"/>
      <c r="M310" s="9"/>
    </row>
    <row r="311" spans="2:13" x14ac:dyDescent="0.2">
      <c r="B311" s="2"/>
      <c r="M311" s="9"/>
    </row>
    <row r="312" spans="2:13" x14ac:dyDescent="0.2">
      <c r="B312" s="2"/>
      <c r="M312" s="9"/>
    </row>
    <row r="313" spans="2:13" x14ac:dyDescent="0.2">
      <c r="B313" s="2"/>
      <c r="M313" s="9"/>
    </row>
    <row r="314" spans="2:13" x14ac:dyDescent="0.2">
      <c r="B314" s="2"/>
      <c r="M314" s="9"/>
    </row>
    <row r="315" spans="2:13" x14ac:dyDescent="0.2">
      <c r="B315" s="2"/>
      <c r="M315" s="9"/>
    </row>
    <row r="316" spans="2:13" x14ac:dyDescent="0.2">
      <c r="B316" s="2"/>
      <c r="M316" s="9"/>
    </row>
    <row r="317" spans="2:13" x14ac:dyDescent="0.2">
      <c r="B317" s="2"/>
      <c r="M317" s="9"/>
    </row>
    <row r="318" spans="2:13" x14ac:dyDescent="0.2">
      <c r="B318" s="2"/>
      <c r="M318" s="9"/>
    </row>
    <row r="319" spans="2:13" x14ac:dyDescent="0.2">
      <c r="B319" s="2"/>
      <c r="M319" s="9"/>
    </row>
    <row r="320" spans="2:13" x14ac:dyDescent="0.2">
      <c r="B320" s="2"/>
      <c r="M320" s="9"/>
    </row>
    <row r="321" spans="2:13" x14ac:dyDescent="0.2">
      <c r="B321" s="2"/>
      <c r="M321" s="9"/>
    </row>
    <row r="322" spans="2:13" x14ac:dyDescent="0.2">
      <c r="B322" s="2"/>
      <c r="M322" s="9"/>
    </row>
    <row r="323" spans="2:13" x14ac:dyDescent="0.2">
      <c r="B323" s="2"/>
      <c r="M323" s="9"/>
    </row>
    <row r="324" spans="2:13" x14ac:dyDescent="0.2">
      <c r="B324" s="2"/>
      <c r="M324" s="9"/>
    </row>
    <row r="325" spans="2:13" x14ac:dyDescent="0.2">
      <c r="B325" s="2"/>
      <c r="M325" s="9"/>
    </row>
    <row r="326" spans="2:13" x14ac:dyDescent="0.2">
      <c r="B326" s="2"/>
      <c r="M326" s="9"/>
    </row>
    <row r="327" spans="2:13" x14ac:dyDescent="0.2">
      <c r="B327" s="2"/>
      <c r="M327" s="9"/>
    </row>
    <row r="328" spans="2:13" x14ac:dyDescent="0.2">
      <c r="B328" s="2"/>
      <c r="M328" s="9"/>
    </row>
    <row r="329" spans="2:13" x14ac:dyDescent="0.2">
      <c r="B329" s="2"/>
      <c r="M329" s="9"/>
    </row>
    <row r="330" spans="2:13" x14ac:dyDescent="0.2">
      <c r="B330" s="2"/>
      <c r="M330" s="9"/>
    </row>
    <row r="331" spans="2:13" x14ac:dyDescent="0.2">
      <c r="B331" s="2"/>
      <c r="M331" s="9"/>
    </row>
    <row r="332" spans="2:13" x14ac:dyDescent="0.2">
      <c r="B332" s="2"/>
      <c r="M332" s="9"/>
    </row>
    <row r="333" spans="2:13" x14ac:dyDescent="0.2">
      <c r="B333" s="2"/>
      <c r="M333" s="9"/>
    </row>
    <row r="334" spans="2:13" x14ac:dyDescent="0.2">
      <c r="B334" s="2"/>
      <c r="M334" s="9"/>
    </row>
    <row r="335" spans="2:13" x14ac:dyDescent="0.2">
      <c r="B335" s="2"/>
      <c r="M335" s="9"/>
    </row>
    <row r="336" spans="2:13" x14ac:dyDescent="0.2">
      <c r="B336" s="2"/>
      <c r="M336" s="9"/>
    </row>
    <row r="337" spans="2:13" x14ac:dyDescent="0.2">
      <c r="B337" s="2"/>
      <c r="M337" s="9"/>
    </row>
    <row r="338" spans="2:13" x14ac:dyDescent="0.2">
      <c r="B338" s="2"/>
      <c r="M338" s="9"/>
    </row>
    <row r="339" spans="2:13" x14ac:dyDescent="0.2">
      <c r="B339" s="2"/>
      <c r="M339" s="9"/>
    </row>
    <row r="340" spans="2:13" x14ac:dyDescent="0.2">
      <c r="B340" s="2"/>
      <c r="M340" s="9"/>
    </row>
    <row r="341" spans="2:13" x14ac:dyDescent="0.2">
      <c r="B341" s="2"/>
      <c r="M341" s="9"/>
    </row>
    <row r="342" spans="2:13" x14ac:dyDescent="0.2">
      <c r="B342" s="2"/>
      <c r="M342" s="9"/>
    </row>
    <row r="343" spans="2:13" x14ac:dyDescent="0.2">
      <c r="B343" s="2"/>
      <c r="M343" s="9"/>
    </row>
    <row r="344" spans="2:13" x14ac:dyDescent="0.2">
      <c r="B344" s="2"/>
      <c r="M344" s="9"/>
    </row>
    <row r="345" spans="2:13" x14ac:dyDescent="0.2">
      <c r="B345" s="2"/>
      <c r="M345" s="9"/>
    </row>
    <row r="346" spans="2:13" x14ac:dyDescent="0.2">
      <c r="B346" s="2"/>
      <c r="M346" s="9"/>
    </row>
    <row r="347" spans="2:13" x14ac:dyDescent="0.2">
      <c r="B347" s="2"/>
      <c r="M347" s="9"/>
    </row>
    <row r="348" spans="2:13" x14ac:dyDescent="0.2">
      <c r="B348" s="2"/>
      <c r="M348" s="9"/>
    </row>
    <row r="349" spans="2:13" x14ac:dyDescent="0.2">
      <c r="B349" s="2"/>
      <c r="M349" s="9"/>
    </row>
    <row r="350" spans="2:13" x14ac:dyDescent="0.2">
      <c r="B350" s="2"/>
      <c r="M350" s="9"/>
    </row>
    <row r="351" spans="2:13" x14ac:dyDescent="0.2">
      <c r="B351" s="2"/>
      <c r="M351" s="9"/>
    </row>
    <row r="352" spans="2:13" x14ac:dyDescent="0.2">
      <c r="B352" s="2"/>
      <c r="M352" s="9"/>
    </row>
    <row r="353" spans="2:13" x14ac:dyDescent="0.2">
      <c r="B353" s="2"/>
      <c r="M353" s="9"/>
    </row>
    <row r="354" spans="2:13" x14ac:dyDescent="0.2">
      <c r="B354" s="2"/>
      <c r="M354" s="9"/>
    </row>
    <row r="355" spans="2:13" x14ac:dyDescent="0.2">
      <c r="B355" s="2"/>
      <c r="M355" s="9"/>
    </row>
    <row r="356" spans="2:13" x14ac:dyDescent="0.2">
      <c r="B356" s="2"/>
      <c r="M356" s="9"/>
    </row>
    <row r="357" spans="2:13" x14ac:dyDescent="0.2">
      <c r="B357" s="2"/>
      <c r="M357" s="9"/>
    </row>
    <row r="358" spans="2:13" x14ac:dyDescent="0.2">
      <c r="B358" s="2"/>
      <c r="M358" s="9"/>
    </row>
    <row r="359" spans="2:13" x14ac:dyDescent="0.2">
      <c r="B359" s="2"/>
      <c r="M359" s="9"/>
    </row>
    <row r="360" spans="2:13" x14ac:dyDescent="0.2">
      <c r="B360" s="2"/>
      <c r="M360" s="9"/>
    </row>
    <row r="361" spans="2:13" x14ac:dyDescent="0.2">
      <c r="B361" s="2"/>
      <c r="M361" s="9"/>
    </row>
    <row r="362" spans="2:13" x14ac:dyDescent="0.2">
      <c r="B362" s="2"/>
      <c r="M362" s="9"/>
    </row>
    <row r="363" spans="2:13" x14ac:dyDescent="0.2">
      <c r="B363" s="2"/>
      <c r="M363" s="9"/>
    </row>
    <row r="364" spans="2:13" x14ac:dyDescent="0.2">
      <c r="B364" s="2"/>
      <c r="M364" s="9"/>
    </row>
    <row r="365" spans="2:13" x14ac:dyDescent="0.2">
      <c r="B365" s="2"/>
      <c r="M365" s="9"/>
    </row>
    <row r="366" spans="2:13" x14ac:dyDescent="0.2">
      <c r="B366" s="2"/>
      <c r="M366" s="9"/>
    </row>
    <row r="367" spans="2:13" x14ac:dyDescent="0.2">
      <c r="B367" s="2"/>
      <c r="M367" s="9"/>
    </row>
    <row r="368" spans="2:13" x14ac:dyDescent="0.2">
      <c r="B368" s="2"/>
      <c r="M368" s="9"/>
    </row>
    <row r="369" spans="2:13" x14ac:dyDescent="0.2">
      <c r="B369" s="2"/>
      <c r="M369" s="9"/>
    </row>
    <row r="370" spans="2:13" x14ac:dyDescent="0.2">
      <c r="B370" s="2"/>
      <c r="M370" s="9"/>
    </row>
    <row r="371" spans="2:13" x14ac:dyDescent="0.2">
      <c r="B371" s="2"/>
      <c r="M371" s="9"/>
    </row>
    <row r="372" spans="2:13" x14ac:dyDescent="0.2">
      <c r="B372" s="2"/>
      <c r="M372" s="9"/>
    </row>
    <row r="373" spans="2:13" x14ac:dyDescent="0.2">
      <c r="B373" s="2"/>
      <c r="M373" s="9"/>
    </row>
    <row r="374" spans="2:13" x14ac:dyDescent="0.2">
      <c r="B374" s="2"/>
      <c r="M374" s="9"/>
    </row>
    <row r="375" spans="2:13" x14ac:dyDescent="0.2">
      <c r="B375" s="2"/>
      <c r="M375" s="9"/>
    </row>
    <row r="376" spans="2:13" x14ac:dyDescent="0.2">
      <c r="B376" s="2"/>
      <c r="M376" s="9"/>
    </row>
    <row r="377" spans="2:13" x14ac:dyDescent="0.2">
      <c r="B377" s="2"/>
      <c r="M377" s="9"/>
    </row>
    <row r="378" spans="2:13" x14ac:dyDescent="0.2">
      <c r="B378" s="2"/>
      <c r="M378" s="9"/>
    </row>
    <row r="379" spans="2:13" x14ac:dyDescent="0.2">
      <c r="B379" s="2"/>
      <c r="M379" s="9"/>
    </row>
    <row r="380" spans="2:13" x14ac:dyDescent="0.2">
      <c r="B380" s="2"/>
      <c r="M380" s="9"/>
    </row>
    <row r="381" spans="2:13" x14ac:dyDescent="0.2">
      <c r="B381" s="2"/>
      <c r="M381" s="9"/>
    </row>
    <row r="382" spans="2:13" x14ac:dyDescent="0.2">
      <c r="B382" s="2"/>
      <c r="M382" s="9"/>
    </row>
    <row r="383" spans="2:13" x14ac:dyDescent="0.2">
      <c r="B383" s="2"/>
      <c r="M383" s="9"/>
    </row>
    <row r="384" spans="2:13" x14ac:dyDescent="0.2">
      <c r="B384" s="2"/>
      <c r="M384" s="9"/>
    </row>
    <row r="385" spans="2:13" x14ac:dyDescent="0.2">
      <c r="B385" s="2"/>
      <c r="M385" s="9"/>
    </row>
    <row r="386" spans="2:13" x14ac:dyDescent="0.2">
      <c r="B386" s="2"/>
      <c r="M386" s="9"/>
    </row>
    <row r="387" spans="2:13" x14ac:dyDescent="0.2">
      <c r="B387" s="2"/>
      <c r="M387" s="9"/>
    </row>
    <row r="388" spans="2:13" x14ac:dyDescent="0.2">
      <c r="B388" s="2"/>
      <c r="M388" s="9"/>
    </row>
    <row r="389" spans="2:13" x14ac:dyDescent="0.2">
      <c r="B389" s="2"/>
      <c r="M389" s="9"/>
    </row>
    <row r="390" spans="2:13" x14ac:dyDescent="0.2">
      <c r="B390" s="2"/>
      <c r="M390" s="9"/>
    </row>
    <row r="391" spans="2:13" x14ac:dyDescent="0.2">
      <c r="B391" s="2"/>
      <c r="M391" s="9"/>
    </row>
    <row r="392" spans="2:13" x14ac:dyDescent="0.2">
      <c r="B392" s="2"/>
      <c r="M392" s="9"/>
    </row>
    <row r="393" spans="2:13" x14ac:dyDescent="0.2">
      <c r="B393" s="2"/>
      <c r="M393" s="9"/>
    </row>
    <row r="394" spans="2:13" x14ac:dyDescent="0.2">
      <c r="B394" s="2"/>
      <c r="M394" s="9"/>
    </row>
    <row r="395" spans="2:13" x14ac:dyDescent="0.2">
      <c r="B395" s="2"/>
      <c r="M395" s="9"/>
    </row>
    <row r="396" spans="2:13" x14ac:dyDescent="0.2">
      <c r="B396" s="2"/>
      <c r="M396" s="9"/>
    </row>
    <row r="397" spans="2:13" x14ac:dyDescent="0.2">
      <c r="B397" s="2"/>
      <c r="M397" s="9"/>
    </row>
    <row r="398" spans="2:13" x14ac:dyDescent="0.2">
      <c r="B398" s="2"/>
      <c r="M398" s="9"/>
    </row>
    <row r="399" spans="2:13" x14ac:dyDescent="0.2">
      <c r="B399" s="2"/>
      <c r="M399" s="9"/>
    </row>
    <row r="400" spans="2:13" x14ac:dyDescent="0.2">
      <c r="B400" s="2"/>
      <c r="M400" s="9"/>
    </row>
    <row r="401" spans="2:13" x14ac:dyDescent="0.2">
      <c r="B401" s="2"/>
      <c r="M401" s="9"/>
    </row>
    <row r="402" spans="2:13" x14ac:dyDescent="0.2">
      <c r="B402" s="2"/>
      <c r="M402" s="9"/>
    </row>
    <row r="403" spans="2:13" x14ac:dyDescent="0.2">
      <c r="B403" s="2"/>
      <c r="M403" s="9"/>
    </row>
    <row r="404" spans="2:13" x14ac:dyDescent="0.2">
      <c r="B404" s="2"/>
      <c r="M404" s="9"/>
    </row>
    <row r="405" spans="2:13" x14ac:dyDescent="0.2">
      <c r="B405" s="2"/>
      <c r="M405" s="9"/>
    </row>
    <row r="406" spans="2:13" x14ac:dyDescent="0.2">
      <c r="B406" s="2"/>
      <c r="M406" s="9"/>
    </row>
    <row r="407" spans="2:13" x14ac:dyDescent="0.2">
      <c r="B407" s="2"/>
      <c r="M407" s="9"/>
    </row>
    <row r="408" spans="2:13" x14ac:dyDescent="0.2">
      <c r="B408" s="2"/>
      <c r="M408" s="9"/>
    </row>
    <row r="409" spans="2:13" x14ac:dyDescent="0.2">
      <c r="B409" s="2"/>
      <c r="M409" s="9"/>
    </row>
    <row r="410" spans="2:13" x14ac:dyDescent="0.2">
      <c r="B410" s="2"/>
      <c r="M410" s="9"/>
    </row>
    <row r="411" spans="2:13" x14ac:dyDescent="0.2">
      <c r="B411" s="2"/>
      <c r="M411" s="9"/>
    </row>
    <row r="412" spans="2:13" x14ac:dyDescent="0.2">
      <c r="B412" s="2"/>
      <c r="M412" s="9"/>
    </row>
    <row r="413" spans="2:13" x14ac:dyDescent="0.2">
      <c r="B413" s="2"/>
      <c r="M413" s="9"/>
    </row>
    <row r="414" spans="2:13" x14ac:dyDescent="0.2">
      <c r="B414" s="2"/>
      <c r="M414" s="9"/>
    </row>
    <row r="415" spans="2:13" x14ac:dyDescent="0.2">
      <c r="B415" s="2"/>
      <c r="M415" s="9"/>
    </row>
    <row r="416" spans="2:13" x14ac:dyDescent="0.2">
      <c r="B416" s="2"/>
      <c r="M416" s="9"/>
    </row>
    <row r="417" spans="2:13" x14ac:dyDescent="0.2">
      <c r="B417" s="2"/>
      <c r="M417" s="9"/>
    </row>
    <row r="418" spans="2:13" x14ac:dyDescent="0.2">
      <c r="B418" s="2"/>
      <c r="M418" s="9"/>
    </row>
    <row r="419" spans="2:13" x14ac:dyDescent="0.2">
      <c r="B419" s="2"/>
      <c r="M419" s="9"/>
    </row>
    <row r="420" spans="2:13" x14ac:dyDescent="0.2">
      <c r="B420" s="2"/>
      <c r="M420" s="9"/>
    </row>
    <row r="421" spans="2:13" x14ac:dyDescent="0.2">
      <c r="B421" s="2"/>
      <c r="M421" s="9"/>
    </row>
    <row r="422" spans="2:13" x14ac:dyDescent="0.2">
      <c r="B422" s="2"/>
      <c r="M422" s="9"/>
    </row>
    <row r="423" spans="2:13" x14ac:dyDescent="0.2">
      <c r="B423" s="2"/>
      <c r="M423" s="9"/>
    </row>
    <row r="424" spans="2:13" x14ac:dyDescent="0.2">
      <c r="B424" s="2"/>
      <c r="M424" s="9"/>
    </row>
    <row r="425" spans="2:13" x14ac:dyDescent="0.2">
      <c r="B425" s="2"/>
      <c r="M425" s="9"/>
    </row>
    <row r="426" spans="2:13" x14ac:dyDescent="0.2">
      <c r="B426" s="2"/>
      <c r="M426" s="9"/>
    </row>
    <row r="427" spans="2:13" x14ac:dyDescent="0.2">
      <c r="B427" s="2"/>
      <c r="M427" s="9"/>
    </row>
    <row r="428" spans="2:13" x14ac:dyDescent="0.2">
      <c r="B428" s="2"/>
      <c r="M428" s="9"/>
    </row>
    <row r="429" spans="2:13" x14ac:dyDescent="0.2">
      <c r="B429" s="2"/>
      <c r="M429" s="9"/>
    </row>
    <row r="430" spans="2:13" x14ac:dyDescent="0.2">
      <c r="B430" s="2"/>
      <c r="M430" s="9"/>
    </row>
    <row r="431" spans="2:13" x14ac:dyDescent="0.2">
      <c r="B431" s="2"/>
      <c r="M431" s="9"/>
    </row>
    <row r="432" spans="2:13" x14ac:dyDescent="0.2">
      <c r="B432" s="2"/>
      <c r="M432" s="9"/>
    </row>
    <row r="433" spans="2:13" x14ac:dyDescent="0.2">
      <c r="B433" s="2"/>
      <c r="M433" s="9"/>
    </row>
    <row r="434" spans="2:13" x14ac:dyDescent="0.2">
      <c r="B434" s="2"/>
      <c r="M434" s="9"/>
    </row>
    <row r="435" spans="2:13" x14ac:dyDescent="0.2">
      <c r="B435" s="2"/>
      <c r="M435" s="9"/>
    </row>
    <row r="436" spans="2:13" x14ac:dyDescent="0.2">
      <c r="B436" s="2"/>
      <c r="M436" s="9"/>
    </row>
    <row r="437" spans="2:13" x14ac:dyDescent="0.2">
      <c r="B437" s="2"/>
      <c r="M437" s="9"/>
    </row>
    <row r="438" spans="2:13" x14ac:dyDescent="0.2">
      <c r="B438" s="2"/>
      <c r="M438" s="9"/>
    </row>
    <row r="439" spans="2:13" x14ac:dyDescent="0.2">
      <c r="B439" s="2"/>
      <c r="M439" s="9"/>
    </row>
    <row r="440" spans="2:13" x14ac:dyDescent="0.2">
      <c r="B440" s="2"/>
      <c r="M440" s="9"/>
    </row>
    <row r="441" spans="2:13" x14ac:dyDescent="0.2">
      <c r="B441" s="2"/>
      <c r="M441" s="9"/>
    </row>
    <row r="442" spans="2:13" x14ac:dyDescent="0.2">
      <c r="B442" s="2"/>
      <c r="M442" s="9"/>
    </row>
    <row r="443" spans="2:13" x14ac:dyDescent="0.2">
      <c r="B443" s="2"/>
      <c r="M443" s="9"/>
    </row>
    <row r="444" spans="2:13" x14ac:dyDescent="0.2">
      <c r="B444" s="2"/>
      <c r="M444" s="9"/>
    </row>
    <row r="445" spans="2:13" x14ac:dyDescent="0.2">
      <c r="B445" s="2"/>
      <c r="M445" s="9"/>
    </row>
    <row r="446" spans="2:13" x14ac:dyDescent="0.2">
      <c r="B446" s="2"/>
      <c r="M446" s="9"/>
    </row>
    <row r="447" spans="2:13" x14ac:dyDescent="0.2">
      <c r="B447" s="2"/>
      <c r="M447" s="9"/>
    </row>
    <row r="448" spans="2:13" x14ac:dyDescent="0.2">
      <c r="B448" s="2"/>
      <c r="M448" s="9"/>
    </row>
    <row r="449" spans="2:13" x14ac:dyDescent="0.2">
      <c r="B449" s="2"/>
      <c r="M449" s="9"/>
    </row>
    <row r="450" spans="2:13" x14ac:dyDescent="0.2">
      <c r="B450" s="2"/>
      <c r="M450" s="9"/>
    </row>
    <row r="451" spans="2:13" x14ac:dyDescent="0.2">
      <c r="B451" s="2"/>
      <c r="M451" s="9"/>
    </row>
    <row r="452" spans="2:13" x14ac:dyDescent="0.2">
      <c r="B452" s="2"/>
      <c r="M452" s="9"/>
    </row>
    <row r="453" spans="2:13" x14ac:dyDescent="0.2">
      <c r="B453" s="2"/>
      <c r="M453" s="9"/>
    </row>
    <row r="454" spans="2:13" x14ac:dyDescent="0.2">
      <c r="B454" s="2"/>
      <c r="M454" s="9"/>
    </row>
    <row r="455" spans="2:13" x14ac:dyDescent="0.2">
      <c r="B455" s="2"/>
      <c r="M455" s="9"/>
    </row>
    <row r="456" spans="2:13" x14ac:dyDescent="0.2">
      <c r="B456" s="2"/>
      <c r="M456" s="9"/>
    </row>
    <row r="457" spans="2:13" x14ac:dyDescent="0.2">
      <c r="B457" s="2"/>
      <c r="M457" s="9"/>
    </row>
    <row r="458" spans="2:13" x14ac:dyDescent="0.2">
      <c r="B458" s="2"/>
      <c r="M458" s="9"/>
    </row>
    <row r="459" spans="2:13" x14ac:dyDescent="0.2">
      <c r="B459" s="2"/>
      <c r="M459" s="9"/>
    </row>
    <row r="460" spans="2:13" x14ac:dyDescent="0.2">
      <c r="B460" s="2"/>
      <c r="M460" s="9"/>
    </row>
    <row r="461" spans="2:13" x14ac:dyDescent="0.2">
      <c r="B461" s="2"/>
      <c r="M461" s="9"/>
    </row>
    <row r="462" spans="2:13" x14ac:dyDescent="0.2">
      <c r="B462" s="2"/>
      <c r="M462" s="9"/>
    </row>
    <row r="463" spans="2:13" x14ac:dyDescent="0.2">
      <c r="B463" s="2"/>
      <c r="M463" s="9"/>
    </row>
    <row r="464" spans="2:13" x14ac:dyDescent="0.2">
      <c r="B464" s="2"/>
      <c r="M464" s="9"/>
    </row>
    <row r="465" spans="2:13" x14ac:dyDescent="0.2">
      <c r="B465" s="2"/>
      <c r="M465" s="9"/>
    </row>
    <row r="466" spans="2:13" x14ac:dyDescent="0.2">
      <c r="B466" s="2"/>
      <c r="M466" s="9"/>
    </row>
    <row r="467" spans="2:13" x14ac:dyDescent="0.2">
      <c r="B467" s="2"/>
      <c r="M467" s="9"/>
    </row>
    <row r="468" spans="2:13" x14ac:dyDescent="0.2">
      <c r="B468" s="2"/>
      <c r="M468" s="9"/>
    </row>
    <row r="469" spans="2:13" x14ac:dyDescent="0.2">
      <c r="B469" s="2"/>
      <c r="M469" s="9"/>
    </row>
    <row r="470" spans="2:13" x14ac:dyDescent="0.2">
      <c r="B470" s="2"/>
      <c r="M470" s="9"/>
    </row>
    <row r="471" spans="2:13" x14ac:dyDescent="0.2">
      <c r="B471" s="2"/>
      <c r="M471" s="9"/>
    </row>
    <row r="472" spans="2:13" x14ac:dyDescent="0.2">
      <c r="B472" s="2"/>
      <c r="M472" s="9"/>
    </row>
    <row r="473" spans="2:13" x14ac:dyDescent="0.2">
      <c r="B473" s="2"/>
      <c r="M473" s="9"/>
    </row>
    <row r="474" spans="2:13" x14ac:dyDescent="0.2">
      <c r="B474" s="2"/>
      <c r="M474" s="9"/>
    </row>
    <row r="475" spans="2:13" x14ac:dyDescent="0.2">
      <c r="B475" s="2"/>
      <c r="M475" s="9"/>
    </row>
    <row r="476" spans="2:13" x14ac:dyDescent="0.2">
      <c r="B476" s="2"/>
      <c r="M476" s="9"/>
    </row>
    <row r="477" spans="2:13" x14ac:dyDescent="0.2">
      <c r="B477" s="2"/>
      <c r="M477" s="9"/>
    </row>
    <row r="478" spans="2:13" x14ac:dyDescent="0.2">
      <c r="B478" s="2"/>
      <c r="M478" s="9"/>
    </row>
    <row r="479" spans="2:13" x14ac:dyDescent="0.2">
      <c r="B479" s="2"/>
      <c r="M479" s="9"/>
    </row>
    <row r="480" spans="2:13" x14ac:dyDescent="0.2">
      <c r="B480" s="2"/>
      <c r="M480" s="9"/>
    </row>
  </sheetData>
  <phoneticPr fontId="3" type="noConversion"/>
  <conditionalFormatting sqref="I1:I1048576">
    <cfRule type="cellIs" dxfId="24" priority="7" operator="equal">
      <formula>0</formula>
    </cfRule>
    <cfRule type="cellIs" dxfId="23" priority="8" operator="lessThan">
      <formula>0</formula>
    </cfRule>
    <cfRule type="cellIs" dxfId="22" priority="9" operator="greaterThan">
      <formula>0</formula>
    </cfRule>
  </conditionalFormatting>
  <conditionalFormatting sqref="M1 M3:M480">
    <cfRule type="cellIs" dxfId="21" priority="4" operator="equal">
      <formula>0</formula>
    </cfRule>
    <cfRule type="cellIs" dxfId="20" priority="5" operator="lessThan">
      <formula>0</formula>
    </cfRule>
    <cfRule type="cellIs" dxfId="19" priority="6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162C-70DF-3649-B94A-716D2A2BD9D3}">
  <dimension ref="A1:AQ72"/>
  <sheetViews>
    <sheetView zoomScale="43" workbookViewId="0">
      <selection activeCell="A52" sqref="A52:AE52"/>
    </sheetView>
  </sheetViews>
  <sheetFormatPr baseColWidth="10" defaultColWidth="10.6640625" defaultRowHeight="16" x14ac:dyDescent="0.2"/>
  <cols>
    <col min="1" max="1" width="14.33203125" bestFit="1" customWidth="1"/>
    <col min="2" max="2" width="12.6640625" style="5" bestFit="1" customWidth="1"/>
    <col min="3" max="3" width="8.83203125" bestFit="1" customWidth="1"/>
    <col min="4" max="4" width="10" bestFit="1" customWidth="1"/>
    <col min="5" max="7" width="8.83203125" bestFit="1" customWidth="1"/>
    <col min="8" max="8" width="10" customWidth="1"/>
    <col min="9" max="9" width="8.83203125" bestFit="1" customWidth="1"/>
    <col min="10" max="10" width="6.33203125" bestFit="1" customWidth="1"/>
    <col min="11" max="11" width="13.5" bestFit="1" customWidth="1"/>
    <col min="12" max="12" width="10.6640625" bestFit="1" customWidth="1"/>
    <col min="13" max="13" width="13" bestFit="1" customWidth="1"/>
    <col min="14" max="15" width="7.6640625" bestFit="1" customWidth="1"/>
    <col min="16" max="16" width="6.5" bestFit="1" customWidth="1"/>
    <col min="17" max="17" width="11" bestFit="1" customWidth="1"/>
    <col min="18" max="18" width="11.1640625" bestFit="1" customWidth="1"/>
    <col min="19" max="20" width="9.33203125" bestFit="1" customWidth="1"/>
    <col min="22" max="22" width="12.83203125" customWidth="1"/>
    <col min="23" max="23" width="20.5" bestFit="1" customWidth="1"/>
    <col min="30" max="30" width="10.83203125" bestFit="1" customWidth="1"/>
    <col min="31" max="31" width="11.1640625" style="14" bestFit="1" customWidth="1"/>
    <col min="36" max="36" width="10.83203125" bestFit="1" customWidth="1"/>
    <col min="37" max="37" width="11.1640625" bestFit="1" customWidth="1"/>
    <col min="38" max="39" width="11.5" bestFit="1" customWidth="1"/>
    <col min="42" max="43" width="13.1640625" bestFit="1" customWidth="1"/>
    <col min="44" max="44" width="10.6640625" bestFit="1" customWidth="1"/>
  </cols>
  <sheetData>
    <row r="1" spans="1:43" ht="119" x14ac:dyDescent="0.2">
      <c r="A1" t="s">
        <v>0</v>
      </c>
      <c r="B1" s="5" t="s">
        <v>1</v>
      </c>
      <c r="C1" s="7" t="s">
        <v>25</v>
      </c>
      <c r="D1" s="10" t="s">
        <v>2</v>
      </c>
      <c r="E1" s="7" t="s">
        <v>4</v>
      </c>
      <c r="F1" s="7" t="s">
        <v>45</v>
      </c>
      <c r="G1" s="7" t="s">
        <v>3</v>
      </c>
      <c r="H1" s="12" t="s">
        <v>24</v>
      </c>
      <c r="I1" s="7" t="s">
        <v>60</v>
      </c>
      <c r="J1" s="7" t="s">
        <v>5</v>
      </c>
      <c r="K1" s="101" t="s">
        <v>62</v>
      </c>
      <c r="L1" s="103" t="s">
        <v>61</v>
      </c>
      <c r="M1" s="7" t="s">
        <v>125</v>
      </c>
      <c r="N1" s="7" t="s">
        <v>10</v>
      </c>
      <c r="O1" s="7" t="s">
        <v>11</v>
      </c>
      <c r="P1" s="7" t="s">
        <v>41</v>
      </c>
      <c r="Q1" s="7" t="s">
        <v>6</v>
      </c>
      <c r="R1" s="7" t="s">
        <v>7</v>
      </c>
      <c r="S1" s="7" t="s">
        <v>8</v>
      </c>
      <c r="T1" s="7" t="s">
        <v>122</v>
      </c>
      <c r="U1" s="7" t="s">
        <v>121</v>
      </c>
      <c r="V1" s="7" t="s">
        <v>120</v>
      </c>
      <c r="W1" s="7" t="s">
        <v>12</v>
      </c>
      <c r="X1" s="7" t="s">
        <v>119</v>
      </c>
      <c r="Y1" s="7" t="s">
        <v>118</v>
      </c>
      <c r="Z1" s="7" t="s">
        <v>13</v>
      </c>
      <c r="AA1" s="7" t="s">
        <v>14</v>
      </c>
      <c r="AB1" s="7" t="s">
        <v>117</v>
      </c>
      <c r="AC1" s="7" t="s">
        <v>65</v>
      </c>
      <c r="AD1" s="7" t="s">
        <v>86</v>
      </c>
      <c r="AE1" s="8" t="s">
        <v>9</v>
      </c>
      <c r="AF1" s="7"/>
      <c r="AJ1" s="5" t="s">
        <v>0</v>
      </c>
      <c r="AK1" s="7" t="s">
        <v>94</v>
      </c>
      <c r="AL1" s="7" t="s">
        <v>95</v>
      </c>
      <c r="AO1" s="99" t="s">
        <v>126</v>
      </c>
      <c r="AP1" s="99"/>
      <c r="AQ1" s="9"/>
    </row>
    <row r="2" spans="1:43" x14ac:dyDescent="0.2">
      <c r="A2" cm="1">
        <f t="array" ref="A2">INDEX('Trade Data Recording'!B:B,COUNTA('Trade Data Recording'!B:B)-19+ROW(B2)-ROW($B$2),1)</f>
        <v>60</v>
      </c>
      <c r="B2">
        <f t="array" ref="B2">INDEX('Trade Data Recording'!C:C,COUNTA('Trade Data Recording'!C:C)-19+ROW(C2)-ROW($B$2),1)</f>
        <v>45105</v>
      </c>
      <c r="C2" t="str">
        <f t="array" ref="C2">INDEX('Trade Data Recording'!D:D,COUNTA('Trade Data Recording'!D:D)-19+ROW(D2)-ROW($B$2),1)</f>
        <v>Wednesday</v>
      </c>
      <c r="D2">
        <f t="array" ref="D2">INDEX('Trade Data Recording'!E:E,COUNTA('Trade Data Recording'!E:E)-19+ROW(E2)-ROW($B$2),1)</f>
        <v>0.43740740740740741</v>
      </c>
      <c r="E2" t="str">
        <f t="array" ref="E2">INDEX('Trade Data Recording'!F:F,COUNTA('Trade Data Recording'!F:F)-19+ROW(F2)-ROW($B$2),1)</f>
        <v>BABA</v>
      </c>
      <c r="F2">
        <f t="array" ref="F2">INDEX('Trade Data Recording'!G:G,COUNTA('Trade Data Recording'!G:G)-19+ROW(G2)-ROW($B$2),1)</f>
        <v>2</v>
      </c>
      <c r="G2" t="str">
        <f t="array" ref="G2">INDEX('Trade Data Recording'!H:H,COUNTA('Trade Data Recording'!H:H)-19+ROW(H2)-ROW($B$2),1)</f>
        <v>S</v>
      </c>
      <c r="H2">
        <f t="array" ref="H2">INDEX('Trade Data Recording'!I:I,COUNTA('Trade Data Recording'!I:I)-19+ROW(I2)-ROW($B$2),1)</f>
        <v>100.53</v>
      </c>
      <c r="I2">
        <f t="array" ref="I2">INDEX('Trade Data Recording'!J:J,COUNTA('Trade Data Recording'!J:J)-19+ROW(J2)-ROW($B$2),1)</f>
        <v>1</v>
      </c>
      <c r="J2" t="str">
        <f t="array" ref="J2">INDEX('Trade Data Recording'!K:K,COUNTA('Trade Data Recording'!K:K)-19+ROW(K2)-ROW($B$2),1)</f>
        <v>Rise</v>
      </c>
      <c r="K2">
        <f t="array" ref="K2">INDEX('Trade Data Recording'!L:L,COUNTA('Trade Data Recording'!L:L)-19+ROW(L2)-ROW($B$2),1)</f>
        <v>3</v>
      </c>
      <c r="L2">
        <f t="array" ref="L2">INDEX('Trade Data Recording'!M:M,COUNTA('Trade Data Recording'!M:M)-19+ROW(M2)-ROW($B$2),1)</f>
        <v>2</v>
      </c>
      <c r="M2" t="str">
        <f t="array" ref="M2">INDEX('Trade Data Recording'!N:N,COUNTA('Trade Data Recording'!N:N)-19+ROW(N2)-ROW($B$2),1)</f>
        <v>C</v>
      </c>
      <c r="N2">
        <f t="array" ref="N2">INDEX('Trade Data Recording'!O:O,COUNTA('Trade Data Recording'!O:O)-19+ROW(O2)-ROW($B$2),1)</f>
        <v>0.19</v>
      </c>
      <c r="O2">
        <f t="array" ref="O2">INDEX('Trade Data Recording'!P:P,COUNTA('Trade Data Recording'!P:P)-19+ROW(P2)-ROW($B$2),1)</f>
        <v>1</v>
      </c>
      <c r="P2" t="str">
        <f t="array" ref="P2">INDEX('Trade Data Recording'!Q:Q,COUNTA('Trade Data Recording'!Q:Q)-19+ROW(Q2)-ROW($B$2),1)</f>
        <v>Event</v>
      </c>
      <c r="Q2" t="str">
        <f t="array" ref="Q2">INDEX('Trade Data Recording'!R:R,COUNTA('Trade Data Recording'!R:R)-19+ROW(R2)-ROW($B$2),1)</f>
        <v>Y</v>
      </c>
      <c r="R2" t="str">
        <f t="array" ref="R2">INDEX('Trade Data Recording'!S:S,COUNTA('Trade Data Recording'!S:S)-19+ROW(S2)-ROW($B$2),1)</f>
        <v>Y</v>
      </c>
      <c r="S2" t="str">
        <f t="array" ref="S2">INDEX('Trade Data Recording'!T:T,COUNTA('Trade Data Recording'!T:T)-19+ROW(T2)-ROW($B$2),1)</f>
        <v>Y</v>
      </c>
      <c r="T2" t="str">
        <f t="array" ref="T2">INDEX('Trade Data Recording'!U:U,COUNTA('Trade Data Recording'!U:U)-19+ROW(U2)-ROW($B$2),1)</f>
        <v>Y</v>
      </c>
      <c r="U2" t="str">
        <f t="array" ref="U2">INDEX('Trade Data Recording'!V:V,COUNTA('Trade Data Recording'!V:V)-19+ROW(V2)-ROW($B$2),1)</f>
        <v>Y</v>
      </c>
      <c r="V2" t="str">
        <f t="array" ref="V2">INDEX('Trade Data Recording'!W:W,COUNTA('Trade Data Recording'!W:W)-19+ROW(W2)-ROW($B$2),1)</f>
        <v>N</v>
      </c>
      <c r="W2">
        <f t="array" ref="W2">INDEX('Trade Data Recording'!X:X,COUNTA('Trade Data Recording'!X:X)-19+ROW(X2)-ROW($B$2),1)</f>
        <v>400</v>
      </c>
      <c r="X2" t="str">
        <f t="array" ref="X2">INDEX('Trade Data Recording'!Y:Y,COUNTA('Trade Data Recording'!Y:Y)-19+ROW(Y2)-ROW($B$2),1)</f>
        <v>Y</v>
      </c>
      <c r="Y2" t="str">
        <f t="array" ref="Y2">INDEX('Trade Data Recording'!Z:Z,COUNTA('Trade Data Recording'!Z:Z)-19+ROW(Z2)-ROW($B$2),1)</f>
        <v>Y</v>
      </c>
      <c r="Z2" t="str">
        <f t="array" ref="Z2">INDEX('Trade Data Recording'!AA:AA,COUNTA('Trade Data Recording'!AA:AA)-19+ROW(AA2)-ROW($B$2),1)</f>
        <v>Y</v>
      </c>
      <c r="AA2" t="str">
        <f t="array" ref="AA2">INDEX('Trade Data Recording'!AB:AB,COUNTA('Trade Data Recording'!AB:AB)-19+ROW(AB2)-ROW($B$2),1)</f>
        <v>Y</v>
      </c>
      <c r="AB2" t="str">
        <f t="array" ref="AB2">INDEX('Trade Data Recording'!AC:AC,COUNTA('Trade Data Recording'!AC:AC)-19+ROW(AC2)-ROW($B$2),1)</f>
        <v>N</v>
      </c>
      <c r="AC2" t="str">
        <f t="array" ref="AC2">INDEX('Trade Data Recording'!AD:AD,COUNTA('Trade Data Recording'!AD:AD)-19+ROW(AE2)-ROW($B$2),1)</f>
        <v>LEG 2</v>
      </c>
      <c r="AD2">
        <f t="array" ref="AD2">INDEX('Trade Data Recording'!AE:AE,COUNTA('Trade Data Recording'!AE:AE)-19+ROW(AF2)-ROW($B$2),1)</f>
        <v>1</v>
      </c>
      <c r="AE2" s="14">
        <f t="array" ref="AE2">INDEX('Trade Data Recording'!AF:AF,COUNTA('Trade Data Recording'!AF:AF)-19+ROW(AF2)-ROW($B$2),1)</f>
        <v>930</v>
      </c>
      <c r="AJ2">
        <f>A2</f>
        <v>60</v>
      </c>
      <c r="AK2" s="32">
        <f>AE2</f>
        <v>930</v>
      </c>
      <c r="AL2" s="32">
        <f>AK2</f>
        <v>930</v>
      </c>
      <c r="AO2" s="30" t="s">
        <v>66</v>
      </c>
      <c r="AP2" t="s">
        <v>68</v>
      </c>
    </row>
    <row r="3" spans="1:43" x14ac:dyDescent="0.2">
      <c r="A3">
        <f t="array" ref="A3">INDEX('Trade Data Recording'!B:B,COUNTA('Trade Data Recording'!B:B)-19+ROW(B3)-ROW($B$2),1)</f>
        <v>61</v>
      </c>
      <c r="B3">
        <f t="array" ref="B3">INDEX('Trade Data Recording'!C:C,COUNTA('Trade Data Recording'!C:C)-19+ROW(C3)-ROW($B$2),1)</f>
        <v>45105</v>
      </c>
      <c r="C3" t="str">
        <f t="array" ref="C3">INDEX('Trade Data Recording'!D:D,COUNTA('Trade Data Recording'!D:D)-19+ROW(D3)-ROW($B$2),1)</f>
        <v>Wednesday</v>
      </c>
      <c r="D3">
        <f t="array" ref="D3">INDEX('Trade Data Recording'!E:E,COUNTA('Trade Data Recording'!E:E)-19+ROW(E3)-ROW($B$2),1)</f>
        <v>0.39702546296296298</v>
      </c>
      <c r="E3" t="str">
        <f t="array" ref="E3">INDEX('Trade Data Recording'!F:F,COUNTA('Trade Data Recording'!F:F)-19+ROW(F3)-ROW($B$2),1)</f>
        <v>XOM</v>
      </c>
      <c r="F3">
        <f t="array" ref="F3">INDEX('Trade Data Recording'!G:G,COUNTA('Trade Data Recording'!G:G)-19+ROW(G3)-ROW($B$2),1)</f>
        <v>2</v>
      </c>
      <c r="G3" t="str">
        <f t="array" ref="G3">INDEX('Trade Data Recording'!H:H,COUNTA('Trade Data Recording'!H:H)-19+ROW(H3)-ROW($B$2),1)</f>
        <v>S</v>
      </c>
      <c r="H3">
        <f t="array" ref="H3">INDEX('Trade Data Recording'!I:I,COUNTA('Trade Data Recording'!I:I)-19+ROW(I3)-ROW($B$2),1)</f>
        <v>102.22</v>
      </c>
      <c r="I3">
        <f t="array" ref="I3">INDEX('Trade Data Recording'!J:J,COUNTA('Trade Data Recording'!J:J)-19+ROW(J3)-ROW($B$2),1)</f>
        <v>3</v>
      </c>
      <c r="J3" t="str">
        <f t="array" ref="J3">INDEX('Trade Data Recording'!K:K,COUNTA('Trade Data Recording'!K:K)-19+ROW(K3)-ROW($B$2),1)</f>
        <v>Rise</v>
      </c>
      <c r="K3">
        <f t="array" ref="K3">INDEX('Trade Data Recording'!L:L,COUNTA('Trade Data Recording'!L:L)-19+ROW(L3)-ROW($B$2),1)</f>
        <v>1</v>
      </c>
      <c r="L3">
        <f t="array" ref="L3">INDEX('Trade Data Recording'!M:M,COUNTA('Trade Data Recording'!M:M)-19+ROW(M3)-ROW($B$2),1)</f>
        <v>4</v>
      </c>
      <c r="M3" t="str">
        <f t="array" ref="M3">INDEX('Trade Data Recording'!N:N,COUNTA('Trade Data Recording'!N:N)-19+ROW(N3)-ROW($B$2),1)</f>
        <v>A</v>
      </c>
      <c r="N3">
        <f t="array" ref="N3">INDEX('Trade Data Recording'!O:O,COUNTA('Trade Data Recording'!O:O)-19+ROW(O3)-ROW($B$2),1)</f>
        <v>0.38</v>
      </c>
      <c r="O3">
        <f t="array" ref="O3">INDEX('Trade Data Recording'!P:P,COUNTA('Trade Data Recording'!P:P)-19+ROW(P3)-ROW($B$2),1)</f>
        <v>2</v>
      </c>
      <c r="P3" t="str">
        <f t="array" ref="P3">INDEX('Trade Data Recording'!Q:Q,COUNTA('Trade Data Recording'!Q:Q)-19+ROW(Q3)-ROW($B$2),1)</f>
        <v>Event</v>
      </c>
      <c r="Q3" t="str">
        <f t="array" ref="Q3">INDEX('Trade Data Recording'!R:R,COUNTA('Trade Data Recording'!R:R)-19+ROW(R3)-ROW($B$2),1)</f>
        <v>Y</v>
      </c>
      <c r="R3" t="str">
        <f t="array" ref="R3">INDEX('Trade Data Recording'!S:S,COUNTA('Trade Data Recording'!S:S)-19+ROW(S3)-ROW($B$2),1)</f>
        <v>Y</v>
      </c>
      <c r="S3" t="str">
        <f t="array" ref="S3">INDEX('Trade Data Recording'!T:T,COUNTA('Trade Data Recording'!T:T)-19+ROW(T3)-ROW($B$2),1)</f>
        <v>Y</v>
      </c>
      <c r="T3" t="str">
        <f t="array" ref="T3">INDEX('Trade Data Recording'!U:U,COUNTA('Trade Data Recording'!U:U)-19+ROW(U3)-ROW($B$2),1)</f>
        <v>N</v>
      </c>
      <c r="U3" t="str">
        <f t="array" ref="U3">INDEX('Trade Data Recording'!V:V,COUNTA('Trade Data Recording'!V:V)-19+ROW(V3)-ROW($B$2),1)</f>
        <v>NONE</v>
      </c>
      <c r="V3" t="str">
        <f t="array" ref="V3">INDEX('Trade Data Recording'!W:W,COUNTA('Trade Data Recording'!W:W)-19+ROW(W3)-ROW($B$2),1)</f>
        <v>N</v>
      </c>
      <c r="W3">
        <f t="array" ref="W3">INDEX('Trade Data Recording'!X:X,COUNTA('Trade Data Recording'!X:X)-19+ROW(X3)-ROW($B$2),1)</f>
        <v>1000</v>
      </c>
      <c r="X3" t="str">
        <f t="array" ref="X3">INDEX('Trade Data Recording'!Y:Y,COUNTA('Trade Data Recording'!Y:Y)-19+ROW(Y3)-ROW($B$2),1)</f>
        <v>N</v>
      </c>
      <c r="Y3" t="str">
        <f t="array" ref="Y3">INDEX('Trade Data Recording'!Z:Z,COUNTA('Trade Data Recording'!Z:Z)-19+ROW(Z3)-ROW($B$2),1)</f>
        <v>N</v>
      </c>
      <c r="Z3" t="str">
        <f t="array" ref="Z3">INDEX('Trade Data Recording'!AA:AA,COUNTA('Trade Data Recording'!AA:AA)-19+ROW(AA3)-ROW($B$2),1)</f>
        <v>Y</v>
      </c>
      <c r="AA3" t="str">
        <f t="array" ref="AA3">INDEX('Trade Data Recording'!AB:AB,COUNTA('Trade Data Recording'!AB:AB)-19+ROW(AB3)-ROW($B$2),1)</f>
        <v>N</v>
      </c>
      <c r="AB3" t="str">
        <f t="array" ref="AB3">INDEX('Trade Data Recording'!AC:AC,COUNTA('Trade Data Recording'!AC:AC)-19+ROW(AC3)-ROW($B$2),1)</f>
        <v>N</v>
      </c>
      <c r="AC3" t="str">
        <f t="array" ref="AC3">INDEX('Trade Data Recording'!AD:AD,COUNTA('Trade Data Recording'!AD:AD)-19+ROW(AE3)-ROW($B$2),1)</f>
        <v>LEG 1</v>
      </c>
      <c r="AD3">
        <f t="array" ref="AD3">INDEX('Trade Data Recording'!AE:AE,COUNTA('Trade Data Recording'!AE:AE)-19+ROW(AF3)-ROW($B$2),1)</f>
        <v>4</v>
      </c>
      <c r="AE3" s="14">
        <f t="array" ref="AE3">INDEX('Trade Data Recording'!AF:AF,COUNTA('Trade Data Recording'!AF:AF)-19+ROW(AF3)-ROW($B$2),1)</f>
        <v>-194</v>
      </c>
      <c r="AJ3">
        <f t="shared" ref="AJ3:AJ21" si="0">A3</f>
        <v>61</v>
      </c>
      <c r="AK3" s="32">
        <f t="shared" ref="AK3:AK21" si="1">AE3</f>
        <v>-194</v>
      </c>
      <c r="AL3" s="32">
        <f>AK3+AL2</f>
        <v>736</v>
      </c>
      <c r="AO3" s="85">
        <v>45089</v>
      </c>
      <c r="AP3">
        <v>1832</v>
      </c>
    </row>
    <row r="4" spans="1:43" x14ac:dyDescent="0.2">
      <c r="A4">
        <f t="array" ref="A4">INDEX('Trade Data Recording'!B:B,COUNTA('Trade Data Recording'!B:B)-19+ROW(B4)-ROW($B$2),1)</f>
        <v>62</v>
      </c>
      <c r="B4">
        <f t="array" ref="B4">INDEX('Trade Data Recording'!C:C,COUNTA('Trade Data Recording'!C:C)-19+ROW(C4)-ROW($B$2),1)</f>
        <v>45105</v>
      </c>
      <c r="C4" t="str">
        <f t="array" ref="C4">INDEX('Trade Data Recording'!D:D,COUNTA('Trade Data Recording'!D:D)-19+ROW(D4)-ROW($B$2),1)</f>
        <v>Wednesday</v>
      </c>
      <c r="D4">
        <f t="array" ref="D4">INDEX('Trade Data Recording'!E:E,COUNTA('Trade Data Recording'!E:E)-19+ROW(E4)-ROW($B$2),1)</f>
        <v>0.41549768518518521</v>
      </c>
      <c r="E4" t="str">
        <f t="array" ref="E4">INDEX('Trade Data Recording'!F:F,COUNTA('Trade Data Recording'!F:F)-19+ROW(F4)-ROW($B$2),1)</f>
        <v>XOM</v>
      </c>
      <c r="F4">
        <f t="array" ref="F4">INDEX('Trade Data Recording'!G:G,COUNTA('Trade Data Recording'!G:G)-19+ROW(G4)-ROW($B$2),1)</f>
        <v>2</v>
      </c>
      <c r="G4" t="str">
        <f t="array" ref="G4">INDEX('Trade Data Recording'!H:H,COUNTA('Trade Data Recording'!H:H)-19+ROW(H4)-ROW($B$2),1)</f>
        <v>S</v>
      </c>
      <c r="H4">
        <f t="array" ref="H4">INDEX('Trade Data Recording'!I:I,COUNTA('Trade Data Recording'!I:I)-19+ROW(I4)-ROW($B$2),1)</f>
        <v>102.61</v>
      </c>
      <c r="I4">
        <f t="array" ref="I4">INDEX('Trade Data Recording'!J:J,COUNTA('Trade Data Recording'!J:J)-19+ROW(J4)-ROW($B$2),1)</f>
        <v>2</v>
      </c>
      <c r="J4" t="str">
        <f t="array" ref="J4">INDEX('Trade Data Recording'!K:K,COUNTA('Trade Data Recording'!K:K)-19+ROW(K4)-ROW($B$2),1)</f>
        <v>Rise</v>
      </c>
      <c r="K4">
        <f t="array" ref="K4">INDEX('Trade Data Recording'!L:L,COUNTA('Trade Data Recording'!L:L)-19+ROW(L4)-ROW($B$2),1)</f>
        <v>2</v>
      </c>
      <c r="L4">
        <f t="array" ref="L4">INDEX('Trade Data Recording'!M:M,COUNTA('Trade Data Recording'!M:M)-19+ROW(M4)-ROW($B$2),1)</f>
        <v>3</v>
      </c>
      <c r="M4" t="str">
        <f t="array" ref="M4">INDEX('Trade Data Recording'!N:N,COUNTA('Trade Data Recording'!N:N)-19+ROW(N4)-ROW($B$2),1)</f>
        <v>C</v>
      </c>
      <c r="N4">
        <f t="array" ref="N4">INDEX('Trade Data Recording'!O:O,COUNTA('Trade Data Recording'!O:O)-19+ROW(O4)-ROW($B$2),1)</f>
        <v>0.24</v>
      </c>
      <c r="O4">
        <f t="array" ref="O4">INDEX('Trade Data Recording'!P:P,COUNTA('Trade Data Recording'!P:P)-19+ROW(P4)-ROW($B$2),1)</f>
        <v>4</v>
      </c>
      <c r="P4" t="str">
        <f t="array" ref="P4">INDEX('Trade Data Recording'!Q:Q,COUNTA('Trade Data Recording'!Q:Q)-19+ROW(Q4)-ROW($B$2),1)</f>
        <v>Event</v>
      </c>
      <c r="Q4" t="str">
        <f t="array" ref="Q4">INDEX('Trade Data Recording'!R:R,COUNTA('Trade Data Recording'!R:R)-19+ROW(R4)-ROW($B$2),1)</f>
        <v>Y</v>
      </c>
      <c r="R4" t="str">
        <f t="array" ref="R4">INDEX('Trade Data Recording'!S:S,COUNTA('Trade Data Recording'!S:S)-19+ROW(S4)-ROW($B$2),1)</f>
        <v>Y</v>
      </c>
      <c r="S4" t="str">
        <f t="array" ref="S4">INDEX('Trade Data Recording'!T:T,COUNTA('Trade Data Recording'!T:T)-19+ROW(T4)-ROW($B$2),1)</f>
        <v>Y</v>
      </c>
      <c r="T4" t="str">
        <f t="array" ref="T4">INDEX('Trade Data Recording'!U:U,COUNTA('Trade Data Recording'!U:U)-19+ROW(U4)-ROW($B$2),1)</f>
        <v>Y</v>
      </c>
      <c r="U4" t="str">
        <f t="array" ref="U4">INDEX('Trade Data Recording'!V:V,COUNTA('Trade Data Recording'!V:V)-19+ROW(V4)-ROW($B$2),1)</f>
        <v>GOOD</v>
      </c>
      <c r="V4" t="str">
        <f t="array" ref="V4">INDEX('Trade Data Recording'!W:W,COUNTA('Trade Data Recording'!W:W)-19+ROW(W4)-ROW($B$2),1)</f>
        <v>N</v>
      </c>
      <c r="W4">
        <f t="array" ref="W4">INDEX('Trade Data Recording'!X:X,COUNTA('Trade Data Recording'!X:X)-19+ROW(X4)-ROW($B$2),1)</f>
        <v>1000</v>
      </c>
      <c r="X4" t="str">
        <f t="array" ref="X4">INDEX('Trade Data Recording'!Y:Y,COUNTA('Trade Data Recording'!Y:Y)-19+ROW(Y4)-ROW($B$2),1)</f>
        <v>Y</v>
      </c>
      <c r="Y4" t="str">
        <f t="array" ref="Y4">INDEX('Trade Data Recording'!Z:Z,COUNTA('Trade Data Recording'!Z:Z)-19+ROW(Z4)-ROW($B$2),1)</f>
        <v>Y</v>
      </c>
      <c r="Z4" t="str">
        <f t="array" ref="Z4">INDEX('Trade Data Recording'!AA:AA,COUNTA('Trade Data Recording'!AA:AA)-19+ROW(AA4)-ROW($B$2),1)</f>
        <v>Y</v>
      </c>
      <c r="AA4" t="str">
        <f t="array" ref="AA4">INDEX('Trade Data Recording'!AB:AB,COUNTA('Trade Data Recording'!AB:AB)-19+ROW(AB4)-ROW($B$2),1)</f>
        <v>N</v>
      </c>
      <c r="AB4" t="str">
        <f t="array" ref="AB4">INDEX('Trade Data Recording'!AC:AC,COUNTA('Trade Data Recording'!AC:AC)-19+ROW(AC4)-ROW($B$2),1)</f>
        <v>N</v>
      </c>
      <c r="AC4" t="str">
        <f t="array" ref="AC4">INDEX('Trade Data Recording'!AD:AD,COUNTA('Trade Data Recording'!AD:AD)-19+ROW(AE4)-ROW($B$2),1)</f>
        <v>BOTH</v>
      </c>
      <c r="AD4">
        <f t="array" ref="AD4">INDEX('Trade Data Recording'!AE:AE,COUNTA('Trade Data Recording'!AE:AE)-19+ROW(AF4)-ROW($B$2),1)</f>
        <v>2</v>
      </c>
      <c r="AE4" s="14">
        <f t="array" ref="AE4">INDEX('Trade Data Recording'!AF:AF,COUNTA('Trade Data Recording'!AF:AF)-19+ROW(AF4)-ROW($B$2),1)</f>
        <v>-1935</v>
      </c>
      <c r="AJ4">
        <f t="shared" si="0"/>
        <v>62</v>
      </c>
      <c r="AK4" s="32">
        <f t="shared" si="1"/>
        <v>-1935</v>
      </c>
      <c r="AL4" s="32">
        <f t="shared" ref="AL4:AL21" si="2">AK4+AL3</f>
        <v>-1199</v>
      </c>
      <c r="AO4" s="85">
        <v>45090</v>
      </c>
      <c r="AP4">
        <v>2593</v>
      </c>
    </row>
    <row r="5" spans="1:43" x14ac:dyDescent="0.2">
      <c r="A5">
        <f t="array" ref="A5">INDEX('Trade Data Recording'!B:B,COUNTA('Trade Data Recording'!B:B)-19+ROW(B5)-ROW($B$2),1)</f>
        <v>63</v>
      </c>
      <c r="B5">
        <f t="array" ref="B5">INDEX('Trade Data Recording'!C:C,COUNTA('Trade Data Recording'!C:C)-19+ROW(C5)-ROW($B$2),1)</f>
        <v>45105</v>
      </c>
      <c r="C5" t="str">
        <f t="array" ref="C5">INDEX('Trade Data Recording'!D:D,COUNTA('Trade Data Recording'!D:D)-19+ROW(D5)-ROW($B$2),1)</f>
        <v>Wednesday</v>
      </c>
      <c r="D5">
        <f t="array" ref="D5">INDEX('Trade Data Recording'!E:E,COUNTA('Trade Data Recording'!E:E)-19+ROW(E5)-ROW($B$2),1)</f>
        <v>0.42046296296296298</v>
      </c>
      <c r="E5" t="str">
        <f t="array" ref="E5">INDEX('Trade Data Recording'!F:F,COUNTA('Trade Data Recording'!F:F)-19+ROW(F5)-ROW($B$2),1)</f>
        <v>MU</v>
      </c>
      <c r="F5">
        <f t="array" ref="F5">INDEX('Trade Data Recording'!G:G,COUNTA('Trade Data Recording'!G:G)-19+ROW(G5)-ROW($B$2),1)</f>
        <v>2</v>
      </c>
      <c r="G5" t="str">
        <f t="array" ref="G5">INDEX('Trade Data Recording'!H:H,COUNTA('Trade Data Recording'!H:H)-19+ROW(H5)-ROW($B$2),1)</f>
        <v>S</v>
      </c>
      <c r="H5">
        <f t="array" ref="H5">INDEX('Trade Data Recording'!I:I,COUNTA('Trade Data Recording'!I:I)-19+ROW(I5)-ROW($B$2),1)</f>
        <v>53.2</v>
      </c>
      <c r="I5">
        <f t="array" ref="I5">INDEX('Trade Data Recording'!J:J,COUNTA('Trade Data Recording'!J:J)-19+ROW(J5)-ROW($B$2),1)</f>
        <v>1</v>
      </c>
      <c r="J5" t="str">
        <f t="array" ref="J5">INDEX('Trade Data Recording'!K:K,COUNTA('Trade Data Recording'!K:K)-19+ROW(K5)-ROW($B$2),1)</f>
        <v>Fall</v>
      </c>
      <c r="K5">
        <f t="array" ref="K5">INDEX('Trade Data Recording'!L:L,COUNTA('Trade Data Recording'!L:L)-19+ROW(L5)-ROW($B$2),1)</f>
        <v>1</v>
      </c>
      <c r="L5">
        <f t="array" ref="L5">INDEX('Trade Data Recording'!M:M,COUNTA('Trade Data Recording'!M:M)-19+ROW(M5)-ROW($B$2),1)</f>
        <v>5</v>
      </c>
      <c r="M5" t="str">
        <f t="array" ref="M5">INDEX('Trade Data Recording'!N:N,COUNTA('Trade Data Recording'!N:N)-19+ROW(N5)-ROW($B$2),1)</f>
        <v>A</v>
      </c>
      <c r="N5">
        <f t="array" ref="N5">INDEX('Trade Data Recording'!O:O,COUNTA('Trade Data Recording'!O:O)-19+ROW(O5)-ROW($B$2),1)</f>
        <v>0.23</v>
      </c>
      <c r="O5">
        <f t="array" ref="O5">INDEX('Trade Data Recording'!P:P,COUNTA('Trade Data Recording'!P:P)-19+ROW(P5)-ROW($B$2),1)</f>
        <v>3</v>
      </c>
      <c r="P5" t="str">
        <f t="array" ref="P5">INDEX('Trade Data Recording'!Q:Q,COUNTA('Trade Data Recording'!Q:Q)-19+ROW(Q5)-ROW($B$2),1)</f>
        <v>Event</v>
      </c>
      <c r="Q5" t="str">
        <f t="array" ref="Q5">INDEX('Trade Data Recording'!R:R,COUNTA('Trade Data Recording'!R:R)-19+ROW(R5)-ROW($B$2),1)</f>
        <v>Y</v>
      </c>
      <c r="R5" t="str">
        <f t="array" ref="R5">INDEX('Trade Data Recording'!S:S,COUNTA('Trade Data Recording'!S:S)-19+ROW(S5)-ROW($B$2),1)</f>
        <v>Y</v>
      </c>
      <c r="S5" t="str">
        <f t="array" ref="S5">INDEX('Trade Data Recording'!T:T,COUNTA('Trade Data Recording'!T:T)-19+ROW(T5)-ROW($B$2),1)</f>
        <v>Y</v>
      </c>
      <c r="T5" t="str">
        <f t="array" ref="T5">INDEX('Trade Data Recording'!U:U,COUNTA('Trade Data Recording'!U:U)-19+ROW(U5)-ROW($B$2),1)</f>
        <v>Y</v>
      </c>
      <c r="U5" t="str">
        <f t="array" ref="U5">INDEX('Trade Data Recording'!V:V,COUNTA('Trade Data Recording'!V:V)-19+ROW(V5)-ROW($B$2),1)</f>
        <v>GOOD</v>
      </c>
      <c r="V5" t="str">
        <f t="array" ref="V5">INDEX('Trade Data Recording'!W:W,COUNTA('Trade Data Recording'!W:W)-19+ROW(W5)-ROW($B$2),1)</f>
        <v>N</v>
      </c>
      <c r="W5">
        <f t="array" ref="W5">INDEX('Trade Data Recording'!X:X,COUNTA('Trade Data Recording'!X:X)-19+ROW(X5)-ROW($B$2),1)</f>
        <v>800</v>
      </c>
      <c r="X5" t="str">
        <f t="array" ref="X5">INDEX('Trade Data Recording'!Y:Y,COUNTA('Trade Data Recording'!Y:Y)-19+ROW(Y5)-ROW($B$2),1)</f>
        <v>Y</v>
      </c>
      <c r="Y5" t="str">
        <f t="array" ref="Y5">INDEX('Trade Data Recording'!Z:Z,COUNTA('Trade Data Recording'!Z:Z)-19+ROW(Z5)-ROW($B$2),1)</f>
        <v>Y</v>
      </c>
      <c r="Z5" t="str">
        <f t="array" ref="Z5">INDEX('Trade Data Recording'!AA:AA,COUNTA('Trade Data Recording'!AA:AA)-19+ROW(AA5)-ROW($B$2),1)</f>
        <v>Y</v>
      </c>
      <c r="AA5" t="str">
        <f t="array" ref="AA5">INDEX('Trade Data Recording'!AB:AB,COUNTA('Trade Data Recording'!AB:AB)-19+ROW(AB5)-ROW($B$2),1)</f>
        <v>Y</v>
      </c>
      <c r="AB5" t="str">
        <f t="array" ref="AB5">INDEX('Trade Data Recording'!AC:AC,COUNTA('Trade Data Recording'!AC:AC)-19+ROW(AC5)-ROW($B$2),1)</f>
        <v>Y</v>
      </c>
      <c r="AC5" t="str">
        <f t="array" ref="AC5">INDEX('Trade Data Recording'!AD:AD,COUNTA('Trade Data Recording'!AD:AD)-19+ROW(AE5)-ROW($B$2),1)</f>
        <v>BOTH</v>
      </c>
      <c r="AD5">
        <f t="array" ref="AD5">INDEX('Trade Data Recording'!AE:AE,COUNTA('Trade Data Recording'!AE:AE)-19+ROW(AF5)-ROW($B$2),1)</f>
        <v>1</v>
      </c>
      <c r="AE5" s="14">
        <f t="array" ref="AE5">INDEX('Trade Data Recording'!AF:AF,COUNTA('Trade Data Recording'!AF:AF)-19+ROW(AF5)-ROW($B$2),1)</f>
        <v>-211</v>
      </c>
      <c r="AJ5">
        <f t="shared" si="0"/>
        <v>63</v>
      </c>
      <c r="AK5" s="32">
        <f t="shared" si="1"/>
        <v>-211</v>
      </c>
      <c r="AL5" s="32">
        <f t="shared" si="2"/>
        <v>-1410</v>
      </c>
      <c r="AO5" s="85">
        <v>45091</v>
      </c>
      <c r="AP5">
        <v>593</v>
      </c>
    </row>
    <row r="6" spans="1:43" x14ac:dyDescent="0.2">
      <c r="A6">
        <f t="array" ref="A6">INDEX('Trade Data Recording'!B:B,COUNTA('Trade Data Recording'!B:B)-19+ROW(B6)-ROW($B$2),1)</f>
        <v>64</v>
      </c>
      <c r="B6">
        <f t="array" ref="B6">INDEX('Trade Data Recording'!C:C,COUNTA('Trade Data Recording'!C:C)-19+ROW(C6)-ROW($B$2),1)</f>
        <v>45105</v>
      </c>
      <c r="C6" t="str">
        <f t="array" ref="C6">INDEX('Trade Data Recording'!D:D,COUNTA('Trade Data Recording'!D:D)-19+ROW(D6)-ROW($B$2),1)</f>
        <v>Wednesday</v>
      </c>
      <c r="D6">
        <f t="array" ref="D6">INDEX('Trade Data Recording'!E:E,COUNTA('Trade Data Recording'!E:E)-19+ROW(E6)-ROW($B$2),1)</f>
        <v>0.39811342592592597</v>
      </c>
      <c r="E6" t="str">
        <f t="array" ref="E6">INDEX('Trade Data Recording'!F:F,COUNTA('Trade Data Recording'!F:F)-19+ROW(F6)-ROW($B$2),1)</f>
        <v>UAL</v>
      </c>
      <c r="F6">
        <f t="array" ref="F6">INDEX('Trade Data Recording'!G:G,COUNTA('Trade Data Recording'!G:G)-19+ROW(G6)-ROW($B$2),1)</f>
        <v>2</v>
      </c>
      <c r="G6" t="str">
        <f t="array" ref="G6">INDEX('Trade Data Recording'!H:H,COUNTA('Trade Data Recording'!H:H)-19+ROW(H6)-ROW($B$2),1)</f>
        <v>S</v>
      </c>
      <c r="H6">
        <f t="array" ref="H6">INDEX('Trade Data Recording'!I:I,COUNTA('Trade Data Recording'!I:I)-19+ROW(I6)-ROW($B$2),1)</f>
        <v>53.45</v>
      </c>
      <c r="I6">
        <f t="array" ref="I6">INDEX('Trade Data Recording'!J:J,COUNTA('Trade Data Recording'!J:J)-19+ROW(J6)-ROW($B$2),1)</f>
        <v>3</v>
      </c>
      <c r="J6" t="str">
        <f t="array" ref="J6">INDEX('Trade Data Recording'!K:K,COUNTA('Trade Data Recording'!K:K)-19+ROW(K6)-ROW($B$2),1)</f>
        <v>Rise</v>
      </c>
      <c r="K6">
        <f t="array" ref="K6">INDEX('Trade Data Recording'!L:L,COUNTA('Trade Data Recording'!L:L)-19+ROW(L6)-ROW($B$2),1)</f>
        <v>3</v>
      </c>
      <c r="L6">
        <f t="array" ref="L6">INDEX('Trade Data Recording'!M:M,COUNTA('Trade Data Recording'!M:M)-19+ROW(M6)-ROW($B$2),1)</f>
        <v>3</v>
      </c>
      <c r="M6" t="str">
        <f t="array" ref="M6">INDEX('Trade Data Recording'!N:N,COUNTA('Trade Data Recording'!N:N)-19+ROW(N6)-ROW($B$2),1)</f>
        <v>C</v>
      </c>
      <c r="N6">
        <f t="array" ref="N6">INDEX('Trade Data Recording'!O:O,COUNTA('Trade Data Recording'!O:O)-19+ROW(O6)-ROW($B$2),1)</f>
        <v>0.24</v>
      </c>
      <c r="O6">
        <f t="array" ref="O6">INDEX('Trade Data Recording'!P:P,COUNTA('Trade Data Recording'!P:P)-19+ROW(P6)-ROW($B$2),1)</f>
        <v>1</v>
      </c>
      <c r="P6" t="str">
        <f t="array" ref="P6">INDEX('Trade Data Recording'!Q:Q,COUNTA('Trade Data Recording'!Q:Q)-19+ROW(Q6)-ROW($B$2),1)</f>
        <v>Mlpt</v>
      </c>
      <c r="Q6" t="str">
        <f t="array" ref="Q6">INDEX('Trade Data Recording'!R:R,COUNTA('Trade Data Recording'!R:R)-19+ROW(R6)-ROW($B$2),1)</f>
        <v>Y</v>
      </c>
      <c r="R6" t="str">
        <f t="array" ref="R6">INDEX('Trade Data Recording'!S:S,COUNTA('Trade Data Recording'!S:S)-19+ROW(S6)-ROW($B$2),1)</f>
        <v>Y</v>
      </c>
      <c r="S6" t="str">
        <f t="array" ref="S6">INDEX('Trade Data Recording'!T:T,COUNTA('Trade Data Recording'!T:T)-19+ROW(T6)-ROW($B$2),1)</f>
        <v>Y</v>
      </c>
      <c r="T6" t="str">
        <f t="array" ref="T6">INDEX('Trade Data Recording'!U:U,COUNTA('Trade Data Recording'!U:U)-19+ROW(U6)-ROW($B$2),1)</f>
        <v>N</v>
      </c>
      <c r="U6" t="str">
        <f t="array" ref="U6">INDEX('Trade Data Recording'!V:V,COUNTA('Trade Data Recording'!V:V)-19+ROW(V6)-ROW($B$2),1)</f>
        <v>NA</v>
      </c>
      <c r="V6" t="str">
        <f t="array" ref="V6">INDEX('Trade Data Recording'!W:W,COUNTA('Trade Data Recording'!W:W)-19+ROW(W6)-ROW($B$2),1)</f>
        <v>N</v>
      </c>
      <c r="W6">
        <f t="array" ref="W6">INDEX('Trade Data Recording'!X:X,COUNTA('Trade Data Recording'!X:X)-19+ROW(X6)-ROW($B$2),1)</f>
        <v>200</v>
      </c>
      <c r="X6" t="str">
        <f t="array" ref="X6">INDEX('Trade Data Recording'!Y:Y,COUNTA('Trade Data Recording'!Y:Y)-19+ROW(Y6)-ROW($B$2),1)</f>
        <v>N</v>
      </c>
      <c r="Y6" t="str">
        <f t="array" ref="Y6">INDEX('Trade Data Recording'!Z:Z,COUNTA('Trade Data Recording'!Z:Z)-19+ROW(Z6)-ROW($B$2),1)</f>
        <v>N</v>
      </c>
      <c r="Z6" t="str">
        <f t="array" ref="Z6">INDEX('Trade Data Recording'!AA:AA,COUNTA('Trade Data Recording'!AA:AA)-19+ROW(AA6)-ROW($B$2),1)</f>
        <v>Y</v>
      </c>
      <c r="AA6" t="str">
        <f t="array" ref="AA6">INDEX('Trade Data Recording'!AB:AB,COUNTA('Trade Data Recording'!AB:AB)-19+ROW(AB6)-ROW($B$2),1)</f>
        <v>Y</v>
      </c>
      <c r="AB6" t="str">
        <f t="array" ref="AB6">INDEX('Trade Data Recording'!AC:AC,COUNTA('Trade Data Recording'!AC:AC)-19+ROW(AC6)-ROW($B$2),1)</f>
        <v>Y</v>
      </c>
      <c r="AC6" t="str">
        <f t="array" ref="AC6">INDEX('Trade Data Recording'!AD:AD,COUNTA('Trade Data Recording'!AD:AD)-19+ROW(AE6)-ROW($B$2),1)</f>
        <v>LEG 2</v>
      </c>
      <c r="AD6">
        <f t="array" ref="AD6">INDEX('Trade Data Recording'!AE:AE,COUNTA('Trade Data Recording'!AE:AE)-19+ROW(AF6)-ROW($B$2),1)</f>
        <v>5</v>
      </c>
      <c r="AE6" s="14">
        <f t="array" ref="AE6">INDEX('Trade Data Recording'!AF:AF,COUNTA('Trade Data Recording'!AF:AF)-19+ROW(AF6)-ROW($B$2),1)</f>
        <v>-206</v>
      </c>
      <c r="AJ6">
        <f t="shared" si="0"/>
        <v>64</v>
      </c>
      <c r="AK6" s="32">
        <f t="shared" si="1"/>
        <v>-206</v>
      </c>
      <c r="AL6" s="32">
        <f t="shared" si="2"/>
        <v>-1616</v>
      </c>
      <c r="AO6" s="85">
        <v>45092</v>
      </c>
      <c r="AP6">
        <v>-6839</v>
      </c>
    </row>
    <row r="7" spans="1:43" x14ac:dyDescent="0.2">
      <c r="A7">
        <f t="array" ref="A7">INDEX('Trade Data Recording'!B:B,COUNTA('Trade Data Recording'!B:B)-19+ROW(B7)-ROW($B$2),1)</f>
        <v>65</v>
      </c>
      <c r="B7">
        <f t="array" ref="B7">INDEX('Trade Data Recording'!C:C,COUNTA('Trade Data Recording'!C:C)-19+ROW(C7)-ROW($B$2),1)</f>
        <v>45105</v>
      </c>
      <c r="C7" t="str">
        <f t="array" ref="C7">INDEX('Trade Data Recording'!D:D,COUNTA('Trade Data Recording'!D:D)-19+ROW(D7)-ROW($B$2),1)</f>
        <v>Wednesday</v>
      </c>
      <c r="D7">
        <f t="array" ref="D7">INDEX('Trade Data Recording'!E:E,COUNTA('Trade Data Recording'!E:E)-19+ROW(E7)-ROW($B$2),1)</f>
        <v>0.40165509259259258</v>
      </c>
      <c r="E7" t="str">
        <f t="array" ref="E7">INDEX('Trade Data Recording'!F:F,COUNTA('Trade Data Recording'!F:F)-19+ROW(F7)-ROW($B$2),1)</f>
        <v>UAL</v>
      </c>
      <c r="F7">
        <f t="array" ref="F7">INDEX('Trade Data Recording'!G:G,COUNTA('Trade Data Recording'!G:G)-19+ROW(G7)-ROW($B$2),1)</f>
        <v>2</v>
      </c>
      <c r="G7" t="str">
        <f t="array" ref="G7">INDEX('Trade Data Recording'!H:H,COUNTA('Trade Data Recording'!H:H)-19+ROW(H7)-ROW($B$2),1)</f>
        <v>S</v>
      </c>
      <c r="H7">
        <f t="array" ref="H7">INDEX('Trade Data Recording'!I:I,COUNTA('Trade Data Recording'!I:I)-19+ROW(I7)-ROW($B$2),1)</f>
        <v>53.21</v>
      </c>
      <c r="I7">
        <f t="array" ref="I7">INDEX('Trade Data Recording'!J:J,COUNTA('Trade Data Recording'!J:J)-19+ROW(J7)-ROW($B$2),1)</f>
        <v>1</v>
      </c>
      <c r="J7" t="str">
        <f t="array" ref="J7">INDEX('Trade Data Recording'!K:K,COUNTA('Trade Data Recording'!K:K)-19+ROW(K7)-ROW($B$2),1)</f>
        <v>Fall</v>
      </c>
      <c r="K7">
        <f t="array" ref="K7">INDEX('Trade Data Recording'!L:L,COUNTA('Trade Data Recording'!L:L)-19+ROW(L7)-ROW($B$2),1)</f>
        <v>3</v>
      </c>
      <c r="L7">
        <f t="array" ref="L7">INDEX('Trade Data Recording'!M:M,COUNTA('Trade Data Recording'!M:M)-19+ROW(M7)-ROW($B$2),1)</f>
        <v>1</v>
      </c>
      <c r="M7" t="str">
        <f t="array" ref="M7">INDEX('Trade Data Recording'!N:N,COUNTA('Trade Data Recording'!N:N)-19+ROW(N7)-ROW($B$2),1)</f>
        <v>A</v>
      </c>
      <c r="N7">
        <f t="array" ref="N7">INDEX('Trade Data Recording'!O:O,COUNTA('Trade Data Recording'!O:O)-19+ROW(O7)-ROW($B$2),1)</f>
        <v>0.36</v>
      </c>
      <c r="O7">
        <f t="array" ref="O7">INDEX('Trade Data Recording'!P:P,COUNTA('Trade Data Recording'!P:P)-19+ROW(P7)-ROW($B$2),1)</f>
        <v>3</v>
      </c>
      <c r="P7" t="str">
        <f t="array" ref="P7">INDEX('Trade Data Recording'!Q:Q,COUNTA('Trade Data Recording'!Q:Q)-19+ROW(Q7)-ROW($B$2),1)</f>
        <v>Event</v>
      </c>
      <c r="Q7" t="str">
        <f t="array" ref="Q7">INDEX('Trade Data Recording'!R:R,COUNTA('Trade Data Recording'!R:R)-19+ROW(R7)-ROW($B$2),1)</f>
        <v>Y</v>
      </c>
      <c r="R7" t="str">
        <f t="array" ref="R7">INDEX('Trade Data Recording'!S:S,COUNTA('Trade Data Recording'!S:S)-19+ROW(S7)-ROW($B$2),1)</f>
        <v>Y</v>
      </c>
      <c r="S7" t="str">
        <f t="array" ref="S7">INDEX('Trade Data Recording'!T:T,COUNTA('Trade Data Recording'!T:T)-19+ROW(T7)-ROW($B$2),1)</f>
        <v>Y</v>
      </c>
      <c r="T7" t="str">
        <f t="array" ref="T7">INDEX('Trade Data Recording'!U:U,COUNTA('Trade Data Recording'!U:U)-19+ROW(U7)-ROW($B$2),1)</f>
        <v>Y</v>
      </c>
      <c r="U7" t="str">
        <f t="array" ref="U7">INDEX('Trade Data Recording'!V:V,COUNTA('Trade Data Recording'!V:V)-19+ROW(V7)-ROW($B$2),1)</f>
        <v>GOOD</v>
      </c>
      <c r="V7" t="str">
        <f t="array" ref="V7">INDEX('Trade Data Recording'!W:W,COUNTA('Trade Data Recording'!W:W)-19+ROW(W7)-ROW($B$2),1)</f>
        <v>N</v>
      </c>
      <c r="W7">
        <f t="array" ref="W7">INDEX('Trade Data Recording'!X:X,COUNTA('Trade Data Recording'!X:X)-19+ROW(X7)-ROW($B$2),1)</f>
        <v>1000</v>
      </c>
      <c r="X7" t="str">
        <f t="array" ref="X7">INDEX('Trade Data Recording'!Y:Y,COUNTA('Trade Data Recording'!Y:Y)-19+ROW(Y7)-ROW($B$2),1)</f>
        <v>N</v>
      </c>
      <c r="Y7" t="str">
        <f t="array" ref="Y7">INDEX('Trade Data Recording'!Z:Z,COUNTA('Trade Data Recording'!Z:Z)-19+ROW(Z7)-ROW($B$2),1)</f>
        <v>N</v>
      </c>
      <c r="Z7" t="str">
        <f t="array" ref="Z7">INDEX('Trade Data Recording'!AA:AA,COUNTA('Trade Data Recording'!AA:AA)-19+ROW(AA7)-ROW($B$2),1)</f>
        <v>Y</v>
      </c>
      <c r="AA7" t="str">
        <f t="array" ref="AA7">INDEX('Trade Data Recording'!AB:AB,COUNTA('Trade Data Recording'!AB:AB)-19+ROW(AB7)-ROW($B$2),1)</f>
        <v>Y</v>
      </c>
      <c r="AB7" t="str">
        <f t="array" ref="AB7">INDEX('Trade Data Recording'!AC:AC,COUNTA('Trade Data Recording'!AC:AC)-19+ROW(AC7)-ROW($B$2),1)</f>
        <v>N</v>
      </c>
      <c r="AC7" t="str">
        <f t="array" ref="AC7">INDEX('Trade Data Recording'!AD:AD,COUNTA('Trade Data Recording'!AD:AD)-19+ROW(AE7)-ROW($B$2),1)</f>
        <v>LEG 1</v>
      </c>
      <c r="AD7">
        <f t="array" ref="AD7">INDEX('Trade Data Recording'!AE:AE,COUNTA('Trade Data Recording'!AE:AE)-19+ROW(AF7)-ROW($B$2),1)</f>
        <v>4</v>
      </c>
      <c r="AE7" s="14">
        <f t="array" ref="AE7">INDEX('Trade Data Recording'!AF:AF,COUNTA('Trade Data Recording'!AF:AF)-19+ROW(AF7)-ROW($B$2),1)</f>
        <v>-1392</v>
      </c>
      <c r="AJ7">
        <f t="shared" si="0"/>
        <v>65</v>
      </c>
      <c r="AK7" s="32">
        <f t="shared" si="1"/>
        <v>-1392</v>
      </c>
      <c r="AL7" s="32">
        <f t="shared" si="2"/>
        <v>-3008</v>
      </c>
      <c r="AO7" s="85">
        <v>45093</v>
      </c>
      <c r="AP7">
        <v>1826</v>
      </c>
    </row>
    <row r="8" spans="1:43" x14ac:dyDescent="0.2">
      <c r="A8">
        <f t="array" ref="A8">INDEX('Trade Data Recording'!B:B,COUNTA('Trade Data Recording'!B:B)-19+ROW(B8)-ROW($B$2),1)</f>
        <v>66</v>
      </c>
      <c r="B8">
        <f t="array" ref="B8">INDEX('Trade Data Recording'!C:C,COUNTA('Trade Data Recording'!C:C)-19+ROW(C8)-ROW($B$2),1)</f>
        <v>45105</v>
      </c>
      <c r="C8" t="str">
        <f t="array" ref="C8">INDEX('Trade Data Recording'!D:D,COUNTA('Trade Data Recording'!D:D)-19+ROW(D8)-ROW($B$2),1)</f>
        <v>Wednesday</v>
      </c>
      <c r="D8">
        <f t="array" ref="D8">INDEX('Trade Data Recording'!E:E,COUNTA('Trade Data Recording'!E:E)-19+ROW(E8)-ROW($B$2),1)</f>
        <v>0.40313657407407405</v>
      </c>
      <c r="E8" t="str">
        <f t="array" ref="E8">INDEX('Trade Data Recording'!F:F,COUNTA('Trade Data Recording'!F:F)-19+ROW(F8)-ROW($B$2),1)</f>
        <v>UAL</v>
      </c>
      <c r="F8">
        <f t="array" ref="F8">INDEX('Trade Data Recording'!G:G,COUNTA('Trade Data Recording'!G:G)-19+ROW(G8)-ROW($B$2),1)</f>
        <v>2</v>
      </c>
      <c r="G8" t="str">
        <f t="array" ref="G8">INDEX('Trade Data Recording'!H:H,COUNTA('Trade Data Recording'!H:H)-19+ROW(H8)-ROW($B$2),1)</f>
        <v>S</v>
      </c>
      <c r="H8">
        <f t="array" ref="H8">INDEX('Trade Data Recording'!I:I,COUNTA('Trade Data Recording'!I:I)-19+ROW(I8)-ROW($B$2),1)</f>
        <v>67.099999999999994</v>
      </c>
      <c r="I8">
        <f t="array" ref="I8">INDEX('Trade Data Recording'!J:J,COUNTA('Trade Data Recording'!J:J)-19+ROW(J8)-ROW($B$2),1)</f>
        <v>2</v>
      </c>
      <c r="J8" t="str">
        <f t="array" ref="J8">INDEX('Trade Data Recording'!K:K,COUNTA('Trade Data Recording'!K:K)-19+ROW(K8)-ROW($B$2),1)</f>
        <v>Rise</v>
      </c>
      <c r="K8">
        <f t="array" ref="K8">INDEX('Trade Data Recording'!L:L,COUNTA('Trade Data Recording'!L:L)-19+ROW(L8)-ROW($B$2),1)</f>
        <v>3</v>
      </c>
      <c r="L8">
        <f t="array" ref="L8">INDEX('Trade Data Recording'!M:M,COUNTA('Trade Data Recording'!M:M)-19+ROW(M8)-ROW($B$2),1)</f>
        <v>2</v>
      </c>
      <c r="M8" t="str">
        <f t="array" ref="M8">INDEX('Trade Data Recording'!N:N,COUNTA('Trade Data Recording'!N:N)-19+ROW(N8)-ROW($B$2),1)</f>
        <v>C</v>
      </c>
      <c r="N8">
        <f t="array" ref="N8">INDEX('Trade Data Recording'!O:O,COUNTA('Trade Data Recording'!O:O)-19+ROW(O8)-ROW($B$2),1)</f>
        <v>0.23</v>
      </c>
      <c r="O8">
        <f t="array" ref="O8">INDEX('Trade Data Recording'!P:P,COUNTA('Trade Data Recording'!P:P)-19+ROW(P8)-ROW($B$2),1)</f>
        <v>2</v>
      </c>
      <c r="P8" t="str">
        <f t="array" ref="P8">INDEX('Trade Data Recording'!Q:Q,COUNTA('Trade Data Recording'!Q:Q)-19+ROW(Q8)-ROW($B$2),1)</f>
        <v>Event</v>
      </c>
      <c r="Q8" t="str">
        <f t="array" ref="Q8">INDEX('Trade Data Recording'!R:R,COUNTA('Trade Data Recording'!R:R)-19+ROW(R8)-ROW($B$2),1)</f>
        <v>Y</v>
      </c>
      <c r="R8" t="str">
        <f t="array" ref="R8">INDEX('Trade Data Recording'!S:S,COUNTA('Trade Data Recording'!S:S)-19+ROW(S8)-ROW($B$2),1)</f>
        <v>Y</v>
      </c>
      <c r="S8" t="str">
        <f t="array" ref="S8">INDEX('Trade Data Recording'!T:T,COUNTA('Trade Data Recording'!T:T)-19+ROW(T8)-ROW($B$2),1)</f>
        <v>Y</v>
      </c>
      <c r="T8" t="str">
        <f t="array" ref="T8">INDEX('Trade Data Recording'!U:U,COUNTA('Trade Data Recording'!U:U)-19+ROW(U8)-ROW($B$2),1)</f>
        <v>N</v>
      </c>
      <c r="U8" t="str">
        <f t="array" ref="U8">INDEX('Trade Data Recording'!V:V,COUNTA('Trade Data Recording'!V:V)-19+ROW(V8)-ROW($B$2),1)</f>
        <v>NA</v>
      </c>
      <c r="V8" t="str">
        <f t="array" ref="V8">INDEX('Trade Data Recording'!W:W,COUNTA('Trade Data Recording'!W:W)-19+ROW(W8)-ROW($B$2),1)</f>
        <v>N</v>
      </c>
      <c r="W8">
        <f t="array" ref="W8">INDEX('Trade Data Recording'!X:X,COUNTA('Trade Data Recording'!X:X)-19+ROW(X8)-ROW($B$2),1)</f>
        <v>400</v>
      </c>
      <c r="X8" t="str">
        <f t="array" ref="X8">INDEX('Trade Data Recording'!Y:Y,COUNTA('Trade Data Recording'!Y:Y)-19+ROW(Y8)-ROW($B$2),1)</f>
        <v>N</v>
      </c>
      <c r="Y8" t="str">
        <f t="array" ref="Y8">INDEX('Trade Data Recording'!Z:Z,COUNTA('Trade Data Recording'!Z:Z)-19+ROW(Z8)-ROW($B$2),1)</f>
        <v>N</v>
      </c>
      <c r="Z8" t="str">
        <f t="array" ref="Z8">INDEX('Trade Data Recording'!AA:AA,COUNTA('Trade Data Recording'!AA:AA)-19+ROW(AA8)-ROW($B$2),1)</f>
        <v>Y</v>
      </c>
      <c r="AA8" t="str">
        <f t="array" ref="AA8">INDEX('Trade Data Recording'!AB:AB,COUNTA('Trade Data Recording'!AB:AB)-19+ROW(AB8)-ROW($B$2),1)</f>
        <v>Y</v>
      </c>
      <c r="AB8" t="str">
        <f t="array" ref="AB8">INDEX('Trade Data Recording'!AC:AC,COUNTA('Trade Data Recording'!AC:AC)-19+ROW(AC8)-ROW($B$2),1)</f>
        <v>N</v>
      </c>
      <c r="AC8" t="str">
        <f t="array" ref="AC8">INDEX('Trade Data Recording'!AD:AD,COUNTA('Trade Data Recording'!AD:AD)-19+ROW(AE8)-ROW($B$2),1)</f>
        <v>NONE</v>
      </c>
      <c r="AD8">
        <f t="array" ref="AD8">INDEX('Trade Data Recording'!AE:AE,COUNTA('Trade Data Recording'!AE:AE)-19+ROW(AF8)-ROW($B$2),1)</f>
        <v>3</v>
      </c>
      <c r="AE8" s="14">
        <f t="array" ref="AE8">INDEX('Trade Data Recording'!AF:AF,COUNTA('Trade Data Recording'!AF:AF)-19+ROW(AF8)-ROW($B$2),1)</f>
        <v>728</v>
      </c>
      <c r="AJ8">
        <f t="shared" si="0"/>
        <v>66</v>
      </c>
      <c r="AK8" s="32">
        <f t="shared" si="1"/>
        <v>728</v>
      </c>
      <c r="AL8" s="32">
        <f t="shared" si="2"/>
        <v>-2280</v>
      </c>
      <c r="AO8" s="85">
        <v>45098</v>
      </c>
      <c r="AP8">
        <v>1266</v>
      </c>
    </row>
    <row r="9" spans="1:43" x14ac:dyDescent="0.2">
      <c r="A9">
        <f t="array" ref="A9">INDEX('Trade Data Recording'!B:B,COUNTA('Trade Data Recording'!B:B)-19+ROW(B9)-ROW($B$2),1)</f>
        <v>67</v>
      </c>
      <c r="B9">
        <f t="array" ref="B9">INDEX('Trade Data Recording'!C:C,COUNTA('Trade Data Recording'!C:C)-19+ROW(C9)-ROW($B$2),1)</f>
        <v>45105</v>
      </c>
      <c r="C9" t="str">
        <f t="array" ref="C9">INDEX('Trade Data Recording'!D:D,COUNTA('Trade Data Recording'!D:D)-19+ROW(D9)-ROW($B$2),1)</f>
        <v>Wednesday</v>
      </c>
      <c r="D9">
        <f t="array" ref="D9">INDEX('Trade Data Recording'!E:E,COUNTA('Trade Data Recording'!E:E)-19+ROW(E9)-ROW($B$2),1)</f>
        <v>0.40405092592592595</v>
      </c>
      <c r="E9" t="str">
        <f t="array" ref="E9">INDEX('Trade Data Recording'!F:F,COUNTA('Trade Data Recording'!F:F)-19+ROW(F9)-ROW($B$2),1)</f>
        <v>UAL</v>
      </c>
      <c r="F9">
        <f t="array" ref="F9">INDEX('Trade Data Recording'!G:G,COUNTA('Trade Data Recording'!G:G)-19+ROW(G9)-ROW($B$2),1)</f>
        <v>2</v>
      </c>
      <c r="G9" t="str">
        <f t="array" ref="G9">INDEX('Trade Data Recording'!H:H,COUNTA('Trade Data Recording'!H:H)-19+ROW(H9)-ROW($B$2),1)</f>
        <v>L</v>
      </c>
      <c r="H9">
        <f t="array" ref="H9">INDEX('Trade Data Recording'!I:I,COUNTA('Trade Data Recording'!I:I)-19+ROW(I9)-ROW($B$2),1)</f>
        <v>66.75</v>
      </c>
      <c r="I9">
        <f t="array" ref="I9">INDEX('Trade Data Recording'!J:J,COUNTA('Trade Data Recording'!J:J)-19+ROW(J9)-ROW($B$2),1)</f>
        <v>1</v>
      </c>
      <c r="J9" t="str">
        <f t="array" ref="J9">INDEX('Trade Data Recording'!K:K,COUNTA('Trade Data Recording'!K:K)-19+ROW(K9)-ROW($B$2),1)</f>
        <v>Fall</v>
      </c>
      <c r="K9">
        <f t="array" ref="K9">INDEX('Trade Data Recording'!L:L,COUNTA('Trade Data Recording'!L:L)-19+ROW(L9)-ROW($B$2),1)</f>
        <v>1</v>
      </c>
      <c r="L9">
        <f t="array" ref="L9">INDEX('Trade Data Recording'!M:M,COUNTA('Trade Data Recording'!M:M)-19+ROW(M9)-ROW($B$2),1)</f>
        <v>3</v>
      </c>
      <c r="M9" t="str">
        <f t="array" ref="M9">INDEX('Trade Data Recording'!N:N,COUNTA('Trade Data Recording'!N:N)-19+ROW(N9)-ROW($B$2),1)</f>
        <v>C</v>
      </c>
      <c r="N9">
        <f t="array" ref="N9">INDEX('Trade Data Recording'!O:O,COUNTA('Trade Data Recording'!O:O)-19+ROW(O9)-ROW($B$2),1)</f>
        <v>0.18</v>
      </c>
      <c r="O9">
        <f t="array" ref="O9">INDEX('Trade Data Recording'!P:P,COUNTA('Trade Data Recording'!P:P)-19+ROW(P9)-ROW($B$2),1)</f>
        <v>2</v>
      </c>
      <c r="P9" t="str">
        <f t="array" ref="P9">INDEX('Trade Data Recording'!Q:Q,COUNTA('Trade Data Recording'!Q:Q)-19+ROW(Q9)-ROW($B$2),1)</f>
        <v>Event</v>
      </c>
      <c r="Q9" t="str">
        <f t="array" ref="Q9">INDEX('Trade Data Recording'!R:R,COUNTA('Trade Data Recording'!R:R)-19+ROW(R9)-ROW($B$2),1)</f>
        <v>Y</v>
      </c>
      <c r="R9" t="str">
        <f t="array" ref="R9">INDEX('Trade Data Recording'!S:S,COUNTA('Trade Data Recording'!S:S)-19+ROW(S9)-ROW($B$2),1)</f>
        <v>Y</v>
      </c>
      <c r="S9" t="str">
        <f t="array" ref="S9">INDEX('Trade Data Recording'!T:T,COUNTA('Trade Data Recording'!T:T)-19+ROW(T9)-ROW($B$2),1)</f>
        <v>Y</v>
      </c>
      <c r="T9" t="str">
        <f t="array" ref="T9">INDEX('Trade Data Recording'!U:U,COUNTA('Trade Data Recording'!U:U)-19+ROW(U9)-ROW($B$2),1)</f>
        <v>N</v>
      </c>
      <c r="U9" t="str">
        <f t="array" ref="U9">INDEX('Trade Data Recording'!V:V,COUNTA('Trade Data Recording'!V:V)-19+ROW(V9)-ROW($B$2),1)</f>
        <v>NA</v>
      </c>
      <c r="V9" t="str">
        <f t="array" ref="V9">INDEX('Trade Data Recording'!W:W,COUNTA('Trade Data Recording'!W:W)-19+ROW(W9)-ROW($B$2),1)</f>
        <v>N</v>
      </c>
      <c r="W9">
        <f t="array" ref="W9">INDEX('Trade Data Recording'!X:X,COUNTA('Trade Data Recording'!X:X)-19+ROW(X9)-ROW($B$2),1)</f>
        <v>400</v>
      </c>
      <c r="X9" t="str">
        <f t="array" ref="X9">INDEX('Trade Data Recording'!Y:Y,COUNTA('Trade Data Recording'!Y:Y)-19+ROW(Y9)-ROW($B$2),1)</f>
        <v>N</v>
      </c>
      <c r="Y9" t="str">
        <f t="array" ref="Y9">INDEX('Trade Data Recording'!Z:Z,COUNTA('Trade Data Recording'!Z:Z)-19+ROW(Z9)-ROW($B$2),1)</f>
        <v>Y</v>
      </c>
      <c r="Z9" t="str">
        <f t="array" ref="Z9">INDEX('Trade Data Recording'!AA:AA,COUNTA('Trade Data Recording'!AA:AA)-19+ROW(AA9)-ROW($B$2),1)</f>
        <v>Y</v>
      </c>
      <c r="AA9" t="str">
        <f t="array" ref="AA9">INDEX('Trade Data Recording'!AB:AB,COUNTA('Trade Data Recording'!AB:AB)-19+ROW(AB9)-ROW($B$2),1)</f>
        <v>N</v>
      </c>
      <c r="AB9" t="str">
        <f t="array" ref="AB9">INDEX('Trade Data Recording'!AC:AC,COUNTA('Trade Data Recording'!AC:AC)-19+ROW(AC9)-ROW($B$2),1)</f>
        <v>N</v>
      </c>
      <c r="AC9" t="str">
        <f t="array" ref="AC9">INDEX('Trade Data Recording'!AD:AD,COUNTA('Trade Data Recording'!AD:AD)-19+ROW(AE9)-ROW($B$2),1)</f>
        <v>NONE</v>
      </c>
      <c r="AD9">
        <f t="array" ref="AD9">INDEX('Trade Data Recording'!AE:AE,COUNTA('Trade Data Recording'!AE:AE)-19+ROW(AF9)-ROW($B$2),1)</f>
        <v>4</v>
      </c>
      <c r="AE9" s="14">
        <f t="array" ref="AE9">INDEX('Trade Data Recording'!AF:AF,COUNTA('Trade Data Recording'!AF:AF)-19+ROW(AF9)-ROW($B$2),1)</f>
        <v>829</v>
      </c>
      <c r="AJ9">
        <f t="shared" si="0"/>
        <v>67</v>
      </c>
      <c r="AK9" s="32">
        <f t="shared" si="1"/>
        <v>829</v>
      </c>
      <c r="AL9" s="32">
        <f t="shared" si="2"/>
        <v>-1451</v>
      </c>
      <c r="AO9" s="85">
        <v>45099</v>
      </c>
      <c r="AP9">
        <v>8621</v>
      </c>
    </row>
    <row r="10" spans="1:43" x14ac:dyDescent="0.2">
      <c r="A10">
        <f t="array" ref="A10">INDEX('Trade Data Recording'!B:B,COUNTA('Trade Data Recording'!B:B)-19+ROW(B10)-ROW($B$2),1)</f>
        <v>68</v>
      </c>
      <c r="B10">
        <f t="array" ref="B10">INDEX('Trade Data Recording'!C:C,COUNTA('Trade Data Recording'!C:C)-19+ROW(C10)-ROW($B$2),1)</f>
        <v>45105</v>
      </c>
      <c r="C10" t="str">
        <f t="array" ref="C10">INDEX('Trade Data Recording'!D:D,COUNTA('Trade Data Recording'!D:D)-19+ROW(D10)-ROW($B$2),1)</f>
        <v>Wednesday</v>
      </c>
      <c r="D10">
        <f t="array" ref="D10">INDEX('Trade Data Recording'!E:E,COUNTA('Trade Data Recording'!E:E)-19+ROW(E10)-ROW($B$2),1)</f>
        <v>0.39701388888888883</v>
      </c>
      <c r="E10" t="str">
        <f t="array" ref="E10">INDEX('Trade Data Recording'!F:F,COUNTA('Trade Data Recording'!F:F)-19+ROW(F10)-ROW($B$2),1)</f>
        <v>MU</v>
      </c>
      <c r="F10">
        <f t="array" ref="F10">INDEX('Trade Data Recording'!G:G,COUNTA('Trade Data Recording'!G:G)-19+ROW(G10)-ROW($B$2),1)</f>
        <v>2</v>
      </c>
      <c r="G10" t="str">
        <f t="array" ref="G10">INDEX('Trade Data Recording'!H:H,COUNTA('Trade Data Recording'!H:H)-19+ROW(H10)-ROW($B$2),1)</f>
        <v>S</v>
      </c>
      <c r="H10">
        <f t="array" ref="H10">INDEX('Trade Data Recording'!I:I,COUNTA('Trade Data Recording'!I:I)-19+ROW(I10)-ROW($B$2),1)</f>
        <v>66.48</v>
      </c>
      <c r="I10">
        <f t="array" ref="I10">INDEX('Trade Data Recording'!J:J,COUNTA('Trade Data Recording'!J:J)-19+ROW(J10)-ROW($B$2),1)</f>
        <v>3</v>
      </c>
      <c r="J10" t="str">
        <f t="array" ref="J10">INDEX('Trade Data Recording'!K:K,COUNTA('Trade Data Recording'!K:K)-19+ROW(K10)-ROW($B$2),1)</f>
        <v>Rise</v>
      </c>
      <c r="K10">
        <f t="array" ref="K10">INDEX('Trade Data Recording'!L:L,COUNTA('Trade Data Recording'!L:L)-19+ROW(L10)-ROW($B$2),1)</f>
        <v>1</v>
      </c>
      <c r="L10">
        <f t="array" ref="L10">INDEX('Trade Data Recording'!M:M,COUNTA('Trade Data Recording'!M:M)-19+ROW(M10)-ROW($B$2),1)</f>
        <v>4</v>
      </c>
      <c r="M10" t="str">
        <f t="array" ref="M10">INDEX('Trade Data Recording'!N:N,COUNTA('Trade Data Recording'!N:N)-19+ROW(N10)-ROW($B$2),1)</f>
        <v>C</v>
      </c>
      <c r="N10">
        <f t="array" ref="N10">INDEX('Trade Data Recording'!O:O,COUNTA('Trade Data Recording'!O:O)-19+ROW(O10)-ROW($B$2),1)</f>
        <v>0.23</v>
      </c>
      <c r="O10">
        <f t="array" ref="O10">INDEX('Trade Data Recording'!P:P,COUNTA('Trade Data Recording'!P:P)-19+ROW(P10)-ROW($B$2),1)</f>
        <v>2</v>
      </c>
      <c r="P10" t="str">
        <f t="array" ref="P10">INDEX('Trade Data Recording'!Q:Q,COUNTA('Trade Data Recording'!Q:Q)-19+ROW(Q10)-ROW($B$2),1)</f>
        <v>Event</v>
      </c>
      <c r="Q10" t="str">
        <f t="array" ref="Q10">INDEX('Trade Data Recording'!R:R,COUNTA('Trade Data Recording'!R:R)-19+ROW(R10)-ROW($B$2),1)</f>
        <v>Y</v>
      </c>
      <c r="R10" t="str">
        <f t="array" ref="R10">INDEX('Trade Data Recording'!S:S,COUNTA('Trade Data Recording'!S:S)-19+ROW(S10)-ROW($B$2),1)</f>
        <v>Y</v>
      </c>
      <c r="S10" t="str">
        <f t="array" ref="S10">INDEX('Trade Data Recording'!T:T,COUNTA('Trade Data Recording'!T:T)-19+ROW(T10)-ROW($B$2),1)</f>
        <v>Y</v>
      </c>
      <c r="T10" t="str">
        <f t="array" ref="T10">INDEX('Trade Data Recording'!U:U,COUNTA('Trade Data Recording'!U:U)-19+ROW(U10)-ROW($B$2),1)</f>
        <v>N</v>
      </c>
      <c r="U10" t="str">
        <f t="array" ref="U10">INDEX('Trade Data Recording'!V:V,COUNTA('Trade Data Recording'!V:V)-19+ROW(V10)-ROW($B$2),1)</f>
        <v>NA</v>
      </c>
      <c r="V10" t="str">
        <f t="array" ref="V10">INDEX('Trade Data Recording'!W:W,COUNTA('Trade Data Recording'!W:W)-19+ROW(W10)-ROW($B$2),1)</f>
        <v>N</v>
      </c>
      <c r="W10">
        <f t="array" ref="W10">INDEX('Trade Data Recording'!X:X,COUNTA('Trade Data Recording'!X:X)-19+ROW(X10)-ROW($B$2),1)</f>
        <v>400</v>
      </c>
      <c r="X10" t="str">
        <f t="array" ref="X10">INDEX('Trade Data Recording'!Y:Y,COUNTA('Trade Data Recording'!Y:Y)-19+ROW(Y10)-ROW($B$2),1)</f>
        <v>N</v>
      </c>
      <c r="Y10" t="str">
        <f t="array" ref="Y10">INDEX('Trade Data Recording'!Z:Z,COUNTA('Trade Data Recording'!Z:Z)-19+ROW(Z10)-ROW($B$2),1)</f>
        <v>N</v>
      </c>
      <c r="Z10" t="str">
        <f t="array" ref="Z10">INDEX('Trade Data Recording'!AA:AA,COUNTA('Trade Data Recording'!AA:AA)-19+ROW(AA10)-ROW($B$2),1)</f>
        <v>Y</v>
      </c>
      <c r="AA10" t="str">
        <f t="array" ref="AA10">INDEX('Trade Data Recording'!AB:AB,COUNTA('Trade Data Recording'!AB:AB)-19+ROW(AB10)-ROW($B$2),1)</f>
        <v>Y</v>
      </c>
      <c r="AB10" t="str">
        <f t="array" ref="AB10">INDEX('Trade Data Recording'!AC:AC,COUNTA('Trade Data Recording'!AC:AC)-19+ROW(AC10)-ROW($B$2),1)</f>
        <v>N</v>
      </c>
      <c r="AC10" t="str">
        <f t="array" ref="AC10">INDEX('Trade Data Recording'!AD:AD,COUNTA('Trade Data Recording'!AD:AD)-19+ROW(AE10)-ROW($B$2),1)</f>
        <v>NONE</v>
      </c>
      <c r="AD10">
        <f t="array" ref="AD10">INDEX('Trade Data Recording'!AE:AE,COUNTA('Trade Data Recording'!AE:AE)-19+ROW(AF10)-ROW($B$2),1)</f>
        <v>5</v>
      </c>
      <c r="AE10" s="14">
        <f t="array" ref="AE10">INDEX('Trade Data Recording'!AF:AF,COUNTA('Trade Data Recording'!AF:AF)-19+ROW(AF10)-ROW($B$2),1)</f>
        <v>-831</v>
      </c>
      <c r="AJ10">
        <f t="shared" si="0"/>
        <v>68</v>
      </c>
      <c r="AK10" s="32">
        <f t="shared" si="1"/>
        <v>-831</v>
      </c>
      <c r="AL10" s="32">
        <f t="shared" si="2"/>
        <v>-2282</v>
      </c>
      <c r="AO10" s="85">
        <v>45100</v>
      </c>
      <c r="AP10">
        <v>-2597</v>
      </c>
    </row>
    <row r="11" spans="1:43" x14ac:dyDescent="0.2">
      <c r="A11">
        <f t="array" ref="A11">INDEX('Trade Data Recording'!B:B,COUNTA('Trade Data Recording'!B:B)-19+ROW(B11)-ROW($B$2),1)</f>
        <v>69</v>
      </c>
      <c r="B11">
        <f t="array" ref="B11">INDEX('Trade Data Recording'!C:C,COUNTA('Trade Data Recording'!C:C)-19+ROW(C11)-ROW($B$2),1)</f>
        <v>45105</v>
      </c>
      <c r="C11" t="str">
        <f t="array" ref="C11">INDEX('Trade Data Recording'!D:D,COUNTA('Trade Data Recording'!D:D)-19+ROW(D11)-ROW($B$2),1)</f>
        <v>Wednesday</v>
      </c>
      <c r="D11">
        <f t="array" ref="D11">INDEX('Trade Data Recording'!E:E,COUNTA('Trade Data Recording'!E:E)-19+ROW(E11)-ROW($B$2),1)</f>
        <v>0.40832175925925923</v>
      </c>
      <c r="E11" t="str">
        <f t="array" ref="E11">INDEX('Trade Data Recording'!F:F,COUNTA('Trade Data Recording'!F:F)-19+ROW(F11)-ROW($B$2),1)</f>
        <v>MU</v>
      </c>
      <c r="F11">
        <f t="array" ref="F11">INDEX('Trade Data Recording'!G:G,COUNTA('Trade Data Recording'!G:G)-19+ROW(G11)-ROW($B$2),1)</f>
        <v>2</v>
      </c>
      <c r="G11" t="str">
        <f t="array" ref="G11">INDEX('Trade Data Recording'!H:H,COUNTA('Trade Data Recording'!H:H)-19+ROW(H11)-ROW($B$2),1)</f>
        <v>S</v>
      </c>
      <c r="H11">
        <f t="array" ref="H11">INDEX('Trade Data Recording'!I:I,COUNTA('Trade Data Recording'!I:I)-19+ROW(I11)-ROW($B$2),1)</f>
        <v>52.47</v>
      </c>
      <c r="I11">
        <f t="array" ref="I11">INDEX('Trade Data Recording'!J:J,COUNTA('Trade Data Recording'!J:J)-19+ROW(J11)-ROW($B$2),1)</f>
        <v>3</v>
      </c>
      <c r="J11" t="str">
        <f t="array" ref="J11">INDEX('Trade Data Recording'!K:K,COUNTA('Trade Data Recording'!K:K)-19+ROW(K11)-ROW($B$2),1)</f>
        <v>Fall</v>
      </c>
      <c r="K11">
        <f t="array" ref="K11">INDEX('Trade Data Recording'!L:L,COUNTA('Trade Data Recording'!L:L)-19+ROW(L11)-ROW($B$2),1)</f>
        <v>1</v>
      </c>
      <c r="L11">
        <f t="array" ref="L11">INDEX('Trade Data Recording'!M:M,COUNTA('Trade Data Recording'!M:M)-19+ROW(M11)-ROW($B$2),1)</f>
        <v>2</v>
      </c>
      <c r="M11" t="str">
        <f t="array" ref="M11">INDEX('Trade Data Recording'!N:N,COUNTA('Trade Data Recording'!N:N)-19+ROW(N11)-ROW($B$2),1)</f>
        <v>C</v>
      </c>
      <c r="N11">
        <f t="array" ref="N11">INDEX('Trade Data Recording'!O:O,COUNTA('Trade Data Recording'!O:O)-19+ROW(O11)-ROW($B$2),1)</f>
        <v>0.18</v>
      </c>
      <c r="O11">
        <f t="array" ref="O11">INDEX('Trade Data Recording'!P:P,COUNTA('Trade Data Recording'!P:P)-19+ROW(P11)-ROW($B$2),1)</f>
        <v>2</v>
      </c>
      <c r="P11" t="str">
        <f t="array" ref="P11">INDEX('Trade Data Recording'!Q:Q,COUNTA('Trade Data Recording'!Q:Q)-19+ROW(Q11)-ROW($B$2),1)</f>
        <v>Event</v>
      </c>
      <c r="Q11" t="str">
        <f t="array" ref="Q11">INDEX('Trade Data Recording'!R:R,COUNTA('Trade Data Recording'!R:R)-19+ROW(R11)-ROW($B$2),1)</f>
        <v>Y</v>
      </c>
      <c r="R11" t="str">
        <f t="array" ref="R11">INDEX('Trade Data Recording'!S:S,COUNTA('Trade Data Recording'!S:S)-19+ROW(S11)-ROW($B$2),1)</f>
        <v>Y</v>
      </c>
      <c r="S11" t="str">
        <f t="array" ref="S11">INDEX('Trade Data Recording'!T:T,COUNTA('Trade Data Recording'!T:T)-19+ROW(T11)-ROW($B$2),1)</f>
        <v>Y</v>
      </c>
      <c r="T11" t="str">
        <f t="array" ref="T11">INDEX('Trade Data Recording'!U:U,COUNTA('Trade Data Recording'!U:U)-19+ROW(U11)-ROW($B$2),1)</f>
        <v>N</v>
      </c>
      <c r="U11" t="str">
        <f t="array" ref="U11">INDEX('Trade Data Recording'!V:V,COUNTA('Trade Data Recording'!V:V)-19+ROW(V11)-ROW($B$2),1)</f>
        <v>NA</v>
      </c>
      <c r="V11" t="str">
        <f t="array" ref="V11">INDEX('Trade Data Recording'!W:W,COUNTA('Trade Data Recording'!W:W)-19+ROW(W11)-ROW($B$2),1)</f>
        <v>N</v>
      </c>
      <c r="W11">
        <f t="array" ref="W11">INDEX('Trade Data Recording'!X:X,COUNTA('Trade Data Recording'!X:X)-19+ROW(X11)-ROW($B$2),1)</f>
        <v>400</v>
      </c>
      <c r="X11" t="str">
        <f t="array" ref="X11">INDEX('Trade Data Recording'!Y:Y,COUNTA('Trade Data Recording'!Y:Y)-19+ROW(Y11)-ROW($B$2),1)</f>
        <v>N</v>
      </c>
      <c r="Y11" t="str">
        <f t="array" ref="Y11">INDEX('Trade Data Recording'!Z:Z,COUNTA('Trade Data Recording'!Z:Z)-19+ROW(Z11)-ROW($B$2),1)</f>
        <v>Y</v>
      </c>
      <c r="Z11" t="str">
        <f t="array" ref="Z11">INDEX('Trade Data Recording'!AA:AA,COUNTA('Trade Data Recording'!AA:AA)-19+ROW(AA11)-ROW($B$2),1)</f>
        <v>Y</v>
      </c>
      <c r="AA11" t="str">
        <f t="array" ref="AA11">INDEX('Trade Data Recording'!AB:AB,COUNTA('Trade Data Recording'!AB:AB)-19+ROW(AB11)-ROW($B$2),1)</f>
        <v>N</v>
      </c>
      <c r="AB11" t="str">
        <f t="array" ref="AB11">INDEX('Trade Data Recording'!AC:AC,COUNTA('Trade Data Recording'!AC:AC)-19+ROW(AC11)-ROW($B$2),1)</f>
        <v>N</v>
      </c>
      <c r="AC11" t="str">
        <f t="array" ref="AC11">INDEX('Trade Data Recording'!AD:AD,COUNTA('Trade Data Recording'!AD:AD)-19+ROW(AE11)-ROW($B$2),1)</f>
        <v>NONE</v>
      </c>
      <c r="AD11">
        <f t="array" ref="AD11">INDEX('Trade Data Recording'!AE:AE,COUNTA('Trade Data Recording'!AE:AE)-19+ROW(AF11)-ROW($B$2),1)</f>
        <v>4</v>
      </c>
      <c r="AE11" s="14">
        <f t="array" ref="AE11">INDEX('Trade Data Recording'!AF:AF,COUNTA('Trade Data Recording'!AF:AF)-19+ROW(AF11)-ROW($B$2),1)</f>
        <v>-2164</v>
      </c>
      <c r="AJ11">
        <f t="shared" si="0"/>
        <v>69</v>
      </c>
      <c r="AK11" s="32">
        <f t="shared" si="1"/>
        <v>-2164</v>
      </c>
      <c r="AL11" s="32">
        <f t="shared" si="2"/>
        <v>-4446</v>
      </c>
      <c r="AO11" s="85">
        <v>45103</v>
      </c>
      <c r="AP11">
        <v>9351</v>
      </c>
    </row>
    <row r="12" spans="1:43" x14ac:dyDescent="0.2">
      <c r="A12">
        <f t="array" ref="A12">INDEX('Trade Data Recording'!B:B,COUNTA('Trade Data Recording'!B:B)-19+ROW(B12)-ROW($B$2),1)</f>
        <v>70</v>
      </c>
      <c r="B12">
        <f t="array" ref="B12">INDEX('Trade Data Recording'!C:C,COUNTA('Trade Data Recording'!C:C)-19+ROW(C12)-ROW($B$2),1)</f>
        <v>45105</v>
      </c>
      <c r="C12" t="str">
        <f t="array" ref="C12">INDEX('Trade Data Recording'!D:D,COUNTA('Trade Data Recording'!D:D)-19+ROW(D12)-ROW($B$2),1)</f>
        <v>Wednesday</v>
      </c>
      <c r="D12">
        <f t="array" ref="D12">INDEX('Trade Data Recording'!E:E,COUNTA('Trade Data Recording'!E:E)-19+ROW(E12)-ROW($B$2),1)</f>
        <v>0.42894675925925929</v>
      </c>
      <c r="E12" t="str">
        <f t="array" ref="E12">INDEX('Trade Data Recording'!F:F,COUNTA('Trade Data Recording'!F:F)-19+ROW(F12)-ROW($B$2),1)</f>
        <v>MU</v>
      </c>
      <c r="F12">
        <f t="array" ref="F12">INDEX('Trade Data Recording'!G:G,COUNTA('Trade Data Recording'!G:G)-19+ROW(G12)-ROW($B$2),1)</f>
        <v>2</v>
      </c>
      <c r="G12" t="str">
        <f t="array" ref="G12">INDEX('Trade Data Recording'!H:H,COUNTA('Trade Data Recording'!H:H)-19+ROW(H12)-ROW($B$2),1)</f>
        <v>S</v>
      </c>
      <c r="H12">
        <f t="array" ref="H12">INDEX('Trade Data Recording'!I:I,COUNTA('Trade Data Recording'!I:I)-19+ROW(I12)-ROW($B$2),1)</f>
        <v>52.47</v>
      </c>
      <c r="I12">
        <f t="array" ref="I12">INDEX('Trade Data Recording'!J:J,COUNTA('Trade Data Recording'!J:J)-19+ROW(J12)-ROW($B$2),1)</f>
        <v>3</v>
      </c>
      <c r="J12" t="str">
        <f t="array" ref="J12">INDEX('Trade Data Recording'!K:K,COUNTA('Trade Data Recording'!K:K)-19+ROW(K12)-ROW($B$2),1)</f>
        <v>Rise</v>
      </c>
      <c r="K12">
        <f t="array" ref="K12">INDEX('Trade Data Recording'!L:L,COUNTA('Trade Data Recording'!L:L)-19+ROW(L12)-ROW($B$2),1)</f>
        <v>1</v>
      </c>
      <c r="L12">
        <f t="array" ref="L12">INDEX('Trade Data Recording'!M:M,COUNTA('Trade Data Recording'!M:M)-19+ROW(M12)-ROW($B$2),1)</f>
        <v>1</v>
      </c>
      <c r="M12" t="str">
        <f t="array" ref="M12">INDEX('Trade Data Recording'!N:N,COUNTA('Trade Data Recording'!N:N)-19+ROW(N12)-ROW($B$2),1)</f>
        <v>C</v>
      </c>
      <c r="N12">
        <f t="array" ref="N12">INDEX('Trade Data Recording'!O:O,COUNTA('Trade Data Recording'!O:O)-19+ROW(O12)-ROW($B$2),1)</f>
        <v>0.18</v>
      </c>
      <c r="O12">
        <f t="array" ref="O12">INDEX('Trade Data Recording'!P:P,COUNTA('Trade Data Recording'!P:P)-19+ROW(P12)-ROW($B$2),1)</f>
        <v>2</v>
      </c>
      <c r="P12" t="str">
        <f t="array" ref="P12">INDEX('Trade Data Recording'!Q:Q,COUNTA('Trade Data Recording'!Q:Q)-19+ROW(Q12)-ROW($B$2),1)</f>
        <v>Event</v>
      </c>
      <c r="Q12" t="str">
        <f t="array" ref="Q12">INDEX('Trade Data Recording'!R:R,COUNTA('Trade Data Recording'!R:R)-19+ROW(R12)-ROW($B$2),1)</f>
        <v>Y</v>
      </c>
      <c r="R12" t="str">
        <f t="array" ref="R12">INDEX('Trade Data Recording'!S:S,COUNTA('Trade Data Recording'!S:S)-19+ROW(S12)-ROW($B$2),1)</f>
        <v>Y</v>
      </c>
      <c r="S12" t="str">
        <f t="array" ref="S12">INDEX('Trade Data Recording'!T:T,COUNTA('Trade Data Recording'!T:T)-19+ROW(T12)-ROW($B$2),1)</f>
        <v>Y</v>
      </c>
      <c r="T12" t="str">
        <f t="array" ref="T12">INDEX('Trade Data Recording'!U:U,COUNTA('Trade Data Recording'!U:U)-19+ROW(U12)-ROW($B$2),1)</f>
        <v>N</v>
      </c>
      <c r="U12" t="str">
        <f t="array" ref="U12">INDEX('Trade Data Recording'!V:V,COUNTA('Trade Data Recording'!V:V)-19+ROW(V12)-ROW($B$2),1)</f>
        <v>NA</v>
      </c>
      <c r="V12" t="str">
        <f t="array" ref="V12">INDEX('Trade Data Recording'!W:W,COUNTA('Trade Data Recording'!W:W)-19+ROW(W12)-ROW($B$2),1)</f>
        <v>N</v>
      </c>
      <c r="W12">
        <f t="array" ref="W12">INDEX('Trade Data Recording'!X:X,COUNTA('Trade Data Recording'!X:X)-19+ROW(X12)-ROW($B$2),1)</f>
        <v>400</v>
      </c>
      <c r="X12" t="str">
        <f t="array" ref="X12">INDEX('Trade Data Recording'!Y:Y,COUNTA('Trade Data Recording'!Y:Y)-19+ROW(Y12)-ROW($B$2),1)</f>
        <v>N</v>
      </c>
      <c r="Y12" t="str">
        <f t="array" ref="Y12">INDEX('Trade Data Recording'!Z:Z,COUNTA('Trade Data Recording'!Z:Z)-19+ROW(Z12)-ROW($B$2),1)</f>
        <v>Y</v>
      </c>
      <c r="Z12" t="str">
        <f t="array" ref="Z12">INDEX('Trade Data Recording'!AA:AA,COUNTA('Trade Data Recording'!AA:AA)-19+ROW(AA12)-ROW($B$2),1)</f>
        <v>Y</v>
      </c>
      <c r="AA12" t="str">
        <f t="array" ref="AA12">INDEX('Trade Data Recording'!AB:AB,COUNTA('Trade Data Recording'!AB:AB)-19+ROW(AB12)-ROW($B$2),1)</f>
        <v>N</v>
      </c>
      <c r="AB12" t="str">
        <f t="array" ref="AB12">INDEX('Trade Data Recording'!AC:AC,COUNTA('Trade Data Recording'!AC:AC)-19+ROW(AC12)-ROW($B$2),1)</f>
        <v>N</v>
      </c>
      <c r="AC12" t="str">
        <f t="array" ref="AC12">INDEX('Trade Data Recording'!AD:AD,COUNTA('Trade Data Recording'!AD:AD)-19+ROW(AE12)-ROW($B$2),1)</f>
        <v>NONE</v>
      </c>
      <c r="AD12">
        <f t="array" ref="AD12">INDEX('Trade Data Recording'!AE:AE,COUNTA('Trade Data Recording'!AE:AE)-19+ROW(AF12)-ROW($B$2),1)</f>
        <v>2</v>
      </c>
      <c r="AE12" s="14">
        <f t="array" ref="AE12">INDEX('Trade Data Recording'!AF:AF,COUNTA('Trade Data Recording'!AF:AF)-19+ROW(AF12)-ROW($B$2),1)</f>
        <v>-1379</v>
      </c>
      <c r="AJ12">
        <f t="shared" si="0"/>
        <v>70</v>
      </c>
      <c r="AK12" s="32">
        <f t="shared" si="1"/>
        <v>-1379</v>
      </c>
      <c r="AL12" s="32">
        <f t="shared" si="2"/>
        <v>-5825</v>
      </c>
      <c r="AO12" s="85">
        <v>45104</v>
      </c>
      <c r="AP12">
        <v>17395</v>
      </c>
    </row>
    <row r="13" spans="1:43" x14ac:dyDescent="0.2">
      <c r="A13">
        <f t="array" ref="A13">INDEX('Trade Data Recording'!B:B,COUNTA('Trade Data Recording'!B:B)-19+ROW(B13)-ROW($B$2),1)</f>
        <v>71</v>
      </c>
      <c r="B13">
        <f t="array" ref="B13">INDEX('Trade Data Recording'!C:C,COUNTA('Trade Data Recording'!C:C)-19+ROW(C13)-ROW($B$2),1)</f>
        <v>45106</v>
      </c>
      <c r="C13" t="str">
        <f t="array" ref="C13">INDEX('Trade Data Recording'!D:D,COUNTA('Trade Data Recording'!D:D)-19+ROW(D13)-ROW($B$2),1)</f>
        <v>Thursday</v>
      </c>
      <c r="D13">
        <f t="array" ref="D13">INDEX('Trade Data Recording'!E:E,COUNTA('Trade Data Recording'!E:E)-19+ROW(E13)-ROW($B$2),1)</f>
        <v>0.47061342592592598</v>
      </c>
      <c r="E13" t="str">
        <f t="array" ref="E13">INDEX('Trade Data Recording'!F:F,COUNTA('Trade Data Recording'!F:F)-19+ROW(F13)-ROW($B$2),1)</f>
        <v>MU</v>
      </c>
      <c r="F13">
        <f t="array" ref="F13">INDEX('Trade Data Recording'!G:G,COUNTA('Trade Data Recording'!G:G)-19+ROW(G13)-ROW($B$2),1)</f>
        <v>3</v>
      </c>
      <c r="G13" t="str">
        <f t="array" ref="G13">INDEX('Trade Data Recording'!H:H,COUNTA('Trade Data Recording'!H:H)-19+ROW(H13)-ROW($B$2),1)</f>
        <v>S</v>
      </c>
      <c r="H13">
        <f t="array" ref="H13">INDEX('Trade Data Recording'!I:I,COUNTA('Trade Data Recording'!I:I)-19+ROW(I13)-ROW($B$2),1)</f>
        <v>53.47</v>
      </c>
      <c r="I13">
        <f t="array" ref="I13">INDEX('Trade Data Recording'!J:J,COUNTA('Trade Data Recording'!J:J)-19+ROW(J13)-ROW($B$2),1)</f>
        <v>1</v>
      </c>
      <c r="J13" t="str">
        <f t="array" ref="J13">INDEX('Trade Data Recording'!K:K,COUNTA('Trade Data Recording'!K:K)-19+ROW(K13)-ROW($B$2),1)</f>
        <v>Rise</v>
      </c>
      <c r="K13">
        <f t="array" ref="K13">INDEX('Trade Data Recording'!L:L,COUNTA('Trade Data Recording'!L:L)-19+ROW(L13)-ROW($B$2),1)</f>
        <v>3</v>
      </c>
      <c r="L13">
        <f t="array" ref="L13">INDEX('Trade Data Recording'!M:M,COUNTA('Trade Data Recording'!M:M)-19+ROW(M13)-ROW($B$2),1)</f>
        <v>4</v>
      </c>
      <c r="M13" t="str">
        <f t="array" ref="M13">INDEX('Trade Data Recording'!N:N,COUNTA('Trade Data Recording'!N:N)-19+ROW(N13)-ROW($B$2),1)</f>
        <v>C</v>
      </c>
      <c r="N13">
        <f t="array" ref="N13">INDEX('Trade Data Recording'!O:O,COUNTA('Trade Data Recording'!O:O)-19+ROW(O13)-ROW($B$2),1)</f>
        <v>0.18</v>
      </c>
      <c r="O13">
        <f t="array" ref="O13">INDEX('Trade Data Recording'!P:P,COUNTA('Trade Data Recording'!P:P)-19+ROW(P13)-ROW($B$2),1)</f>
        <v>2</v>
      </c>
      <c r="P13" t="str">
        <f t="array" ref="P13">INDEX('Trade Data Recording'!Q:Q,COUNTA('Trade Data Recording'!Q:Q)-19+ROW(Q13)-ROW($B$2),1)</f>
        <v>Event</v>
      </c>
      <c r="Q13" t="str">
        <f t="array" ref="Q13">INDEX('Trade Data Recording'!R:R,COUNTA('Trade Data Recording'!R:R)-19+ROW(R13)-ROW($B$2),1)</f>
        <v>Y</v>
      </c>
      <c r="R13" t="str">
        <f t="array" ref="R13">INDEX('Trade Data Recording'!S:S,COUNTA('Trade Data Recording'!S:S)-19+ROW(S13)-ROW($B$2),1)</f>
        <v>Y</v>
      </c>
      <c r="S13" t="str">
        <f t="array" ref="S13">INDEX('Trade Data Recording'!T:T,COUNTA('Trade Data Recording'!T:T)-19+ROW(T13)-ROW($B$2),1)</f>
        <v>Y</v>
      </c>
      <c r="T13" t="str">
        <f t="array" ref="T13">INDEX('Trade Data Recording'!U:U,COUNTA('Trade Data Recording'!U:U)-19+ROW(U13)-ROW($B$2),1)</f>
        <v>N</v>
      </c>
      <c r="U13" t="str">
        <f t="array" ref="U13">INDEX('Trade Data Recording'!V:V,COUNTA('Trade Data Recording'!V:V)-19+ROW(V13)-ROW($B$2),1)</f>
        <v>NA</v>
      </c>
      <c r="V13" t="str">
        <f t="array" ref="V13">INDEX('Trade Data Recording'!W:W,COUNTA('Trade Data Recording'!W:W)-19+ROW(W13)-ROW($B$2),1)</f>
        <v>N</v>
      </c>
      <c r="W13">
        <f t="array" ref="W13">INDEX('Trade Data Recording'!X:X,COUNTA('Trade Data Recording'!X:X)-19+ROW(X13)-ROW($B$2),1)</f>
        <v>600</v>
      </c>
      <c r="X13" t="str">
        <f t="array" ref="X13">INDEX('Trade Data Recording'!Y:Y,COUNTA('Trade Data Recording'!Y:Y)-19+ROW(Y13)-ROW($B$2),1)</f>
        <v>N</v>
      </c>
      <c r="Y13" t="str">
        <f t="array" ref="Y13">INDEX('Trade Data Recording'!Z:Z,COUNTA('Trade Data Recording'!Z:Z)-19+ROW(Z13)-ROW($B$2),1)</f>
        <v>Y</v>
      </c>
      <c r="Z13" t="str">
        <f t="array" ref="Z13">INDEX('Trade Data Recording'!AA:AA,COUNTA('Trade Data Recording'!AA:AA)-19+ROW(AA13)-ROW($B$2),1)</f>
        <v>Y</v>
      </c>
      <c r="AA13" t="str">
        <f t="array" ref="AA13">INDEX('Trade Data Recording'!AB:AB,COUNTA('Trade Data Recording'!AB:AB)-19+ROW(AB13)-ROW($B$2),1)</f>
        <v>N</v>
      </c>
      <c r="AB13" t="str">
        <f t="array" ref="AB13">INDEX('Trade Data Recording'!AC:AC,COUNTA('Trade Data Recording'!AC:AC)-19+ROW(AC13)-ROW($B$2),1)</f>
        <v>N</v>
      </c>
      <c r="AC13" t="str">
        <f t="array" ref="AC13">INDEX('Trade Data Recording'!AD:AD,COUNTA('Trade Data Recording'!AD:AD)-19+ROW(AE13)-ROW($B$2),1)</f>
        <v>NONE</v>
      </c>
      <c r="AD13">
        <f t="array" ref="AD13">INDEX('Trade Data Recording'!AE:AE,COUNTA('Trade Data Recording'!AE:AE)-19+ROW(AF13)-ROW($B$2),1)</f>
        <v>2</v>
      </c>
      <c r="AE13" s="14">
        <f t="array" ref="AE13">INDEX('Trade Data Recording'!AF:AF,COUNTA('Trade Data Recording'!AF:AF)-19+ROW(AF13)-ROW($B$2),1)</f>
        <v>607</v>
      </c>
      <c r="AJ13">
        <f t="shared" si="0"/>
        <v>71</v>
      </c>
      <c r="AK13" s="32">
        <f t="shared" si="1"/>
        <v>607</v>
      </c>
      <c r="AL13" s="32">
        <f t="shared" si="2"/>
        <v>-5218</v>
      </c>
      <c r="AO13" s="85">
        <v>45105</v>
      </c>
      <c r="AP13">
        <v>-5825</v>
      </c>
    </row>
    <row r="14" spans="1:43" x14ac:dyDescent="0.2">
      <c r="A14">
        <f t="array" ref="A14">INDEX('Trade Data Recording'!B:B,COUNTA('Trade Data Recording'!B:B)-19+ROW(B14)-ROW($B$2),1)</f>
        <v>72</v>
      </c>
      <c r="B14">
        <f t="array" ref="B14">INDEX('Trade Data Recording'!C:C,COUNTA('Trade Data Recording'!C:C)-19+ROW(C14)-ROW($B$2),1)</f>
        <v>45107</v>
      </c>
      <c r="C14" t="str">
        <f t="array" ref="C14">INDEX('Trade Data Recording'!D:D,COUNTA('Trade Data Recording'!D:D)-19+ROW(D14)-ROW($B$2),1)</f>
        <v>Friday</v>
      </c>
      <c r="D14">
        <f t="array" ref="D14">INDEX('Trade Data Recording'!E:E,COUNTA('Trade Data Recording'!E:E)-19+ROW(E14)-ROW($B$2),1)</f>
        <v>0.51228009259259299</v>
      </c>
      <c r="E14" t="str">
        <f t="array" ref="E14">INDEX('Trade Data Recording'!F:F,COUNTA('Trade Data Recording'!F:F)-19+ROW(F14)-ROW($B$2),1)</f>
        <v>MU</v>
      </c>
      <c r="F14">
        <f t="array" ref="F14">INDEX('Trade Data Recording'!G:G,COUNTA('Trade Data Recording'!G:G)-19+ROW(G14)-ROW($B$2),1)</f>
        <v>4</v>
      </c>
      <c r="G14" t="str">
        <f t="array" ref="G14">INDEX('Trade Data Recording'!H:H,COUNTA('Trade Data Recording'!H:H)-19+ROW(H14)-ROW($B$2),1)</f>
        <v>S</v>
      </c>
      <c r="H14">
        <f t="array" ref="H14">INDEX('Trade Data Recording'!I:I,COUNTA('Trade Data Recording'!I:I)-19+ROW(I14)-ROW($B$2),1)</f>
        <v>54.47</v>
      </c>
      <c r="I14">
        <f t="array" ref="I14">INDEX('Trade Data Recording'!J:J,COUNTA('Trade Data Recording'!J:J)-19+ROW(J14)-ROW($B$2),1)</f>
        <v>1</v>
      </c>
      <c r="J14" t="str">
        <f t="array" ref="J14">INDEX('Trade Data Recording'!K:K,COUNTA('Trade Data Recording'!K:K)-19+ROW(K14)-ROW($B$2),1)</f>
        <v>Rise</v>
      </c>
      <c r="K14">
        <f t="array" ref="K14">INDEX('Trade Data Recording'!L:L,COUNTA('Trade Data Recording'!L:L)-19+ROW(L14)-ROW($B$2),1)</f>
        <v>2</v>
      </c>
      <c r="L14">
        <f t="array" ref="L14">INDEX('Trade Data Recording'!M:M,COUNTA('Trade Data Recording'!M:M)-19+ROW(M14)-ROW($B$2),1)</f>
        <v>3</v>
      </c>
      <c r="M14" t="str">
        <f t="array" ref="M14">INDEX('Trade Data Recording'!N:N,COUNTA('Trade Data Recording'!N:N)-19+ROW(N14)-ROW($B$2),1)</f>
        <v>C</v>
      </c>
      <c r="N14">
        <f t="array" ref="N14">INDEX('Trade Data Recording'!O:O,COUNTA('Trade Data Recording'!O:O)-19+ROW(O14)-ROW($B$2),1)</f>
        <v>0.18</v>
      </c>
      <c r="O14">
        <f t="array" ref="O14">INDEX('Trade Data Recording'!P:P,COUNTA('Trade Data Recording'!P:P)-19+ROW(P14)-ROW($B$2),1)</f>
        <v>2</v>
      </c>
      <c r="P14" t="str">
        <f t="array" ref="P14">INDEX('Trade Data Recording'!Q:Q,COUNTA('Trade Data Recording'!Q:Q)-19+ROW(Q14)-ROW($B$2),1)</f>
        <v>Event</v>
      </c>
      <c r="Q14" t="str">
        <f t="array" ref="Q14">INDEX('Trade Data Recording'!R:R,COUNTA('Trade Data Recording'!R:R)-19+ROW(R14)-ROW($B$2),1)</f>
        <v>Y</v>
      </c>
      <c r="R14" t="str">
        <f t="array" ref="R14">INDEX('Trade Data Recording'!S:S,COUNTA('Trade Data Recording'!S:S)-19+ROW(S14)-ROW($B$2),1)</f>
        <v>Y</v>
      </c>
      <c r="S14" t="str">
        <f t="array" ref="S14">INDEX('Trade Data Recording'!T:T,COUNTA('Trade Data Recording'!T:T)-19+ROW(T14)-ROW($B$2),1)</f>
        <v>Y</v>
      </c>
      <c r="T14" t="str">
        <f t="array" ref="T14">INDEX('Trade Data Recording'!U:U,COUNTA('Trade Data Recording'!U:U)-19+ROW(U14)-ROW($B$2),1)</f>
        <v>N</v>
      </c>
      <c r="U14" t="str">
        <f t="array" ref="U14">INDEX('Trade Data Recording'!V:V,COUNTA('Trade Data Recording'!V:V)-19+ROW(V14)-ROW($B$2),1)</f>
        <v>NA</v>
      </c>
      <c r="V14" t="str">
        <f t="array" ref="V14">INDEX('Trade Data Recording'!W:W,COUNTA('Trade Data Recording'!W:W)-19+ROW(W14)-ROW($B$2),1)</f>
        <v>N</v>
      </c>
      <c r="W14">
        <f t="array" ref="W14">INDEX('Trade Data Recording'!X:X,COUNTA('Trade Data Recording'!X:X)-19+ROW(X14)-ROW($B$2),1)</f>
        <v>1600</v>
      </c>
      <c r="X14" t="str">
        <f t="array" ref="X14">INDEX('Trade Data Recording'!Y:Y,COUNTA('Trade Data Recording'!Y:Y)-19+ROW(Y14)-ROW($B$2),1)</f>
        <v>N</v>
      </c>
      <c r="Y14" t="str">
        <f t="array" ref="Y14">INDEX('Trade Data Recording'!Z:Z,COUNTA('Trade Data Recording'!Z:Z)-19+ROW(Z14)-ROW($B$2),1)</f>
        <v>Y</v>
      </c>
      <c r="Z14" t="str">
        <f t="array" ref="Z14">INDEX('Trade Data Recording'!AA:AA,COUNTA('Trade Data Recording'!AA:AA)-19+ROW(AA14)-ROW($B$2),1)</f>
        <v>Y</v>
      </c>
      <c r="AA14" t="str">
        <f t="array" ref="AA14">INDEX('Trade Data Recording'!AB:AB,COUNTA('Trade Data Recording'!AB:AB)-19+ROW(AB14)-ROW($B$2),1)</f>
        <v>N</v>
      </c>
      <c r="AB14" t="str">
        <f t="array" ref="AB14">INDEX('Trade Data Recording'!AC:AC,COUNTA('Trade Data Recording'!AC:AC)-19+ROW(AC14)-ROW($B$2),1)</f>
        <v>N</v>
      </c>
      <c r="AC14" t="str">
        <f t="array" ref="AC14">INDEX('Trade Data Recording'!AD:AD,COUNTA('Trade Data Recording'!AD:AD)-19+ROW(AE14)-ROW($B$2),1)</f>
        <v>NONE</v>
      </c>
      <c r="AD14">
        <f t="array" ref="AD14">INDEX('Trade Data Recording'!AE:AE,COUNTA('Trade Data Recording'!AE:AE)-19+ROW(AF14)-ROW($B$2),1)</f>
        <v>2</v>
      </c>
      <c r="AE14" s="14">
        <f t="array" ref="AE14">INDEX('Trade Data Recording'!AF:AF,COUNTA('Trade Data Recording'!AF:AF)-19+ROW(AF14)-ROW($B$2),1)</f>
        <v>31</v>
      </c>
      <c r="AJ14">
        <f t="shared" si="0"/>
        <v>72</v>
      </c>
      <c r="AK14" s="32">
        <f t="shared" si="1"/>
        <v>31</v>
      </c>
      <c r="AL14" s="32">
        <f t="shared" si="2"/>
        <v>-5187</v>
      </c>
      <c r="AO14" s="85">
        <v>45106</v>
      </c>
      <c r="AP14">
        <v>607</v>
      </c>
    </row>
    <row r="15" spans="1:43" x14ac:dyDescent="0.2">
      <c r="A15">
        <f t="array" ref="A15">INDEX('Trade Data Recording'!B:B,COUNTA('Trade Data Recording'!B:B)-19+ROW(B15)-ROW($B$2),1)</f>
        <v>73</v>
      </c>
      <c r="B15">
        <f t="array" ref="B15">INDEX('Trade Data Recording'!C:C,COUNTA('Trade Data Recording'!C:C)-19+ROW(C15)-ROW($B$2),1)</f>
        <v>45110</v>
      </c>
      <c r="C15" t="str">
        <f t="array" ref="C15">INDEX('Trade Data Recording'!D:D,COUNTA('Trade Data Recording'!D:D)-19+ROW(D15)-ROW($B$2),1)</f>
        <v>Monday</v>
      </c>
      <c r="D15">
        <f t="array" ref="D15">INDEX('Trade Data Recording'!E:E,COUNTA('Trade Data Recording'!E:E)-19+ROW(E15)-ROW($B$2),1)</f>
        <v>0.40313657407407405</v>
      </c>
      <c r="E15" t="str">
        <f t="array" ref="E15">INDEX('Trade Data Recording'!F:F,COUNTA('Trade Data Recording'!F:F)-19+ROW(F15)-ROW($B$2),1)</f>
        <v>SBUX</v>
      </c>
      <c r="F15">
        <f t="array" ref="F15">INDEX('Trade Data Recording'!G:G,COUNTA('Trade Data Recording'!G:G)-19+ROW(G15)-ROW($B$2),1)</f>
        <v>4</v>
      </c>
      <c r="G15" t="str">
        <f t="array" ref="G15">INDEX('Trade Data Recording'!H:H,COUNTA('Trade Data Recording'!H:H)-19+ROW(H15)-ROW($B$2),1)</f>
        <v>L</v>
      </c>
      <c r="H15">
        <f t="array" ref="H15">INDEX('Trade Data Recording'!I:I,COUNTA('Trade Data Recording'!I:I)-19+ROW(I15)-ROW($B$2),1)</f>
        <v>67.75</v>
      </c>
      <c r="I15">
        <f t="array" ref="I15">INDEX('Trade Data Recording'!J:J,COUNTA('Trade Data Recording'!J:J)-19+ROW(J15)-ROW($B$2),1)</f>
        <v>1</v>
      </c>
      <c r="J15" t="str">
        <f t="array" ref="J15">INDEX('Trade Data Recording'!K:K,COUNTA('Trade Data Recording'!K:K)-19+ROW(K15)-ROW($B$2),1)</f>
        <v>Fall</v>
      </c>
      <c r="K15">
        <f t="array" ref="K15">INDEX('Trade Data Recording'!L:L,COUNTA('Trade Data Recording'!L:L)-19+ROW(L15)-ROW($B$2),1)</f>
        <v>2</v>
      </c>
      <c r="L15">
        <f t="array" ref="L15">INDEX('Trade Data Recording'!M:M,COUNTA('Trade Data Recording'!M:M)-19+ROW(M15)-ROW($B$2),1)</f>
        <v>5</v>
      </c>
      <c r="M15" t="str">
        <f t="array" ref="M15">INDEX('Trade Data Recording'!N:N,COUNTA('Trade Data Recording'!N:N)-19+ROW(N15)-ROW($B$2),1)</f>
        <v>C</v>
      </c>
      <c r="N15">
        <f t="array" ref="N15">INDEX('Trade Data Recording'!O:O,COUNTA('Trade Data Recording'!O:O)-19+ROW(O15)-ROW($B$2),1)</f>
        <v>0.17333333333333301</v>
      </c>
      <c r="O15">
        <f t="array" ref="O15">INDEX('Trade Data Recording'!P:P,COUNTA('Trade Data Recording'!P:P)-19+ROW(P15)-ROW($B$2),1)</f>
        <v>2</v>
      </c>
      <c r="P15" t="str">
        <f t="array" ref="P15">INDEX('Trade Data Recording'!Q:Q,COUNTA('Trade Data Recording'!Q:Q)-19+ROW(Q15)-ROW($B$2),1)</f>
        <v>Event</v>
      </c>
      <c r="Q15" t="str">
        <f t="array" ref="Q15">INDEX('Trade Data Recording'!R:R,COUNTA('Trade Data Recording'!R:R)-19+ROW(R15)-ROW($B$2),1)</f>
        <v>Y</v>
      </c>
      <c r="R15" t="str">
        <f t="array" ref="R15">INDEX('Trade Data Recording'!S:S,COUNTA('Trade Data Recording'!S:S)-19+ROW(S15)-ROW($B$2),1)</f>
        <v>Y</v>
      </c>
      <c r="S15" t="str">
        <f t="array" ref="S15">INDEX('Trade Data Recording'!T:T,COUNTA('Trade Data Recording'!T:T)-19+ROW(T15)-ROW($B$2),1)</f>
        <v>Y</v>
      </c>
      <c r="T15" t="str">
        <f t="array" ref="T15">INDEX('Trade Data Recording'!U:U,COUNTA('Trade Data Recording'!U:U)-19+ROW(U15)-ROW($B$2),1)</f>
        <v>N</v>
      </c>
      <c r="U15" t="str">
        <f t="array" ref="U15">INDEX('Trade Data Recording'!V:V,COUNTA('Trade Data Recording'!V:V)-19+ROW(V15)-ROW($B$2),1)</f>
        <v>NA</v>
      </c>
      <c r="V15" t="str">
        <f t="array" ref="V15">INDEX('Trade Data Recording'!W:W,COUNTA('Trade Data Recording'!W:W)-19+ROW(W15)-ROW($B$2),1)</f>
        <v>N</v>
      </c>
      <c r="W15">
        <f t="array" ref="W15">INDEX('Trade Data Recording'!X:X,COUNTA('Trade Data Recording'!X:X)-19+ROW(X15)-ROW($B$2),1)</f>
        <v>1000</v>
      </c>
      <c r="X15" t="str">
        <f t="array" ref="X15">INDEX('Trade Data Recording'!Y:Y,COUNTA('Trade Data Recording'!Y:Y)-19+ROW(Y15)-ROW($B$2),1)</f>
        <v>N</v>
      </c>
      <c r="Y15" t="str">
        <f t="array" ref="Y15">INDEX('Trade Data Recording'!Z:Z,COUNTA('Trade Data Recording'!Z:Z)-19+ROW(Z15)-ROW($B$2),1)</f>
        <v>Y</v>
      </c>
      <c r="Z15" t="str">
        <f t="array" ref="Z15">INDEX('Trade Data Recording'!AA:AA,COUNTA('Trade Data Recording'!AA:AA)-19+ROW(AA15)-ROW($B$2),1)</f>
        <v>Y</v>
      </c>
      <c r="AA15" t="str">
        <f t="array" ref="AA15">INDEX('Trade Data Recording'!AB:AB,COUNTA('Trade Data Recording'!AB:AB)-19+ROW(AB15)-ROW($B$2),1)</f>
        <v>N</v>
      </c>
      <c r="AB15" t="str">
        <f t="array" ref="AB15">INDEX('Trade Data Recording'!AC:AC,COUNTA('Trade Data Recording'!AC:AC)-19+ROW(AC15)-ROW($B$2),1)</f>
        <v>N</v>
      </c>
      <c r="AC15" t="str">
        <f t="array" ref="AC15">INDEX('Trade Data Recording'!AD:AD,COUNTA('Trade Data Recording'!AD:AD)-19+ROW(AE15)-ROW($B$2),1)</f>
        <v>NONE</v>
      </c>
      <c r="AD15">
        <f t="array" ref="AD15">INDEX('Trade Data Recording'!AE:AE,COUNTA('Trade Data Recording'!AE:AE)-19+ROW(AF15)-ROW($B$2),1)</f>
        <v>1</v>
      </c>
      <c r="AE15" s="14">
        <f t="array" ref="AE15">INDEX('Trade Data Recording'!AF:AF,COUNTA('Trade Data Recording'!AF:AF)-19+ROW(AF15)-ROW($B$2),1)</f>
        <v>-373.6</v>
      </c>
      <c r="AJ15">
        <f t="shared" si="0"/>
        <v>73</v>
      </c>
      <c r="AK15" s="32">
        <f t="shared" si="1"/>
        <v>-373.6</v>
      </c>
      <c r="AL15" s="32">
        <f t="shared" si="2"/>
        <v>-5560.6</v>
      </c>
      <c r="AO15" s="85">
        <v>45107</v>
      </c>
      <c r="AP15">
        <v>31</v>
      </c>
    </row>
    <row r="16" spans="1:43" x14ac:dyDescent="0.2">
      <c r="A16">
        <f t="array" ref="A16">INDEX('Trade Data Recording'!B:B,COUNTA('Trade Data Recording'!B:B)-19+ROW(B16)-ROW($B$2),1)</f>
        <v>74</v>
      </c>
      <c r="B16">
        <f t="array" ref="B16">INDEX('Trade Data Recording'!C:C,COUNTA('Trade Data Recording'!C:C)-19+ROW(C16)-ROW($B$2),1)</f>
        <v>45111</v>
      </c>
      <c r="C16" t="str">
        <f t="array" ref="C16">INDEX('Trade Data Recording'!D:D,COUNTA('Trade Data Recording'!D:D)-19+ROW(D16)-ROW($B$2),1)</f>
        <v>Tuesday</v>
      </c>
      <c r="D16">
        <f t="array" ref="D16">INDEX('Trade Data Recording'!E:E,COUNTA('Trade Data Recording'!E:E)-19+ROW(E16)-ROW($B$2),1)</f>
        <v>0.40405092592592595</v>
      </c>
      <c r="E16" t="str">
        <f t="array" ref="E16">INDEX('Trade Data Recording'!F:F,COUNTA('Trade Data Recording'!F:F)-19+ROW(F16)-ROW($B$2),1)</f>
        <v>MU</v>
      </c>
      <c r="F16">
        <f t="array" ref="F16">INDEX('Trade Data Recording'!G:G,COUNTA('Trade Data Recording'!G:G)-19+ROW(G16)-ROW($B$2),1)</f>
        <v>4</v>
      </c>
      <c r="G16" t="str">
        <f t="array" ref="G16">INDEX('Trade Data Recording'!H:H,COUNTA('Trade Data Recording'!H:H)-19+ROW(H16)-ROW($B$2),1)</f>
        <v>S</v>
      </c>
      <c r="H16">
        <f t="array" ref="H16">INDEX('Trade Data Recording'!I:I,COUNTA('Trade Data Recording'!I:I)-19+ROW(I16)-ROW($B$2),1)</f>
        <v>48.966000000000001</v>
      </c>
      <c r="I16">
        <f t="array" ref="I16">INDEX('Trade Data Recording'!J:J,COUNTA('Trade Data Recording'!J:J)-19+ROW(J16)-ROW($B$2),1)</f>
        <v>1</v>
      </c>
      <c r="J16" t="str">
        <f t="array" ref="J16">INDEX('Trade Data Recording'!K:K,COUNTA('Trade Data Recording'!K:K)-19+ROW(K16)-ROW($B$2),1)</f>
        <v>Rise</v>
      </c>
      <c r="K16">
        <f t="array" ref="K16">INDEX('Trade Data Recording'!L:L,COUNTA('Trade Data Recording'!L:L)-19+ROW(L16)-ROW($B$2),1)</f>
        <v>2</v>
      </c>
      <c r="L16">
        <f t="array" ref="L16">INDEX('Trade Data Recording'!M:M,COUNTA('Trade Data Recording'!M:M)-19+ROW(M16)-ROW($B$2),1)</f>
        <v>3</v>
      </c>
      <c r="M16" t="str">
        <f t="array" ref="M16">INDEX('Trade Data Recording'!N:N,COUNTA('Trade Data Recording'!N:N)-19+ROW(N16)-ROW($B$2),1)</f>
        <v>C</v>
      </c>
      <c r="N16">
        <f t="array" ref="N16">INDEX('Trade Data Recording'!O:O,COUNTA('Trade Data Recording'!O:O)-19+ROW(O16)-ROW($B$2),1)</f>
        <v>0.169047619047619</v>
      </c>
      <c r="O16">
        <f t="array" ref="O16">INDEX('Trade Data Recording'!P:P,COUNTA('Trade Data Recording'!P:P)-19+ROW(P16)-ROW($B$2),1)</f>
        <v>2</v>
      </c>
      <c r="P16" t="str">
        <f t="array" ref="P16">INDEX('Trade Data Recording'!Q:Q,COUNTA('Trade Data Recording'!Q:Q)-19+ROW(Q16)-ROW($B$2),1)</f>
        <v>Event</v>
      </c>
      <c r="Q16" t="str">
        <f t="array" ref="Q16">INDEX('Trade Data Recording'!R:R,COUNTA('Trade Data Recording'!R:R)-19+ROW(R16)-ROW($B$2),1)</f>
        <v>Y</v>
      </c>
      <c r="R16" t="str">
        <f t="array" ref="R16">INDEX('Trade Data Recording'!S:S,COUNTA('Trade Data Recording'!S:S)-19+ROW(S16)-ROW($B$2),1)</f>
        <v>Y</v>
      </c>
      <c r="S16" t="str">
        <f t="array" ref="S16">INDEX('Trade Data Recording'!T:T,COUNTA('Trade Data Recording'!T:T)-19+ROW(T16)-ROW($B$2),1)</f>
        <v>Y</v>
      </c>
      <c r="T16" t="str">
        <f t="array" ref="T16">INDEX('Trade Data Recording'!U:U,COUNTA('Trade Data Recording'!U:U)-19+ROW(U16)-ROW($B$2),1)</f>
        <v>N</v>
      </c>
      <c r="U16" t="str">
        <f t="array" ref="U16">INDEX('Trade Data Recording'!V:V,COUNTA('Trade Data Recording'!V:V)-19+ROW(V16)-ROW($B$2),1)</f>
        <v>NA</v>
      </c>
      <c r="V16" t="str">
        <f t="array" ref="V16">INDEX('Trade Data Recording'!W:W,COUNTA('Trade Data Recording'!W:W)-19+ROW(W16)-ROW($B$2),1)</f>
        <v>N</v>
      </c>
      <c r="W16">
        <f t="array" ref="W16">INDEX('Trade Data Recording'!X:X,COUNTA('Trade Data Recording'!X:X)-19+ROW(X16)-ROW($B$2),1)</f>
        <v>1400</v>
      </c>
      <c r="X16" t="str">
        <f t="array" ref="X16">INDEX('Trade Data Recording'!Y:Y,COUNTA('Trade Data Recording'!Y:Y)-19+ROW(Y16)-ROW($B$2),1)</f>
        <v>N</v>
      </c>
      <c r="Y16" t="str">
        <f t="array" ref="Y16">INDEX('Trade Data Recording'!Z:Z,COUNTA('Trade Data Recording'!Z:Z)-19+ROW(Z16)-ROW($B$2),1)</f>
        <v>N</v>
      </c>
      <c r="Z16" t="str">
        <f t="array" ref="Z16">INDEX('Trade Data Recording'!AA:AA,COUNTA('Trade Data Recording'!AA:AA)-19+ROW(AA16)-ROW($B$2),1)</f>
        <v>Y</v>
      </c>
      <c r="AA16" t="str">
        <f t="array" ref="AA16">INDEX('Trade Data Recording'!AB:AB,COUNTA('Trade Data Recording'!AB:AB)-19+ROW(AB16)-ROW($B$2),1)</f>
        <v>Y</v>
      </c>
      <c r="AB16" t="str">
        <f t="array" ref="AB16">INDEX('Trade Data Recording'!AC:AC,COUNTA('Trade Data Recording'!AC:AC)-19+ROW(AC16)-ROW($B$2),1)</f>
        <v>N</v>
      </c>
      <c r="AC16" t="str">
        <f t="array" ref="AC16">INDEX('Trade Data Recording'!AD:AD,COUNTA('Trade Data Recording'!AD:AD)-19+ROW(AE16)-ROW($B$2),1)</f>
        <v>NONE</v>
      </c>
      <c r="AD16">
        <f t="array" ref="AD16">INDEX('Trade Data Recording'!AE:AE,COUNTA('Trade Data Recording'!AE:AE)-19+ROW(AF16)-ROW($B$2),1)</f>
        <v>2</v>
      </c>
      <c r="AE16" s="14">
        <f t="array" ref="AE16">INDEX('Trade Data Recording'!AF:AF,COUNTA('Trade Data Recording'!AF:AF)-19+ROW(AF16)-ROW($B$2),1)</f>
        <v>3910</v>
      </c>
      <c r="AJ16">
        <f t="shared" si="0"/>
        <v>74</v>
      </c>
      <c r="AK16" s="32">
        <f t="shared" si="1"/>
        <v>3910</v>
      </c>
      <c r="AL16" s="32">
        <f t="shared" si="2"/>
        <v>-1650.6000000000004</v>
      </c>
      <c r="AO16" s="85">
        <v>45110</v>
      </c>
      <c r="AP16">
        <v>-373.6</v>
      </c>
    </row>
    <row r="17" spans="1:42" x14ac:dyDescent="0.2">
      <c r="A17">
        <f t="array" ref="A17">INDEX('Trade Data Recording'!B:B,COUNTA('Trade Data Recording'!B:B)-19+ROW(B17)-ROW($B$2),1)</f>
        <v>75</v>
      </c>
      <c r="B17">
        <f t="array" ref="B17">INDEX('Trade Data Recording'!C:C,COUNTA('Trade Data Recording'!C:C)-19+ROW(C17)-ROW($B$2),1)</f>
        <v>45112</v>
      </c>
      <c r="C17" t="str">
        <f t="array" ref="C17">INDEX('Trade Data Recording'!D:D,COUNTA('Trade Data Recording'!D:D)-19+ROW(D17)-ROW($B$2),1)</f>
        <v>Wednesday</v>
      </c>
      <c r="D17">
        <f t="array" ref="D17">INDEX('Trade Data Recording'!E:E,COUNTA('Trade Data Recording'!E:E)-19+ROW(E17)-ROW($B$2),1)</f>
        <v>0.39701388888888883</v>
      </c>
      <c r="E17" t="str">
        <f t="array" ref="E17">INDEX('Trade Data Recording'!F:F,COUNTA('Trade Data Recording'!F:F)-19+ROW(F17)-ROW($B$2),1)</f>
        <v>BABA</v>
      </c>
      <c r="F17">
        <f t="array" ref="F17">INDEX('Trade Data Recording'!G:G,COUNTA('Trade Data Recording'!G:G)-19+ROW(G17)-ROW($B$2),1)</f>
        <v>4</v>
      </c>
      <c r="G17" t="str">
        <f t="array" ref="G17">INDEX('Trade Data Recording'!H:H,COUNTA('Trade Data Recording'!H:H)-19+ROW(H17)-ROW($B$2),1)</f>
        <v>S</v>
      </c>
      <c r="H17">
        <f t="array" ref="H17">INDEX('Trade Data Recording'!I:I,COUNTA('Trade Data Recording'!I:I)-19+ROW(I17)-ROW($B$2),1)</f>
        <v>46.664000000000001</v>
      </c>
      <c r="I17">
        <f t="array" ref="I17">INDEX('Trade Data Recording'!J:J,COUNTA('Trade Data Recording'!J:J)-19+ROW(J17)-ROW($B$2),1)</f>
        <v>1</v>
      </c>
      <c r="J17" t="str">
        <f t="array" ref="J17">INDEX('Trade Data Recording'!K:K,COUNTA('Trade Data Recording'!K:K)-19+ROW(K17)-ROW($B$2),1)</f>
        <v>Rise</v>
      </c>
      <c r="K17">
        <f t="array" ref="K17">INDEX('Trade Data Recording'!L:L,COUNTA('Trade Data Recording'!L:L)-19+ROW(L17)-ROW($B$2),1)</f>
        <v>2</v>
      </c>
      <c r="L17">
        <f t="array" ref="L17">INDEX('Trade Data Recording'!M:M,COUNTA('Trade Data Recording'!M:M)-19+ROW(M17)-ROW($B$2),1)</f>
        <v>5</v>
      </c>
      <c r="M17" t="str">
        <f t="array" ref="M17">INDEX('Trade Data Recording'!N:N,COUNTA('Trade Data Recording'!N:N)-19+ROW(N17)-ROW($B$2),1)</f>
        <v>C</v>
      </c>
      <c r="N17">
        <f t="array" ref="N17">INDEX('Trade Data Recording'!O:O,COUNTA('Trade Data Recording'!O:O)-19+ROW(O17)-ROW($B$2),1)</f>
        <v>0.164761904761905</v>
      </c>
      <c r="O17">
        <f t="array" ref="O17">INDEX('Trade Data Recording'!P:P,COUNTA('Trade Data Recording'!P:P)-19+ROW(P17)-ROW($B$2),1)</f>
        <v>2</v>
      </c>
      <c r="P17" t="str">
        <f t="array" ref="P17">INDEX('Trade Data Recording'!Q:Q,COUNTA('Trade Data Recording'!Q:Q)-19+ROW(Q17)-ROW($B$2),1)</f>
        <v>Event</v>
      </c>
      <c r="Q17" t="str">
        <f t="array" ref="Q17">INDEX('Trade Data Recording'!R:R,COUNTA('Trade Data Recording'!R:R)-19+ROW(R17)-ROW($B$2),1)</f>
        <v>Y</v>
      </c>
      <c r="R17" t="str">
        <f t="array" ref="R17">INDEX('Trade Data Recording'!S:S,COUNTA('Trade Data Recording'!S:S)-19+ROW(S17)-ROW($B$2),1)</f>
        <v>Y</v>
      </c>
      <c r="S17" t="str">
        <f t="array" ref="S17">INDEX('Trade Data Recording'!T:T,COUNTA('Trade Data Recording'!T:T)-19+ROW(T17)-ROW($B$2),1)</f>
        <v>Y</v>
      </c>
      <c r="T17" t="str">
        <f t="array" ref="T17">INDEX('Trade Data Recording'!U:U,COUNTA('Trade Data Recording'!U:U)-19+ROW(U17)-ROW($B$2),1)</f>
        <v>N</v>
      </c>
      <c r="U17" t="str">
        <f t="array" ref="U17">INDEX('Trade Data Recording'!V:V,COUNTA('Trade Data Recording'!V:V)-19+ROW(V17)-ROW($B$2),1)</f>
        <v>NA</v>
      </c>
      <c r="V17" t="str">
        <f t="array" ref="V17">INDEX('Trade Data Recording'!W:W,COUNTA('Trade Data Recording'!W:W)-19+ROW(W17)-ROW($B$2),1)</f>
        <v>N</v>
      </c>
      <c r="W17">
        <f t="array" ref="W17">INDEX('Trade Data Recording'!X:X,COUNTA('Trade Data Recording'!X:X)-19+ROW(X17)-ROW($B$2),1)</f>
        <v>800</v>
      </c>
      <c r="X17" t="str">
        <f t="array" ref="X17">INDEX('Trade Data Recording'!Y:Y,COUNTA('Trade Data Recording'!Y:Y)-19+ROW(Y17)-ROW($B$2),1)</f>
        <v>N</v>
      </c>
      <c r="Y17" t="str">
        <f t="array" ref="Y17">INDEX('Trade Data Recording'!Z:Z,COUNTA('Trade Data Recording'!Z:Z)-19+ROW(Z17)-ROW($B$2),1)</f>
        <v>Y</v>
      </c>
      <c r="Z17" t="str">
        <f t="array" ref="Z17">INDEX('Trade Data Recording'!AA:AA,COUNTA('Trade Data Recording'!AA:AA)-19+ROW(AA17)-ROW($B$2),1)</f>
        <v>Y</v>
      </c>
      <c r="AA17" t="str">
        <f t="array" ref="AA17">INDEX('Trade Data Recording'!AB:AB,COUNTA('Trade Data Recording'!AB:AB)-19+ROW(AB17)-ROW($B$2),1)</f>
        <v>N</v>
      </c>
      <c r="AB17" t="str">
        <f t="array" ref="AB17">INDEX('Trade Data Recording'!AC:AC,COUNTA('Trade Data Recording'!AC:AC)-19+ROW(AC17)-ROW($B$2),1)</f>
        <v>N</v>
      </c>
      <c r="AC17" t="str">
        <f t="array" ref="AC17">INDEX('Trade Data Recording'!AD:AD,COUNTA('Trade Data Recording'!AD:AD)-19+ROW(AE17)-ROW($B$2),1)</f>
        <v>NONE</v>
      </c>
      <c r="AD17">
        <f t="array" ref="AD17">INDEX('Trade Data Recording'!AE:AE,COUNTA('Trade Data Recording'!AE:AE)-19+ROW(AF17)-ROW($B$2),1)</f>
        <v>4</v>
      </c>
      <c r="AE17" s="14">
        <f t="array" ref="AE17">INDEX('Trade Data Recording'!AF:AF,COUNTA('Trade Data Recording'!AF:AF)-19+ROW(AF17)-ROW($B$2),1)</f>
        <v>300</v>
      </c>
      <c r="AJ17">
        <f t="shared" si="0"/>
        <v>75</v>
      </c>
      <c r="AK17" s="32">
        <f t="shared" si="1"/>
        <v>300</v>
      </c>
      <c r="AL17" s="32">
        <f t="shared" si="2"/>
        <v>-1350.6000000000004</v>
      </c>
      <c r="AO17" s="85">
        <v>45111</v>
      </c>
      <c r="AP17">
        <v>3910</v>
      </c>
    </row>
    <row r="18" spans="1:42" x14ac:dyDescent="0.2">
      <c r="A18">
        <f t="array" ref="A18">INDEX('Trade Data Recording'!B:B,COUNTA('Trade Data Recording'!B:B)-19+ROW(B18)-ROW($B$2),1)</f>
        <v>76</v>
      </c>
      <c r="B18">
        <f t="array" ref="B18">INDEX('Trade Data Recording'!C:C,COUNTA('Trade Data Recording'!C:C)-19+ROW(C18)-ROW($B$2),1)</f>
        <v>45113</v>
      </c>
      <c r="C18" t="str">
        <f t="array" ref="C18">INDEX('Trade Data Recording'!D:D,COUNTA('Trade Data Recording'!D:D)-19+ROW(D18)-ROW($B$2),1)</f>
        <v>Thursday</v>
      </c>
      <c r="D18">
        <f t="array" ref="D18">INDEX('Trade Data Recording'!E:E,COUNTA('Trade Data Recording'!E:E)-19+ROW(E18)-ROW($B$2),1)</f>
        <v>0.40832175925925923</v>
      </c>
      <c r="E18" t="str">
        <f t="array" ref="E18">INDEX('Trade Data Recording'!F:F,COUNTA('Trade Data Recording'!F:F)-19+ROW(F18)-ROW($B$2),1)</f>
        <v>XOM</v>
      </c>
      <c r="F18">
        <f t="array" ref="F18">INDEX('Trade Data Recording'!G:G,COUNTA('Trade Data Recording'!G:G)-19+ROW(G18)-ROW($B$2),1)</f>
        <v>5</v>
      </c>
      <c r="G18" t="str">
        <f t="array" ref="G18">INDEX('Trade Data Recording'!H:H,COUNTA('Trade Data Recording'!H:H)-19+ROW(H18)-ROW($B$2),1)</f>
        <v>S</v>
      </c>
      <c r="H18">
        <f t="array" ref="H18">INDEX('Trade Data Recording'!I:I,COUNTA('Trade Data Recording'!I:I)-19+ROW(I18)-ROW($B$2),1)</f>
        <v>44.362000000000002</v>
      </c>
      <c r="I18">
        <f t="array" ref="I18">INDEX('Trade Data Recording'!J:J,COUNTA('Trade Data Recording'!J:J)-19+ROW(J18)-ROW($B$2),1)</f>
        <v>1</v>
      </c>
      <c r="J18" t="str">
        <f t="array" ref="J18">INDEX('Trade Data Recording'!K:K,COUNTA('Trade Data Recording'!K:K)-19+ROW(K18)-ROW($B$2),1)</f>
        <v>Rise</v>
      </c>
      <c r="K18">
        <f t="array" ref="K18">INDEX('Trade Data Recording'!L:L,COUNTA('Trade Data Recording'!L:L)-19+ROW(L18)-ROW($B$2),1)</f>
        <v>2</v>
      </c>
      <c r="L18">
        <f t="array" ref="L18">INDEX('Trade Data Recording'!M:M,COUNTA('Trade Data Recording'!M:M)-19+ROW(M18)-ROW($B$2),1)</f>
        <v>1</v>
      </c>
      <c r="M18" t="str">
        <f t="array" ref="M18">INDEX('Trade Data Recording'!N:N,COUNTA('Trade Data Recording'!N:N)-19+ROW(N18)-ROW($B$2),1)</f>
        <v>C</v>
      </c>
      <c r="N18">
        <f t="array" ref="N18">INDEX('Trade Data Recording'!O:O,COUNTA('Trade Data Recording'!O:O)-19+ROW(O18)-ROW($B$2),1)</f>
        <v>0.16047619047618999</v>
      </c>
      <c r="O18">
        <f t="array" ref="O18">INDEX('Trade Data Recording'!P:P,COUNTA('Trade Data Recording'!P:P)-19+ROW(P18)-ROW($B$2),1)</f>
        <v>2</v>
      </c>
      <c r="P18" t="str">
        <f t="array" ref="P18">INDEX('Trade Data Recording'!Q:Q,COUNTA('Trade Data Recording'!Q:Q)-19+ROW(Q18)-ROW($B$2),1)</f>
        <v>Event</v>
      </c>
      <c r="Q18" t="str">
        <f t="array" ref="Q18">INDEX('Trade Data Recording'!R:R,COUNTA('Trade Data Recording'!R:R)-19+ROW(R18)-ROW($B$2),1)</f>
        <v>Y</v>
      </c>
      <c r="R18" t="str">
        <f t="array" ref="R18">INDEX('Trade Data Recording'!S:S,COUNTA('Trade Data Recording'!S:S)-19+ROW(S18)-ROW($B$2),1)</f>
        <v>Y</v>
      </c>
      <c r="S18" t="str">
        <f t="array" ref="S18">INDEX('Trade Data Recording'!T:T,COUNTA('Trade Data Recording'!T:T)-19+ROW(T18)-ROW($B$2),1)</f>
        <v>Y</v>
      </c>
      <c r="T18" t="str">
        <f t="array" ref="T18">INDEX('Trade Data Recording'!U:U,COUNTA('Trade Data Recording'!U:U)-19+ROW(U18)-ROW($B$2),1)</f>
        <v>N</v>
      </c>
      <c r="U18" t="str">
        <f t="array" ref="U18">INDEX('Trade Data Recording'!V:V,COUNTA('Trade Data Recording'!V:V)-19+ROW(V18)-ROW($B$2),1)</f>
        <v>NA</v>
      </c>
      <c r="V18" t="str">
        <f t="array" ref="V18">INDEX('Trade Data Recording'!W:W,COUNTA('Trade Data Recording'!W:W)-19+ROW(W18)-ROW($B$2),1)</f>
        <v>N</v>
      </c>
      <c r="W18">
        <f t="array" ref="W18">INDEX('Trade Data Recording'!X:X,COUNTA('Trade Data Recording'!X:X)-19+ROW(X18)-ROW($B$2),1)</f>
        <v>200</v>
      </c>
      <c r="X18" t="str">
        <f t="array" ref="X18">INDEX('Trade Data Recording'!Y:Y,COUNTA('Trade Data Recording'!Y:Y)-19+ROW(Y18)-ROW($B$2),1)</f>
        <v>N</v>
      </c>
      <c r="Y18" t="str">
        <f t="array" ref="Y18">INDEX('Trade Data Recording'!Z:Z,COUNTA('Trade Data Recording'!Z:Z)-19+ROW(Z18)-ROW($B$2),1)</f>
        <v>Y</v>
      </c>
      <c r="Z18" t="str">
        <f t="array" ref="Z18">INDEX('Trade Data Recording'!AA:AA,COUNTA('Trade Data Recording'!AA:AA)-19+ROW(AA18)-ROW($B$2),1)</f>
        <v>Y</v>
      </c>
      <c r="AA18" t="str">
        <f t="array" ref="AA18">INDEX('Trade Data Recording'!AB:AB,COUNTA('Trade Data Recording'!AB:AB)-19+ROW(AB18)-ROW($B$2),1)</f>
        <v>N</v>
      </c>
      <c r="AB18" t="str">
        <f t="array" ref="AB18">INDEX('Trade Data Recording'!AC:AC,COUNTA('Trade Data Recording'!AC:AC)-19+ROW(AC18)-ROW($B$2),1)</f>
        <v>N</v>
      </c>
      <c r="AC18" t="str">
        <f t="array" ref="AC18">INDEX('Trade Data Recording'!AD:AD,COUNTA('Trade Data Recording'!AD:AD)-19+ROW(AE18)-ROW($B$2),1)</f>
        <v>NONE</v>
      </c>
      <c r="AD18">
        <f t="array" ref="AD18">INDEX('Trade Data Recording'!AE:AE,COUNTA('Trade Data Recording'!AE:AE)-19+ROW(AF18)-ROW($B$2),1)</f>
        <v>2</v>
      </c>
      <c r="AE18" s="14">
        <f t="array" ref="AE18">INDEX('Trade Data Recording'!AF:AF,COUNTA('Trade Data Recording'!AF:AF)-19+ROW(AF18)-ROW($B$2),1)</f>
        <v>-2930</v>
      </c>
      <c r="AJ18">
        <f t="shared" si="0"/>
        <v>76</v>
      </c>
      <c r="AK18" s="32">
        <f t="shared" si="1"/>
        <v>-2930</v>
      </c>
      <c r="AL18" s="32">
        <f t="shared" si="2"/>
        <v>-4280.6000000000004</v>
      </c>
      <c r="AO18" s="85">
        <v>45112</v>
      </c>
      <c r="AP18">
        <v>300</v>
      </c>
    </row>
    <row r="19" spans="1:42" x14ac:dyDescent="0.2">
      <c r="A19">
        <f t="array" ref="A19">INDEX('Trade Data Recording'!B:B,COUNTA('Trade Data Recording'!B:B)-19+ROW(B19)-ROW($B$2),1)</f>
        <v>77</v>
      </c>
      <c r="B19">
        <f t="array" ref="B19">INDEX('Trade Data Recording'!C:C,COUNTA('Trade Data Recording'!C:C)-19+ROW(C19)-ROW($B$2),1)</f>
        <v>45114</v>
      </c>
      <c r="C19" t="str">
        <f t="array" ref="C19">INDEX('Trade Data Recording'!D:D,COUNTA('Trade Data Recording'!D:D)-19+ROW(D19)-ROW($B$2),1)</f>
        <v>Friday</v>
      </c>
      <c r="D19">
        <f t="array" ref="D19">INDEX('Trade Data Recording'!E:E,COUNTA('Trade Data Recording'!E:E)-19+ROW(E19)-ROW($B$2),1)</f>
        <v>0.42894675925925929</v>
      </c>
      <c r="E19" t="str">
        <f t="array" ref="E19">INDEX('Trade Data Recording'!F:F,COUNTA('Trade Data Recording'!F:F)-19+ROW(F19)-ROW($B$2),1)</f>
        <v>XOM</v>
      </c>
      <c r="F19">
        <f t="array" ref="F19">INDEX('Trade Data Recording'!G:G,COUNTA('Trade Data Recording'!G:G)-19+ROW(G19)-ROW($B$2),1)</f>
        <v>5</v>
      </c>
      <c r="G19" t="str">
        <f t="array" ref="G19">INDEX('Trade Data Recording'!H:H,COUNTA('Trade Data Recording'!H:H)-19+ROW(H19)-ROW($B$2),1)</f>
        <v>S</v>
      </c>
      <c r="H19">
        <f t="array" ref="H19">INDEX('Trade Data Recording'!I:I,COUNTA('Trade Data Recording'!I:I)-19+ROW(I19)-ROW($B$2),1)</f>
        <v>42.06</v>
      </c>
      <c r="I19">
        <f t="array" ref="I19">INDEX('Trade Data Recording'!J:J,COUNTA('Trade Data Recording'!J:J)-19+ROW(J19)-ROW($B$2),1)</f>
        <v>3</v>
      </c>
      <c r="J19" t="str">
        <f t="array" ref="J19">INDEX('Trade Data Recording'!K:K,COUNTA('Trade Data Recording'!K:K)-19+ROW(K19)-ROW($B$2),1)</f>
        <v>Fall</v>
      </c>
      <c r="K19">
        <f t="array" ref="K19">INDEX('Trade Data Recording'!L:L,COUNTA('Trade Data Recording'!L:L)-19+ROW(L19)-ROW($B$2),1)</f>
        <v>3</v>
      </c>
      <c r="L19">
        <f t="array" ref="L19">INDEX('Trade Data Recording'!M:M,COUNTA('Trade Data Recording'!M:M)-19+ROW(M19)-ROW($B$2),1)</f>
        <v>1</v>
      </c>
      <c r="M19" t="str">
        <f t="array" ref="M19">INDEX('Trade Data Recording'!N:N,COUNTA('Trade Data Recording'!N:N)-19+ROW(N19)-ROW($B$2),1)</f>
        <v>C</v>
      </c>
      <c r="N19">
        <f t="array" ref="N19">INDEX('Trade Data Recording'!O:O,COUNTA('Trade Data Recording'!O:O)-19+ROW(O19)-ROW($B$2),1)</f>
        <v>0.15619047619047599</v>
      </c>
      <c r="O19">
        <f t="array" ref="O19">INDEX('Trade Data Recording'!P:P,COUNTA('Trade Data Recording'!P:P)-19+ROW(P19)-ROW($B$2),1)</f>
        <v>2</v>
      </c>
      <c r="P19" t="str">
        <f t="array" ref="P19">INDEX('Trade Data Recording'!Q:Q,COUNTA('Trade Data Recording'!Q:Q)-19+ROW(Q19)-ROW($B$2),1)</f>
        <v>Event</v>
      </c>
      <c r="Q19" t="str">
        <f t="array" ref="Q19">INDEX('Trade Data Recording'!R:R,COUNTA('Trade Data Recording'!R:R)-19+ROW(R19)-ROW($B$2),1)</f>
        <v>Y</v>
      </c>
      <c r="R19" t="str">
        <f t="array" ref="R19">INDEX('Trade Data Recording'!S:S,COUNTA('Trade Data Recording'!S:S)-19+ROW(S19)-ROW($B$2),1)</f>
        <v>Y</v>
      </c>
      <c r="S19" t="str">
        <f t="array" ref="S19">INDEX('Trade Data Recording'!T:T,COUNTA('Trade Data Recording'!T:T)-19+ROW(T19)-ROW($B$2),1)</f>
        <v>Y</v>
      </c>
      <c r="T19" t="str">
        <f t="array" ref="T19">INDEX('Trade Data Recording'!U:U,COUNTA('Trade Data Recording'!U:U)-19+ROW(U19)-ROW($B$2),1)</f>
        <v>N</v>
      </c>
      <c r="U19" t="str">
        <f t="array" ref="U19">INDEX('Trade Data Recording'!V:V,COUNTA('Trade Data Recording'!V:V)-19+ROW(V19)-ROW($B$2),1)</f>
        <v>NA</v>
      </c>
      <c r="V19" t="str">
        <f t="array" ref="V19">INDEX('Trade Data Recording'!W:W,COUNTA('Trade Data Recording'!W:W)-19+ROW(W19)-ROW($B$2),1)</f>
        <v>N</v>
      </c>
      <c r="W19">
        <f t="array" ref="W19">INDEX('Trade Data Recording'!X:X,COUNTA('Trade Data Recording'!X:X)-19+ROW(X19)-ROW($B$2),1)</f>
        <v>1000</v>
      </c>
      <c r="X19" t="str">
        <f t="array" ref="X19">INDEX('Trade Data Recording'!Y:Y,COUNTA('Trade Data Recording'!Y:Y)-19+ROW(Y19)-ROW($B$2),1)</f>
        <v>N</v>
      </c>
      <c r="Y19" t="str">
        <f t="array" ref="Y19">INDEX('Trade Data Recording'!Z:Z,COUNTA('Trade Data Recording'!Z:Z)-19+ROW(Z19)-ROW($B$2),1)</f>
        <v>Y</v>
      </c>
      <c r="Z19" t="str">
        <f t="array" ref="Z19">INDEX('Trade Data Recording'!AA:AA,COUNTA('Trade Data Recording'!AA:AA)-19+ROW(AA19)-ROW($B$2),1)</f>
        <v>Y</v>
      </c>
      <c r="AA19" t="str">
        <f t="array" ref="AA19">INDEX('Trade Data Recording'!AB:AB,COUNTA('Trade Data Recording'!AB:AB)-19+ROW(AB19)-ROW($B$2),1)</f>
        <v>N</v>
      </c>
      <c r="AB19" t="str">
        <f t="array" ref="AB19">INDEX('Trade Data Recording'!AC:AC,COUNTA('Trade Data Recording'!AC:AC)-19+ROW(AC19)-ROW($B$2),1)</f>
        <v>N</v>
      </c>
      <c r="AC19" t="str">
        <f t="array" ref="AC19">INDEX('Trade Data Recording'!AD:AD,COUNTA('Trade Data Recording'!AD:AD)-19+ROW(AE19)-ROW($B$2),1)</f>
        <v>NONE</v>
      </c>
      <c r="AD19">
        <f t="array" ref="AD19">INDEX('Trade Data Recording'!AE:AE,COUNTA('Trade Data Recording'!AE:AE)-19+ROW(AF19)-ROW($B$2),1)</f>
        <v>3</v>
      </c>
      <c r="AE19" s="14">
        <f t="array" ref="AE19">INDEX('Trade Data Recording'!AF:AF,COUNTA('Trade Data Recording'!AF:AF)-19+ROW(AF19)-ROW($B$2),1)</f>
        <v>1240</v>
      </c>
      <c r="AJ19">
        <f t="shared" si="0"/>
        <v>77</v>
      </c>
      <c r="AK19" s="32">
        <f t="shared" si="1"/>
        <v>1240</v>
      </c>
      <c r="AL19" s="32">
        <f t="shared" si="2"/>
        <v>-3040.6000000000004</v>
      </c>
      <c r="AO19" s="85">
        <v>45113</v>
      </c>
      <c r="AP19">
        <v>-2930</v>
      </c>
    </row>
    <row r="20" spans="1:42" x14ac:dyDescent="0.2">
      <c r="A20">
        <f t="array" ref="A20">INDEX('Trade Data Recording'!B:B,COUNTA('Trade Data Recording'!B:B)-19+ROW(B20)-ROW($B$2),1)</f>
        <v>78</v>
      </c>
      <c r="B20">
        <f t="array" ref="B20">INDEX('Trade Data Recording'!C:C,COUNTA('Trade Data Recording'!C:C)-19+ROW(C20)-ROW($B$2),1)</f>
        <v>45117</v>
      </c>
      <c r="C20" t="str">
        <f t="array" ref="C20">INDEX('Trade Data Recording'!D:D,COUNTA('Trade Data Recording'!D:D)-19+ROW(D20)-ROW($B$2),1)</f>
        <v>Monday</v>
      </c>
      <c r="D20">
        <f t="array" ref="D20">INDEX('Trade Data Recording'!E:E,COUNTA('Trade Data Recording'!E:E)-19+ROW(E20)-ROW($B$2),1)</f>
        <v>0.47061342592592598</v>
      </c>
      <c r="E20" t="str">
        <f t="array" ref="E20">INDEX('Trade Data Recording'!F:F,COUNTA('Trade Data Recording'!F:F)-19+ROW(F20)-ROW($B$2),1)</f>
        <v>MU</v>
      </c>
      <c r="F20">
        <f t="array" ref="F20">INDEX('Trade Data Recording'!G:G,COUNTA('Trade Data Recording'!G:G)-19+ROW(G20)-ROW($B$2),1)</f>
        <v>5</v>
      </c>
      <c r="G20" t="str">
        <f t="array" ref="G20">INDEX('Trade Data Recording'!H:H,COUNTA('Trade Data Recording'!H:H)-19+ROW(H20)-ROW($B$2),1)</f>
        <v>S</v>
      </c>
      <c r="H20">
        <f t="array" ref="H20">INDEX('Trade Data Recording'!I:I,COUNTA('Trade Data Recording'!I:I)-19+ROW(I20)-ROW($B$2),1)</f>
        <v>39.758000000000003</v>
      </c>
      <c r="I20">
        <f t="array" ref="I20">INDEX('Trade Data Recording'!J:J,COUNTA('Trade Data Recording'!J:J)-19+ROW(J20)-ROW($B$2),1)</f>
        <v>1</v>
      </c>
      <c r="J20" t="str">
        <f t="array" ref="J20">INDEX('Trade Data Recording'!K:K,COUNTA('Trade Data Recording'!K:K)-19+ROW(K20)-ROW($B$2),1)</f>
        <v>Rise</v>
      </c>
      <c r="K20">
        <f t="array" ref="K20">INDEX('Trade Data Recording'!L:L,COUNTA('Trade Data Recording'!L:L)-19+ROW(L20)-ROW($B$2),1)</f>
        <v>1</v>
      </c>
      <c r="L20">
        <f t="array" ref="L20">INDEX('Trade Data Recording'!M:M,COUNTA('Trade Data Recording'!M:M)-19+ROW(M20)-ROW($B$2),1)</f>
        <v>5</v>
      </c>
      <c r="M20" t="str">
        <f t="array" ref="M20">INDEX('Trade Data Recording'!N:N,COUNTA('Trade Data Recording'!N:N)-19+ROW(N20)-ROW($B$2),1)</f>
        <v>C</v>
      </c>
      <c r="N20">
        <f t="array" ref="N20">INDEX('Trade Data Recording'!O:O,COUNTA('Trade Data Recording'!O:O)-19+ROW(O20)-ROW($B$2),1)</f>
        <v>0.15190476190476199</v>
      </c>
      <c r="O20">
        <f t="array" ref="O20">INDEX('Trade Data Recording'!P:P,COUNTA('Trade Data Recording'!P:P)-19+ROW(P20)-ROW($B$2),1)</f>
        <v>2</v>
      </c>
      <c r="P20" t="str">
        <f t="array" ref="P20">INDEX('Trade Data Recording'!Q:Q,COUNTA('Trade Data Recording'!Q:Q)-19+ROW(Q20)-ROW($B$2),1)</f>
        <v>Event</v>
      </c>
      <c r="Q20" t="str">
        <f t="array" ref="Q20">INDEX('Trade Data Recording'!R:R,COUNTA('Trade Data Recording'!R:R)-19+ROW(R20)-ROW($B$2),1)</f>
        <v>Y</v>
      </c>
      <c r="R20" t="str">
        <f t="array" ref="R20">INDEX('Trade Data Recording'!S:S,COUNTA('Trade Data Recording'!S:S)-19+ROW(S20)-ROW($B$2),1)</f>
        <v>Y</v>
      </c>
      <c r="S20" t="str">
        <f t="array" ref="S20">INDEX('Trade Data Recording'!T:T,COUNTA('Trade Data Recording'!T:T)-19+ROW(T20)-ROW($B$2),1)</f>
        <v>Y</v>
      </c>
      <c r="T20" t="str">
        <f t="array" ref="T20">INDEX('Trade Data Recording'!U:U,COUNTA('Trade Data Recording'!U:U)-19+ROW(U20)-ROW($B$2),1)</f>
        <v>N</v>
      </c>
      <c r="U20" t="str">
        <f t="array" ref="U20">INDEX('Trade Data Recording'!V:V,COUNTA('Trade Data Recording'!V:V)-19+ROW(V20)-ROW($B$2),1)</f>
        <v>NA</v>
      </c>
      <c r="V20" t="str">
        <f t="array" ref="V20">INDEX('Trade Data Recording'!W:W,COUNTA('Trade Data Recording'!W:W)-19+ROW(W20)-ROW($B$2),1)</f>
        <v>N</v>
      </c>
      <c r="W20">
        <f t="array" ref="W20">INDEX('Trade Data Recording'!X:X,COUNTA('Trade Data Recording'!X:X)-19+ROW(X20)-ROW($B$2),1)</f>
        <v>400</v>
      </c>
      <c r="X20" t="str">
        <f t="array" ref="X20">INDEX('Trade Data Recording'!Y:Y,COUNTA('Trade Data Recording'!Y:Y)-19+ROW(Y20)-ROW($B$2),1)</f>
        <v>N</v>
      </c>
      <c r="Y20" t="str">
        <f t="array" ref="Y20">INDEX('Trade Data Recording'!Z:Z,COUNTA('Trade Data Recording'!Z:Z)-19+ROW(Z20)-ROW($B$2),1)</f>
        <v>Y</v>
      </c>
      <c r="Z20" t="str">
        <f t="array" ref="Z20">INDEX('Trade Data Recording'!AA:AA,COUNTA('Trade Data Recording'!AA:AA)-19+ROW(AA20)-ROW($B$2),1)</f>
        <v>Y</v>
      </c>
      <c r="AA20" t="str">
        <f t="array" ref="AA20">INDEX('Trade Data Recording'!AB:AB,COUNTA('Trade Data Recording'!AB:AB)-19+ROW(AB20)-ROW($B$2),1)</f>
        <v>N</v>
      </c>
      <c r="AB20" t="str">
        <f t="array" ref="AB20">INDEX('Trade Data Recording'!AC:AC,COUNTA('Trade Data Recording'!AC:AC)-19+ROW(AC20)-ROW($B$2),1)</f>
        <v>N</v>
      </c>
      <c r="AC20" t="str">
        <f t="array" ref="AC20">INDEX('Trade Data Recording'!AD:AD,COUNTA('Trade Data Recording'!AD:AD)-19+ROW(AE20)-ROW($B$2),1)</f>
        <v>NONE</v>
      </c>
      <c r="AD20">
        <f t="array" ref="AD20">INDEX('Trade Data Recording'!AE:AE,COUNTA('Trade Data Recording'!AE:AE)-19+ROW(AF20)-ROW($B$2),1)</f>
        <v>1</v>
      </c>
      <c r="AE20" s="14">
        <f t="array" ref="AE20">INDEX('Trade Data Recording'!AF:AF,COUNTA('Trade Data Recording'!AF:AF)-19+ROW(AF20)-ROW($B$2),1)</f>
        <v>2310</v>
      </c>
      <c r="AJ20">
        <f t="shared" si="0"/>
        <v>78</v>
      </c>
      <c r="AK20" s="32">
        <f t="shared" si="1"/>
        <v>2310</v>
      </c>
      <c r="AL20" s="32">
        <f t="shared" si="2"/>
        <v>-730.60000000000036</v>
      </c>
      <c r="AO20" s="85">
        <v>45114</v>
      </c>
      <c r="AP20">
        <v>1240</v>
      </c>
    </row>
    <row r="21" spans="1:42" x14ac:dyDescent="0.2">
      <c r="A21">
        <f t="array" ref="A21">INDEX('Trade Data Recording'!B:B,COUNTA('Trade Data Recording'!B:B)-19+ROW(B21)-ROW($B$2),1)</f>
        <v>79</v>
      </c>
      <c r="B21">
        <f t="array" ref="B21">INDEX('Trade Data Recording'!C:C,COUNTA('Trade Data Recording'!C:C)-19+ROW(C21)-ROW($B$2),1)</f>
        <v>45118</v>
      </c>
      <c r="C21" t="str">
        <f t="array" ref="C21">INDEX('Trade Data Recording'!D:D,COUNTA('Trade Data Recording'!D:D)-19+ROW(D21)-ROW($B$2),1)</f>
        <v>Tuesday</v>
      </c>
      <c r="D21">
        <f t="array" ref="D21">INDEX('Trade Data Recording'!E:E,COUNTA('Trade Data Recording'!E:E)-19+ROW(E21)-ROW($B$2),1)</f>
        <v>0.51228009259259299</v>
      </c>
      <c r="E21" t="str">
        <f t="array" ref="E21">INDEX('Trade Data Recording'!F:F,COUNTA('Trade Data Recording'!F:F)-19+ROW(F21)-ROW($B$2),1)</f>
        <v>UAL</v>
      </c>
      <c r="F21">
        <f t="array" ref="F21">INDEX('Trade Data Recording'!G:G,COUNTA('Trade Data Recording'!G:G)-19+ROW(G21)-ROW($B$2),1)</f>
        <v>6</v>
      </c>
      <c r="G21" t="str">
        <f t="array" ref="G21">INDEX('Trade Data Recording'!H:H,COUNTA('Trade Data Recording'!H:H)-19+ROW(H21)-ROW($B$2),1)</f>
        <v>L</v>
      </c>
      <c r="H21">
        <f t="array" ref="H21">INDEX('Trade Data Recording'!I:I,COUNTA('Trade Data Recording'!I:I)-19+ROW(I21)-ROW($B$2),1)</f>
        <v>68.75</v>
      </c>
      <c r="I21">
        <f t="array" ref="I21">INDEX('Trade Data Recording'!J:J,COUNTA('Trade Data Recording'!J:J)-19+ROW(J21)-ROW($B$2),1)</f>
        <v>1</v>
      </c>
      <c r="J21" t="str">
        <f t="array" ref="J21">INDEX('Trade Data Recording'!K:K,COUNTA('Trade Data Recording'!K:K)-19+ROW(K21)-ROW($B$2),1)</f>
        <v>Fall</v>
      </c>
      <c r="K21">
        <f t="array" ref="K21">INDEX('Trade Data Recording'!L:L,COUNTA('Trade Data Recording'!L:L)-19+ROW(L21)-ROW($B$2),1)</f>
        <v>1</v>
      </c>
      <c r="L21">
        <f t="array" ref="L21">INDEX('Trade Data Recording'!M:M,COUNTA('Trade Data Recording'!M:M)-19+ROW(M21)-ROW($B$2),1)</f>
        <v>4</v>
      </c>
      <c r="M21" t="str">
        <f t="array" ref="M21">INDEX('Trade Data Recording'!N:N,COUNTA('Trade Data Recording'!N:N)-19+ROW(N21)-ROW($B$2),1)</f>
        <v>C</v>
      </c>
      <c r="N21">
        <f t="array" ref="N21">INDEX('Trade Data Recording'!O:O,COUNTA('Trade Data Recording'!O:O)-19+ROW(O21)-ROW($B$2),1)</f>
        <v>0.14761904761904801</v>
      </c>
      <c r="O21">
        <f t="array" ref="O21">INDEX('Trade Data Recording'!P:P,COUNTA('Trade Data Recording'!P:P)-19+ROW(P21)-ROW($B$2),1)</f>
        <v>2</v>
      </c>
      <c r="P21" t="str">
        <f t="array" ref="P21">INDEX('Trade Data Recording'!Q:Q,COUNTA('Trade Data Recording'!Q:Q)-19+ROW(Q21)-ROW($B$2),1)</f>
        <v>Event</v>
      </c>
      <c r="Q21" t="str">
        <f t="array" ref="Q21">INDEX('Trade Data Recording'!R:R,COUNTA('Trade Data Recording'!R:R)-19+ROW(R21)-ROW($B$2),1)</f>
        <v>Y</v>
      </c>
      <c r="R21" t="str">
        <f t="array" ref="R21">INDEX('Trade Data Recording'!S:S,COUNTA('Trade Data Recording'!S:S)-19+ROW(S21)-ROW($B$2),1)</f>
        <v>Y</v>
      </c>
      <c r="S21" t="str">
        <f t="array" ref="S21">INDEX('Trade Data Recording'!T:T,COUNTA('Trade Data Recording'!T:T)-19+ROW(T21)-ROW($B$2),1)</f>
        <v>Y</v>
      </c>
      <c r="T21" t="str">
        <f t="array" ref="T21">INDEX('Trade Data Recording'!U:U,COUNTA('Trade Data Recording'!U:U)-19+ROW(U21)-ROW($B$2),1)</f>
        <v>N</v>
      </c>
      <c r="U21" t="str">
        <f t="array" ref="U21">INDEX('Trade Data Recording'!V:V,COUNTA('Trade Data Recording'!V:V)-19+ROW(V21)-ROW($B$2),1)</f>
        <v>NA</v>
      </c>
      <c r="V21" t="str">
        <f t="array" ref="V21">INDEX('Trade Data Recording'!W:W,COUNTA('Trade Data Recording'!W:W)-19+ROW(W21)-ROW($B$2),1)</f>
        <v>N</v>
      </c>
      <c r="W21">
        <f t="array" ref="W21">INDEX('Trade Data Recording'!X:X,COUNTA('Trade Data Recording'!X:X)-19+ROW(X21)-ROW($B$2),1)</f>
        <v>400</v>
      </c>
      <c r="X21" t="str">
        <f t="array" ref="X21">INDEX('Trade Data Recording'!Y:Y,COUNTA('Trade Data Recording'!Y:Y)-19+ROW(Y21)-ROW($B$2),1)</f>
        <v>N</v>
      </c>
      <c r="Y21" t="str">
        <f t="array" ref="Y21">INDEX('Trade Data Recording'!Z:Z,COUNTA('Trade Data Recording'!Z:Z)-19+ROW(Z21)-ROW($B$2),1)</f>
        <v>Y</v>
      </c>
      <c r="Z21" t="str">
        <f t="array" ref="Z21">INDEX('Trade Data Recording'!AA:AA,COUNTA('Trade Data Recording'!AA:AA)-19+ROW(AA21)-ROW($B$2),1)</f>
        <v>Y</v>
      </c>
      <c r="AA21" t="str">
        <f t="array" ref="AA21">INDEX('Trade Data Recording'!AB:AB,COUNTA('Trade Data Recording'!AB:AB)-19+ROW(AB21)-ROW($B$2),1)</f>
        <v>N</v>
      </c>
      <c r="AB21" t="str">
        <f t="array" ref="AB21">INDEX('Trade Data Recording'!AC:AC,COUNTA('Trade Data Recording'!AC:AC)-19+ROW(AC21)-ROW($B$2),1)</f>
        <v>N</v>
      </c>
      <c r="AC21" t="str">
        <f t="array" ref="AC21">INDEX('Trade Data Recording'!AD:AD,COUNTA('Trade Data Recording'!AD:AD)-19+ROW(AE21)-ROW($B$2),1)</f>
        <v>NONE</v>
      </c>
      <c r="AD21">
        <f t="array" ref="AD21">INDEX('Trade Data Recording'!AE:AE,COUNTA('Trade Data Recording'!AE:AE)-19+ROW(AF21)-ROW($B$2),1)</f>
        <v>2</v>
      </c>
      <c r="AE21" s="14">
        <f t="array" ref="AE21">INDEX('Trade Data Recording'!AF:AF,COUNTA('Trade Data Recording'!AF:AF)-19+ROW(AF21)-ROW($B$2),1)</f>
        <v>930</v>
      </c>
      <c r="AJ21">
        <f t="shared" si="0"/>
        <v>79</v>
      </c>
      <c r="AK21" s="32">
        <f t="shared" si="1"/>
        <v>930</v>
      </c>
      <c r="AL21" s="32">
        <f t="shared" si="2"/>
        <v>199.39999999999964</v>
      </c>
      <c r="AO21" s="85">
        <v>45117</v>
      </c>
      <c r="AP21">
        <v>2310</v>
      </c>
    </row>
    <row r="22" spans="1:42" x14ac:dyDescent="0.2">
      <c r="AO22" s="85">
        <v>45118</v>
      </c>
      <c r="AP22">
        <v>930</v>
      </c>
    </row>
    <row r="23" spans="1:42" x14ac:dyDescent="0.2">
      <c r="AO23" s="31" t="s">
        <v>67</v>
      </c>
      <c r="AP23">
        <v>34240.400000000001</v>
      </c>
    </row>
    <row r="24" spans="1:42" x14ac:dyDescent="0.2">
      <c r="B24"/>
    </row>
    <row r="25" spans="1:42" x14ac:dyDescent="0.2">
      <c r="B25"/>
      <c r="G25" s="99" t="s">
        <v>112</v>
      </c>
      <c r="H25" s="99"/>
      <c r="P25" s="99" t="s">
        <v>88</v>
      </c>
      <c r="Q25" s="99"/>
      <c r="R25" s="99"/>
      <c r="S25" s="99"/>
      <c r="T25" s="99"/>
      <c r="V25" t="s">
        <v>98</v>
      </c>
      <c r="W25" t="s">
        <v>99</v>
      </c>
      <c r="AK25" s="33" t="s">
        <v>109</v>
      </c>
    </row>
    <row r="26" spans="1:42" x14ac:dyDescent="0.2">
      <c r="A26" s="30" t="s">
        <v>66</v>
      </c>
      <c r="B26" t="s">
        <v>68</v>
      </c>
      <c r="C26" s="99" t="s">
        <v>89</v>
      </c>
      <c r="D26" s="99"/>
      <c r="G26" t="s">
        <v>70</v>
      </c>
      <c r="H26">
        <f>COUNTIF(G53:G72,"L")</f>
        <v>3</v>
      </c>
      <c r="P26" s="33" t="s">
        <v>4</v>
      </c>
      <c r="Q26" s="33" t="s">
        <v>5</v>
      </c>
      <c r="R26" s="33" t="s">
        <v>72</v>
      </c>
      <c r="S26" s="33" t="s">
        <v>75</v>
      </c>
      <c r="T26" s="33" t="s">
        <v>74</v>
      </c>
      <c r="V26" s="32">
        <f>SUM(AE2:AE21)</f>
        <v>199.39999999999964</v>
      </c>
      <c r="W26" s="83">
        <f>COUNTIF(AE2:AE21,"&gt;0")/20</f>
        <v>0.5</v>
      </c>
      <c r="AK26" s="33" t="s">
        <v>9</v>
      </c>
      <c r="AL26" s="14">
        <f>SUM('Trade Data Recording'!AF:AF)</f>
        <v>34240.400000000001</v>
      </c>
    </row>
    <row r="27" spans="1:42" x14ac:dyDescent="0.2">
      <c r="A27" s="31" t="s">
        <v>54</v>
      </c>
      <c r="B27">
        <v>97</v>
      </c>
      <c r="C27" t="s">
        <v>54</v>
      </c>
      <c r="D27" s="14">
        <f>IFERROR(GETPIVOTDATA("P&amp;L",$A$26,"Stock","BABA"),0)</f>
        <v>97</v>
      </c>
      <c r="G27" t="s">
        <v>71</v>
      </c>
      <c r="H27">
        <f>COUNTIF(G53:G72,"S")</f>
        <v>16</v>
      </c>
      <c r="P27" t="str">
        <f>INDEX(E53:E72, MATCH(MAX(AE53:AE72), AE53:AE72, 0))</f>
        <v>MU</v>
      </c>
      <c r="Q27" t="str">
        <f>INDEX(J53:J72, MATCH(MAX(AE53:AE72), AE53:AE72, 0))</f>
        <v>Rise</v>
      </c>
      <c r="R27" s="32">
        <f>MAX(AE53:AE72)</f>
        <v>3910</v>
      </c>
      <c r="S27">
        <f>INDEX(K53:K72, MATCH(MAX(AE53:AE72), AE53:AE72, 0))</f>
        <v>2</v>
      </c>
      <c r="T27" t="str">
        <f>INDEX(C53:C72, MATCH(MAX(AE53:AE72), AE53:AE72, 0))</f>
        <v>Tuesday</v>
      </c>
      <c r="AK27" s="33" t="s">
        <v>110</v>
      </c>
      <c r="AL27" s="83">
        <f>COUNTIF('Trade Data Recording'!AF:AF,"&gt;0")/COUNT('Trade Data Recording'!AF:AF)</f>
        <v>0.620253164556962</v>
      </c>
    </row>
    <row r="28" spans="1:42" x14ac:dyDescent="0.2">
      <c r="A28" s="31" t="s">
        <v>23</v>
      </c>
      <c r="B28">
        <v>73</v>
      </c>
      <c r="C28" t="s">
        <v>22</v>
      </c>
      <c r="D28" s="14">
        <f>IFERROR(GETPIVOTDATA("P&amp;L",$A$26,"Stock","MS"),0)</f>
        <v>0</v>
      </c>
      <c r="G28" s="99" t="s">
        <v>113</v>
      </c>
      <c r="H28" s="99"/>
      <c r="P28" s="33" t="s">
        <v>73</v>
      </c>
      <c r="V28" s="99" t="s">
        <v>107</v>
      </c>
      <c r="W28" s="99"/>
      <c r="AK28" s="33" t="s">
        <v>94</v>
      </c>
      <c r="AL28" s="32">
        <f>AL26/COUNT('Trade Data Recording'!AF:AF)</f>
        <v>433.42278481012659</v>
      </c>
    </row>
    <row r="29" spans="1:42" x14ac:dyDescent="0.2">
      <c r="A29" s="31" t="s">
        <v>36</v>
      </c>
      <c r="B29">
        <v>25</v>
      </c>
      <c r="C29" t="s">
        <v>23</v>
      </c>
      <c r="D29" s="14">
        <f>IFERROR(GETPIVOTDATA("P&amp;L",$A$26,"Stock","MU"),0)</f>
        <v>73</v>
      </c>
      <c r="G29" t="s">
        <v>114</v>
      </c>
      <c r="H29">
        <f>COUNTIF('Trade Data Recording'!H:H,"L")</f>
        <v>12</v>
      </c>
      <c r="P29" s="33" t="s">
        <v>4</v>
      </c>
      <c r="Q29" s="33" t="s">
        <v>5</v>
      </c>
      <c r="R29" s="33" t="s">
        <v>72</v>
      </c>
      <c r="S29" s="33" t="s">
        <v>75</v>
      </c>
      <c r="T29" s="33" t="s">
        <v>74</v>
      </c>
      <c r="V29" t="s">
        <v>101</v>
      </c>
      <c r="W29" s="32">
        <f>SUMIF(AE2:AE21,"&lt;0")</f>
        <v>-11615.6</v>
      </c>
      <c r="AK29" s="33"/>
    </row>
    <row r="30" spans="1:42" x14ac:dyDescent="0.2">
      <c r="A30" s="31" t="s">
        <v>58</v>
      </c>
      <c r="B30">
        <v>22</v>
      </c>
      <c r="C30" t="s">
        <v>36</v>
      </c>
      <c r="D30" s="14">
        <f>IFERROR(GETPIVOTDATA("P&amp;L",$A$26,"Stock","SBUX"),0)</f>
        <v>25</v>
      </c>
      <c r="G30" t="s">
        <v>115</v>
      </c>
      <c r="H30">
        <f>COUNTIF('Trade Data Recording'!H:H,"S")</f>
        <v>67</v>
      </c>
      <c r="P30" t="str">
        <f>INDEX(E53:E72, MATCH(MIN(AE53:AE72), AE53:AE72, 0))</f>
        <v>XOM</v>
      </c>
      <c r="Q30" t="str">
        <f>INDEX(J53:J72, MATCH(MIN(AE53:AE72), AE53:AE72, 0))</f>
        <v>Rise</v>
      </c>
      <c r="R30" s="32">
        <f>MIN(AE53:AE72)</f>
        <v>-2930</v>
      </c>
      <c r="S30">
        <f>INDEX(K53:K72, MATCH(MIN(AE53:AE72), AE53:AE72, 0))</f>
        <v>2</v>
      </c>
      <c r="T30" t="str">
        <f>INDEX(C53:C72, MATCH(MIN(AE53:AE72), AE53:AE72, 0))</f>
        <v>Thursday</v>
      </c>
      <c r="V30" t="s">
        <v>102</v>
      </c>
      <c r="W30" s="14">
        <f>SUMIF(AE2:AE21,"&gt;0")</f>
        <v>11815</v>
      </c>
      <c r="AK30" s="33"/>
      <c r="AL30" s="33" t="s">
        <v>111</v>
      </c>
      <c r="AM30" s="33" t="s">
        <v>9</v>
      </c>
    </row>
    <row r="31" spans="1:42" x14ac:dyDescent="0.2">
      <c r="A31" s="31" t="s">
        <v>21</v>
      </c>
      <c r="B31">
        <v>21</v>
      </c>
      <c r="C31" t="s">
        <v>58</v>
      </c>
      <c r="D31" s="14">
        <f>IFERROR(GETPIVOTDATA("P&amp;L",$A$26,"Stock","UAL"),0)</f>
        <v>22</v>
      </c>
      <c r="V31" s="33" t="s">
        <v>100</v>
      </c>
      <c r="W31" s="84">
        <f>W30/ABS(W29)</f>
        <v>1.017166569096732</v>
      </c>
      <c r="AK31" s="33" t="s">
        <v>54</v>
      </c>
      <c r="AL31">
        <f>COUNTIF('Trade Data Recording'!F:F,"BABA")</f>
        <v>11</v>
      </c>
      <c r="AM31" s="14">
        <f>SUMIFS('Trade Data Recording'!AF:AF, 'Trade Data Recording'!F:F, AK31)</f>
        <v>3244</v>
      </c>
    </row>
    <row r="32" spans="1:42" x14ac:dyDescent="0.2">
      <c r="A32" s="31">
        <v>0</v>
      </c>
      <c r="B32">
        <v>0</v>
      </c>
      <c r="C32" t="s">
        <v>21</v>
      </c>
      <c r="D32" s="14">
        <f>IFERROR(GETPIVOTDATA("P&amp;L",$A$26,"Stock","XOM"),0)</f>
        <v>21</v>
      </c>
      <c r="AK32" s="33" t="s">
        <v>22</v>
      </c>
      <c r="AL32">
        <f>COUNTIF('Trade Data Recording'!F:F,AK32)</f>
        <v>5</v>
      </c>
      <c r="AM32" s="14">
        <f>SUMIFS('Trade Data Recording'!AF:AF, 'Trade Data Recording'!F:F, AK32)</f>
        <v>5692</v>
      </c>
    </row>
    <row r="33" spans="1:39" x14ac:dyDescent="0.2">
      <c r="A33" s="31" t="s">
        <v>67</v>
      </c>
      <c r="B33">
        <v>238</v>
      </c>
      <c r="V33" s="99" t="s">
        <v>108</v>
      </c>
      <c r="W33" s="99"/>
      <c r="AK33" s="33" t="s">
        <v>23</v>
      </c>
      <c r="AL33">
        <f>COUNTIF('Trade Data Recording'!F:F,AK33)</f>
        <v>24</v>
      </c>
      <c r="AM33" s="14">
        <f>SUMIFS('Trade Data Recording'!AF:AF, 'Trade Data Recording'!F:F, AK33)</f>
        <v>-2421</v>
      </c>
    </row>
    <row r="34" spans="1:39" x14ac:dyDescent="0.2">
      <c r="B34"/>
      <c r="V34" t="s">
        <v>104</v>
      </c>
      <c r="W34" s="32">
        <f>SUM(AE2:AE21)/20</f>
        <v>9.9699999999999811</v>
      </c>
      <c r="AK34" s="33" t="s">
        <v>36</v>
      </c>
      <c r="AL34">
        <f>COUNTIF('Trade Data Recording'!F:F,AK34)</f>
        <v>9</v>
      </c>
      <c r="AM34" s="14">
        <f>SUMIFS('Trade Data Recording'!AF:AF, 'Trade Data Recording'!F:F, AK34)</f>
        <v>14258.4</v>
      </c>
    </row>
    <row r="35" spans="1:39" x14ac:dyDescent="0.2">
      <c r="A35" s="30" t="s">
        <v>66</v>
      </c>
      <c r="B35" t="s">
        <v>69</v>
      </c>
      <c r="C35" s="99" t="s">
        <v>90</v>
      </c>
      <c r="D35" s="99"/>
      <c r="V35" t="s">
        <v>105</v>
      </c>
      <c r="W35">
        <v>2.5000000000000001E-2</v>
      </c>
      <c r="AK35" s="33" t="s">
        <v>58</v>
      </c>
      <c r="AL35">
        <f>COUNTIF('Trade Data Recording'!F:F,AK35)</f>
        <v>13</v>
      </c>
      <c r="AM35" s="14">
        <f>SUMIFS('Trade Data Recording'!AF:AF, 'Trade Data Recording'!F:F, AK35)</f>
        <v>12323</v>
      </c>
    </row>
    <row r="36" spans="1:39" x14ac:dyDescent="0.2">
      <c r="A36" s="31" t="s">
        <v>54</v>
      </c>
      <c r="B36">
        <v>2</v>
      </c>
      <c r="C36" t="s">
        <v>54</v>
      </c>
      <c r="D36">
        <f>IFERROR(GETPIVOTDATA("P&amp;L",$A$35,"Stock","BABA"),0)</f>
        <v>2</v>
      </c>
      <c r="V36" t="s">
        <v>106</v>
      </c>
      <c r="W36" s="14">
        <f>_xlfn.STDEV.P(AE2:AE21)</f>
        <v>1539.0306030420577</v>
      </c>
      <c r="AK36" s="33" t="s">
        <v>21</v>
      </c>
      <c r="AL36">
        <f>COUNTIF('Trade Data Recording'!F:F,AK36)</f>
        <v>17</v>
      </c>
      <c r="AM36" s="14">
        <f>SUMIFS('Trade Data Recording'!AF:AF, 'Trade Data Recording'!F:F, AK36)</f>
        <v>1144</v>
      </c>
    </row>
    <row r="37" spans="1:39" x14ac:dyDescent="0.2">
      <c r="A37" s="31" t="s">
        <v>23</v>
      </c>
      <c r="B37">
        <v>3</v>
      </c>
      <c r="C37" t="s">
        <v>22</v>
      </c>
      <c r="D37">
        <f>IFERROR(GETPIVOTDATA("P&amp;L",$A$35,"Stock","MS"), 0)</f>
        <v>0</v>
      </c>
      <c r="V37" s="33" t="s">
        <v>103</v>
      </c>
      <c r="W37" s="9">
        <f>(W34-W35)/W36</f>
        <v>6.4618598098976267E-3</v>
      </c>
    </row>
    <row r="38" spans="1:39" x14ac:dyDescent="0.2">
      <c r="A38" s="31" t="s">
        <v>36</v>
      </c>
      <c r="B38">
        <v>2</v>
      </c>
      <c r="C38" t="s">
        <v>23</v>
      </c>
      <c r="D38">
        <f>IFERROR(GETPIVOTDATA("P&amp;L",$A$35,"Stock","MU"),0)</f>
        <v>3</v>
      </c>
    </row>
    <row r="39" spans="1:39" x14ac:dyDescent="0.2">
      <c r="A39" s="31" t="s">
        <v>58</v>
      </c>
      <c r="B39">
        <v>2</v>
      </c>
      <c r="C39" t="s">
        <v>36</v>
      </c>
      <c r="D39">
        <f>IFERROR(GETPIVOTDATA("P&amp;L",$A$35,"Stock","SBUX"),0)</f>
        <v>2</v>
      </c>
    </row>
    <row r="40" spans="1:39" x14ac:dyDescent="0.2">
      <c r="A40" s="31" t="s">
        <v>21</v>
      </c>
      <c r="B40">
        <v>2</v>
      </c>
      <c r="C40" t="s">
        <v>58</v>
      </c>
      <c r="D40">
        <f>IFERROR(GETPIVOTDATA("P&amp;L",$A$35,"Stock","UAL"),0)</f>
        <v>2</v>
      </c>
    </row>
    <row r="41" spans="1:39" x14ac:dyDescent="0.2">
      <c r="A41" s="31">
        <v>0</v>
      </c>
      <c r="B41">
        <v>9</v>
      </c>
      <c r="C41" t="s">
        <v>21</v>
      </c>
      <c r="D41">
        <f>IFERROR(GETPIVOTDATA("P&amp;L",$A$35,"Stock","XOM"),0)</f>
        <v>2</v>
      </c>
    </row>
    <row r="42" spans="1:39" x14ac:dyDescent="0.2">
      <c r="A42" s="31" t="s">
        <v>67</v>
      </c>
      <c r="B42">
        <v>20</v>
      </c>
    </row>
    <row r="43" spans="1:39" x14ac:dyDescent="0.2">
      <c r="B43"/>
    </row>
    <row r="44" spans="1:39" x14ac:dyDescent="0.2">
      <c r="A44" s="100" t="s">
        <v>93</v>
      </c>
      <c r="B44" cm="1">
        <f t="array" ref="B44:C47">'Dashboard(Beta)'!B2:C5</f>
        <v>4</v>
      </c>
      <c r="C44">
        <v>0</v>
      </c>
    </row>
    <row r="45" spans="1:39" x14ac:dyDescent="0.2">
      <c r="A45" s="100"/>
      <c r="B45">
        <v>0</v>
      </c>
      <c r="C45">
        <v>0</v>
      </c>
    </row>
    <row r="46" spans="1:39" x14ac:dyDescent="0.2">
      <c r="B46">
        <v>0</v>
      </c>
      <c r="C46">
        <v>0</v>
      </c>
    </row>
    <row r="47" spans="1:39" x14ac:dyDescent="0.2">
      <c r="B47" s="5">
        <v>0</v>
      </c>
      <c r="C47">
        <v>0</v>
      </c>
    </row>
    <row r="48" spans="1:39" x14ac:dyDescent="0.2">
      <c r="A48" s="33" t="s">
        <v>91</v>
      </c>
      <c r="B48">
        <f>MATCH(B44,'Trade Data Recording'!A:A,0)</f>
        <v>62</v>
      </c>
    </row>
    <row r="49" spans="1:31" x14ac:dyDescent="0.2">
      <c r="A49" s="33" t="s">
        <v>91</v>
      </c>
      <c r="B49">
        <f>B48</f>
        <v>62</v>
      </c>
    </row>
    <row r="50" spans="1:31" x14ac:dyDescent="0.2">
      <c r="A50" s="33" t="s">
        <v>92</v>
      </c>
      <c r="B50">
        <f>B49+19</f>
        <v>81</v>
      </c>
    </row>
    <row r="51" spans="1:31" x14ac:dyDescent="0.2">
      <c r="B51"/>
    </row>
    <row r="52" spans="1:31" ht="119" x14ac:dyDescent="0.2">
      <c r="A52" t="s">
        <v>0</v>
      </c>
      <c r="B52" s="5" t="s">
        <v>1</v>
      </c>
      <c r="C52" s="7" t="s">
        <v>25</v>
      </c>
      <c r="D52" s="10" t="s">
        <v>2</v>
      </c>
      <c r="E52" s="7" t="s">
        <v>4</v>
      </c>
      <c r="F52" s="7" t="s">
        <v>45</v>
      </c>
      <c r="G52" s="7" t="s">
        <v>3</v>
      </c>
      <c r="H52" s="12" t="s">
        <v>24</v>
      </c>
      <c r="I52" s="7" t="s">
        <v>60</v>
      </c>
      <c r="J52" s="7" t="s">
        <v>5</v>
      </c>
      <c r="K52" s="101" t="s">
        <v>62</v>
      </c>
      <c r="L52" s="103" t="s">
        <v>61</v>
      </c>
      <c r="M52" s="7" t="s">
        <v>125</v>
      </c>
      <c r="N52" s="7" t="s">
        <v>10</v>
      </c>
      <c r="O52" s="7" t="s">
        <v>11</v>
      </c>
      <c r="P52" s="7" t="s">
        <v>41</v>
      </c>
      <c r="Q52" s="7" t="s">
        <v>6</v>
      </c>
      <c r="R52" s="7" t="s">
        <v>7</v>
      </c>
      <c r="S52" s="7" t="s">
        <v>8</v>
      </c>
      <c r="T52" s="7" t="s">
        <v>122</v>
      </c>
      <c r="U52" s="7" t="s">
        <v>121</v>
      </c>
      <c r="V52" s="7" t="s">
        <v>120</v>
      </c>
      <c r="W52" s="7" t="s">
        <v>12</v>
      </c>
      <c r="X52" s="7" t="s">
        <v>119</v>
      </c>
      <c r="Y52" s="7" t="s">
        <v>118</v>
      </c>
      <c r="Z52" s="7" t="s">
        <v>13</v>
      </c>
      <c r="AA52" s="7" t="s">
        <v>14</v>
      </c>
      <c r="AB52" s="7" t="s">
        <v>117</v>
      </c>
      <c r="AC52" s="7" t="s">
        <v>65</v>
      </c>
      <c r="AD52" s="7" t="s">
        <v>86</v>
      </c>
      <c r="AE52" s="8" t="s">
        <v>9</v>
      </c>
    </row>
    <row r="53" spans="1:31" x14ac:dyDescent="0.2">
      <c r="A53" cm="1">
        <f t="array" ref="A53">INDEX('Trade Data Recording'!B:B, $B$49 + ROW(B2) - ROW($B$2))</f>
        <v>61</v>
      </c>
      <c r="B53" cm="1">
        <f t="array" ref="B53">INDEX('Trade Data Recording'!C:C, $B$49 + ROW(C2) - ROW($B$2))</f>
        <v>45105</v>
      </c>
      <c r="C53" t="str" cm="1">
        <f t="array" ref="C53">INDEX('Trade Data Recording'!D:D, $B$49 + ROW(D2) - ROW($B$2))</f>
        <v>Wednesday</v>
      </c>
      <c r="D53" cm="1">
        <f t="array" ref="D53">INDEX('Trade Data Recording'!E:E, $B$49 + ROW(E2) - ROW($B$2))</f>
        <v>0.39702546296296298</v>
      </c>
      <c r="E53" t="str" cm="1">
        <f t="array" ref="E53">INDEX('Trade Data Recording'!F:F, $B$49 + ROW(F2) - ROW($B$2))</f>
        <v>XOM</v>
      </c>
      <c r="F53" cm="1">
        <f t="array" ref="F53">INDEX('Trade Data Recording'!G:G, $B$49 + ROW(G2) - ROW($B$2))</f>
        <v>2</v>
      </c>
      <c r="G53" t="str" cm="1">
        <f t="array" ref="G53">INDEX('Trade Data Recording'!H:H, $B$49 + ROW(H2) - ROW($B$2))</f>
        <v>S</v>
      </c>
      <c r="H53" cm="1">
        <f t="array" ref="H53">INDEX('Trade Data Recording'!I:I, $B$49 + ROW(I2) - ROW($B$2))</f>
        <v>102.22</v>
      </c>
      <c r="I53" cm="1">
        <f t="array" ref="I53">INDEX('Trade Data Recording'!J:J, $B$49 + ROW(J2) - ROW($B$2))</f>
        <v>3</v>
      </c>
      <c r="J53" t="str" cm="1">
        <f t="array" ref="J53">INDEX('Trade Data Recording'!K:K, $B$49 + ROW(K2) - ROW($B$2))</f>
        <v>Rise</v>
      </c>
      <c r="K53" cm="1">
        <f t="array" ref="K53">INDEX('Trade Data Recording'!L:L, $B$49 + ROW(L2) - ROW($B$2))</f>
        <v>1</v>
      </c>
      <c r="L53" cm="1">
        <f t="array" ref="L53">INDEX('Trade Data Recording'!M:M, $B$49 + ROW(M2) - ROW($B$2))</f>
        <v>4</v>
      </c>
      <c r="M53" t="str" cm="1">
        <f t="array" ref="M53">INDEX('Trade Data Recording'!N:N, $B$49 + ROW(N2) - ROW($B$2))</f>
        <v>A</v>
      </c>
      <c r="N53" cm="1">
        <f t="array" ref="N53">INDEX('Trade Data Recording'!O:O, $B$49 + ROW(O2) - ROW($B$2))</f>
        <v>0.38</v>
      </c>
      <c r="O53" cm="1">
        <f t="array" ref="O53">INDEX('Trade Data Recording'!P:P, $B$49 + ROW(P2) - ROW($B$2))</f>
        <v>2</v>
      </c>
      <c r="P53" t="str" cm="1">
        <f t="array" ref="P53">INDEX('Trade Data Recording'!Q:Q, $B$49 + ROW(Q2) - ROW($B$2))</f>
        <v>Event</v>
      </c>
      <c r="Q53" t="str" cm="1">
        <f t="array" ref="Q53">INDEX('Trade Data Recording'!R:R, $B$49 + ROW(R2) - ROW($B$2))</f>
        <v>Y</v>
      </c>
      <c r="R53" t="str" cm="1">
        <f t="array" ref="R53">INDEX('Trade Data Recording'!S:S, $B$49 + ROW(S2) - ROW($B$2))</f>
        <v>Y</v>
      </c>
      <c r="S53" t="str" cm="1">
        <f t="array" ref="S53">INDEX('Trade Data Recording'!T:T, $B$49 + ROW(T2) - ROW($B$2))</f>
        <v>Y</v>
      </c>
      <c r="T53" t="str" cm="1">
        <f t="array" ref="T53">INDEX('Trade Data Recording'!U:U, $B$49 + ROW(U2) - ROW($B$2))</f>
        <v>N</v>
      </c>
      <c r="U53" t="str" cm="1">
        <f t="array" ref="U53">INDEX('Trade Data Recording'!V:V, $B$49 + ROW(V2) - ROW($B$2))</f>
        <v>NONE</v>
      </c>
      <c r="V53" t="str" cm="1">
        <f t="array" ref="V53">INDEX('Trade Data Recording'!W:W, $B$49 + ROW(W2) - ROW($B$2))</f>
        <v>N</v>
      </c>
      <c r="W53" cm="1">
        <f t="array" ref="W53">INDEX('Trade Data Recording'!X:X, $B$49 + ROW(X2) - ROW($B$2))</f>
        <v>1000</v>
      </c>
      <c r="X53" t="str" cm="1">
        <f t="array" ref="X53">INDEX('Trade Data Recording'!Y:Y, $B$49 + ROW(Y2) - ROW($B$2))</f>
        <v>N</v>
      </c>
      <c r="Y53" t="str" cm="1">
        <f t="array" ref="Y53">INDEX('Trade Data Recording'!Z:Z, $B$49 + ROW(Z2) - ROW($B$2))</f>
        <v>N</v>
      </c>
      <c r="Z53" t="str" cm="1">
        <f t="array" ref="Z53">INDEX('Trade Data Recording'!AA:AA, $B$49 + ROW(AA2) - ROW($B$2))</f>
        <v>Y</v>
      </c>
      <c r="AA53" t="str" cm="1">
        <f t="array" ref="AA53">INDEX('Trade Data Recording'!AB:AB, $B$49 + ROW(AB2) - ROW($B$2))</f>
        <v>N</v>
      </c>
      <c r="AB53" t="str" cm="1">
        <f t="array" ref="AB53">INDEX('Trade Data Recording'!AC:AC, $B$49 + ROW(AC2) - ROW($B$2))</f>
        <v>N</v>
      </c>
      <c r="AC53" t="str" cm="1">
        <f t="array" ref="AC53">INDEX('Trade Data Recording'!AD:AD, $B$49 + ROW(AD2) - ROW($B$2))</f>
        <v>LEG 1</v>
      </c>
      <c r="AD53" cm="1">
        <f t="array" ref="AD53">INDEX('Trade Data Recording'!AE:AE, $B$49 + ROW(AE2) - ROW($B$2))</f>
        <v>4</v>
      </c>
      <c r="AE53" s="14" cm="1">
        <f t="array" ref="AE53">INDEX('Trade Data Recording'!AF:AF, $B$49 + ROW(AF2) - ROW($B$2))</f>
        <v>-194</v>
      </c>
    </row>
    <row r="54" spans="1:31" x14ac:dyDescent="0.2">
      <c r="A54" cm="1">
        <f t="array" ref="A54">INDEX('Trade Data Recording'!B:B, $B$49 + ROW(B3) - ROW($B$2))</f>
        <v>62</v>
      </c>
      <c r="B54" cm="1">
        <f t="array" ref="B54">INDEX('Trade Data Recording'!C:C, $B$49 + ROW(C3) - ROW($B$2))</f>
        <v>45105</v>
      </c>
      <c r="C54" t="str" cm="1">
        <f t="array" ref="C54">INDEX('Trade Data Recording'!D:D, $B$49 + ROW(D3) - ROW($B$2))</f>
        <v>Wednesday</v>
      </c>
      <c r="D54" cm="1">
        <f t="array" ref="D54">INDEX('Trade Data Recording'!E:E, $B$49 + ROW(E3) - ROW($B$2))</f>
        <v>0.41549768518518521</v>
      </c>
      <c r="E54" t="str" cm="1">
        <f t="array" ref="E54">INDEX('Trade Data Recording'!F:F, $B$49 + ROW(F3) - ROW($B$2))</f>
        <v>XOM</v>
      </c>
      <c r="F54" cm="1">
        <f t="array" ref="F54">INDEX('Trade Data Recording'!G:G, $B$49 + ROW(G3) - ROW($B$2))</f>
        <v>2</v>
      </c>
      <c r="G54" t="str" cm="1">
        <f t="array" ref="G54">INDEX('Trade Data Recording'!H:H, $B$49 + ROW(H3) - ROW($B$2))</f>
        <v>S</v>
      </c>
      <c r="H54" cm="1">
        <f t="array" ref="H54">INDEX('Trade Data Recording'!I:I, $B$49 + ROW(I3) - ROW($B$2))</f>
        <v>102.61</v>
      </c>
      <c r="I54" cm="1">
        <f t="array" ref="I54">INDEX('Trade Data Recording'!J:J, $B$49 + ROW(J3) - ROW($B$2))</f>
        <v>2</v>
      </c>
      <c r="J54" t="str" cm="1">
        <f t="array" ref="J54">INDEX('Trade Data Recording'!K:K, $B$49 + ROW(K3) - ROW($B$2))</f>
        <v>Rise</v>
      </c>
      <c r="K54" cm="1">
        <f t="array" ref="K54">INDEX('Trade Data Recording'!L:L, $B$49 + ROW(L3) - ROW($B$2))</f>
        <v>2</v>
      </c>
      <c r="L54" cm="1">
        <f t="array" ref="L54">INDEX('Trade Data Recording'!M:M, $B$49 + ROW(M3) - ROW($B$2))</f>
        <v>3</v>
      </c>
      <c r="M54" t="str" cm="1">
        <f t="array" ref="M54">INDEX('Trade Data Recording'!N:N, $B$49 + ROW(N3) - ROW($B$2))</f>
        <v>C</v>
      </c>
      <c r="N54" cm="1">
        <f t="array" ref="N54">INDEX('Trade Data Recording'!O:O, $B$49 + ROW(O3) - ROW($B$2))</f>
        <v>0.24</v>
      </c>
      <c r="O54" cm="1">
        <f t="array" ref="O54">INDEX('Trade Data Recording'!P:P, $B$49 + ROW(P3) - ROW($B$2))</f>
        <v>4</v>
      </c>
      <c r="P54" t="str" cm="1">
        <f t="array" ref="P54">INDEX('Trade Data Recording'!Q:Q, $B$49 + ROW(Q3) - ROW($B$2))</f>
        <v>Event</v>
      </c>
      <c r="Q54" t="str" cm="1">
        <f t="array" ref="Q54">INDEX('Trade Data Recording'!R:R, $B$49 + ROW(R3) - ROW($B$2))</f>
        <v>Y</v>
      </c>
      <c r="R54" t="str" cm="1">
        <f t="array" ref="R54">INDEX('Trade Data Recording'!S:S, $B$49 + ROW(S3) - ROW($B$2))</f>
        <v>Y</v>
      </c>
      <c r="S54" t="str" cm="1">
        <f t="array" ref="S54">INDEX('Trade Data Recording'!T:T, $B$49 + ROW(T3) - ROW($B$2))</f>
        <v>Y</v>
      </c>
      <c r="T54" t="str" cm="1">
        <f t="array" ref="T54">INDEX('Trade Data Recording'!U:U, $B$49 + ROW(U3) - ROW($B$2))</f>
        <v>Y</v>
      </c>
      <c r="U54" t="str" cm="1">
        <f t="array" ref="U54">INDEX('Trade Data Recording'!V:V, $B$49 + ROW(V3) - ROW($B$2))</f>
        <v>GOOD</v>
      </c>
      <c r="V54" t="str" cm="1">
        <f t="array" ref="V54">INDEX('Trade Data Recording'!W:W, $B$49 + ROW(W3) - ROW($B$2))</f>
        <v>N</v>
      </c>
      <c r="W54" cm="1">
        <f t="array" ref="W54">INDEX('Trade Data Recording'!X:X, $B$49 + ROW(X3) - ROW($B$2))</f>
        <v>1000</v>
      </c>
      <c r="X54" t="str" cm="1">
        <f t="array" ref="X54">INDEX('Trade Data Recording'!Y:Y, $B$49 + ROW(Y3) - ROW($B$2))</f>
        <v>Y</v>
      </c>
      <c r="Y54" t="str" cm="1">
        <f t="array" ref="Y54">INDEX('Trade Data Recording'!Z:Z, $B$49 + ROW(Z3) - ROW($B$2))</f>
        <v>Y</v>
      </c>
      <c r="Z54" t="str" cm="1">
        <f t="array" ref="Z54">INDEX('Trade Data Recording'!AA:AA, $B$49 + ROW(AA3) - ROW($B$2))</f>
        <v>Y</v>
      </c>
      <c r="AA54" t="str" cm="1">
        <f t="array" ref="AA54">INDEX('Trade Data Recording'!AB:AB, $B$49 + ROW(AB3) - ROW($B$2))</f>
        <v>N</v>
      </c>
      <c r="AB54" t="str" cm="1">
        <f t="array" ref="AB54">INDEX('Trade Data Recording'!AC:AC, $B$49 + ROW(AC3) - ROW($B$2))</f>
        <v>N</v>
      </c>
      <c r="AC54" t="str" cm="1">
        <f t="array" ref="AC54">INDEX('Trade Data Recording'!AD:AD, $B$49 + ROW(AD3) - ROW($B$2))</f>
        <v>BOTH</v>
      </c>
      <c r="AD54" cm="1">
        <f t="array" ref="AD54">INDEX('Trade Data Recording'!AE:AE, $B$49 + ROW(AE3) - ROW($B$2))</f>
        <v>2</v>
      </c>
      <c r="AE54" s="14" cm="1">
        <f t="array" ref="AE54">INDEX('Trade Data Recording'!AF:AF, $B$49 + ROW(AF3) - ROW($B$2))</f>
        <v>-1935</v>
      </c>
    </row>
    <row r="55" spans="1:31" x14ac:dyDescent="0.2">
      <c r="A55" cm="1">
        <f t="array" ref="A55">INDEX('Trade Data Recording'!B:B, $B$49 + ROW(B4) - ROW($B$2))</f>
        <v>63</v>
      </c>
      <c r="B55" cm="1">
        <f t="array" ref="B55">INDEX('Trade Data Recording'!C:C, $B$49 + ROW(C4) - ROW($B$2))</f>
        <v>45105</v>
      </c>
      <c r="C55" t="str" cm="1">
        <f t="array" ref="C55">INDEX('Trade Data Recording'!D:D, $B$49 + ROW(D4) - ROW($B$2))</f>
        <v>Wednesday</v>
      </c>
      <c r="D55" cm="1">
        <f t="array" ref="D55">INDEX('Trade Data Recording'!E:E, $B$49 + ROW(E4) - ROW($B$2))</f>
        <v>0.42046296296296298</v>
      </c>
      <c r="E55" t="str" cm="1">
        <f t="array" ref="E55">INDEX('Trade Data Recording'!F:F, $B$49 + ROW(F4) - ROW($B$2))</f>
        <v>MU</v>
      </c>
      <c r="F55" cm="1">
        <f t="array" ref="F55">INDEX('Trade Data Recording'!G:G, $B$49 + ROW(G4) - ROW($B$2))</f>
        <v>2</v>
      </c>
      <c r="G55" t="str" cm="1">
        <f t="array" ref="G55">INDEX('Trade Data Recording'!H:H, $B$49 + ROW(H4) - ROW($B$2))</f>
        <v>S</v>
      </c>
      <c r="H55" cm="1">
        <f t="array" ref="H55">INDEX('Trade Data Recording'!I:I, $B$49 + ROW(I4) - ROW($B$2))</f>
        <v>53.2</v>
      </c>
      <c r="I55" cm="1">
        <f t="array" ref="I55">INDEX('Trade Data Recording'!J:J, $B$49 + ROW(J4) - ROW($B$2))</f>
        <v>1</v>
      </c>
      <c r="J55" t="str" cm="1">
        <f t="array" ref="J55">INDEX('Trade Data Recording'!K:K, $B$49 + ROW(K4) - ROW($B$2))</f>
        <v>Fall</v>
      </c>
      <c r="K55" cm="1">
        <f t="array" ref="K55">INDEX('Trade Data Recording'!L:L, $B$49 + ROW(L4) - ROW($B$2))</f>
        <v>1</v>
      </c>
      <c r="L55" cm="1">
        <f t="array" ref="L55">INDEX('Trade Data Recording'!M:M, $B$49 + ROW(M4) - ROW($B$2))</f>
        <v>5</v>
      </c>
      <c r="M55" t="str" cm="1">
        <f t="array" ref="M55">INDEX('Trade Data Recording'!N:N, $B$49 + ROW(N4) - ROW($B$2))</f>
        <v>A</v>
      </c>
      <c r="N55" cm="1">
        <f t="array" ref="N55">INDEX('Trade Data Recording'!O:O, $B$49 + ROW(O4) - ROW($B$2))</f>
        <v>0.23</v>
      </c>
      <c r="O55" cm="1">
        <f t="array" ref="O55">INDEX('Trade Data Recording'!P:P, $B$49 + ROW(P4) - ROW($B$2))</f>
        <v>3</v>
      </c>
      <c r="P55" t="str" cm="1">
        <f t="array" ref="P55">INDEX('Trade Data Recording'!Q:Q, $B$49 + ROW(Q4) - ROW($B$2))</f>
        <v>Event</v>
      </c>
      <c r="Q55" t="str" cm="1">
        <f t="array" ref="Q55">INDEX('Trade Data Recording'!R:R, $B$49 + ROW(R4) - ROW($B$2))</f>
        <v>Y</v>
      </c>
      <c r="R55" t="str" cm="1">
        <f t="array" ref="R55">INDEX('Trade Data Recording'!S:S, $B$49 + ROW(S4) - ROW($B$2))</f>
        <v>Y</v>
      </c>
      <c r="S55" t="str" cm="1">
        <f t="array" ref="S55">INDEX('Trade Data Recording'!T:T, $B$49 + ROW(T4) - ROW($B$2))</f>
        <v>Y</v>
      </c>
      <c r="T55" t="str" cm="1">
        <f t="array" ref="T55">INDEX('Trade Data Recording'!U:U, $B$49 + ROW(U4) - ROW($B$2))</f>
        <v>Y</v>
      </c>
      <c r="U55" t="str" cm="1">
        <f t="array" ref="U55">INDEX('Trade Data Recording'!V:V, $B$49 + ROW(V4) - ROW($B$2))</f>
        <v>GOOD</v>
      </c>
      <c r="V55" t="str" cm="1">
        <f t="array" ref="V55">INDEX('Trade Data Recording'!W:W, $B$49 + ROW(W4) - ROW($B$2))</f>
        <v>N</v>
      </c>
      <c r="W55" cm="1">
        <f t="array" ref="W55">INDEX('Trade Data Recording'!X:X, $B$49 + ROW(X4) - ROW($B$2))</f>
        <v>800</v>
      </c>
      <c r="X55" t="str" cm="1">
        <f t="array" ref="X55">INDEX('Trade Data Recording'!Y:Y, $B$49 + ROW(Y4) - ROW($B$2))</f>
        <v>Y</v>
      </c>
      <c r="Y55" t="str" cm="1">
        <f t="array" ref="Y55">INDEX('Trade Data Recording'!Z:Z, $B$49 + ROW(Z4) - ROW($B$2))</f>
        <v>Y</v>
      </c>
      <c r="Z55" t="str" cm="1">
        <f t="array" ref="Z55">INDEX('Trade Data Recording'!AA:AA, $B$49 + ROW(AA4) - ROW($B$2))</f>
        <v>Y</v>
      </c>
      <c r="AA55" t="str" cm="1">
        <f t="array" ref="AA55">INDEX('Trade Data Recording'!AB:AB, $B$49 + ROW(AB4) - ROW($B$2))</f>
        <v>Y</v>
      </c>
      <c r="AB55" t="str" cm="1">
        <f t="array" ref="AB55">INDEX('Trade Data Recording'!AC:AC, $B$49 + ROW(AC4) - ROW($B$2))</f>
        <v>Y</v>
      </c>
      <c r="AC55" t="str" cm="1">
        <f t="array" ref="AC55">INDEX('Trade Data Recording'!AD:AD, $B$49 + ROW(AD4) - ROW($B$2))</f>
        <v>BOTH</v>
      </c>
      <c r="AD55" cm="1">
        <f t="array" ref="AD55">INDEX('Trade Data Recording'!AE:AE, $B$49 + ROW(AE4) - ROW($B$2))</f>
        <v>1</v>
      </c>
      <c r="AE55" s="14" cm="1">
        <f t="array" ref="AE55">INDEX('Trade Data Recording'!AF:AF, $B$49 + ROW(AF4) - ROW($B$2))</f>
        <v>-211</v>
      </c>
    </row>
    <row r="56" spans="1:31" x14ac:dyDescent="0.2">
      <c r="A56" cm="1">
        <f t="array" ref="A56">INDEX('Trade Data Recording'!B:B, $B$49 + ROW(B5) - ROW($B$2))</f>
        <v>64</v>
      </c>
      <c r="B56" cm="1">
        <f t="array" ref="B56">INDEX('Trade Data Recording'!C:C, $B$49 + ROW(C5) - ROW($B$2))</f>
        <v>45105</v>
      </c>
      <c r="C56" t="str" cm="1">
        <f t="array" ref="C56">INDEX('Trade Data Recording'!D:D, $B$49 + ROW(D5) - ROW($B$2))</f>
        <v>Wednesday</v>
      </c>
      <c r="D56" cm="1">
        <f t="array" ref="D56">INDEX('Trade Data Recording'!E:E, $B$49 + ROW(E5) - ROW($B$2))</f>
        <v>0.39811342592592597</v>
      </c>
      <c r="E56" t="str" cm="1">
        <f t="array" ref="E56">INDEX('Trade Data Recording'!F:F, $B$49 + ROW(F5) - ROW($B$2))</f>
        <v>UAL</v>
      </c>
      <c r="F56" cm="1">
        <f t="array" ref="F56">INDEX('Trade Data Recording'!G:G, $B$49 + ROW(G5) - ROW($B$2))</f>
        <v>2</v>
      </c>
      <c r="G56" t="str" cm="1">
        <f t="array" ref="G56">INDEX('Trade Data Recording'!H:H, $B$49 + ROW(H5) - ROW($B$2))</f>
        <v>S</v>
      </c>
      <c r="H56" cm="1">
        <f t="array" ref="H56">INDEX('Trade Data Recording'!I:I, $B$49 + ROW(I5) - ROW($B$2))</f>
        <v>53.45</v>
      </c>
      <c r="I56" cm="1">
        <f t="array" ref="I56">INDEX('Trade Data Recording'!J:J, $B$49 + ROW(J5) - ROW($B$2))</f>
        <v>3</v>
      </c>
      <c r="J56" t="str" cm="1">
        <f t="array" ref="J56">INDEX('Trade Data Recording'!K:K, $B$49 + ROW(K5) - ROW($B$2))</f>
        <v>Rise</v>
      </c>
      <c r="K56" cm="1">
        <f t="array" ref="K56">INDEX('Trade Data Recording'!L:L, $B$49 + ROW(L5) - ROW($B$2))</f>
        <v>3</v>
      </c>
      <c r="L56" cm="1">
        <f t="array" ref="L56">INDEX('Trade Data Recording'!M:M, $B$49 + ROW(M5) - ROW($B$2))</f>
        <v>3</v>
      </c>
      <c r="M56" t="str" cm="1">
        <f t="array" ref="M56">INDEX('Trade Data Recording'!N:N, $B$49 + ROW(N5) - ROW($B$2))</f>
        <v>C</v>
      </c>
      <c r="N56" cm="1">
        <f t="array" ref="N56">INDEX('Trade Data Recording'!O:O, $B$49 + ROW(O5) - ROW($B$2))</f>
        <v>0.24</v>
      </c>
      <c r="O56" cm="1">
        <f t="array" ref="O56">INDEX('Trade Data Recording'!P:P, $B$49 + ROW(P5) - ROW($B$2))</f>
        <v>1</v>
      </c>
      <c r="P56" t="str" cm="1">
        <f t="array" ref="P56">INDEX('Trade Data Recording'!Q:Q, $B$49 + ROW(Q5) - ROW($B$2))</f>
        <v>Mlpt</v>
      </c>
      <c r="Q56" t="str" cm="1">
        <f t="array" ref="Q56">INDEX('Trade Data Recording'!R:R, $B$49 + ROW(R5) - ROW($B$2))</f>
        <v>Y</v>
      </c>
      <c r="R56" t="str" cm="1">
        <f t="array" ref="R56">INDEX('Trade Data Recording'!S:S, $B$49 + ROW(S5) - ROW($B$2))</f>
        <v>Y</v>
      </c>
      <c r="S56" t="str" cm="1">
        <f t="array" ref="S56">INDEX('Trade Data Recording'!T:T, $B$49 + ROW(T5) - ROW($B$2))</f>
        <v>Y</v>
      </c>
      <c r="T56" t="str" cm="1">
        <f t="array" ref="T56">INDEX('Trade Data Recording'!U:U, $B$49 + ROW(U5) - ROW($B$2))</f>
        <v>N</v>
      </c>
      <c r="U56" t="str" cm="1">
        <f t="array" ref="U56">INDEX('Trade Data Recording'!V:V, $B$49 + ROW(V5) - ROW($B$2))</f>
        <v>NA</v>
      </c>
      <c r="V56" t="str" cm="1">
        <f t="array" ref="V56">INDEX('Trade Data Recording'!W:W, $B$49 + ROW(W5) - ROW($B$2))</f>
        <v>N</v>
      </c>
      <c r="W56" cm="1">
        <f t="array" ref="W56">INDEX('Trade Data Recording'!X:X, $B$49 + ROW(X5) - ROW($B$2))</f>
        <v>200</v>
      </c>
      <c r="X56" t="str" cm="1">
        <f t="array" ref="X56">INDEX('Trade Data Recording'!Y:Y, $B$49 + ROW(Y5) - ROW($B$2))</f>
        <v>N</v>
      </c>
      <c r="Y56" t="str" cm="1">
        <f t="array" ref="Y56">INDEX('Trade Data Recording'!Z:Z, $B$49 + ROW(Z5) - ROW($B$2))</f>
        <v>N</v>
      </c>
      <c r="Z56" t="str" cm="1">
        <f t="array" ref="Z56">INDEX('Trade Data Recording'!AA:AA, $B$49 + ROW(AA5) - ROW($B$2))</f>
        <v>Y</v>
      </c>
      <c r="AA56" t="str" cm="1">
        <f t="array" ref="AA56">INDEX('Trade Data Recording'!AB:AB, $B$49 + ROW(AB5) - ROW($B$2))</f>
        <v>Y</v>
      </c>
      <c r="AB56" t="str" cm="1">
        <f t="array" ref="AB56">INDEX('Trade Data Recording'!AC:AC, $B$49 + ROW(AC5) - ROW($B$2))</f>
        <v>Y</v>
      </c>
      <c r="AC56" t="str" cm="1">
        <f t="array" ref="AC56">INDEX('Trade Data Recording'!AD:AD, $B$49 + ROW(AD5) - ROW($B$2))</f>
        <v>LEG 2</v>
      </c>
      <c r="AD56" cm="1">
        <f t="array" ref="AD56">INDEX('Trade Data Recording'!AE:AE, $B$49 + ROW(AE5) - ROW($B$2))</f>
        <v>5</v>
      </c>
      <c r="AE56" s="14" cm="1">
        <f t="array" ref="AE56">INDEX('Trade Data Recording'!AF:AF, $B$49 + ROW(AF5) - ROW($B$2))</f>
        <v>-206</v>
      </c>
    </row>
    <row r="57" spans="1:31" x14ac:dyDescent="0.2">
      <c r="A57" cm="1">
        <f t="array" ref="A57">INDEX('Trade Data Recording'!B:B, $B$49 + ROW(B6) - ROW($B$2))</f>
        <v>65</v>
      </c>
      <c r="B57" cm="1">
        <f t="array" ref="B57">INDEX('Trade Data Recording'!C:C, $B$49 + ROW(C6) - ROW($B$2))</f>
        <v>45105</v>
      </c>
      <c r="C57" t="str" cm="1">
        <f t="array" ref="C57">INDEX('Trade Data Recording'!D:D, $B$49 + ROW(D6) - ROW($B$2))</f>
        <v>Wednesday</v>
      </c>
      <c r="D57" cm="1">
        <f t="array" ref="D57">INDEX('Trade Data Recording'!E:E, $B$49 + ROW(E6) - ROW($B$2))</f>
        <v>0.40165509259259258</v>
      </c>
      <c r="E57" t="str" cm="1">
        <f t="array" ref="E57">INDEX('Trade Data Recording'!F:F, $B$49 + ROW(F6) - ROW($B$2))</f>
        <v>UAL</v>
      </c>
      <c r="F57" cm="1">
        <f t="array" ref="F57">INDEX('Trade Data Recording'!G:G, $B$49 + ROW(G6) - ROW($B$2))</f>
        <v>2</v>
      </c>
      <c r="G57" t="str" cm="1">
        <f t="array" ref="G57">INDEX('Trade Data Recording'!H:H, $B$49 + ROW(H6) - ROW($B$2))</f>
        <v>S</v>
      </c>
      <c r="H57" cm="1">
        <f t="array" ref="H57">INDEX('Trade Data Recording'!I:I, $B$49 + ROW(I6) - ROW($B$2))</f>
        <v>53.21</v>
      </c>
      <c r="I57" cm="1">
        <f t="array" ref="I57">INDEX('Trade Data Recording'!J:J, $B$49 + ROW(J6) - ROW($B$2))</f>
        <v>1</v>
      </c>
      <c r="J57" t="str" cm="1">
        <f t="array" ref="J57">INDEX('Trade Data Recording'!K:K, $B$49 + ROW(K6) - ROW($B$2))</f>
        <v>Fall</v>
      </c>
      <c r="K57" cm="1">
        <f t="array" ref="K57">INDEX('Trade Data Recording'!L:L, $B$49 + ROW(L6) - ROW($B$2))</f>
        <v>3</v>
      </c>
      <c r="L57" cm="1">
        <f t="array" ref="L57">INDEX('Trade Data Recording'!M:M, $B$49 + ROW(M6) - ROW($B$2))</f>
        <v>1</v>
      </c>
      <c r="M57" t="str" cm="1">
        <f t="array" ref="M57">INDEX('Trade Data Recording'!N:N, $B$49 + ROW(N6) - ROW($B$2))</f>
        <v>A</v>
      </c>
      <c r="N57" cm="1">
        <f t="array" ref="N57">INDEX('Trade Data Recording'!O:O, $B$49 + ROW(O6) - ROW($B$2))</f>
        <v>0.36</v>
      </c>
      <c r="O57" cm="1">
        <f t="array" ref="O57">INDEX('Trade Data Recording'!P:P, $B$49 + ROW(P6) - ROW($B$2))</f>
        <v>3</v>
      </c>
      <c r="P57" t="str" cm="1">
        <f t="array" ref="P57">INDEX('Trade Data Recording'!Q:Q, $B$49 + ROW(Q6) - ROW($B$2))</f>
        <v>Event</v>
      </c>
      <c r="Q57" t="str" cm="1">
        <f t="array" ref="Q57">INDEX('Trade Data Recording'!R:R, $B$49 + ROW(R6) - ROW($B$2))</f>
        <v>Y</v>
      </c>
      <c r="R57" t="str" cm="1">
        <f t="array" ref="R57">INDEX('Trade Data Recording'!S:S, $B$49 + ROW(S6) - ROW($B$2))</f>
        <v>Y</v>
      </c>
      <c r="S57" t="str" cm="1">
        <f t="array" ref="S57">INDEX('Trade Data Recording'!T:T, $B$49 + ROW(T6) - ROW($B$2))</f>
        <v>Y</v>
      </c>
      <c r="T57" t="str" cm="1">
        <f t="array" ref="T57">INDEX('Trade Data Recording'!U:U, $B$49 + ROW(U6) - ROW($B$2))</f>
        <v>Y</v>
      </c>
      <c r="U57" t="str" cm="1">
        <f t="array" ref="U57">INDEX('Trade Data Recording'!V:V, $B$49 + ROW(V6) - ROW($B$2))</f>
        <v>GOOD</v>
      </c>
      <c r="V57" t="str" cm="1">
        <f t="array" ref="V57">INDEX('Trade Data Recording'!W:W, $B$49 + ROW(W6) - ROW($B$2))</f>
        <v>N</v>
      </c>
      <c r="W57" cm="1">
        <f t="array" ref="W57">INDEX('Trade Data Recording'!X:X, $B$49 + ROW(X6) - ROW($B$2))</f>
        <v>1000</v>
      </c>
      <c r="X57" t="str" cm="1">
        <f t="array" ref="X57">INDEX('Trade Data Recording'!Y:Y, $B$49 + ROW(Y6) - ROW($B$2))</f>
        <v>N</v>
      </c>
      <c r="Y57" t="str" cm="1">
        <f t="array" ref="Y57">INDEX('Trade Data Recording'!Z:Z, $B$49 + ROW(Z6) - ROW($B$2))</f>
        <v>N</v>
      </c>
      <c r="Z57" t="str" cm="1">
        <f t="array" ref="Z57">INDEX('Trade Data Recording'!AA:AA, $B$49 + ROW(AA6) - ROW($B$2))</f>
        <v>Y</v>
      </c>
      <c r="AA57" t="str" cm="1">
        <f t="array" ref="AA57">INDEX('Trade Data Recording'!AB:AB, $B$49 + ROW(AB6) - ROW($B$2))</f>
        <v>Y</v>
      </c>
      <c r="AB57" t="str" cm="1">
        <f t="array" ref="AB57">INDEX('Trade Data Recording'!AC:AC, $B$49 + ROW(AC6) - ROW($B$2))</f>
        <v>N</v>
      </c>
      <c r="AC57" t="str" cm="1">
        <f t="array" ref="AC57">INDEX('Trade Data Recording'!AD:AD, $B$49 + ROW(AD6) - ROW($B$2))</f>
        <v>LEG 1</v>
      </c>
      <c r="AD57" cm="1">
        <f t="array" ref="AD57">INDEX('Trade Data Recording'!AE:AE, $B$49 + ROW(AE6) - ROW($B$2))</f>
        <v>4</v>
      </c>
      <c r="AE57" s="14" cm="1">
        <f t="array" ref="AE57">INDEX('Trade Data Recording'!AF:AF, $B$49 + ROW(AF6) - ROW($B$2))</f>
        <v>-1392</v>
      </c>
    </row>
    <row r="58" spans="1:31" x14ac:dyDescent="0.2">
      <c r="A58" cm="1">
        <f t="array" ref="A58">INDEX('Trade Data Recording'!B:B, $B$49 + ROW(B7) - ROW($B$2))</f>
        <v>66</v>
      </c>
      <c r="B58" cm="1">
        <f t="array" ref="B58">INDEX('Trade Data Recording'!C:C, $B$49 + ROW(C7) - ROW($B$2))</f>
        <v>45105</v>
      </c>
      <c r="C58" t="str" cm="1">
        <f t="array" ref="C58">INDEX('Trade Data Recording'!D:D, $B$49 + ROW(D7) - ROW($B$2))</f>
        <v>Wednesday</v>
      </c>
      <c r="D58" cm="1">
        <f t="array" ref="D58">INDEX('Trade Data Recording'!E:E, $B$49 + ROW(E7) - ROW($B$2))</f>
        <v>0.40313657407407405</v>
      </c>
      <c r="E58" t="str" cm="1">
        <f t="array" ref="E58">INDEX('Trade Data Recording'!F:F, $B$49 + ROW(F7) - ROW($B$2))</f>
        <v>UAL</v>
      </c>
      <c r="F58" cm="1">
        <f t="array" ref="F58">INDEX('Trade Data Recording'!G:G, $B$49 + ROW(G7) - ROW($B$2))</f>
        <v>2</v>
      </c>
      <c r="G58" t="str" cm="1">
        <f t="array" ref="G58">INDEX('Trade Data Recording'!H:H, $B$49 + ROW(H7) - ROW($B$2))</f>
        <v>S</v>
      </c>
      <c r="H58" cm="1">
        <f t="array" ref="H58">INDEX('Trade Data Recording'!I:I, $B$49 + ROW(I7) - ROW($B$2))</f>
        <v>67.099999999999994</v>
      </c>
      <c r="I58" cm="1">
        <f t="array" ref="I58">INDEX('Trade Data Recording'!J:J, $B$49 + ROW(J7) - ROW($B$2))</f>
        <v>2</v>
      </c>
      <c r="J58" t="str" cm="1">
        <f t="array" ref="J58">INDEX('Trade Data Recording'!K:K, $B$49 + ROW(K7) - ROW($B$2))</f>
        <v>Rise</v>
      </c>
      <c r="K58" cm="1">
        <f t="array" ref="K58">INDEX('Trade Data Recording'!L:L, $B$49 + ROW(L7) - ROW($B$2))</f>
        <v>3</v>
      </c>
      <c r="L58" cm="1">
        <f t="array" ref="L58">INDEX('Trade Data Recording'!M:M, $B$49 + ROW(M7) - ROW($B$2))</f>
        <v>2</v>
      </c>
      <c r="M58" t="str" cm="1">
        <f t="array" ref="M58">INDEX('Trade Data Recording'!N:N, $B$49 + ROW(N7) - ROW($B$2))</f>
        <v>C</v>
      </c>
      <c r="N58" cm="1">
        <f t="array" ref="N58">INDEX('Trade Data Recording'!O:O, $B$49 + ROW(O7) - ROW($B$2))</f>
        <v>0.23</v>
      </c>
      <c r="O58" cm="1">
        <f t="array" ref="O58">INDEX('Trade Data Recording'!P:P, $B$49 + ROW(P7) - ROW($B$2))</f>
        <v>2</v>
      </c>
      <c r="P58" t="str" cm="1">
        <f t="array" ref="P58">INDEX('Trade Data Recording'!Q:Q, $B$49 + ROW(Q7) - ROW($B$2))</f>
        <v>Event</v>
      </c>
      <c r="Q58" t="str" cm="1">
        <f t="array" ref="Q58">INDEX('Trade Data Recording'!R:R, $B$49 + ROW(R7) - ROW($B$2))</f>
        <v>Y</v>
      </c>
      <c r="R58" t="str" cm="1">
        <f t="array" ref="R58">INDEX('Trade Data Recording'!S:S, $B$49 + ROW(S7) - ROW($B$2))</f>
        <v>Y</v>
      </c>
      <c r="S58" t="str" cm="1">
        <f t="array" ref="S58">INDEX('Trade Data Recording'!T:T, $B$49 + ROW(T7) - ROW($B$2))</f>
        <v>Y</v>
      </c>
      <c r="T58" t="str" cm="1">
        <f t="array" ref="T58">INDEX('Trade Data Recording'!U:U, $B$49 + ROW(U7) - ROW($B$2))</f>
        <v>N</v>
      </c>
      <c r="U58" t="str" cm="1">
        <f t="array" ref="U58">INDEX('Trade Data Recording'!V:V, $B$49 + ROW(V7) - ROW($B$2))</f>
        <v>NA</v>
      </c>
      <c r="V58" t="str" cm="1">
        <f t="array" ref="V58">INDEX('Trade Data Recording'!W:W, $B$49 + ROW(W7) - ROW($B$2))</f>
        <v>N</v>
      </c>
      <c r="W58" cm="1">
        <f t="array" ref="W58">INDEX('Trade Data Recording'!X:X, $B$49 + ROW(X7) - ROW($B$2))</f>
        <v>400</v>
      </c>
      <c r="X58" t="str" cm="1">
        <f t="array" ref="X58">INDEX('Trade Data Recording'!Y:Y, $B$49 + ROW(Y7) - ROW($B$2))</f>
        <v>N</v>
      </c>
      <c r="Y58" t="str" cm="1">
        <f t="array" ref="Y58">INDEX('Trade Data Recording'!Z:Z, $B$49 + ROW(Z7) - ROW($B$2))</f>
        <v>N</v>
      </c>
      <c r="Z58" t="str" cm="1">
        <f t="array" ref="Z58">INDEX('Trade Data Recording'!AA:AA, $B$49 + ROW(AA7) - ROW($B$2))</f>
        <v>Y</v>
      </c>
      <c r="AA58" t="str" cm="1">
        <f t="array" ref="AA58">INDEX('Trade Data Recording'!AB:AB, $B$49 + ROW(AB7) - ROW($B$2))</f>
        <v>Y</v>
      </c>
      <c r="AB58" t="str" cm="1">
        <f t="array" ref="AB58">INDEX('Trade Data Recording'!AC:AC, $B$49 + ROW(AC7) - ROW($B$2))</f>
        <v>N</v>
      </c>
      <c r="AC58" t="str" cm="1">
        <f t="array" ref="AC58">INDEX('Trade Data Recording'!AD:AD, $B$49 + ROW(AD7) - ROW($B$2))</f>
        <v>NONE</v>
      </c>
      <c r="AD58" cm="1">
        <f t="array" ref="AD58">INDEX('Trade Data Recording'!AE:AE, $B$49 + ROW(AE7) - ROW($B$2))</f>
        <v>3</v>
      </c>
      <c r="AE58" s="14" cm="1">
        <f t="array" ref="AE58">INDEX('Trade Data Recording'!AF:AF, $B$49 + ROW(AF7) - ROW($B$2))</f>
        <v>728</v>
      </c>
    </row>
    <row r="59" spans="1:31" x14ac:dyDescent="0.2">
      <c r="A59" cm="1">
        <f t="array" ref="A59">INDEX('Trade Data Recording'!B:B, $B$49 + ROW(B8) - ROW($B$2))</f>
        <v>67</v>
      </c>
      <c r="B59" cm="1">
        <f t="array" ref="B59">INDEX('Trade Data Recording'!C:C, $B$49 + ROW(C8) - ROW($B$2))</f>
        <v>45105</v>
      </c>
      <c r="C59" t="str" cm="1">
        <f t="array" ref="C59">INDEX('Trade Data Recording'!D:D, $B$49 + ROW(D8) - ROW($B$2))</f>
        <v>Wednesday</v>
      </c>
      <c r="D59" cm="1">
        <f t="array" ref="D59">INDEX('Trade Data Recording'!E:E, $B$49 + ROW(E8) - ROW($B$2))</f>
        <v>0.40405092592592595</v>
      </c>
      <c r="E59" t="str" cm="1">
        <f t="array" ref="E59">INDEX('Trade Data Recording'!F:F, $B$49 + ROW(F8) - ROW($B$2))</f>
        <v>UAL</v>
      </c>
      <c r="F59" cm="1">
        <f t="array" ref="F59">INDEX('Trade Data Recording'!G:G, $B$49 + ROW(G8) - ROW($B$2))</f>
        <v>2</v>
      </c>
      <c r="G59" t="str" cm="1">
        <f t="array" ref="G59">INDEX('Trade Data Recording'!H:H, $B$49 + ROW(H8) - ROW($B$2))</f>
        <v>L</v>
      </c>
      <c r="H59" cm="1">
        <f t="array" ref="H59">INDEX('Trade Data Recording'!I:I, $B$49 + ROW(I8) - ROW($B$2))</f>
        <v>66.75</v>
      </c>
      <c r="I59" cm="1">
        <f t="array" ref="I59">INDEX('Trade Data Recording'!J:J, $B$49 + ROW(J8) - ROW($B$2))</f>
        <v>1</v>
      </c>
      <c r="J59" t="str" cm="1">
        <f t="array" ref="J59">INDEX('Trade Data Recording'!K:K, $B$49 + ROW(K8) - ROW($B$2))</f>
        <v>Fall</v>
      </c>
      <c r="K59" cm="1">
        <f t="array" ref="K59">INDEX('Trade Data Recording'!L:L, $B$49 + ROW(L8) - ROW($B$2))</f>
        <v>1</v>
      </c>
      <c r="L59" cm="1">
        <f t="array" ref="L59">INDEX('Trade Data Recording'!M:M, $B$49 + ROW(M8) - ROW($B$2))</f>
        <v>3</v>
      </c>
      <c r="M59" t="str" cm="1">
        <f t="array" ref="M59">INDEX('Trade Data Recording'!N:N, $B$49 + ROW(N8) - ROW($B$2))</f>
        <v>C</v>
      </c>
      <c r="N59" cm="1">
        <f t="array" ref="N59">INDEX('Trade Data Recording'!O:O, $B$49 + ROW(O8) - ROW($B$2))</f>
        <v>0.18</v>
      </c>
      <c r="O59" cm="1">
        <f t="array" ref="O59">INDEX('Trade Data Recording'!P:P, $B$49 + ROW(P8) - ROW($B$2))</f>
        <v>2</v>
      </c>
      <c r="P59" t="str" cm="1">
        <f t="array" ref="P59">INDEX('Trade Data Recording'!Q:Q, $B$49 + ROW(Q8) - ROW($B$2))</f>
        <v>Event</v>
      </c>
      <c r="Q59" t="str" cm="1">
        <f t="array" ref="Q59">INDEX('Trade Data Recording'!R:R, $B$49 + ROW(R8) - ROW($B$2))</f>
        <v>Y</v>
      </c>
      <c r="R59" t="str" cm="1">
        <f t="array" ref="R59">INDEX('Trade Data Recording'!S:S, $B$49 + ROW(S8) - ROW($B$2))</f>
        <v>Y</v>
      </c>
      <c r="S59" t="str" cm="1">
        <f t="array" ref="S59">INDEX('Trade Data Recording'!T:T, $B$49 + ROW(T8) - ROW($B$2))</f>
        <v>Y</v>
      </c>
      <c r="T59" t="str" cm="1">
        <f t="array" ref="T59">INDEX('Trade Data Recording'!U:U, $B$49 + ROW(U8) - ROW($B$2))</f>
        <v>N</v>
      </c>
      <c r="U59" t="str" cm="1">
        <f t="array" ref="U59">INDEX('Trade Data Recording'!V:V, $B$49 + ROW(V8) - ROW($B$2))</f>
        <v>NA</v>
      </c>
      <c r="V59" t="str" cm="1">
        <f t="array" ref="V59">INDEX('Trade Data Recording'!W:W, $B$49 + ROW(W8) - ROW($B$2))</f>
        <v>N</v>
      </c>
      <c r="W59" cm="1">
        <f t="array" ref="W59">INDEX('Trade Data Recording'!X:X, $B$49 + ROW(X8) - ROW($B$2))</f>
        <v>400</v>
      </c>
      <c r="X59" t="str" cm="1">
        <f t="array" ref="X59">INDEX('Trade Data Recording'!Y:Y, $B$49 + ROW(Y8) - ROW($B$2))</f>
        <v>N</v>
      </c>
      <c r="Y59" t="str" cm="1">
        <f t="array" ref="Y59">INDEX('Trade Data Recording'!Z:Z, $B$49 + ROW(Z8) - ROW($B$2))</f>
        <v>Y</v>
      </c>
      <c r="Z59" t="str" cm="1">
        <f t="array" ref="Z59">INDEX('Trade Data Recording'!AA:AA, $B$49 + ROW(AA8) - ROW($B$2))</f>
        <v>Y</v>
      </c>
      <c r="AA59" t="str" cm="1">
        <f t="array" ref="AA59">INDEX('Trade Data Recording'!AB:AB, $B$49 + ROW(AB8) - ROW($B$2))</f>
        <v>N</v>
      </c>
      <c r="AB59" t="str" cm="1">
        <f t="array" ref="AB59">INDEX('Trade Data Recording'!AC:AC, $B$49 + ROW(AC8) - ROW($B$2))</f>
        <v>N</v>
      </c>
      <c r="AC59" t="str" cm="1">
        <f t="array" ref="AC59">INDEX('Trade Data Recording'!AD:AD, $B$49 + ROW(AD8) - ROW($B$2))</f>
        <v>NONE</v>
      </c>
      <c r="AD59" cm="1">
        <f t="array" ref="AD59">INDEX('Trade Data Recording'!AE:AE, $B$49 + ROW(AE8) - ROW($B$2))</f>
        <v>4</v>
      </c>
      <c r="AE59" s="14" cm="1">
        <f t="array" ref="AE59">INDEX('Trade Data Recording'!AF:AF, $B$49 + ROW(AF8) - ROW($B$2))</f>
        <v>829</v>
      </c>
    </row>
    <row r="60" spans="1:31" x14ac:dyDescent="0.2">
      <c r="A60" cm="1">
        <f t="array" ref="A60">INDEX('Trade Data Recording'!B:B, $B$49 + ROW(B9) - ROW($B$2))</f>
        <v>68</v>
      </c>
      <c r="B60" cm="1">
        <f t="array" ref="B60">INDEX('Trade Data Recording'!C:C, $B$49 + ROW(C9) - ROW($B$2))</f>
        <v>45105</v>
      </c>
      <c r="C60" t="str" cm="1">
        <f t="array" ref="C60">INDEX('Trade Data Recording'!D:D, $B$49 + ROW(D9) - ROW($B$2))</f>
        <v>Wednesday</v>
      </c>
      <c r="D60" cm="1">
        <f t="array" ref="D60">INDEX('Trade Data Recording'!E:E, $B$49 + ROW(E9) - ROW($B$2))</f>
        <v>0.39701388888888883</v>
      </c>
      <c r="E60" t="str" cm="1">
        <f t="array" ref="E60">INDEX('Trade Data Recording'!F:F, $B$49 + ROW(F9) - ROW($B$2))</f>
        <v>MU</v>
      </c>
      <c r="F60" cm="1">
        <f t="array" ref="F60">INDEX('Trade Data Recording'!G:G, $B$49 + ROW(G9) - ROW($B$2))</f>
        <v>2</v>
      </c>
      <c r="G60" t="str" cm="1">
        <f t="array" ref="G60">INDEX('Trade Data Recording'!H:H, $B$49 + ROW(H9) - ROW($B$2))</f>
        <v>S</v>
      </c>
      <c r="H60" cm="1">
        <f t="array" ref="H60">INDEX('Trade Data Recording'!I:I, $B$49 + ROW(I9) - ROW($B$2))</f>
        <v>66.48</v>
      </c>
      <c r="I60" cm="1">
        <f t="array" ref="I60">INDEX('Trade Data Recording'!J:J, $B$49 + ROW(J9) - ROW($B$2))</f>
        <v>3</v>
      </c>
      <c r="J60" t="str" cm="1">
        <f t="array" ref="J60">INDEX('Trade Data Recording'!K:K, $B$49 + ROW(K9) - ROW($B$2))</f>
        <v>Rise</v>
      </c>
      <c r="K60" cm="1">
        <f t="array" ref="K60">INDEX('Trade Data Recording'!L:L, $B$49 + ROW(L9) - ROW($B$2))</f>
        <v>1</v>
      </c>
      <c r="L60" cm="1">
        <f t="array" ref="L60">INDEX('Trade Data Recording'!M:M, $B$49 + ROW(M9) - ROW($B$2))</f>
        <v>4</v>
      </c>
      <c r="M60" t="str" cm="1">
        <f t="array" ref="M60">INDEX('Trade Data Recording'!N:N, $B$49 + ROW(N9) - ROW($B$2))</f>
        <v>C</v>
      </c>
      <c r="N60" cm="1">
        <f t="array" ref="N60">INDEX('Trade Data Recording'!O:O, $B$49 + ROW(O9) - ROW($B$2))</f>
        <v>0.23</v>
      </c>
      <c r="O60" cm="1">
        <f t="array" ref="O60">INDEX('Trade Data Recording'!P:P, $B$49 + ROW(P9) - ROW($B$2))</f>
        <v>2</v>
      </c>
      <c r="P60" t="str" cm="1">
        <f t="array" ref="P60">INDEX('Trade Data Recording'!Q:Q, $B$49 + ROW(Q9) - ROW($B$2))</f>
        <v>Event</v>
      </c>
      <c r="Q60" t="str" cm="1">
        <f t="array" ref="Q60">INDEX('Trade Data Recording'!R:R, $B$49 + ROW(R9) - ROW($B$2))</f>
        <v>Y</v>
      </c>
      <c r="R60" t="str" cm="1">
        <f t="array" ref="R60">INDEX('Trade Data Recording'!S:S, $B$49 + ROW(S9) - ROW($B$2))</f>
        <v>Y</v>
      </c>
      <c r="S60" t="str" cm="1">
        <f t="array" ref="S60">INDEX('Trade Data Recording'!T:T, $B$49 + ROW(T9) - ROW($B$2))</f>
        <v>Y</v>
      </c>
      <c r="T60" t="str" cm="1">
        <f t="array" ref="T60">INDEX('Trade Data Recording'!U:U, $B$49 + ROW(U9) - ROW($B$2))</f>
        <v>N</v>
      </c>
      <c r="U60" t="str" cm="1">
        <f t="array" ref="U60">INDEX('Trade Data Recording'!V:V, $B$49 + ROW(V9) - ROW($B$2))</f>
        <v>NA</v>
      </c>
      <c r="V60" t="str" cm="1">
        <f t="array" ref="V60">INDEX('Trade Data Recording'!W:W, $B$49 + ROW(W9) - ROW($B$2))</f>
        <v>N</v>
      </c>
      <c r="W60" cm="1">
        <f t="array" ref="W60">INDEX('Trade Data Recording'!X:X, $B$49 + ROW(X9) - ROW($B$2))</f>
        <v>400</v>
      </c>
      <c r="X60" t="str" cm="1">
        <f t="array" ref="X60">INDEX('Trade Data Recording'!Y:Y, $B$49 + ROW(Y9) - ROW($B$2))</f>
        <v>N</v>
      </c>
      <c r="Y60" t="str" cm="1">
        <f t="array" ref="Y60">INDEX('Trade Data Recording'!Z:Z, $B$49 + ROW(Z9) - ROW($B$2))</f>
        <v>N</v>
      </c>
      <c r="Z60" t="str" cm="1">
        <f t="array" ref="Z60">INDEX('Trade Data Recording'!AA:AA, $B$49 + ROW(AA9) - ROW($B$2))</f>
        <v>Y</v>
      </c>
      <c r="AA60" t="str" cm="1">
        <f t="array" ref="AA60">INDEX('Trade Data Recording'!AB:AB, $B$49 + ROW(AB9) - ROW($B$2))</f>
        <v>Y</v>
      </c>
      <c r="AB60" t="str" cm="1">
        <f t="array" ref="AB60">INDEX('Trade Data Recording'!AC:AC, $B$49 + ROW(AC9) - ROW($B$2))</f>
        <v>N</v>
      </c>
      <c r="AC60" t="str" cm="1">
        <f t="array" ref="AC60">INDEX('Trade Data Recording'!AD:AD, $B$49 + ROW(AD9) - ROW($B$2))</f>
        <v>NONE</v>
      </c>
      <c r="AD60" cm="1">
        <f t="array" ref="AD60">INDEX('Trade Data Recording'!AE:AE, $B$49 + ROW(AE9) - ROW($B$2))</f>
        <v>5</v>
      </c>
      <c r="AE60" s="14" cm="1">
        <f t="array" ref="AE60">INDEX('Trade Data Recording'!AF:AF, $B$49 + ROW(AF9) - ROW($B$2))</f>
        <v>-831</v>
      </c>
    </row>
    <row r="61" spans="1:31" x14ac:dyDescent="0.2">
      <c r="A61" cm="1">
        <f t="array" ref="A61">INDEX('Trade Data Recording'!B:B, $B$49 + ROW(B10) - ROW($B$2))</f>
        <v>69</v>
      </c>
      <c r="B61" cm="1">
        <f t="array" ref="B61">INDEX('Trade Data Recording'!C:C, $B$49 + ROW(C10) - ROW($B$2))</f>
        <v>45105</v>
      </c>
      <c r="C61" t="str" cm="1">
        <f t="array" ref="C61">INDEX('Trade Data Recording'!D:D, $B$49 + ROW(D10) - ROW($B$2))</f>
        <v>Wednesday</v>
      </c>
      <c r="D61" cm="1">
        <f t="array" ref="D61">INDEX('Trade Data Recording'!E:E, $B$49 + ROW(E10) - ROW($B$2))</f>
        <v>0.40832175925925923</v>
      </c>
      <c r="E61" t="str" cm="1">
        <f t="array" ref="E61">INDEX('Trade Data Recording'!F:F, $B$49 + ROW(F10) - ROW($B$2))</f>
        <v>MU</v>
      </c>
      <c r="F61" cm="1">
        <f t="array" ref="F61">INDEX('Trade Data Recording'!G:G, $B$49 + ROW(G10) - ROW($B$2))</f>
        <v>2</v>
      </c>
      <c r="G61" t="str" cm="1">
        <f t="array" ref="G61">INDEX('Trade Data Recording'!H:H, $B$49 + ROW(H10) - ROW($B$2))</f>
        <v>S</v>
      </c>
      <c r="H61" cm="1">
        <f t="array" ref="H61">INDEX('Trade Data Recording'!I:I, $B$49 + ROW(I10) - ROW($B$2))</f>
        <v>52.47</v>
      </c>
      <c r="I61" cm="1">
        <f t="array" ref="I61">INDEX('Trade Data Recording'!J:J, $B$49 + ROW(J10) - ROW($B$2))</f>
        <v>3</v>
      </c>
      <c r="J61" t="str" cm="1">
        <f t="array" ref="J61">INDEX('Trade Data Recording'!K:K, $B$49 + ROW(K10) - ROW($B$2))</f>
        <v>Fall</v>
      </c>
      <c r="K61" cm="1">
        <f t="array" ref="K61">INDEX('Trade Data Recording'!L:L, $B$49 + ROW(L10) - ROW($B$2))</f>
        <v>1</v>
      </c>
      <c r="L61" cm="1">
        <f t="array" ref="L61">INDEX('Trade Data Recording'!M:M, $B$49 + ROW(M10) - ROW($B$2))</f>
        <v>2</v>
      </c>
      <c r="M61" t="str" cm="1">
        <f t="array" ref="M61">INDEX('Trade Data Recording'!N:N, $B$49 + ROW(N10) - ROW($B$2))</f>
        <v>C</v>
      </c>
      <c r="N61" cm="1">
        <f t="array" ref="N61">INDEX('Trade Data Recording'!O:O, $B$49 + ROW(O10) - ROW($B$2))</f>
        <v>0.18</v>
      </c>
      <c r="O61" cm="1">
        <f t="array" ref="O61">INDEX('Trade Data Recording'!P:P, $B$49 + ROW(P10) - ROW($B$2))</f>
        <v>2</v>
      </c>
      <c r="P61" t="str" cm="1">
        <f t="array" ref="P61">INDEX('Trade Data Recording'!Q:Q, $B$49 + ROW(Q10) - ROW($B$2))</f>
        <v>Event</v>
      </c>
      <c r="Q61" t="str" cm="1">
        <f t="array" ref="Q61">INDEX('Trade Data Recording'!R:R, $B$49 + ROW(R10) - ROW($B$2))</f>
        <v>Y</v>
      </c>
      <c r="R61" t="str" cm="1">
        <f t="array" ref="R61">INDEX('Trade Data Recording'!S:S, $B$49 + ROW(S10) - ROW($B$2))</f>
        <v>Y</v>
      </c>
      <c r="S61" t="str" cm="1">
        <f t="array" ref="S61">INDEX('Trade Data Recording'!T:T, $B$49 + ROW(T10) - ROW($B$2))</f>
        <v>Y</v>
      </c>
      <c r="T61" t="str" cm="1">
        <f t="array" ref="T61">INDEX('Trade Data Recording'!U:U, $B$49 + ROW(U10) - ROW($B$2))</f>
        <v>N</v>
      </c>
      <c r="U61" t="str" cm="1">
        <f t="array" ref="U61">INDEX('Trade Data Recording'!V:V, $B$49 + ROW(V10) - ROW($B$2))</f>
        <v>NA</v>
      </c>
      <c r="V61" t="str" cm="1">
        <f t="array" ref="V61">INDEX('Trade Data Recording'!W:W, $B$49 + ROW(W10) - ROW($B$2))</f>
        <v>N</v>
      </c>
      <c r="W61" cm="1">
        <f t="array" ref="W61">INDEX('Trade Data Recording'!X:X, $B$49 + ROW(X10) - ROW($B$2))</f>
        <v>400</v>
      </c>
      <c r="X61" t="str" cm="1">
        <f t="array" ref="X61">INDEX('Trade Data Recording'!Y:Y, $B$49 + ROW(Y10) - ROW($B$2))</f>
        <v>N</v>
      </c>
      <c r="Y61" t="str" cm="1">
        <f t="array" ref="Y61">INDEX('Trade Data Recording'!Z:Z, $B$49 + ROW(Z10) - ROW($B$2))</f>
        <v>Y</v>
      </c>
      <c r="Z61" t="str" cm="1">
        <f t="array" ref="Z61">INDEX('Trade Data Recording'!AA:AA, $B$49 + ROW(AA10) - ROW($B$2))</f>
        <v>Y</v>
      </c>
      <c r="AA61" t="str" cm="1">
        <f t="array" ref="AA61">INDEX('Trade Data Recording'!AB:AB, $B$49 + ROW(AB10) - ROW($B$2))</f>
        <v>N</v>
      </c>
      <c r="AB61" t="str" cm="1">
        <f t="array" ref="AB61">INDEX('Trade Data Recording'!AC:AC, $B$49 + ROW(AC10) - ROW($B$2))</f>
        <v>N</v>
      </c>
      <c r="AC61" t="str" cm="1">
        <f t="array" ref="AC61">INDEX('Trade Data Recording'!AD:AD, $B$49 + ROW(AD10) - ROW($B$2))</f>
        <v>NONE</v>
      </c>
      <c r="AD61" cm="1">
        <f t="array" ref="AD61">INDEX('Trade Data Recording'!AE:AE, $B$49 + ROW(AE10) - ROW($B$2))</f>
        <v>4</v>
      </c>
      <c r="AE61" s="14" cm="1">
        <f t="array" ref="AE61">INDEX('Trade Data Recording'!AF:AF, $B$49 + ROW(AF10) - ROW($B$2))</f>
        <v>-2164</v>
      </c>
    </row>
    <row r="62" spans="1:31" x14ac:dyDescent="0.2">
      <c r="A62" cm="1">
        <f t="array" ref="A62">INDEX('Trade Data Recording'!B:B, $B$49 + ROW(B11) - ROW($B$2))</f>
        <v>70</v>
      </c>
      <c r="B62" cm="1">
        <f t="array" ref="B62">INDEX('Trade Data Recording'!C:C, $B$49 + ROW(C11) - ROW($B$2))</f>
        <v>45105</v>
      </c>
      <c r="C62" t="str" cm="1">
        <f t="array" ref="C62">INDEX('Trade Data Recording'!D:D, $B$49 + ROW(D11) - ROW($B$2))</f>
        <v>Wednesday</v>
      </c>
      <c r="D62" cm="1">
        <f t="array" ref="D62">INDEX('Trade Data Recording'!E:E, $B$49 + ROW(E11) - ROW($B$2))</f>
        <v>0.42894675925925929</v>
      </c>
      <c r="E62" t="str" cm="1">
        <f t="array" ref="E62">INDEX('Trade Data Recording'!F:F, $B$49 + ROW(F11) - ROW($B$2))</f>
        <v>MU</v>
      </c>
      <c r="F62" cm="1">
        <f t="array" ref="F62">INDEX('Trade Data Recording'!G:G, $B$49 + ROW(G11) - ROW($B$2))</f>
        <v>2</v>
      </c>
      <c r="G62" t="str" cm="1">
        <f t="array" ref="G62">INDEX('Trade Data Recording'!H:H, $B$49 + ROW(H11) - ROW($B$2))</f>
        <v>S</v>
      </c>
      <c r="H62" cm="1">
        <f t="array" ref="H62">INDEX('Trade Data Recording'!I:I, $B$49 + ROW(I11) - ROW($B$2))</f>
        <v>52.47</v>
      </c>
      <c r="I62" cm="1">
        <f t="array" ref="I62">INDEX('Trade Data Recording'!J:J, $B$49 + ROW(J11) - ROW($B$2))</f>
        <v>3</v>
      </c>
      <c r="J62" t="str" cm="1">
        <f t="array" ref="J62">INDEX('Trade Data Recording'!K:K, $B$49 + ROW(K11) - ROW($B$2))</f>
        <v>Rise</v>
      </c>
      <c r="K62" cm="1">
        <f t="array" ref="K62">INDEX('Trade Data Recording'!L:L, $B$49 + ROW(L11) - ROW($B$2))</f>
        <v>1</v>
      </c>
      <c r="L62" cm="1">
        <f t="array" ref="L62">INDEX('Trade Data Recording'!M:M, $B$49 + ROW(M11) - ROW($B$2))</f>
        <v>1</v>
      </c>
      <c r="M62" t="str" cm="1">
        <f t="array" ref="M62">INDEX('Trade Data Recording'!N:N, $B$49 + ROW(N11) - ROW($B$2))</f>
        <v>C</v>
      </c>
      <c r="N62" cm="1">
        <f t="array" ref="N62">INDEX('Trade Data Recording'!O:O, $B$49 + ROW(O11) - ROW($B$2))</f>
        <v>0.18</v>
      </c>
      <c r="O62" cm="1">
        <f t="array" ref="O62">INDEX('Trade Data Recording'!P:P, $B$49 + ROW(P11) - ROW($B$2))</f>
        <v>2</v>
      </c>
      <c r="P62" t="str" cm="1">
        <f t="array" ref="P62">INDEX('Trade Data Recording'!Q:Q, $B$49 + ROW(Q11) - ROW($B$2))</f>
        <v>Event</v>
      </c>
      <c r="Q62" t="str" cm="1">
        <f t="array" ref="Q62">INDEX('Trade Data Recording'!R:R, $B$49 + ROW(R11) - ROW($B$2))</f>
        <v>Y</v>
      </c>
      <c r="R62" t="str" cm="1">
        <f t="array" ref="R62">INDEX('Trade Data Recording'!S:S, $B$49 + ROW(S11) - ROW($B$2))</f>
        <v>Y</v>
      </c>
      <c r="S62" t="str" cm="1">
        <f t="array" ref="S62">INDEX('Trade Data Recording'!T:T, $B$49 + ROW(T11) - ROW($B$2))</f>
        <v>Y</v>
      </c>
      <c r="T62" t="str" cm="1">
        <f t="array" ref="T62">INDEX('Trade Data Recording'!U:U, $B$49 + ROW(U11) - ROW($B$2))</f>
        <v>N</v>
      </c>
      <c r="U62" t="str" cm="1">
        <f t="array" ref="U62">INDEX('Trade Data Recording'!V:V, $B$49 + ROW(V11) - ROW($B$2))</f>
        <v>NA</v>
      </c>
      <c r="V62" t="str" cm="1">
        <f t="array" ref="V62">INDEX('Trade Data Recording'!W:W, $B$49 + ROW(W11) - ROW($B$2))</f>
        <v>N</v>
      </c>
      <c r="W62" cm="1">
        <f t="array" ref="W62">INDEX('Trade Data Recording'!X:X, $B$49 + ROW(X11) - ROW($B$2))</f>
        <v>400</v>
      </c>
      <c r="X62" t="str" cm="1">
        <f t="array" ref="X62">INDEX('Trade Data Recording'!Y:Y, $B$49 + ROW(Y11) - ROW($B$2))</f>
        <v>N</v>
      </c>
      <c r="Y62" t="str" cm="1">
        <f t="array" ref="Y62">INDEX('Trade Data Recording'!Z:Z, $B$49 + ROW(Z11) - ROW($B$2))</f>
        <v>Y</v>
      </c>
      <c r="Z62" t="str" cm="1">
        <f t="array" ref="Z62">INDEX('Trade Data Recording'!AA:AA, $B$49 + ROW(AA11) - ROW($B$2))</f>
        <v>Y</v>
      </c>
      <c r="AA62" t="str" cm="1">
        <f t="array" ref="AA62">INDEX('Trade Data Recording'!AB:AB, $B$49 + ROW(AB11) - ROW($B$2))</f>
        <v>N</v>
      </c>
      <c r="AB62" t="str" cm="1">
        <f t="array" ref="AB62">INDEX('Trade Data Recording'!AC:AC, $B$49 + ROW(AC11) - ROW($B$2))</f>
        <v>N</v>
      </c>
      <c r="AC62" t="str" cm="1">
        <f t="array" ref="AC62">INDEX('Trade Data Recording'!AD:AD, $B$49 + ROW(AD11) - ROW($B$2))</f>
        <v>NONE</v>
      </c>
      <c r="AD62" cm="1">
        <f t="array" ref="AD62">INDEX('Trade Data Recording'!AE:AE, $B$49 + ROW(AE11) - ROW($B$2))</f>
        <v>2</v>
      </c>
      <c r="AE62" s="14" cm="1">
        <f t="array" ref="AE62">INDEX('Trade Data Recording'!AF:AF, $B$49 + ROW(AF11) - ROW($B$2))</f>
        <v>-1379</v>
      </c>
    </row>
    <row r="63" spans="1:31" x14ac:dyDescent="0.2">
      <c r="A63" cm="1">
        <f t="array" ref="A63">INDEX('Trade Data Recording'!B:B, $B$49 + ROW(B12) - ROW($B$2))</f>
        <v>71</v>
      </c>
      <c r="B63" cm="1">
        <f t="array" ref="B63">INDEX('Trade Data Recording'!C:C, $B$49 + ROW(C12) - ROW($B$2))</f>
        <v>45106</v>
      </c>
      <c r="C63" t="str" cm="1">
        <f t="array" ref="C63">INDEX('Trade Data Recording'!D:D, $B$49 + ROW(D12) - ROW($B$2))</f>
        <v>Thursday</v>
      </c>
      <c r="D63" cm="1">
        <f t="array" ref="D63">INDEX('Trade Data Recording'!E:E, $B$49 + ROW(E12) - ROW($B$2))</f>
        <v>0.47061342592592598</v>
      </c>
      <c r="E63" t="str" cm="1">
        <f t="array" ref="E63">INDEX('Trade Data Recording'!F:F, $B$49 + ROW(F12) - ROW($B$2))</f>
        <v>MU</v>
      </c>
      <c r="F63" cm="1">
        <f t="array" ref="F63">INDEX('Trade Data Recording'!G:G, $B$49 + ROW(G12) - ROW($B$2))</f>
        <v>3</v>
      </c>
      <c r="G63" t="str" cm="1">
        <f t="array" ref="G63">INDEX('Trade Data Recording'!H:H, $B$49 + ROW(H12) - ROW($B$2))</f>
        <v>S</v>
      </c>
      <c r="H63" cm="1">
        <f t="array" ref="H63">INDEX('Trade Data Recording'!I:I, $B$49 + ROW(I12) - ROW($B$2))</f>
        <v>53.47</v>
      </c>
      <c r="I63" cm="1">
        <f t="array" ref="I63">INDEX('Trade Data Recording'!J:J, $B$49 + ROW(J12) - ROW($B$2))</f>
        <v>1</v>
      </c>
      <c r="J63" t="str" cm="1">
        <f t="array" ref="J63">INDEX('Trade Data Recording'!K:K, $B$49 + ROW(K12) - ROW($B$2))</f>
        <v>Rise</v>
      </c>
      <c r="K63" cm="1">
        <f t="array" ref="K63">INDEX('Trade Data Recording'!L:L, $B$49 + ROW(L12) - ROW($B$2))</f>
        <v>3</v>
      </c>
      <c r="L63" cm="1">
        <f t="array" ref="L63">INDEX('Trade Data Recording'!M:M, $B$49 + ROW(M12) - ROW($B$2))</f>
        <v>4</v>
      </c>
      <c r="M63" t="str" cm="1">
        <f t="array" ref="M63">INDEX('Trade Data Recording'!N:N, $B$49 + ROW(N12) - ROW($B$2))</f>
        <v>C</v>
      </c>
      <c r="N63" cm="1">
        <f t="array" ref="N63">INDEX('Trade Data Recording'!O:O, $B$49 + ROW(O12) - ROW($B$2))</f>
        <v>0.18</v>
      </c>
      <c r="O63" cm="1">
        <f t="array" ref="O63">INDEX('Trade Data Recording'!P:P, $B$49 + ROW(P12) - ROW($B$2))</f>
        <v>2</v>
      </c>
      <c r="P63" t="str" cm="1">
        <f t="array" ref="P63">INDEX('Trade Data Recording'!Q:Q, $B$49 + ROW(Q12) - ROW($B$2))</f>
        <v>Event</v>
      </c>
      <c r="Q63" t="str" cm="1">
        <f t="array" ref="Q63">INDEX('Trade Data Recording'!R:R, $B$49 + ROW(R12) - ROW($B$2))</f>
        <v>Y</v>
      </c>
      <c r="R63" t="str" cm="1">
        <f t="array" ref="R63">INDEX('Trade Data Recording'!S:S, $B$49 + ROW(S12) - ROW($B$2))</f>
        <v>Y</v>
      </c>
      <c r="S63" t="str" cm="1">
        <f t="array" ref="S63">INDEX('Trade Data Recording'!T:T, $B$49 + ROW(T12) - ROW($B$2))</f>
        <v>Y</v>
      </c>
      <c r="T63" t="str" cm="1">
        <f t="array" ref="T63">INDEX('Trade Data Recording'!U:U, $B$49 + ROW(U12) - ROW($B$2))</f>
        <v>N</v>
      </c>
      <c r="U63" t="str" cm="1">
        <f t="array" ref="U63">INDEX('Trade Data Recording'!V:V, $B$49 + ROW(V12) - ROW($B$2))</f>
        <v>NA</v>
      </c>
      <c r="V63" t="str" cm="1">
        <f t="array" ref="V63">INDEX('Trade Data Recording'!W:W, $B$49 + ROW(W12) - ROW($B$2))</f>
        <v>N</v>
      </c>
      <c r="W63" cm="1">
        <f t="array" ref="W63">INDEX('Trade Data Recording'!X:X, $B$49 + ROW(X12) - ROW($B$2))</f>
        <v>600</v>
      </c>
      <c r="X63" t="str" cm="1">
        <f t="array" ref="X63">INDEX('Trade Data Recording'!Y:Y, $B$49 + ROW(Y12) - ROW($B$2))</f>
        <v>N</v>
      </c>
      <c r="Y63" t="str" cm="1">
        <f t="array" ref="Y63">INDEX('Trade Data Recording'!Z:Z, $B$49 + ROW(Z12) - ROW($B$2))</f>
        <v>Y</v>
      </c>
      <c r="Z63" t="str" cm="1">
        <f t="array" ref="Z63">INDEX('Trade Data Recording'!AA:AA, $B$49 + ROW(AA12) - ROW($B$2))</f>
        <v>Y</v>
      </c>
      <c r="AA63" t="str" cm="1">
        <f t="array" ref="AA63">INDEX('Trade Data Recording'!AB:AB, $B$49 + ROW(AB12) - ROW($B$2))</f>
        <v>N</v>
      </c>
      <c r="AB63" t="str" cm="1">
        <f t="array" ref="AB63">INDEX('Trade Data Recording'!AC:AC, $B$49 + ROW(AC12) - ROW($B$2))</f>
        <v>N</v>
      </c>
      <c r="AC63" t="str" cm="1">
        <f t="array" ref="AC63">INDEX('Trade Data Recording'!AD:AD, $B$49 + ROW(AD12) - ROW($B$2))</f>
        <v>NONE</v>
      </c>
      <c r="AD63" cm="1">
        <f t="array" ref="AD63">INDEX('Trade Data Recording'!AE:AE, $B$49 + ROW(AE12) - ROW($B$2))</f>
        <v>2</v>
      </c>
      <c r="AE63" s="14" cm="1">
        <f t="array" ref="AE63">INDEX('Trade Data Recording'!AF:AF, $B$49 + ROW(AF12) - ROW($B$2))</f>
        <v>607</v>
      </c>
    </row>
    <row r="64" spans="1:31" x14ac:dyDescent="0.2">
      <c r="A64" cm="1">
        <f t="array" ref="A64">INDEX('Trade Data Recording'!B:B, $B$49 + ROW(B13) - ROW($B$2))</f>
        <v>72</v>
      </c>
      <c r="B64" cm="1">
        <f t="array" ref="B64">INDEX('Trade Data Recording'!C:C, $B$49 + ROW(C13) - ROW($B$2))</f>
        <v>45107</v>
      </c>
      <c r="C64" t="str" cm="1">
        <f t="array" ref="C64">INDEX('Trade Data Recording'!D:D, $B$49 + ROW(D13) - ROW($B$2))</f>
        <v>Friday</v>
      </c>
      <c r="D64" cm="1">
        <f t="array" ref="D64">INDEX('Trade Data Recording'!E:E, $B$49 + ROW(E13) - ROW($B$2))</f>
        <v>0.51228009259259299</v>
      </c>
      <c r="E64" t="str" cm="1">
        <f t="array" ref="E64">INDEX('Trade Data Recording'!F:F, $B$49 + ROW(F13) - ROW($B$2))</f>
        <v>MU</v>
      </c>
      <c r="F64" cm="1">
        <f t="array" ref="F64">INDEX('Trade Data Recording'!G:G, $B$49 + ROW(G13) - ROW($B$2))</f>
        <v>4</v>
      </c>
      <c r="G64" t="str" cm="1">
        <f t="array" ref="G64">INDEX('Trade Data Recording'!H:H, $B$49 + ROW(H13) - ROW($B$2))</f>
        <v>S</v>
      </c>
      <c r="H64" cm="1">
        <f t="array" ref="H64">INDEX('Trade Data Recording'!I:I, $B$49 + ROW(I13) - ROW($B$2))</f>
        <v>54.47</v>
      </c>
      <c r="I64" cm="1">
        <f t="array" ref="I64">INDEX('Trade Data Recording'!J:J, $B$49 + ROW(J13) - ROW($B$2))</f>
        <v>1</v>
      </c>
      <c r="J64" t="str" cm="1">
        <f t="array" ref="J64">INDEX('Trade Data Recording'!K:K, $B$49 + ROW(K13) - ROW($B$2))</f>
        <v>Rise</v>
      </c>
      <c r="K64" cm="1">
        <f t="array" ref="K64">INDEX('Trade Data Recording'!L:L, $B$49 + ROW(L13) - ROW($B$2))</f>
        <v>2</v>
      </c>
      <c r="L64" cm="1">
        <f t="array" ref="L64">INDEX('Trade Data Recording'!M:M, $B$49 + ROW(M13) - ROW($B$2))</f>
        <v>3</v>
      </c>
      <c r="M64" t="str" cm="1">
        <f t="array" ref="M64">INDEX('Trade Data Recording'!N:N, $B$49 + ROW(N13) - ROW($B$2))</f>
        <v>C</v>
      </c>
      <c r="N64" cm="1">
        <f t="array" ref="N64">INDEX('Trade Data Recording'!O:O, $B$49 + ROW(O13) - ROW($B$2))</f>
        <v>0.18</v>
      </c>
      <c r="O64" cm="1">
        <f t="array" ref="O64">INDEX('Trade Data Recording'!P:P, $B$49 + ROW(P13) - ROW($B$2))</f>
        <v>2</v>
      </c>
      <c r="P64" t="str" cm="1">
        <f t="array" ref="P64">INDEX('Trade Data Recording'!Q:Q, $B$49 + ROW(Q13) - ROW($B$2))</f>
        <v>Event</v>
      </c>
      <c r="Q64" t="str" cm="1">
        <f t="array" ref="Q64">INDEX('Trade Data Recording'!R:R, $B$49 + ROW(R13) - ROW($B$2))</f>
        <v>Y</v>
      </c>
      <c r="R64" t="str" cm="1">
        <f t="array" ref="R64">INDEX('Trade Data Recording'!S:S, $B$49 + ROW(S13) - ROW($B$2))</f>
        <v>Y</v>
      </c>
      <c r="S64" t="str" cm="1">
        <f t="array" ref="S64">INDEX('Trade Data Recording'!T:T, $B$49 + ROW(T13) - ROW($B$2))</f>
        <v>Y</v>
      </c>
      <c r="T64" t="str" cm="1">
        <f t="array" ref="T64">INDEX('Trade Data Recording'!U:U, $B$49 + ROW(U13) - ROW($B$2))</f>
        <v>N</v>
      </c>
      <c r="U64" t="str" cm="1">
        <f t="array" ref="U64">INDEX('Trade Data Recording'!V:V, $B$49 + ROW(V13) - ROW($B$2))</f>
        <v>NA</v>
      </c>
      <c r="V64" t="str" cm="1">
        <f t="array" ref="V64">INDEX('Trade Data Recording'!W:W, $B$49 + ROW(W13) - ROW($B$2))</f>
        <v>N</v>
      </c>
      <c r="W64" cm="1">
        <f t="array" ref="W64">INDEX('Trade Data Recording'!X:X, $B$49 + ROW(X13) - ROW($B$2))</f>
        <v>1600</v>
      </c>
      <c r="X64" t="str" cm="1">
        <f t="array" ref="X64">INDEX('Trade Data Recording'!Y:Y, $B$49 + ROW(Y13) - ROW($B$2))</f>
        <v>N</v>
      </c>
      <c r="Y64" t="str" cm="1">
        <f t="array" ref="Y64">INDEX('Trade Data Recording'!Z:Z, $B$49 + ROW(Z13) - ROW($B$2))</f>
        <v>Y</v>
      </c>
      <c r="Z64" t="str" cm="1">
        <f t="array" ref="Z64">INDEX('Trade Data Recording'!AA:AA, $B$49 + ROW(AA13) - ROW($B$2))</f>
        <v>Y</v>
      </c>
      <c r="AA64" t="str" cm="1">
        <f t="array" ref="AA64">INDEX('Trade Data Recording'!AB:AB, $B$49 + ROW(AB13) - ROW($B$2))</f>
        <v>N</v>
      </c>
      <c r="AB64" t="str" cm="1">
        <f t="array" ref="AB64">INDEX('Trade Data Recording'!AC:AC, $B$49 + ROW(AC13) - ROW($B$2))</f>
        <v>N</v>
      </c>
      <c r="AC64" t="str" cm="1">
        <f t="array" ref="AC64">INDEX('Trade Data Recording'!AD:AD, $B$49 + ROW(AD13) - ROW($B$2))</f>
        <v>NONE</v>
      </c>
      <c r="AD64" cm="1">
        <f t="array" ref="AD64">INDEX('Trade Data Recording'!AE:AE, $B$49 + ROW(AE13) - ROW($B$2))</f>
        <v>2</v>
      </c>
      <c r="AE64" s="14" cm="1">
        <f t="array" ref="AE64">INDEX('Trade Data Recording'!AF:AF, $B$49 + ROW(AF13) - ROW($B$2))</f>
        <v>31</v>
      </c>
    </row>
    <row r="65" spans="1:31" x14ac:dyDescent="0.2">
      <c r="A65" cm="1">
        <f t="array" ref="A65">INDEX('Trade Data Recording'!B:B, $B$49 + ROW(B14) - ROW($B$2))</f>
        <v>73</v>
      </c>
      <c r="B65" cm="1">
        <f t="array" ref="B65">INDEX('Trade Data Recording'!C:C, $B$49 + ROW(C14) - ROW($B$2))</f>
        <v>45110</v>
      </c>
      <c r="C65" t="str" cm="1">
        <f t="array" ref="C65">INDEX('Trade Data Recording'!D:D, $B$49 + ROW(D14) - ROW($B$2))</f>
        <v>Monday</v>
      </c>
      <c r="D65" cm="1">
        <f t="array" ref="D65">INDEX('Trade Data Recording'!E:E, $B$49 + ROW(E14) - ROW($B$2))</f>
        <v>0.40313657407407405</v>
      </c>
      <c r="E65" t="str" cm="1">
        <f t="array" ref="E65">INDEX('Trade Data Recording'!F:F, $B$49 + ROW(F14) - ROW($B$2))</f>
        <v>SBUX</v>
      </c>
      <c r="F65" cm="1">
        <f t="array" ref="F65">INDEX('Trade Data Recording'!G:G, $B$49 + ROW(G14) - ROW($B$2))</f>
        <v>4</v>
      </c>
      <c r="G65" t="str" cm="1">
        <f t="array" ref="G65">INDEX('Trade Data Recording'!H:H, $B$49 + ROW(H14) - ROW($B$2))</f>
        <v>L</v>
      </c>
      <c r="H65" cm="1">
        <f t="array" ref="H65">INDEX('Trade Data Recording'!I:I, $B$49 + ROW(I14) - ROW($B$2))</f>
        <v>67.75</v>
      </c>
      <c r="I65" cm="1">
        <f t="array" ref="I65">INDEX('Trade Data Recording'!J:J, $B$49 + ROW(J14) - ROW($B$2))</f>
        <v>1</v>
      </c>
      <c r="J65" t="str" cm="1">
        <f t="array" ref="J65">INDEX('Trade Data Recording'!K:K, $B$49 + ROW(K14) - ROW($B$2))</f>
        <v>Fall</v>
      </c>
      <c r="K65" cm="1">
        <f t="array" ref="K65">INDEX('Trade Data Recording'!L:L, $B$49 + ROW(L14) - ROW($B$2))</f>
        <v>2</v>
      </c>
      <c r="L65" cm="1">
        <f t="array" ref="L65">INDEX('Trade Data Recording'!M:M, $B$49 + ROW(M14) - ROW($B$2))</f>
        <v>5</v>
      </c>
      <c r="M65" t="str" cm="1">
        <f t="array" ref="M65">INDEX('Trade Data Recording'!N:N, $B$49 + ROW(N14) - ROW($B$2))</f>
        <v>C</v>
      </c>
      <c r="N65" cm="1">
        <f t="array" ref="N65">INDEX('Trade Data Recording'!O:O, $B$49 + ROW(O14) - ROW($B$2))</f>
        <v>0.17333333333333301</v>
      </c>
      <c r="O65" cm="1">
        <f t="array" ref="O65">INDEX('Trade Data Recording'!P:P, $B$49 + ROW(P14) - ROW($B$2))</f>
        <v>2</v>
      </c>
      <c r="P65" t="str" cm="1">
        <f t="array" ref="P65">INDEX('Trade Data Recording'!Q:Q, $B$49 + ROW(Q14) - ROW($B$2))</f>
        <v>Event</v>
      </c>
      <c r="Q65" t="str" cm="1">
        <f t="array" ref="Q65">INDEX('Trade Data Recording'!R:R, $B$49 + ROW(R14) - ROW($B$2))</f>
        <v>Y</v>
      </c>
      <c r="R65" t="str" cm="1">
        <f t="array" ref="R65">INDEX('Trade Data Recording'!S:S, $B$49 + ROW(S14) - ROW($B$2))</f>
        <v>Y</v>
      </c>
      <c r="S65" t="str" cm="1">
        <f t="array" ref="S65">INDEX('Trade Data Recording'!T:T, $B$49 + ROW(T14) - ROW($B$2))</f>
        <v>Y</v>
      </c>
      <c r="T65" t="str" cm="1">
        <f t="array" ref="T65">INDEX('Trade Data Recording'!U:U, $B$49 + ROW(U14) - ROW($B$2))</f>
        <v>N</v>
      </c>
      <c r="U65" t="str" cm="1">
        <f t="array" ref="U65">INDEX('Trade Data Recording'!V:V, $B$49 + ROW(V14) - ROW($B$2))</f>
        <v>NA</v>
      </c>
      <c r="V65" t="str" cm="1">
        <f t="array" ref="V65">INDEX('Trade Data Recording'!W:W, $B$49 + ROW(W14) - ROW($B$2))</f>
        <v>N</v>
      </c>
      <c r="W65" cm="1">
        <f t="array" ref="W65">INDEX('Trade Data Recording'!X:X, $B$49 + ROW(X14) - ROW($B$2))</f>
        <v>1000</v>
      </c>
      <c r="X65" t="str" cm="1">
        <f t="array" ref="X65">INDEX('Trade Data Recording'!Y:Y, $B$49 + ROW(Y14) - ROW($B$2))</f>
        <v>N</v>
      </c>
      <c r="Y65" t="str" cm="1">
        <f t="array" ref="Y65">INDEX('Trade Data Recording'!Z:Z, $B$49 + ROW(Z14) - ROW($B$2))</f>
        <v>Y</v>
      </c>
      <c r="Z65" t="str" cm="1">
        <f t="array" ref="Z65">INDEX('Trade Data Recording'!AA:AA, $B$49 + ROW(AA14) - ROW($B$2))</f>
        <v>Y</v>
      </c>
      <c r="AA65" t="str" cm="1">
        <f t="array" ref="AA65">INDEX('Trade Data Recording'!AB:AB, $B$49 + ROW(AB14) - ROW($B$2))</f>
        <v>N</v>
      </c>
      <c r="AB65" t="str" cm="1">
        <f t="array" ref="AB65">INDEX('Trade Data Recording'!AC:AC, $B$49 + ROW(AC14) - ROW($B$2))</f>
        <v>N</v>
      </c>
      <c r="AC65" t="str" cm="1">
        <f t="array" ref="AC65">INDEX('Trade Data Recording'!AD:AD, $B$49 + ROW(AD14) - ROW($B$2))</f>
        <v>NONE</v>
      </c>
      <c r="AD65" cm="1">
        <f t="array" ref="AD65">INDEX('Trade Data Recording'!AE:AE, $B$49 + ROW(AE14) - ROW($B$2))</f>
        <v>1</v>
      </c>
      <c r="AE65" s="14" cm="1">
        <f t="array" ref="AE65">INDEX('Trade Data Recording'!AF:AF, $B$49 + ROW(AF14) - ROW($B$2))</f>
        <v>-373.6</v>
      </c>
    </row>
    <row r="66" spans="1:31" x14ac:dyDescent="0.2">
      <c r="A66" cm="1">
        <f t="array" ref="A66">INDEX('Trade Data Recording'!B:B, $B$49 + ROW(B15) - ROW($B$2))</f>
        <v>74</v>
      </c>
      <c r="B66" cm="1">
        <f t="array" ref="B66">INDEX('Trade Data Recording'!C:C, $B$49 + ROW(C15) - ROW($B$2))</f>
        <v>45111</v>
      </c>
      <c r="C66" t="str" cm="1">
        <f t="array" ref="C66">INDEX('Trade Data Recording'!D:D, $B$49 + ROW(D15) - ROW($B$2))</f>
        <v>Tuesday</v>
      </c>
      <c r="D66" cm="1">
        <f t="array" ref="D66">INDEX('Trade Data Recording'!E:E, $B$49 + ROW(E15) - ROW($B$2))</f>
        <v>0.40405092592592595</v>
      </c>
      <c r="E66" t="str" cm="1">
        <f t="array" ref="E66">INDEX('Trade Data Recording'!F:F, $B$49 + ROW(F15) - ROW($B$2))</f>
        <v>MU</v>
      </c>
      <c r="F66" cm="1">
        <f t="array" ref="F66">INDEX('Trade Data Recording'!G:G, $B$49 + ROW(G15) - ROW($B$2))</f>
        <v>4</v>
      </c>
      <c r="G66" t="str" cm="1">
        <f t="array" ref="G66">INDEX('Trade Data Recording'!H:H, $B$49 + ROW(H15) - ROW($B$2))</f>
        <v>S</v>
      </c>
      <c r="H66" cm="1">
        <f t="array" ref="H66">INDEX('Trade Data Recording'!I:I, $B$49 + ROW(I15) - ROW($B$2))</f>
        <v>48.966000000000001</v>
      </c>
      <c r="I66" cm="1">
        <f t="array" ref="I66">INDEX('Trade Data Recording'!J:J, $B$49 + ROW(J15) - ROW($B$2))</f>
        <v>1</v>
      </c>
      <c r="J66" t="str" cm="1">
        <f t="array" ref="J66">INDEX('Trade Data Recording'!K:K, $B$49 + ROW(K15) - ROW($B$2))</f>
        <v>Rise</v>
      </c>
      <c r="K66" cm="1">
        <f t="array" ref="K66">INDEX('Trade Data Recording'!L:L, $B$49 + ROW(L15) - ROW($B$2))</f>
        <v>2</v>
      </c>
      <c r="L66" cm="1">
        <f t="array" ref="L66">INDEX('Trade Data Recording'!M:M, $B$49 + ROW(M15) - ROW($B$2))</f>
        <v>3</v>
      </c>
      <c r="M66" t="str" cm="1">
        <f t="array" ref="M66">INDEX('Trade Data Recording'!N:N, $B$49 + ROW(N15) - ROW($B$2))</f>
        <v>C</v>
      </c>
      <c r="N66" cm="1">
        <f t="array" ref="N66">INDEX('Trade Data Recording'!O:O, $B$49 + ROW(O15) - ROW($B$2))</f>
        <v>0.169047619047619</v>
      </c>
      <c r="O66" cm="1">
        <f t="array" ref="O66">INDEX('Trade Data Recording'!P:P, $B$49 + ROW(P15) - ROW($B$2))</f>
        <v>2</v>
      </c>
      <c r="P66" t="str" cm="1">
        <f t="array" ref="P66">INDEX('Trade Data Recording'!Q:Q, $B$49 + ROW(Q15) - ROW($B$2))</f>
        <v>Event</v>
      </c>
      <c r="Q66" t="str" cm="1">
        <f t="array" ref="Q66">INDEX('Trade Data Recording'!R:R, $B$49 + ROW(R15) - ROW($B$2))</f>
        <v>Y</v>
      </c>
      <c r="R66" t="str" cm="1">
        <f t="array" ref="R66">INDEX('Trade Data Recording'!S:S, $B$49 + ROW(S15) - ROW($B$2))</f>
        <v>Y</v>
      </c>
      <c r="S66" t="str" cm="1">
        <f t="array" ref="S66">INDEX('Trade Data Recording'!T:T, $B$49 + ROW(T15) - ROW($B$2))</f>
        <v>Y</v>
      </c>
      <c r="T66" t="str" cm="1">
        <f t="array" ref="T66">INDEX('Trade Data Recording'!U:U, $B$49 + ROW(U15) - ROW($B$2))</f>
        <v>N</v>
      </c>
      <c r="U66" t="str" cm="1">
        <f t="array" ref="U66">INDEX('Trade Data Recording'!V:V, $B$49 + ROW(V15) - ROW($B$2))</f>
        <v>NA</v>
      </c>
      <c r="V66" t="str" cm="1">
        <f t="array" ref="V66">INDEX('Trade Data Recording'!W:W, $B$49 + ROW(W15) - ROW($B$2))</f>
        <v>N</v>
      </c>
      <c r="W66" cm="1">
        <f t="array" ref="W66">INDEX('Trade Data Recording'!X:X, $B$49 + ROW(X15) - ROW($B$2))</f>
        <v>1400</v>
      </c>
      <c r="X66" t="str" cm="1">
        <f t="array" ref="X66">INDEX('Trade Data Recording'!Y:Y, $B$49 + ROW(Y15) - ROW($B$2))</f>
        <v>N</v>
      </c>
      <c r="Y66" t="str" cm="1">
        <f t="array" ref="Y66">INDEX('Trade Data Recording'!Z:Z, $B$49 + ROW(Z15) - ROW($B$2))</f>
        <v>N</v>
      </c>
      <c r="Z66" t="str" cm="1">
        <f t="array" ref="Z66">INDEX('Trade Data Recording'!AA:AA, $B$49 + ROW(AA15) - ROW($B$2))</f>
        <v>Y</v>
      </c>
      <c r="AA66" t="str" cm="1">
        <f t="array" ref="AA66">INDEX('Trade Data Recording'!AB:AB, $B$49 + ROW(AB15) - ROW($B$2))</f>
        <v>Y</v>
      </c>
      <c r="AB66" t="str" cm="1">
        <f t="array" ref="AB66">INDEX('Trade Data Recording'!AC:AC, $B$49 + ROW(AC15) - ROW($B$2))</f>
        <v>N</v>
      </c>
      <c r="AC66" t="str" cm="1">
        <f t="array" ref="AC66">INDEX('Trade Data Recording'!AD:AD, $B$49 + ROW(AD15) - ROW($B$2))</f>
        <v>NONE</v>
      </c>
      <c r="AD66" cm="1">
        <f t="array" ref="AD66">INDEX('Trade Data Recording'!AE:AE, $B$49 + ROW(AE15) - ROW($B$2))</f>
        <v>2</v>
      </c>
      <c r="AE66" s="14" cm="1">
        <f t="array" ref="AE66">INDEX('Trade Data Recording'!AF:AF, $B$49 + ROW(AF15) - ROW($B$2))</f>
        <v>3910</v>
      </c>
    </row>
    <row r="67" spans="1:31" x14ac:dyDescent="0.2">
      <c r="A67" cm="1">
        <f t="array" ref="A67">INDEX('Trade Data Recording'!B:B, $B$49 + ROW(B16) - ROW($B$2))</f>
        <v>75</v>
      </c>
      <c r="B67" cm="1">
        <f t="array" ref="B67">INDEX('Trade Data Recording'!C:C, $B$49 + ROW(C16) - ROW($B$2))</f>
        <v>45112</v>
      </c>
      <c r="C67" t="str" cm="1">
        <f t="array" ref="C67">INDEX('Trade Data Recording'!D:D, $B$49 + ROW(D16) - ROW($B$2))</f>
        <v>Wednesday</v>
      </c>
      <c r="D67" cm="1">
        <f t="array" ref="D67">INDEX('Trade Data Recording'!E:E, $B$49 + ROW(E16) - ROW($B$2))</f>
        <v>0.39701388888888883</v>
      </c>
      <c r="E67" t="str" cm="1">
        <f t="array" ref="E67">INDEX('Trade Data Recording'!F:F, $B$49 + ROW(F16) - ROW($B$2))</f>
        <v>BABA</v>
      </c>
      <c r="F67" cm="1">
        <f t="array" ref="F67">INDEX('Trade Data Recording'!G:G, $B$49 + ROW(G16) - ROW($B$2))</f>
        <v>4</v>
      </c>
      <c r="G67" t="str" cm="1">
        <f t="array" ref="G67">INDEX('Trade Data Recording'!H:H, $B$49 + ROW(H16) - ROW($B$2))</f>
        <v>S</v>
      </c>
      <c r="H67" cm="1">
        <f t="array" ref="H67">INDEX('Trade Data Recording'!I:I, $B$49 + ROW(I16) - ROW($B$2))</f>
        <v>46.664000000000001</v>
      </c>
      <c r="I67" cm="1">
        <f t="array" ref="I67">INDEX('Trade Data Recording'!J:J, $B$49 + ROW(J16) - ROW($B$2))</f>
        <v>1</v>
      </c>
      <c r="J67" t="str" cm="1">
        <f t="array" ref="J67">INDEX('Trade Data Recording'!K:K, $B$49 + ROW(K16) - ROW($B$2))</f>
        <v>Rise</v>
      </c>
      <c r="K67" cm="1">
        <f t="array" ref="K67">INDEX('Trade Data Recording'!L:L, $B$49 + ROW(L16) - ROW($B$2))</f>
        <v>2</v>
      </c>
      <c r="L67" cm="1">
        <f t="array" ref="L67">INDEX('Trade Data Recording'!M:M, $B$49 + ROW(M16) - ROW($B$2))</f>
        <v>5</v>
      </c>
      <c r="M67" t="str" cm="1">
        <f t="array" ref="M67">INDEX('Trade Data Recording'!N:N, $B$49 + ROW(N16) - ROW($B$2))</f>
        <v>C</v>
      </c>
      <c r="N67" cm="1">
        <f t="array" ref="N67">INDEX('Trade Data Recording'!O:O, $B$49 + ROW(O16) - ROW($B$2))</f>
        <v>0.164761904761905</v>
      </c>
      <c r="O67" cm="1">
        <f t="array" ref="O67">INDEX('Trade Data Recording'!P:P, $B$49 + ROW(P16) - ROW($B$2))</f>
        <v>2</v>
      </c>
      <c r="P67" t="str" cm="1">
        <f t="array" ref="P67">INDEX('Trade Data Recording'!Q:Q, $B$49 + ROW(Q16) - ROW($B$2))</f>
        <v>Event</v>
      </c>
      <c r="Q67" t="str" cm="1">
        <f t="array" ref="Q67">INDEX('Trade Data Recording'!R:R, $B$49 + ROW(R16) - ROW($B$2))</f>
        <v>Y</v>
      </c>
      <c r="R67" t="str" cm="1">
        <f t="array" ref="R67">INDEX('Trade Data Recording'!S:S, $B$49 + ROW(S16) - ROW($B$2))</f>
        <v>Y</v>
      </c>
      <c r="S67" t="str" cm="1">
        <f t="array" ref="S67">INDEX('Trade Data Recording'!T:T, $B$49 + ROW(T16) - ROW($B$2))</f>
        <v>Y</v>
      </c>
      <c r="T67" t="str" cm="1">
        <f t="array" ref="T67">INDEX('Trade Data Recording'!U:U, $B$49 + ROW(U16) - ROW($B$2))</f>
        <v>N</v>
      </c>
      <c r="U67" t="str" cm="1">
        <f t="array" ref="U67">INDEX('Trade Data Recording'!V:V, $B$49 + ROW(V16) - ROW($B$2))</f>
        <v>NA</v>
      </c>
      <c r="V67" t="str" cm="1">
        <f t="array" ref="V67">INDEX('Trade Data Recording'!W:W, $B$49 + ROW(W16) - ROW($B$2))</f>
        <v>N</v>
      </c>
      <c r="W67" cm="1">
        <f t="array" ref="W67">INDEX('Trade Data Recording'!X:X, $B$49 + ROW(X16) - ROW($B$2))</f>
        <v>800</v>
      </c>
      <c r="X67" t="str" cm="1">
        <f t="array" ref="X67">INDEX('Trade Data Recording'!Y:Y, $B$49 + ROW(Y16) - ROW($B$2))</f>
        <v>N</v>
      </c>
      <c r="Y67" t="str" cm="1">
        <f t="array" ref="Y67">INDEX('Trade Data Recording'!Z:Z, $B$49 + ROW(Z16) - ROW($B$2))</f>
        <v>Y</v>
      </c>
      <c r="Z67" t="str" cm="1">
        <f t="array" ref="Z67">INDEX('Trade Data Recording'!AA:AA, $B$49 + ROW(AA16) - ROW($B$2))</f>
        <v>Y</v>
      </c>
      <c r="AA67" t="str" cm="1">
        <f t="array" ref="AA67">INDEX('Trade Data Recording'!AB:AB, $B$49 + ROW(AB16) - ROW($B$2))</f>
        <v>N</v>
      </c>
      <c r="AB67" t="str" cm="1">
        <f t="array" ref="AB67">INDEX('Trade Data Recording'!AC:AC, $B$49 + ROW(AC16) - ROW($B$2))</f>
        <v>N</v>
      </c>
      <c r="AC67" t="str" cm="1">
        <f t="array" ref="AC67">INDEX('Trade Data Recording'!AD:AD, $B$49 + ROW(AD16) - ROW($B$2))</f>
        <v>NONE</v>
      </c>
      <c r="AD67" cm="1">
        <f t="array" ref="AD67">INDEX('Trade Data Recording'!AE:AE, $B$49 + ROW(AE16) - ROW($B$2))</f>
        <v>4</v>
      </c>
      <c r="AE67" s="14" cm="1">
        <f t="array" ref="AE67">INDEX('Trade Data Recording'!AF:AF, $B$49 + ROW(AF16) - ROW($B$2))</f>
        <v>300</v>
      </c>
    </row>
    <row r="68" spans="1:31" x14ac:dyDescent="0.2">
      <c r="A68" cm="1">
        <f t="array" ref="A68">INDEX('Trade Data Recording'!B:B, $B$49 + ROW(B17) - ROW($B$2))</f>
        <v>76</v>
      </c>
      <c r="B68" cm="1">
        <f t="array" ref="B68">INDEX('Trade Data Recording'!C:C, $B$49 + ROW(C17) - ROW($B$2))</f>
        <v>45113</v>
      </c>
      <c r="C68" t="str" cm="1">
        <f t="array" ref="C68">INDEX('Trade Data Recording'!D:D, $B$49 + ROW(D17) - ROW($B$2))</f>
        <v>Thursday</v>
      </c>
      <c r="D68" cm="1">
        <f t="array" ref="D68">INDEX('Trade Data Recording'!E:E, $B$49 + ROW(E17) - ROW($B$2))</f>
        <v>0.40832175925925923</v>
      </c>
      <c r="E68" t="str" cm="1">
        <f t="array" ref="E68">INDEX('Trade Data Recording'!F:F, $B$49 + ROW(F17) - ROW($B$2))</f>
        <v>XOM</v>
      </c>
      <c r="F68" cm="1">
        <f t="array" ref="F68">INDEX('Trade Data Recording'!G:G, $B$49 + ROW(G17) - ROW($B$2))</f>
        <v>5</v>
      </c>
      <c r="G68" t="str" cm="1">
        <f t="array" ref="G68">INDEX('Trade Data Recording'!H:H, $B$49 + ROW(H17) - ROW($B$2))</f>
        <v>S</v>
      </c>
      <c r="H68" cm="1">
        <f t="array" ref="H68">INDEX('Trade Data Recording'!I:I, $B$49 + ROW(I17) - ROW($B$2))</f>
        <v>44.362000000000002</v>
      </c>
      <c r="I68" cm="1">
        <f t="array" ref="I68">INDEX('Trade Data Recording'!J:J, $B$49 + ROW(J17) - ROW($B$2))</f>
        <v>1</v>
      </c>
      <c r="J68" t="str" cm="1">
        <f t="array" ref="J68">INDEX('Trade Data Recording'!K:K, $B$49 + ROW(K17) - ROW($B$2))</f>
        <v>Rise</v>
      </c>
      <c r="K68" cm="1">
        <f t="array" ref="K68">INDEX('Trade Data Recording'!L:L, $B$49 + ROW(L17) - ROW($B$2))</f>
        <v>2</v>
      </c>
      <c r="L68" cm="1">
        <f t="array" ref="L68">INDEX('Trade Data Recording'!M:M, $B$49 + ROW(M17) - ROW($B$2))</f>
        <v>1</v>
      </c>
      <c r="M68" t="str" cm="1">
        <f t="array" ref="M68">INDEX('Trade Data Recording'!N:N, $B$49 + ROW(N17) - ROW($B$2))</f>
        <v>C</v>
      </c>
      <c r="N68" cm="1">
        <f t="array" ref="N68">INDEX('Trade Data Recording'!O:O, $B$49 + ROW(O17) - ROW($B$2))</f>
        <v>0.16047619047618999</v>
      </c>
      <c r="O68" cm="1">
        <f t="array" ref="O68">INDEX('Trade Data Recording'!P:P, $B$49 + ROW(P17) - ROW($B$2))</f>
        <v>2</v>
      </c>
      <c r="P68" t="str" cm="1">
        <f t="array" ref="P68">INDEX('Trade Data Recording'!Q:Q, $B$49 + ROW(Q17) - ROW($B$2))</f>
        <v>Event</v>
      </c>
      <c r="Q68" t="str" cm="1">
        <f t="array" ref="Q68">INDEX('Trade Data Recording'!R:R, $B$49 + ROW(R17) - ROW($B$2))</f>
        <v>Y</v>
      </c>
      <c r="R68" t="str" cm="1">
        <f t="array" ref="R68">INDEX('Trade Data Recording'!S:S, $B$49 + ROW(S17) - ROW($B$2))</f>
        <v>Y</v>
      </c>
      <c r="S68" t="str" cm="1">
        <f t="array" ref="S68">INDEX('Trade Data Recording'!T:T, $B$49 + ROW(T17) - ROW($B$2))</f>
        <v>Y</v>
      </c>
      <c r="T68" t="str" cm="1">
        <f t="array" ref="T68">INDEX('Trade Data Recording'!U:U, $B$49 + ROW(U17) - ROW($B$2))</f>
        <v>N</v>
      </c>
      <c r="U68" t="str" cm="1">
        <f t="array" ref="U68">INDEX('Trade Data Recording'!V:V, $B$49 + ROW(V17) - ROW($B$2))</f>
        <v>NA</v>
      </c>
      <c r="V68" t="str" cm="1">
        <f t="array" ref="V68">INDEX('Trade Data Recording'!W:W, $B$49 + ROW(W17) - ROW($B$2))</f>
        <v>N</v>
      </c>
      <c r="W68" cm="1">
        <f t="array" ref="W68">INDEX('Trade Data Recording'!X:X, $B$49 + ROW(X17) - ROW($B$2))</f>
        <v>200</v>
      </c>
      <c r="X68" t="str" cm="1">
        <f t="array" ref="X68">INDEX('Trade Data Recording'!Y:Y, $B$49 + ROW(Y17) - ROW($B$2))</f>
        <v>N</v>
      </c>
      <c r="Y68" t="str" cm="1">
        <f t="array" ref="Y68">INDEX('Trade Data Recording'!Z:Z, $B$49 + ROW(Z17) - ROW($B$2))</f>
        <v>Y</v>
      </c>
      <c r="Z68" t="str" cm="1">
        <f t="array" ref="Z68">INDEX('Trade Data Recording'!AA:AA, $B$49 + ROW(AA17) - ROW($B$2))</f>
        <v>Y</v>
      </c>
      <c r="AA68" t="str" cm="1">
        <f t="array" ref="AA68">INDEX('Trade Data Recording'!AB:AB, $B$49 + ROW(AB17) - ROW($B$2))</f>
        <v>N</v>
      </c>
      <c r="AB68" t="str" cm="1">
        <f t="array" ref="AB68">INDEX('Trade Data Recording'!AC:AC, $B$49 + ROW(AC17) - ROW($B$2))</f>
        <v>N</v>
      </c>
      <c r="AC68" t="str" cm="1">
        <f t="array" ref="AC68">INDEX('Trade Data Recording'!AD:AD, $B$49 + ROW(AD17) - ROW($B$2))</f>
        <v>NONE</v>
      </c>
      <c r="AD68" cm="1">
        <f t="array" ref="AD68">INDEX('Trade Data Recording'!AE:AE, $B$49 + ROW(AE17) - ROW($B$2))</f>
        <v>2</v>
      </c>
      <c r="AE68" s="14" cm="1">
        <f t="array" ref="AE68">INDEX('Trade Data Recording'!AF:AF, $B$49 + ROW(AF17) - ROW($B$2))</f>
        <v>-2930</v>
      </c>
    </row>
    <row r="69" spans="1:31" x14ac:dyDescent="0.2">
      <c r="A69" cm="1">
        <f t="array" ref="A69">INDEX('Trade Data Recording'!B:B, $B$49 + ROW(B18) - ROW($B$2))</f>
        <v>77</v>
      </c>
      <c r="B69" cm="1">
        <f t="array" ref="B69">INDEX('Trade Data Recording'!C:C, $B$49 + ROW(C18) - ROW($B$2))</f>
        <v>45114</v>
      </c>
      <c r="C69" t="str" cm="1">
        <f t="array" ref="C69">INDEX('Trade Data Recording'!D:D, $B$49 + ROW(D18) - ROW($B$2))</f>
        <v>Friday</v>
      </c>
      <c r="D69" cm="1">
        <f t="array" ref="D69">INDEX('Trade Data Recording'!E:E, $B$49 + ROW(E18) - ROW($B$2))</f>
        <v>0.42894675925925929</v>
      </c>
      <c r="E69" t="str" cm="1">
        <f t="array" ref="E69">INDEX('Trade Data Recording'!F:F, $B$49 + ROW(F18) - ROW($B$2))</f>
        <v>XOM</v>
      </c>
      <c r="F69" cm="1">
        <f t="array" ref="F69">INDEX('Trade Data Recording'!G:G, $B$49 + ROW(G18) - ROW($B$2))</f>
        <v>5</v>
      </c>
      <c r="G69" t="str" cm="1">
        <f t="array" ref="G69">INDEX('Trade Data Recording'!H:H, $B$49 + ROW(H18) - ROW($B$2))</f>
        <v>S</v>
      </c>
      <c r="H69" cm="1">
        <f t="array" ref="H69">INDEX('Trade Data Recording'!I:I, $B$49 + ROW(I18) - ROW($B$2))</f>
        <v>42.06</v>
      </c>
      <c r="I69" cm="1">
        <f t="array" ref="I69">INDEX('Trade Data Recording'!J:J, $B$49 + ROW(J18) - ROW($B$2))</f>
        <v>3</v>
      </c>
      <c r="J69" t="str" cm="1">
        <f t="array" ref="J69">INDEX('Trade Data Recording'!K:K, $B$49 + ROW(K18) - ROW($B$2))</f>
        <v>Fall</v>
      </c>
      <c r="K69" cm="1">
        <f t="array" ref="K69">INDEX('Trade Data Recording'!L:L, $B$49 + ROW(L18) - ROW($B$2))</f>
        <v>3</v>
      </c>
      <c r="L69" cm="1">
        <f t="array" ref="L69">INDEX('Trade Data Recording'!M:M, $B$49 + ROW(M18) - ROW($B$2))</f>
        <v>1</v>
      </c>
      <c r="M69" t="str" cm="1">
        <f t="array" ref="M69">INDEX('Trade Data Recording'!N:N, $B$49 + ROW(N18) - ROW($B$2))</f>
        <v>C</v>
      </c>
      <c r="N69" cm="1">
        <f t="array" ref="N69">INDEX('Trade Data Recording'!O:O, $B$49 + ROW(O18) - ROW($B$2))</f>
        <v>0.15619047619047599</v>
      </c>
      <c r="O69" cm="1">
        <f t="array" ref="O69">INDEX('Trade Data Recording'!P:P, $B$49 + ROW(P18) - ROW($B$2))</f>
        <v>2</v>
      </c>
      <c r="P69" t="str" cm="1">
        <f t="array" ref="P69">INDEX('Trade Data Recording'!Q:Q, $B$49 + ROW(Q18) - ROW($B$2))</f>
        <v>Event</v>
      </c>
      <c r="Q69" t="str" cm="1">
        <f t="array" ref="Q69">INDEX('Trade Data Recording'!R:R, $B$49 + ROW(R18) - ROW($B$2))</f>
        <v>Y</v>
      </c>
      <c r="R69" t="str" cm="1">
        <f t="array" ref="R69">INDEX('Trade Data Recording'!S:S, $B$49 + ROW(S18) - ROW($B$2))</f>
        <v>Y</v>
      </c>
      <c r="S69" t="str" cm="1">
        <f t="array" ref="S69">INDEX('Trade Data Recording'!T:T, $B$49 + ROW(T18) - ROW($B$2))</f>
        <v>Y</v>
      </c>
      <c r="T69" t="str" cm="1">
        <f t="array" ref="T69">INDEX('Trade Data Recording'!U:U, $B$49 + ROW(U18) - ROW($B$2))</f>
        <v>N</v>
      </c>
      <c r="U69" t="str" cm="1">
        <f t="array" ref="U69">INDEX('Trade Data Recording'!V:V, $B$49 + ROW(V18) - ROW($B$2))</f>
        <v>NA</v>
      </c>
      <c r="V69" t="str" cm="1">
        <f t="array" ref="V69">INDEX('Trade Data Recording'!W:W, $B$49 + ROW(W18) - ROW($B$2))</f>
        <v>N</v>
      </c>
      <c r="W69" cm="1">
        <f t="array" ref="W69">INDEX('Trade Data Recording'!X:X, $B$49 + ROW(X18) - ROW($B$2))</f>
        <v>1000</v>
      </c>
      <c r="X69" t="str" cm="1">
        <f t="array" ref="X69">INDEX('Trade Data Recording'!Y:Y, $B$49 + ROW(Y18) - ROW($B$2))</f>
        <v>N</v>
      </c>
      <c r="Y69" t="str" cm="1">
        <f t="array" ref="Y69">INDEX('Trade Data Recording'!Z:Z, $B$49 + ROW(Z18) - ROW($B$2))</f>
        <v>Y</v>
      </c>
      <c r="Z69" t="str" cm="1">
        <f t="array" ref="Z69">INDEX('Trade Data Recording'!AA:AA, $B$49 + ROW(AA18) - ROW($B$2))</f>
        <v>Y</v>
      </c>
      <c r="AA69" t="str" cm="1">
        <f t="array" ref="AA69">INDEX('Trade Data Recording'!AB:AB, $B$49 + ROW(AB18) - ROW($B$2))</f>
        <v>N</v>
      </c>
      <c r="AB69" t="str" cm="1">
        <f t="array" ref="AB69">INDEX('Trade Data Recording'!AC:AC, $B$49 + ROW(AC18) - ROW($B$2))</f>
        <v>N</v>
      </c>
      <c r="AC69" t="str" cm="1">
        <f t="array" ref="AC69">INDEX('Trade Data Recording'!AD:AD, $B$49 + ROW(AD18) - ROW($B$2))</f>
        <v>NONE</v>
      </c>
      <c r="AD69" cm="1">
        <f t="array" ref="AD69">INDEX('Trade Data Recording'!AE:AE, $B$49 + ROW(AE18) - ROW($B$2))</f>
        <v>3</v>
      </c>
      <c r="AE69" s="14" cm="1">
        <f t="array" ref="AE69">INDEX('Trade Data Recording'!AF:AF, $B$49 + ROW(AF18) - ROW($B$2))</f>
        <v>1240</v>
      </c>
    </row>
    <row r="70" spans="1:31" x14ac:dyDescent="0.2">
      <c r="A70" cm="1">
        <f t="array" ref="A70">INDEX('Trade Data Recording'!B:B, $B$49 + ROW(B19) - ROW($B$2))</f>
        <v>78</v>
      </c>
      <c r="B70" cm="1">
        <f t="array" ref="B70">INDEX('Trade Data Recording'!C:C, $B$49 + ROW(C19) - ROW($B$2))</f>
        <v>45117</v>
      </c>
      <c r="C70" t="str" cm="1">
        <f t="array" ref="C70">INDEX('Trade Data Recording'!D:D, $B$49 + ROW(D19) - ROW($B$2))</f>
        <v>Monday</v>
      </c>
      <c r="D70" cm="1">
        <f t="array" ref="D70">INDEX('Trade Data Recording'!E:E, $B$49 + ROW(E19) - ROW($B$2))</f>
        <v>0.47061342592592598</v>
      </c>
      <c r="E70" t="str" cm="1">
        <f t="array" ref="E70">INDEX('Trade Data Recording'!F:F, $B$49 + ROW(F19) - ROW($B$2))</f>
        <v>MU</v>
      </c>
      <c r="F70" cm="1">
        <f t="array" ref="F70">INDEX('Trade Data Recording'!G:G, $B$49 + ROW(G19) - ROW($B$2))</f>
        <v>5</v>
      </c>
      <c r="G70" t="str" cm="1">
        <f t="array" ref="G70">INDEX('Trade Data Recording'!H:H, $B$49 + ROW(H19) - ROW($B$2))</f>
        <v>S</v>
      </c>
      <c r="H70" cm="1">
        <f t="array" ref="H70">INDEX('Trade Data Recording'!I:I, $B$49 + ROW(I19) - ROW($B$2))</f>
        <v>39.758000000000003</v>
      </c>
      <c r="I70" cm="1">
        <f t="array" ref="I70">INDEX('Trade Data Recording'!J:J, $B$49 + ROW(J19) - ROW($B$2))</f>
        <v>1</v>
      </c>
      <c r="J70" t="str" cm="1">
        <f t="array" ref="J70">INDEX('Trade Data Recording'!K:K, $B$49 + ROW(K19) - ROW($B$2))</f>
        <v>Rise</v>
      </c>
      <c r="K70" cm="1">
        <f t="array" ref="K70">INDEX('Trade Data Recording'!L:L, $B$49 + ROW(L19) - ROW($B$2))</f>
        <v>1</v>
      </c>
      <c r="L70" cm="1">
        <f t="array" ref="L70">INDEX('Trade Data Recording'!M:M, $B$49 + ROW(M19) - ROW($B$2))</f>
        <v>5</v>
      </c>
      <c r="M70" t="str" cm="1">
        <f t="array" ref="M70">INDEX('Trade Data Recording'!N:N, $B$49 + ROW(N19) - ROW($B$2))</f>
        <v>C</v>
      </c>
      <c r="N70" cm="1">
        <f t="array" ref="N70">INDEX('Trade Data Recording'!O:O, $B$49 + ROW(O19) - ROW($B$2))</f>
        <v>0.15190476190476199</v>
      </c>
      <c r="O70" cm="1">
        <f t="array" ref="O70">INDEX('Trade Data Recording'!P:P, $B$49 + ROW(P19) - ROW($B$2))</f>
        <v>2</v>
      </c>
      <c r="P70" t="str" cm="1">
        <f t="array" ref="P70">INDEX('Trade Data Recording'!Q:Q, $B$49 + ROW(Q19) - ROW($B$2))</f>
        <v>Event</v>
      </c>
      <c r="Q70" t="str" cm="1">
        <f t="array" ref="Q70">INDEX('Trade Data Recording'!R:R, $B$49 + ROW(R19) - ROW($B$2))</f>
        <v>Y</v>
      </c>
      <c r="R70" t="str" cm="1">
        <f t="array" ref="R70">INDEX('Trade Data Recording'!S:S, $B$49 + ROW(S19) - ROW($B$2))</f>
        <v>Y</v>
      </c>
      <c r="S70" t="str" cm="1">
        <f t="array" ref="S70">INDEX('Trade Data Recording'!T:T, $B$49 + ROW(T19) - ROW($B$2))</f>
        <v>Y</v>
      </c>
      <c r="T70" t="str" cm="1">
        <f t="array" ref="T70">INDEX('Trade Data Recording'!U:U, $B$49 + ROW(U19) - ROW($B$2))</f>
        <v>N</v>
      </c>
      <c r="U70" t="str" cm="1">
        <f t="array" ref="U70">INDEX('Trade Data Recording'!V:V, $B$49 + ROW(V19) - ROW($B$2))</f>
        <v>NA</v>
      </c>
      <c r="V70" t="str" cm="1">
        <f t="array" ref="V70">INDEX('Trade Data Recording'!W:W, $B$49 + ROW(W19) - ROW($B$2))</f>
        <v>N</v>
      </c>
      <c r="W70" cm="1">
        <f t="array" ref="W70">INDEX('Trade Data Recording'!X:X, $B$49 + ROW(X19) - ROW($B$2))</f>
        <v>400</v>
      </c>
      <c r="X70" t="str" cm="1">
        <f t="array" ref="X70">INDEX('Trade Data Recording'!Y:Y, $B$49 + ROW(Y19) - ROW($B$2))</f>
        <v>N</v>
      </c>
      <c r="Y70" t="str" cm="1">
        <f t="array" ref="Y70">INDEX('Trade Data Recording'!Z:Z, $B$49 + ROW(Z19) - ROW($B$2))</f>
        <v>Y</v>
      </c>
      <c r="Z70" t="str" cm="1">
        <f t="array" ref="Z70">INDEX('Trade Data Recording'!AA:AA, $B$49 + ROW(AA19) - ROW($B$2))</f>
        <v>Y</v>
      </c>
      <c r="AA70" t="str" cm="1">
        <f t="array" ref="AA70">INDEX('Trade Data Recording'!AB:AB, $B$49 + ROW(AB19) - ROW($B$2))</f>
        <v>N</v>
      </c>
      <c r="AB70" t="str" cm="1">
        <f t="array" ref="AB70">INDEX('Trade Data Recording'!AC:AC, $B$49 + ROW(AC19) - ROW($B$2))</f>
        <v>N</v>
      </c>
      <c r="AC70" t="str" cm="1">
        <f t="array" ref="AC70">INDEX('Trade Data Recording'!AD:AD, $B$49 + ROW(AD19) - ROW($B$2))</f>
        <v>NONE</v>
      </c>
      <c r="AD70" cm="1">
        <f t="array" ref="AD70">INDEX('Trade Data Recording'!AE:AE, $B$49 + ROW(AE19) - ROW($B$2))</f>
        <v>1</v>
      </c>
      <c r="AE70" s="14" cm="1">
        <f t="array" ref="AE70">INDEX('Trade Data Recording'!AF:AF, $B$49 + ROW(AF19) - ROW($B$2))</f>
        <v>2310</v>
      </c>
    </row>
    <row r="71" spans="1:31" x14ac:dyDescent="0.2">
      <c r="A71" cm="1">
        <f t="array" ref="A71">INDEX('Trade Data Recording'!B:B, $B$49 + ROW(B20) - ROW($B$2))</f>
        <v>79</v>
      </c>
      <c r="B71" cm="1">
        <f t="array" ref="B71">INDEX('Trade Data Recording'!C:C, $B$49 + ROW(C20) - ROW($B$2))</f>
        <v>45118</v>
      </c>
      <c r="C71" t="str" cm="1">
        <f t="array" ref="C71">INDEX('Trade Data Recording'!D:D, $B$49 + ROW(D20) - ROW($B$2))</f>
        <v>Tuesday</v>
      </c>
      <c r="D71" cm="1">
        <f t="array" ref="D71">INDEX('Trade Data Recording'!E:E, $B$49 + ROW(E20) - ROW($B$2))</f>
        <v>0.51228009259259299</v>
      </c>
      <c r="E71" t="str" cm="1">
        <f t="array" ref="E71">INDEX('Trade Data Recording'!F:F, $B$49 + ROW(F20) - ROW($B$2))</f>
        <v>UAL</v>
      </c>
      <c r="F71" cm="1">
        <f t="array" ref="F71">INDEX('Trade Data Recording'!G:G, $B$49 + ROW(G20) - ROW($B$2))</f>
        <v>6</v>
      </c>
      <c r="G71" t="str" cm="1">
        <f t="array" ref="G71">INDEX('Trade Data Recording'!H:H, $B$49 + ROW(H20) - ROW($B$2))</f>
        <v>L</v>
      </c>
      <c r="H71" cm="1">
        <f t="array" ref="H71">INDEX('Trade Data Recording'!I:I, $B$49 + ROW(I20) - ROW($B$2))</f>
        <v>68.75</v>
      </c>
      <c r="I71" cm="1">
        <f t="array" ref="I71">INDEX('Trade Data Recording'!J:J, $B$49 + ROW(J20) - ROW($B$2))</f>
        <v>1</v>
      </c>
      <c r="J71" t="str" cm="1">
        <f t="array" ref="J71">INDEX('Trade Data Recording'!K:K, $B$49 + ROW(K20) - ROW($B$2))</f>
        <v>Fall</v>
      </c>
      <c r="K71" cm="1">
        <f t="array" ref="K71">INDEX('Trade Data Recording'!L:L, $B$49 + ROW(L20) - ROW($B$2))</f>
        <v>1</v>
      </c>
      <c r="L71" cm="1">
        <f t="array" ref="L71">INDEX('Trade Data Recording'!M:M, $B$49 + ROW(M20) - ROW($B$2))</f>
        <v>4</v>
      </c>
      <c r="M71" t="str" cm="1">
        <f t="array" ref="M71">INDEX('Trade Data Recording'!N:N, $B$49 + ROW(N20) - ROW($B$2))</f>
        <v>C</v>
      </c>
      <c r="N71" cm="1">
        <f t="array" ref="N71">INDEX('Trade Data Recording'!O:O, $B$49 + ROW(O20) - ROW($B$2))</f>
        <v>0.14761904761904801</v>
      </c>
      <c r="O71" cm="1">
        <f t="array" ref="O71">INDEX('Trade Data Recording'!P:P, $B$49 + ROW(P20) - ROW($B$2))</f>
        <v>2</v>
      </c>
      <c r="P71" t="str" cm="1">
        <f t="array" ref="P71">INDEX('Trade Data Recording'!Q:Q, $B$49 + ROW(Q20) - ROW($B$2))</f>
        <v>Event</v>
      </c>
      <c r="Q71" t="str" cm="1">
        <f t="array" ref="Q71">INDEX('Trade Data Recording'!R:R, $B$49 + ROW(R20) - ROW($B$2))</f>
        <v>Y</v>
      </c>
      <c r="R71" t="str" cm="1">
        <f t="array" ref="R71">INDEX('Trade Data Recording'!S:S, $B$49 + ROW(S20) - ROW($B$2))</f>
        <v>Y</v>
      </c>
      <c r="S71" t="str" cm="1">
        <f t="array" ref="S71">INDEX('Trade Data Recording'!T:T, $B$49 + ROW(T20) - ROW($B$2))</f>
        <v>Y</v>
      </c>
      <c r="T71" t="str" cm="1">
        <f t="array" ref="T71">INDEX('Trade Data Recording'!U:U, $B$49 + ROW(U20) - ROW($B$2))</f>
        <v>N</v>
      </c>
      <c r="U71" t="str" cm="1">
        <f t="array" ref="U71">INDEX('Trade Data Recording'!V:V, $B$49 + ROW(V20) - ROW($B$2))</f>
        <v>NA</v>
      </c>
      <c r="V71" t="str" cm="1">
        <f t="array" ref="V71">INDEX('Trade Data Recording'!W:W, $B$49 + ROW(W20) - ROW($B$2))</f>
        <v>N</v>
      </c>
      <c r="W71" cm="1">
        <f t="array" ref="W71">INDEX('Trade Data Recording'!X:X, $B$49 + ROW(X20) - ROW($B$2))</f>
        <v>400</v>
      </c>
      <c r="X71" t="str" cm="1">
        <f t="array" ref="X71">INDEX('Trade Data Recording'!Y:Y, $B$49 + ROW(Y20) - ROW($B$2))</f>
        <v>N</v>
      </c>
      <c r="Y71" t="str" cm="1">
        <f t="array" ref="Y71">INDEX('Trade Data Recording'!Z:Z, $B$49 + ROW(Z20) - ROW($B$2))</f>
        <v>Y</v>
      </c>
      <c r="Z71" t="str" cm="1">
        <f t="array" ref="Z71">INDEX('Trade Data Recording'!AA:AA, $B$49 + ROW(AA20) - ROW($B$2))</f>
        <v>Y</v>
      </c>
      <c r="AA71" t="str" cm="1">
        <f t="array" ref="AA71">INDEX('Trade Data Recording'!AB:AB, $B$49 + ROW(AB20) - ROW($B$2))</f>
        <v>N</v>
      </c>
      <c r="AB71" t="str" cm="1">
        <f t="array" ref="AB71">INDEX('Trade Data Recording'!AC:AC, $B$49 + ROW(AC20) - ROW($B$2))</f>
        <v>N</v>
      </c>
      <c r="AC71" t="str" cm="1">
        <f t="array" ref="AC71">INDEX('Trade Data Recording'!AD:AD, $B$49 + ROW(AD20) - ROW($B$2))</f>
        <v>NONE</v>
      </c>
      <c r="AD71" cm="1">
        <f t="array" ref="AD71">INDEX('Trade Data Recording'!AE:AE, $B$49 + ROW(AE20) - ROW($B$2))</f>
        <v>2</v>
      </c>
      <c r="AE71" s="14" cm="1">
        <f t="array" ref="AE71">INDEX('Trade Data Recording'!AF:AF, $B$49 + ROW(AF20) - ROW($B$2))</f>
        <v>930</v>
      </c>
    </row>
    <row r="72" spans="1:31" x14ac:dyDescent="0.2">
      <c r="A72" cm="1">
        <f t="array" ref="A72">INDEX('Trade Data Recording'!B:B, $B$49 + ROW(B21) - ROW($B$2))</f>
        <v>0</v>
      </c>
      <c r="B72" cm="1">
        <f t="array" ref="B72">INDEX('Trade Data Recording'!C:C, $B$49 + ROW(C21) - ROW($B$2))</f>
        <v>0</v>
      </c>
      <c r="C72" cm="1">
        <f t="array" ref="C72">INDEX('Trade Data Recording'!D:D, $B$49 + ROW(D21) - ROW($B$2))</f>
        <v>0</v>
      </c>
      <c r="D72" cm="1">
        <f t="array" ref="D72">INDEX('Trade Data Recording'!E:E, $B$49 + ROW(E21) - ROW($B$2))</f>
        <v>0</v>
      </c>
      <c r="E72" cm="1">
        <f t="array" ref="E72">INDEX('Trade Data Recording'!F:F, $B$49 + ROW(F21) - ROW($B$2))</f>
        <v>0</v>
      </c>
      <c r="F72" cm="1">
        <f t="array" ref="F72">INDEX('Trade Data Recording'!G:G, $B$49 + ROW(G21) - ROW($B$2))</f>
        <v>0</v>
      </c>
      <c r="G72" cm="1">
        <f t="array" ref="G72">INDEX('Trade Data Recording'!H:H, $B$49 + ROW(H21) - ROW($B$2))</f>
        <v>0</v>
      </c>
      <c r="H72" cm="1">
        <f t="array" ref="H72">INDEX('Trade Data Recording'!I:I, $B$49 + ROW(I21) - ROW($B$2))</f>
        <v>0</v>
      </c>
      <c r="I72" cm="1">
        <f t="array" ref="I72">INDEX('Trade Data Recording'!J:J, $B$49 + ROW(J21) - ROW($B$2))</f>
        <v>0</v>
      </c>
      <c r="J72" cm="1">
        <f t="array" ref="J72">INDEX('Trade Data Recording'!K:K, $B$49 + ROW(K21) - ROW($B$2))</f>
        <v>0</v>
      </c>
      <c r="K72" cm="1">
        <f t="array" ref="K72">INDEX('Trade Data Recording'!L:L, $B$49 + ROW(L21) - ROW($B$2))</f>
        <v>0</v>
      </c>
      <c r="L72" cm="1">
        <f t="array" ref="L72">INDEX('Trade Data Recording'!M:M, $B$49 + ROW(M21) - ROW($B$2))</f>
        <v>0</v>
      </c>
      <c r="M72" cm="1">
        <f t="array" ref="M72">INDEX('Trade Data Recording'!N:N, $B$49 + ROW(N21) - ROW($B$2))</f>
        <v>0</v>
      </c>
      <c r="N72" cm="1">
        <f t="array" ref="N72">INDEX('Trade Data Recording'!O:O, $B$49 + ROW(O21) - ROW($B$2))</f>
        <v>0</v>
      </c>
      <c r="O72" cm="1">
        <f t="array" ref="O72">INDEX('Trade Data Recording'!P:P, $B$49 + ROW(P21) - ROW($B$2))</f>
        <v>0</v>
      </c>
      <c r="P72" cm="1">
        <f t="array" ref="P72">INDEX('Trade Data Recording'!Q:Q, $B$49 + ROW(Q21) - ROW($B$2))</f>
        <v>0</v>
      </c>
      <c r="Q72" cm="1">
        <f t="array" ref="Q72">INDEX('Trade Data Recording'!R:R, $B$49 + ROW(R21) - ROW($B$2))</f>
        <v>0</v>
      </c>
      <c r="R72" cm="1">
        <f t="array" ref="R72">INDEX('Trade Data Recording'!S:S, $B$49 + ROW(S21) - ROW($B$2))</f>
        <v>0</v>
      </c>
      <c r="S72" cm="1">
        <f t="array" ref="S72">INDEX('Trade Data Recording'!T:T, $B$49 + ROW(T21) - ROW($B$2))</f>
        <v>0</v>
      </c>
      <c r="T72" cm="1">
        <f t="array" ref="T72">INDEX('Trade Data Recording'!U:U, $B$49 + ROW(U21) - ROW($B$2))</f>
        <v>0</v>
      </c>
      <c r="U72" cm="1">
        <f t="array" ref="U72">INDEX('Trade Data Recording'!V:V, $B$49 + ROW(V21) - ROW($B$2))</f>
        <v>0</v>
      </c>
      <c r="V72" cm="1">
        <f t="array" ref="V72">INDEX('Trade Data Recording'!W:W, $B$49 + ROW(W21) - ROW($B$2))</f>
        <v>0</v>
      </c>
      <c r="W72" cm="1">
        <f t="array" ref="W72">INDEX('Trade Data Recording'!X:X, $B$49 + ROW(X21) - ROW($B$2))</f>
        <v>0</v>
      </c>
      <c r="X72" cm="1">
        <f t="array" ref="X72">INDEX('Trade Data Recording'!Y:Y, $B$49 + ROW(Y21) - ROW($B$2))</f>
        <v>0</v>
      </c>
      <c r="Y72" cm="1">
        <f t="array" ref="Y72">INDEX('Trade Data Recording'!Z:Z, $B$49 + ROW(Z21) - ROW($B$2))</f>
        <v>0</v>
      </c>
      <c r="Z72" cm="1">
        <f t="array" ref="Z72">INDEX('Trade Data Recording'!AA:AA, $B$49 + ROW(AA21) - ROW($B$2))</f>
        <v>0</v>
      </c>
      <c r="AA72" cm="1">
        <f t="array" ref="AA72">INDEX('Trade Data Recording'!AB:AB, $B$49 + ROW(AB21) - ROW($B$2))</f>
        <v>0</v>
      </c>
      <c r="AB72" cm="1">
        <f t="array" ref="AB72">INDEX('Trade Data Recording'!AC:AC, $B$49 + ROW(AC21) - ROW($B$2))</f>
        <v>0</v>
      </c>
      <c r="AC72" cm="1">
        <f t="array" ref="AC72">INDEX('Trade Data Recording'!AD:AD, $B$49 + ROW(AD21) - ROW($B$2))</f>
        <v>0</v>
      </c>
      <c r="AD72" cm="1">
        <f t="array" ref="AD72">INDEX('Trade Data Recording'!AE:AE, $B$49 + ROW(AE21) - ROW($B$2))</f>
        <v>0</v>
      </c>
      <c r="AE72" s="14" cm="1">
        <f t="array" ref="AE72">INDEX('Trade Data Recording'!AF:AF, $B$49 + ROW(AF21) - ROW($B$2))</f>
        <v>0</v>
      </c>
    </row>
  </sheetData>
  <mergeCells count="9">
    <mergeCell ref="AO1:AP1"/>
    <mergeCell ref="P25:T25"/>
    <mergeCell ref="C26:D26"/>
    <mergeCell ref="C35:D35"/>
    <mergeCell ref="A44:A45"/>
    <mergeCell ref="V28:W28"/>
    <mergeCell ref="V33:W33"/>
    <mergeCell ref="G25:H25"/>
    <mergeCell ref="G28:H28"/>
  </mergeCells>
  <conditionalFormatting sqref="AE2:AE51 AE53:AE1048576">
    <cfRule type="cellIs" dxfId="18" priority="7" operator="equal">
      <formula>0</formula>
    </cfRule>
    <cfRule type="cellIs" dxfId="17" priority="8" operator="lessThan">
      <formula>0</formula>
    </cfRule>
    <cfRule type="cellIs" dxfId="16" priority="9" operator="greaterThan">
      <formula>0</formula>
    </cfRule>
  </conditionalFormatting>
  <conditionalFormatting sqref="AE2:AE51 AE53:AE1048576">
    <cfRule type="cellIs" dxfId="15" priority="11" operator="equal">
      <formula>0</formula>
    </cfRule>
  </conditionalFormatting>
  <conditionalFormatting sqref="AE1">
    <cfRule type="cellIs" dxfId="8" priority="4" operator="equal">
      <formula>0</formula>
    </cfRule>
    <cfRule type="cellIs" dxfId="7" priority="5" operator="lessThan">
      <formula>0</formula>
    </cfRule>
    <cfRule type="cellIs" dxfId="6" priority="6" operator="greaterThan">
      <formula>0</formula>
    </cfRule>
  </conditionalFormatting>
  <conditionalFormatting sqref="AE52">
    <cfRule type="cellIs" dxfId="5" priority="1" operator="equal">
      <formula>0</formula>
    </cfRule>
    <cfRule type="cellIs" dxfId="4" priority="2" operator="lessThan">
      <formula>0</formula>
    </cfRule>
    <cfRule type="cellIs" dxfId="3" priority="3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0EFC-E35E-5643-85CF-052B904B5C87}">
  <dimension ref="A1:U20"/>
  <sheetViews>
    <sheetView topLeftCell="B1" zoomScale="75" workbookViewId="0">
      <selection activeCell="U8" sqref="U8"/>
    </sheetView>
  </sheetViews>
  <sheetFormatPr baseColWidth="10" defaultColWidth="10.6640625" defaultRowHeight="16" x14ac:dyDescent="0.2"/>
  <cols>
    <col min="9" max="9" width="10.6640625" style="14"/>
    <col min="13" max="13" width="10.6640625" style="14"/>
    <col min="16" max="16" width="10.6640625" style="5"/>
  </cols>
  <sheetData>
    <row r="1" spans="1:21" x14ac:dyDescent="0.2">
      <c r="A1">
        <f t="array" ref="A1">INDEX('Daily Data Recording'!A:A,COUNTA('Daily Data Recording'!A:A)-19+ROW(B1)-ROW($B$1),1)</f>
        <v>1</v>
      </c>
      <c r="B1">
        <f t="array" ref="B1">INDEX('Daily Data Recording'!B:B,COUNTA('Daily Data Recording'!B:B)-19+ROW(C1)-ROW($B$1),1)</f>
        <v>45089</v>
      </c>
      <c r="C1" t="str">
        <f t="array" ref="C1">INDEX('Daily Data Recording'!C:C,COUNTA('Daily Data Recording'!C:C)-19+ROW(D1)-ROW($B$1),1)</f>
        <v>Monday</v>
      </c>
      <c r="D1" t="str">
        <f t="array" ref="D1">INDEX('Daily Data Recording'!D:D,COUNTA('Daily Data Recording'!D:D)-19+ROW(E1)-ROW($B$1),1)</f>
        <v>NO</v>
      </c>
      <c r="E1" t="str">
        <f t="array" ref="E1">INDEX('Daily Data Recording'!E:E,COUNTA('Daily Data Recording'!E:E)-19+ROW(F1)-ROW($B$1),1)</f>
        <v>YES</v>
      </c>
      <c r="F1" t="str">
        <f t="array" ref="F1">INDEX('Daily Data Recording'!F:F,COUNTA('Daily Data Recording'!F:F)-19+ROW(G1)-ROW($B$1),1)</f>
        <v>YES</v>
      </c>
      <c r="G1" t="str">
        <f t="array" ref="G1">INDEX('Daily Data Recording'!G:G,COUNTA('Daily Data Recording'!G:G)-19+ROW(H1)-ROW($B$1),1)</f>
        <v>YES</v>
      </c>
      <c r="H1" t="str">
        <f t="array" ref="H1">INDEX('Daily Data Recording'!H:H,COUNTA('Daily Data Recording'!H:H)-19+ROW(I1)-ROW($B$1),1)</f>
        <v>OPEN</v>
      </c>
      <c r="I1" s="14">
        <f t="array" ref="I1">INDEX('Daily Data Recording'!I:I,COUNTA('Daily Data Recording'!I:I)-19+ROW(J1)-ROW($B$1),1)</f>
        <v>128</v>
      </c>
      <c r="J1" t="str">
        <f t="array" ref="J1">INDEX('Daily Data Recording'!J:J,COUNTA('Daily Data Recording'!J:J)-19+ROW(K1)-ROW($B$1),1)</f>
        <v>YES</v>
      </c>
      <c r="K1">
        <f t="array" ref="K1">INDEX('Daily Data Recording'!K:K,COUNTA('Daily Data Recording'!K:K)-19+ROW(L1)-ROW($B$1),1)</f>
        <v>3</v>
      </c>
      <c r="L1">
        <f t="array" ref="L1">INDEX('Daily Data Recording'!L:L,COUNTA('Daily Data Recording'!L:L)-19+ROW(M1)-ROW($B$1),1)</f>
        <v>5</v>
      </c>
      <c r="M1" s="14">
        <f t="array" ref="M1">INDEX('Daily Data Recording'!M:M,COUNTA('Daily Data Recording'!M:M)-19+ROW(R1)-ROW($B$1),1)</f>
        <v>1832</v>
      </c>
      <c r="P1" s="5">
        <f t="shared" ref="P1:P19" si="0">IFERROR(B1,0)</f>
        <v>45089</v>
      </c>
      <c r="Q1" s="32">
        <f t="shared" ref="Q1:Q19" si="1">IFERROR(M1,0)</f>
        <v>1832</v>
      </c>
      <c r="R1" s="32">
        <f>IFERROR(M1,0)</f>
        <v>1832</v>
      </c>
    </row>
    <row r="2" spans="1:21" x14ac:dyDescent="0.2">
      <c r="A2">
        <f t="array" ref="A2">INDEX('Daily Data Recording'!A:A,COUNTA('Daily Data Recording'!A:A)-19+ROW(B2)-ROW($B$1),1)</f>
        <v>2</v>
      </c>
      <c r="B2">
        <f t="array" ref="B2">INDEX('Daily Data Recording'!B:B,COUNTA('Daily Data Recording'!B:B)-19+ROW(C2)-ROW($B$1),1)</f>
        <v>45090</v>
      </c>
      <c r="C2" t="str">
        <f t="array" ref="C2">INDEX('Daily Data Recording'!C:C,COUNTA('Daily Data Recording'!C:C)-19+ROW(D2)-ROW($B$1),1)</f>
        <v>Tuesday</v>
      </c>
      <c r="D2" t="str">
        <f t="array" ref="D2">INDEX('Daily Data Recording'!D:D,COUNTA('Daily Data Recording'!D:D)-19+ROW(E2)-ROW($B$1),1)</f>
        <v>YES</v>
      </c>
      <c r="E2" t="str">
        <f t="array" ref="E2">INDEX('Daily Data Recording'!E:E,COUNTA('Daily Data Recording'!E:E)-19+ROW(F2)-ROW($B$1),1)</f>
        <v>YES</v>
      </c>
      <c r="F2" t="str">
        <f t="array" ref="F2">INDEX('Daily Data Recording'!F:F,COUNTA('Daily Data Recording'!F:F)-19+ROW(G2)-ROW($B$1),1)</f>
        <v>YES</v>
      </c>
      <c r="G2" t="str">
        <f t="array" ref="G2">INDEX('Daily Data Recording'!G:G,COUNTA('Daily Data Recording'!G:G)-19+ROW(H2)-ROW($B$1),1)</f>
        <v>YES</v>
      </c>
      <c r="H2" t="str">
        <f t="array" ref="H2">INDEX('Daily Data Recording'!H:H,COUNTA('Daily Data Recording'!H:H)-19+ROW(I2)-ROW($B$1),1)</f>
        <v>OPEN</v>
      </c>
      <c r="I2" s="14">
        <f t="array" ref="I2">INDEX('Daily Data Recording'!I:I,COUNTA('Daily Data Recording'!I:I)-19+ROW(J2)-ROW($B$1),1)</f>
        <v>-964</v>
      </c>
      <c r="J2" t="str">
        <f t="array" ref="J2">INDEX('Daily Data Recording'!J:J,COUNTA('Daily Data Recording'!J:J)-19+ROW(K2)-ROW($B$1),1)</f>
        <v>YES</v>
      </c>
      <c r="K2">
        <f t="array" ref="K2">INDEX('Daily Data Recording'!K:K,COUNTA('Daily Data Recording'!K:K)-19+ROW(L2)-ROW($B$1),1)</f>
        <v>5</v>
      </c>
      <c r="L2">
        <f t="array" ref="L2">INDEX('Daily Data Recording'!L:L,COUNTA('Daily Data Recording'!L:L)-19+ROW(M2)-ROW($B$1),1)</f>
        <v>2</v>
      </c>
      <c r="M2" s="14">
        <f t="array" ref="M2">INDEX('Daily Data Recording'!M:M,COUNTA('Daily Data Recording'!M:M)-19+ROW(R2)-ROW($B$1),1)</f>
        <v>2593</v>
      </c>
      <c r="P2" s="5">
        <f t="shared" si="0"/>
        <v>45090</v>
      </c>
      <c r="Q2" s="32">
        <f t="shared" si="1"/>
        <v>2593</v>
      </c>
      <c r="R2" s="32">
        <f t="shared" ref="R2:R20" si="2">IFERROR(M2+R1,0)</f>
        <v>4425</v>
      </c>
      <c r="T2" t="s">
        <v>97</v>
      </c>
      <c r="U2" t="s">
        <v>96</v>
      </c>
    </row>
    <row r="3" spans="1:21" x14ac:dyDescent="0.2">
      <c r="A3">
        <f t="array" ref="A3">INDEX('Daily Data Recording'!A:A,COUNTA('Daily Data Recording'!A:A)-19+ROW(B3)-ROW($B$1),1)</f>
        <v>3</v>
      </c>
      <c r="B3">
        <f t="array" ref="B3">INDEX('Daily Data Recording'!B:B,COUNTA('Daily Data Recording'!B:B)-19+ROW(C3)-ROW($B$1),1)</f>
        <v>45091</v>
      </c>
      <c r="C3" t="str">
        <f t="array" ref="C3">INDEX('Daily Data Recording'!C:C,COUNTA('Daily Data Recording'!C:C)-19+ROW(D3)-ROW($B$1),1)</f>
        <v>Wednesday</v>
      </c>
      <c r="D3" t="str">
        <f t="array" ref="D3">INDEX('Daily Data Recording'!D:D,COUNTA('Daily Data Recording'!D:D)-19+ROW(E3)-ROW($B$1),1)</f>
        <v>NO</v>
      </c>
      <c r="E3" t="str">
        <f t="array" ref="E3">INDEX('Daily Data Recording'!E:E,COUNTA('Daily Data Recording'!E:E)-19+ROW(F3)-ROW($B$1),1)</f>
        <v>YES</v>
      </c>
      <c r="F3" t="str">
        <f t="array" ref="F3">INDEX('Daily Data Recording'!F:F,COUNTA('Daily Data Recording'!F:F)-19+ROW(G3)-ROW($B$1),1)</f>
        <v>NO</v>
      </c>
      <c r="G3" t="str">
        <f t="array" ref="G3">INDEX('Daily Data Recording'!G:G,COUNTA('Daily Data Recording'!G:G)-19+ROW(H3)-ROW($B$1),1)</f>
        <v>YES</v>
      </c>
      <c r="H3" t="str">
        <f t="array" ref="H3">INDEX('Daily Data Recording'!H:H,COUNTA('Daily Data Recording'!H:H)-19+ROW(I3)-ROW($B$1),1)</f>
        <v>OPEN</v>
      </c>
      <c r="I3" s="14">
        <f t="array" ref="I3">INDEX('Daily Data Recording'!I:I,COUNTA('Daily Data Recording'!I:I)-19+ROW(J3)-ROW($B$1),1)</f>
        <v>-444</v>
      </c>
      <c r="J3" t="str">
        <f t="array" ref="J3">INDEX('Daily Data Recording'!J:J,COUNTA('Daily Data Recording'!J:J)-19+ROW(K3)-ROW($B$1),1)</f>
        <v>NO</v>
      </c>
      <c r="K3">
        <f t="array" ref="K3">INDEX('Daily Data Recording'!K:K,COUNTA('Daily Data Recording'!K:K)-19+ROW(L3)-ROW($B$1),1)</f>
        <v>1</v>
      </c>
      <c r="L3">
        <f t="array" ref="L3">INDEX('Daily Data Recording'!L:L,COUNTA('Daily Data Recording'!L:L)-19+ROW(M3)-ROW($B$1),1)</f>
        <v>1</v>
      </c>
      <c r="M3" s="14">
        <f t="array" ref="M3">INDEX('Daily Data Recording'!M:M,COUNTA('Daily Data Recording'!M:M)-19+ROW(R3)-ROW($B$1),1)</f>
        <v>593</v>
      </c>
      <c r="P3" s="5">
        <f t="shared" si="0"/>
        <v>45091</v>
      </c>
      <c r="Q3" s="32">
        <f t="shared" si="1"/>
        <v>593</v>
      </c>
      <c r="R3" s="32">
        <f t="shared" si="2"/>
        <v>5018</v>
      </c>
      <c r="T3" s="32">
        <f>SUM(Q1:Q20)</f>
        <v>34240.400000000001</v>
      </c>
      <c r="U3" s="83">
        <f>COUNTIF(Q1:Q20,"&gt;0")/COUNT(M1:M20)</f>
        <v>0.75</v>
      </c>
    </row>
    <row r="4" spans="1:21" x14ac:dyDescent="0.2">
      <c r="A4">
        <f t="array" ref="A4">INDEX('Daily Data Recording'!A:A,COUNTA('Daily Data Recording'!A:A)-19+ROW(B4)-ROW($B$1),1)</f>
        <v>4</v>
      </c>
      <c r="B4">
        <f t="array" ref="B4">INDEX('Daily Data Recording'!B:B,COUNTA('Daily Data Recording'!B:B)-19+ROW(C4)-ROW($B$1),1)</f>
        <v>45092</v>
      </c>
      <c r="C4" t="str">
        <f t="array" ref="C4">INDEX('Daily Data Recording'!C:C,COUNTA('Daily Data Recording'!C:C)-19+ROW(D4)-ROW($B$1),1)</f>
        <v>Thursday</v>
      </c>
      <c r="D4" t="str">
        <f t="array" ref="D4">INDEX('Daily Data Recording'!D:D,COUNTA('Daily Data Recording'!D:D)-19+ROW(E4)-ROW($B$1),1)</f>
        <v>YES</v>
      </c>
      <c r="E4" t="str">
        <f t="array" ref="E4">INDEX('Daily Data Recording'!E:E,COUNTA('Daily Data Recording'!E:E)-19+ROW(F4)-ROW($B$1),1)</f>
        <v>YES</v>
      </c>
      <c r="F4" t="str">
        <f t="array" ref="F4">INDEX('Daily Data Recording'!F:F,COUNTA('Daily Data Recording'!F:F)-19+ROW(G4)-ROW($B$1),1)</f>
        <v>NO</v>
      </c>
      <c r="G4" t="str">
        <f t="array" ref="G4">INDEX('Daily Data Recording'!G:G,COUNTA('Daily Data Recording'!G:G)-19+ROW(H4)-ROW($B$1),1)</f>
        <v>YES</v>
      </c>
      <c r="H4" t="str">
        <f t="array" ref="H4">INDEX('Daily Data Recording'!H:H,COUNTA('Daily Data Recording'!H:H)-19+ROW(I4)-ROW($B$1),1)</f>
        <v>OPEN</v>
      </c>
      <c r="I4" s="14">
        <f t="array" ref="I4">INDEX('Daily Data Recording'!I:I,COUNTA('Daily Data Recording'!I:I)-19+ROW(J4)-ROW($B$1),1)</f>
        <v>341</v>
      </c>
      <c r="J4" t="str">
        <f t="array" ref="J4">INDEX('Daily Data Recording'!J:J,COUNTA('Daily Data Recording'!J:J)-19+ROW(K4)-ROW($B$1),1)</f>
        <v>YES</v>
      </c>
      <c r="K4">
        <f t="array" ref="K4">INDEX('Daily Data Recording'!K:K,COUNTA('Daily Data Recording'!K:K)-19+ROW(L4)-ROW($B$1),1)</f>
        <v>3</v>
      </c>
      <c r="L4">
        <f t="array" ref="L4">INDEX('Daily Data Recording'!L:L,COUNTA('Daily Data Recording'!L:L)-19+ROW(M4)-ROW($B$1),1)</f>
        <v>5</v>
      </c>
      <c r="M4" s="14">
        <f t="array" ref="M4">INDEX('Daily Data Recording'!M:M,COUNTA('Daily Data Recording'!M:M)-19+ROW(R4)-ROW($B$1),1)</f>
        <v>-6839</v>
      </c>
      <c r="P4" s="5">
        <f t="shared" si="0"/>
        <v>45092</v>
      </c>
      <c r="Q4" s="32">
        <f t="shared" si="1"/>
        <v>-6839</v>
      </c>
      <c r="R4" s="32">
        <f t="shared" si="2"/>
        <v>-1821</v>
      </c>
    </row>
    <row r="5" spans="1:21" x14ac:dyDescent="0.2">
      <c r="A5">
        <f t="array" ref="A5">INDEX('Daily Data Recording'!A:A,COUNTA('Daily Data Recording'!A:A)-19+ROW(B5)-ROW($B$1),1)</f>
        <v>5</v>
      </c>
      <c r="B5">
        <f t="array" ref="B5">INDEX('Daily Data Recording'!B:B,COUNTA('Daily Data Recording'!B:B)-19+ROW(C5)-ROW($B$1),1)</f>
        <v>45093</v>
      </c>
      <c r="C5" t="str">
        <f t="array" ref="C5">INDEX('Daily Data Recording'!C:C,COUNTA('Daily Data Recording'!C:C)-19+ROW(D5)-ROW($B$1),1)</f>
        <v>Friday</v>
      </c>
      <c r="D5" t="str">
        <f t="array" ref="D5">INDEX('Daily Data Recording'!D:D,COUNTA('Daily Data Recording'!D:D)-19+ROW(E5)-ROW($B$1),1)</f>
        <v>YES</v>
      </c>
      <c r="E5" t="str">
        <f t="array" ref="E5">INDEX('Daily Data Recording'!E:E,COUNTA('Daily Data Recording'!E:E)-19+ROW(F5)-ROW($B$1),1)</f>
        <v>YES</v>
      </c>
      <c r="F5" t="str">
        <f t="array" ref="F5">INDEX('Daily Data Recording'!F:F,COUNTA('Daily Data Recording'!F:F)-19+ROW(G5)-ROW($B$1),1)</f>
        <v>YES</v>
      </c>
      <c r="G5" t="str">
        <f t="array" ref="G5">INDEX('Daily Data Recording'!G:G,COUNTA('Daily Data Recording'!G:G)-19+ROW(H5)-ROW($B$1),1)</f>
        <v>YES</v>
      </c>
      <c r="H5" t="str">
        <f t="array" ref="H5">INDEX('Daily Data Recording'!H:H,COUNTA('Daily Data Recording'!H:H)-19+ROW(I5)-ROW($B$1),1)</f>
        <v>OPEN</v>
      </c>
      <c r="I5" s="14">
        <f t="array" ref="I5">INDEX('Daily Data Recording'!I:I,COUNTA('Daily Data Recording'!I:I)-19+ROW(J5)-ROW($B$1),1)</f>
        <v>-885</v>
      </c>
      <c r="J5" t="str">
        <f t="array" ref="J5">INDEX('Daily Data Recording'!J:J,COUNTA('Daily Data Recording'!J:J)-19+ROW(K5)-ROW($B$1),1)</f>
        <v>YES</v>
      </c>
      <c r="K5">
        <f t="array" ref="K5">INDEX('Daily Data Recording'!K:K,COUNTA('Daily Data Recording'!K:K)-19+ROW(L5)-ROW($B$1),1)</f>
        <v>2</v>
      </c>
      <c r="L5">
        <f t="array" ref="L5">INDEX('Daily Data Recording'!L:L,COUNTA('Daily Data Recording'!L:L)-19+ROW(M5)-ROW($B$1),1)</f>
        <v>3</v>
      </c>
      <c r="M5" s="14">
        <f t="array" ref="M5">INDEX('Daily Data Recording'!M:M,COUNTA('Daily Data Recording'!M:M)-19+ROW(R5)-ROW($B$1),1)</f>
        <v>1826</v>
      </c>
      <c r="P5" s="5">
        <f t="shared" si="0"/>
        <v>45093</v>
      </c>
      <c r="Q5" s="32">
        <f t="shared" si="1"/>
        <v>1826</v>
      </c>
      <c r="R5" s="32">
        <f t="shared" si="2"/>
        <v>5</v>
      </c>
      <c r="T5" s="99" t="s">
        <v>100</v>
      </c>
      <c r="U5" s="99"/>
    </row>
    <row r="6" spans="1:21" x14ac:dyDescent="0.2">
      <c r="A6">
        <f t="array" ref="A6">INDEX('Daily Data Recording'!A:A,COUNTA('Daily Data Recording'!A:A)-19+ROW(B6)-ROW($B$1),1)</f>
        <v>6</v>
      </c>
      <c r="B6">
        <f t="array" ref="B6">INDEX('Daily Data Recording'!B:B,COUNTA('Daily Data Recording'!B:B)-19+ROW(C6)-ROW($B$1),1)</f>
        <v>45098</v>
      </c>
      <c r="C6" t="str">
        <f t="array" ref="C6">INDEX('Daily Data Recording'!C:C,COUNTA('Daily Data Recording'!C:C)-19+ROW(D6)-ROW($B$1),1)</f>
        <v>Wednesday</v>
      </c>
      <c r="D6" t="str">
        <f t="array" ref="D6">INDEX('Daily Data Recording'!D:D,COUNTA('Daily Data Recording'!D:D)-19+ROW(E6)-ROW($B$1),1)</f>
        <v>NO</v>
      </c>
      <c r="E6" t="str">
        <f t="array" ref="E6">INDEX('Daily Data Recording'!E:E,COUNTA('Daily Data Recording'!E:E)-19+ROW(F6)-ROW($B$1),1)</f>
        <v>NO</v>
      </c>
      <c r="F6" t="str">
        <f t="array" ref="F6">INDEX('Daily Data Recording'!F:F,COUNTA('Daily Data Recording'!F:F)-19+ROW(G6)-ROW($B$1),1)</f>
        <v>NO</v>
      </c>
      <c r="G6" t="str">
        <f t="array" ref="G6">INDEX('Daily Data Recording'!G:G,COUNTA('Daily Data Recording'!G:G)-19+ROW(H6)-ROW($B$1),1)</f>
        <v>YES</v>
      </c>
      <c r="H6" t="str">
        <f t="array" ref="H6">INDEX('Daily Data Recording'!H:H,COUNTA('Daily Data Recording'!H:H)-19+ROW(I6)-ROW($B$1),1)</f>
        <v>NONE</v>
      </c>
      <c r="I6" s="14">
        <f t="array" ref="I6">INDEX('Daily Data Recording'!I:I,COUNTA('Daily Data Recording'!I:I)-19+ROW(J6)-ROW($B$1),1)</f>
        <v>-915</v>
      </c>
      <c r="J6" t="str">
        <f t="array" ref="J6">INDEX('Daily Data Recording'!J:J,COUNTA('Daily Data Recording'!J:J)-19+ROW(K6)-ROW($B$1),1)</f>
        <v>NO</v>
      </c>
      <c r="K6">
        <f t="array" ref="K6">INDEX('Daily Data Recording'!K:K,COUNTA('Daily Data Recording'!K:K)-19+ROW(L6)-ROW($B$1),1)</f>
        <v>5</v>
      </c>
      <c r="L6">
        <f t="array" ref="L6">INDEX('Daily Data Recording'!L:L,COUNTA('Daily Data Recording'!L:L)-19+ROW(M6)-ROW($B$1),1)</f>
        <v>3</v>
      </c>
      <c r="M6" s="14">
        <f t="array" ref="M6">INDEX('Daily Data Recording'!M:M,COUNTA('Daily Data Recording'!M:M)-19+ROW(R6)-ROW($B$1),1)</f>
        <v>1266</v>
      </c>
      <c r="P6" s="5">
        <f t="shared" si="0"/>
        <v>45098</v>
      </c>
      <c r="Q6" s="32">
        <f t="shared" si="1"/>
        <v>1266</v>
      </c>
      <c r="R6" s="32">
        <f t="shared" si="2"/>
        <v>1271</v>
      </c>
      <c r="T6" t="s">
        <v>101</v>
      </c>
      <c r="U6" s="32">
        <f>SUMIF(M1:M20,"&lt;0")</f>
        <v>-18564.599999999999</v>
      </c>
    </row>
    <row r="7" spans="1:21" x14ac:dyDescent="0.2">
      <c r="A7">
        <f t="array" ref="A7">INDEX('Daily Data Recording'!A:A,COUNTA('Daily Data Recording'!A:A)-19+ROW(B7)-ROW($B$1),1)</f>
        <v>7</v>
      </c>
      <c r="B7">
        <f t="array" ref="B7">INDEX('Daily Data Recording'!B:B,COUNTA('Daily Data Recording'!B:B)-19+ROW(C7)-ROW($B$1),1)</f>
        <v>45099</v>
      </c>
      <c r="C7" t="str">
        <f t="array" ref="C7">INDEX('Daily Data Recording'!C:C,COUNTA('Daily Data Recording'!C:C)-19+ROW(D7)-ROW($B$1),1)</f>
        <v>Thursday</v>
      </c>
      <c r="D7" t="str">
        <f t="array" ref="D7">INDEX('Daily Data Recording'!D:D,COUNTA('Daily Data Recording'!D:D)-19+ROW(E7)-ROW($B$1),1)</f>
        <v>YES</v>
      </c>
      <c r="E7" t="str">
        <f t="array" ref="E7">INDEX('Daily Data Recording'!E:E,COUNTA('Daily Data Recording'!E:E)-19+ROW(F7)-ROW($B$1),1)</f>
        <v>NO</v>
      </c>
      <c r="F7" t="str">
        <f t="array" ref="F7">INDEX('Daily Data Recording'!F:F,COUNTA('Daily Data Recording'!F:F)-19+ROW(G7)-ROW($B$1),1)</f>
        <v>NO</v>
      </c>
      <c r="G7" t="str">
        <f t="array" ref="G7">INDEX('Daily Data Recording'!G:G,COUNTA('Daily Data Recording'!G:G)-19+ROW(H7)-ROW($B$1),1)</f>
        <v>YES</v>
      </c>
      <c r="H7" t="str">
        <f t="array" ref="H7">INDEX('Daily Data Recording'!H:H,COUNTA('Daily Data Recording'!H:H)-19+ROW(I7)-ROW($B$1),1)</f>
        <v>NONE</v>
      </c>
      <c r="I7" s="14">
        <f t="array" ref="I7">INDEX('Daily Data Recording'!I:I,COUNTA('Daily Data Recording'!I:I)-19+ROW(J7)-ROW($B$1),1)</f>
        <v>496</v>
      </c>
      <c r="J7" t="str">
        <f t="array" ref="J7">INDEX('Daily Data Recording'!J:J,COUNTA('Daily Data Recording'!J:J)-19+ROW(K7)-ROW($B$1),1)</f>
        <v>YES</v>
      </c>
      <c r="K7">
        <f t="array" ref="K7">INDEX('Daily Data Recording'!K:K,COUNTA('Daily Data Recording'!K:K)-19+ROW(L7)-ROW($B$1),1)</f>
        <v>2</v>
      </c>
      <c r="L7">
        <f t="array" ref="L7">INDEX('Daily Data Recording'!L:L,COUNTA('Daily Data Recording'!L:L)-19+ROW(M7)-ROW($B$1),1)</f>
        <v>3</v>
      </c>
      <c r="M7" s="14">
        <f t="array" ref="M7">INDEX('Daily Data Recording'!M:M,COUNTA('Daily Data Recording'!M:M)-19+ROW(R7)-ROW($B$1),1)</f>
        <v>8621</v>
      </c>
      <c r="P7" s="5">
        <f t="shared" si="0"/>
        <v>45099</v>
      </c>
      <c r="Q7" s="32">
        <f t="shared" si="1"/>
        <v>8621</v>
      </c>
      <c r="R7" s="32">
        <f t="shared" si="2"/>
        <v>9892</v>
      </c>
      <c r="T7" t="s">
        <v>102</v>
      </c>
      <c r="U7" s="14">
        <f>SUMIF(M1:M20,"&gt;0")</f>
        <v>52805</v>
      </c>
    </row>
    <row r="8" spans="1:21" x14ac:dyDescent="0.2">
      <c r="A8">
        <f t="array" ref="A8">INDEX('Daily Data Recording'!A:A,COUNTA('Daily Data Recording'!A:A)-19+ROW(B8)-ROW($B$1),1)</f>
        <v>8</v>
      </c>
      <c r="B8">
        <f t="array" ref="B8">INDEX('Daily Data Recording'!B:B,COUNTA('Daily Data Recording'!B:B)-19+ROW(C8)-ROW($B$1),1)</f>
        <v>45100</v>
      </c>
      <c r="C8" t="str">
        <f t="array" ref="C8">INDEX('Daily Data Recording'!C:C,COUNTA('Daily Data Recording'!C:C)-19+ROW(D8)-ROW($B$1),1)</f>
        <v>Friday</v>
      </c>
      <c r="D8" t="str">
        <f t="array" ref="D8">INDEX('Daily Data Recording'!D:D,COUNTA('Daily Data Recording'!D:D)-19+ROW(E8)-ROW($B$1),1)</f>
        <v>YES</v>
      </c>
      <c r="E8" t="str">
        <f t="array" ref="E8">INDEX('Daily Data Recording'!E:E,COUNTA('Daily Data Recording'!E:E)-19+ROW(F8)-ROW($B$1),1)</f>
        <v>NO</v>
      </c>
      <c r="F8" t="str">
        <f t="array" ref="F8">INDEX('Daily Data Recording'!F:F,COUNTA('Daily Data Recording'!F:F)-19+ROW(G8)-ROW($B$1),1)</f>
        <v>NO</v>
      </c>
      <c r="G8" t="str">
        <f t="array" ref="G8">INDEX('Daily Data Recording'!G:G,COUNTA('Daily Data Recording'!G:G)-19+ROW(H8)-ROW($B$1),1)</f>
        <v>YES</v>
      </c>
      <c r="H8" t="str">
        <f t="array" ref="H8">INDEX('Daily Data Recording'!H:H,COUNTA('Daily Data Recording'!H:H)-19+ROW(I8)-ROW($B$1),1)</f>
        <v>NONE</v>
      </c>
      <c r="I8" s="14">
        <f t="array" ref="I8">INDEX('Daily Data Recording'!I:I,COUNTA('Daily Data Recording'!I:I)-19+ROW(J8)-ROW($B$1),1)</f>
        <v>26</v>
      </c>
      <c r="J8" t="str">
        <f t="array" ref="J8">INDEX('Daily Data Recording'!J:J,COUNTA('Daily Data Recording'!J:J)-19+ROW(K8)-ROW($B$1),1)</f>
        <v>YES</v>
      </c>
      <c r="K8">
        <f t="array" ref="K8">INDEX('Daily Data Recording'!K:K,COUNTA('Daily Data Recording'!K:K)-19+ROW(L8)-ROW($B$1),1)</f>
        <v>1</v>
      </c>
      <c r="L8">
        <f t="array" ref="L8">INDEX('Daily Data Recording'!L:L,COUNTA('Daily Data Recording'!L:L)-19+ROW(M8)-ROW($B$1),1)</f>
        <v>2</v>
      </c>
      <c r="M8" s="14">
        <f t="array" ref="M8">INDEX('Daily Data Recording'!M:M,COUNTA('Daily Data Recording'!M:M)-19+ROW(R8)-ROW($B$1),1)</f>
        <v>-2597</v>
      </c>
      <c r="P8" s="5">
        <f t="shared" si="0"/>
        <v>45100</v>
      </c>
      <c r="Q8" s="32">
        <f t="shared" si="1"/>
        <v>-2597</v>
      </c>
      <c r="R8" s="32">
        <f t="shared" si="2"/>
        <v>7295</v>
      </c>
      <c r="T8" s="33" t="s">
        <v>100</v>
      </c>
      <c r="U8" s="84">
        <f>U7/ABS(U6)</f>
        <v>2.8443920149100981</v>
      </c>
    </row>
    <row r="9" spans="1:21" x14ac:dyDescent="0.2">
      <c r="A9">
        <f t="array" ref="A9">INDEX('Daily Data Recording'!A:A,COUNTA('Daily Data Recording'!A:A)-19+ROW(B9)-ROW($B$1),1)</f>
        <v>9</v>
      </c>
      <c r="B9">
        <f t="array" ref="B9">INDEX('Daily Data Recording'!B:B,COUNTA('Daily Data Recording'!B:B)-19+ROW(C9)-ROW($B$1),1)</f>
        <v>45103</v>
      </c>
      <c r="C9" t="str">
        <f t="array" ref="C9">INDEX('Daily Data Recording'!C:C,COUNTA('Daily Data Recording'!C:C)-19+ROW(D9)-ROW($B$1),1)</f>
        <v>Monday</v>
      </c>
      <c r="D9" t="str">
        <f t="array" ref="D9">INDEX('Daily Data Recording'!D:D,COUNTA('Daily Data Recording'!D:D)-19+ROW(E9)-ROW($B$1),1)</f>
        <v>NO</v>
      </c>
      <c r="E9" t="str">
        <f t="array" ref="E9">INDEX('Daily Data Recording'!E:E,COUNTA('Daily Data Recording'!E:E)-19+ROW(F9)-ROW($B$1),1)</f>
        <v>NO</v>
      </c>
      <c r="F9" t="str">
        <f t="array" ref="F9">INDEX('Daily Data Recording'!F:F,COUNTA('Daily Data Recording'!F:F)-19+ROW(G9)-ROW($B$1),1)</f>
        <v>YES</v>
      </c>
      <c r="G9" t="str">
        <f t="array" ref="G9">INDEX('Daily Data Recording'!G:G,COUNTA('Daily Data Recording'!G:G)-19+ROW(H9)-ROW($B$1),1)</f>
        <v>YES</v>
      </c>
      <c r="H9" t="str">
        <f t="array" ref="H9">INDEX('Daily Data Recording'!H:H,COUNTA('Daily Data Recording'!H:H)-19+ROW(I9)-ROW($B$1),1)</f>
        <v>OPEN</v>
      </c>
      <c r="I9" s="14">
        <f t="array" ref="I9">INDEX('Daily Data Recording'!I:I,COUNTA('Daily Data Recording'!I:I)-19+ROW(J9)-ROW($B$1),1)</f>
        <v>537</v>
      </c>
      <c r="J9" t="str">
        <f t="array" ref="J9">INDEX('Daily Data Recording'!J:J,COUNTA('Daily Data Recording'!J:J)-19+ROW(K9)-ROW($B$1),1)</f>
        <v>YES</v>
      </c>
      <c r="K9">
        <f t="array" ref="K9">INDEX('Daily Data Recording'!K:K,COUNTA('Daily Data Recording'!K:K)-19+ROW(L9)-ROW($B$1),1)</f>
        <v>2</v>
      </c>
      <c r="L9">
        <f t="array" ref="L9">INDEX('Daily Data Recording'!L:L,COUNTA('Daily Data Recording'!L:L)-19+ROW(M9)-ROW($B$1),1)</f>
        <v>1</v>
      </c>
      <c r="M9" s="14">
        <f t="array" ref="M9">INDEX('Daily Data Recording'!M:M,COUNTA('Daily Data Recording'!M:M)-19+ROW(R9)-ROW($B$1),1)</f>
        <v>9351</v>
      </c>
      <c r="P9" s="5">
        <f t="shared" si="0"/>
        <v>45103</v>
      </c>
      <c r="Q9" s="32">
        <f t="shared" si="1"/>
        <v>9351</v>
      </c>
      <c r="R9" s="32">
        <f t="shared" si="2"/>
        <v>16646</v>
      </c>
    </row>
    <row r="10" spans="1:21" x14ac:dyDescent="0.2">
      <c r="A10">
        <f t="array" ref="A10">INDEX('Daily Data Recording'!A:A,COUNTA('Daily Data Recording'!A:A)-19+ROW(B10)-ROW($B$1),1)</f>
        <v>10</v>
      </c>
      <c r="B10">
        <f t="array" ref="B10">INDEX('Daily Data Recording'!B:B,COUNTA('Daily Data Recording'!B:B)-19+ROW(C10)-ROW($B$1),1)</f>
        <v>45104</v>
      </c>
      <c r="C10" t="str">
        <f t="array" ref="C10">INDEX('Daily Data Recording'!C:C,COUNTA('Daily Data Recording'!C:C)-19+ROW(D10)-ROW($B$1),1)</f>
        <v>Tuesday</v>
      </c>
      <c r="D10" t="str">
        <f t="array" ref="D10">INDEX('Daily Data Recording'!D:D,COUNTA('Daily Data Recording'!D:D)-19+ROW(E10)-ROW($B$1),1)</f>
        <v>YES</v>
      </c>
      <c r="E10" t="str">
        <f t="array" ref="E10">INDEX('Daily Data Recording'!E:E,COUNTA('Daily Data Recording'!E:E)-19+ROW(F10)-ROW($B$1),1)</f>
        <v>YES</v>
      </c>
      <c r="F10" t="str">
        <f t="array" ref="F10">INDEX('Daily Data Recording'!F:F,COUNTA('Daily Data Recording'!F:F)-19+ROW(G10)-ROW($B$1),1)</f>
        <v>NO</v>
      </c>
      <c r="G10" t="str">
        <f t="array" ref="G10">INDEX('Daily Data Recording'!G:G,COUNTA('Daily Data Recording'!G:G)-19+ROW(H10)-ROW($B$1),1)</f>
        <v>YES</v>
      </c>
      <c r="H10" t="str">
        <f t="array" ref="H10">INDEX('Daily Data Recording'!H:H,COUNTA('Daily Data Recording'!H:H)-19+ROW(I10)-ROW($B$1),1)</f>
        <v>OPEN</v>
      </c>
      <c r="I10" s="14">
        <f t="array" ref="I10">INDEX('Daily Data Recording'!I:I,COUNTA('Daily Data Recording'!I:I)-19+ROW(J10)-ROW($B$1),1)</f>
        <v>419</v>
      </c>
      <c r="J10" t="str">
        <f t="array" ref="J10">INDEX('Daily Data Recording'!J:J,COUNTA('Daily Data Recording'!J:J)-19+ROW(K10)-ROW($B$1),1)</f>
        <v>YES</v>
      </c>
      <c r="K10">
        <f t="array" ref="K10">INDEX('Daily Data Recording'!K:K,COUNTA('Daily Data Recording'!K:K)-19+ROW(L10)-ROW($B$1),1)</f>
        <v>2</v>
      </c>
      <c r="L10">
        <f t="array" ref="L10">INDEX('Daily Data Recording'!L:L,COUNTA('Daily Data Recording'!L:L)-19+ROW(M10)-ROW($B$1),1)</f>
        <v>3</v>
      </c>
      <c r="M10" s="14">
        <f t="array" ref="M10">INDEX('Daily Data Recording'!M:M,COUNTA('Daily Data Recording'!M:M)-19+ROW(R10)-ROW($B$1),1)</f>
        <v>17395</v>
      </c>
      <c r="P10" s="5">
        <f t="shared" si="0"/>
        <v>45104</v>
      </c>
      <c r="Q10" s="32">
        <f t="shared" si="1"/>
        <v>17395</v>
      </c>
      <c r="R10" s="32">
        <f t="shared" si="2"/>
        <v>34041</v>
      </c>
      <c r="T10" s="99" t="s">
        <v>103</v>
      </c>
      <c r="U10" s="99"/>
    </row>
    <row r="11" spans="1:21" x14ac:dyDescent="0.2">
      <c r="A11">
        <f t="array" ref="A11">INDEX('Daily Data Recording'!A:A,COUNTA('Daily Data Recording'!A:A)-19+ROW(B11)-ROW($B$1),1)</f>
        <v>11</v>
      </c>
      <c r="B11">
        <f t="array" ref="B11">INDEX('Daily Data Recording'!B:B,COUNTA('Daily Data Recording'!B:B)-19+ROW(C11)-ROW($B$1),1)</f>
        <v>45105</v>
      </c>
      <c r="C11" t="str">
        <f t="array" ref="C11">INDEX('Daily Data Recording'!C:C,COUNTA('Daily Data Recording'!C:C)-19+ROW(D11)-ROW($B$1),1)</f>
        <v>Wednesday</v>
      </c>
      <c r="D11" t="str">
        <f t="array" ref="D11">INDEX('Daily Data Recording'!D:D,COUNTA('Daily Data Recording'!D:D)-19+ROW(E11)-ROW($B$1),1)</f>
        <v>YES</v>
      </c>
      <c r="E11" t="str">
        <f t="array" ref="E11">INDEX('Daily Data Recording'!E:E,COUNTA('Daily Data Recording'!E:E)-19+ROW(F11)-ROW($B$1),1)</f>
        <v>YES</v>
      </c>
      <c r="F11" t="str">
        <f t="array" ref="F11">INDEX('Daily Data Recording'!F:F,COUNTA('Daily Data Recording'!F:F)-19+ROW(G11)-ROW($B$1),1)</f>
        <v>NO</v>
      </c>
      <c r="G11" t="str">
        <f t="array" ref="G11">INDEX('Daily Data Recording'!G:G,COUNTA('Daily Data Recording'!G:G)-19+ROW(H11)-ROW($B$1),1)</f>
        <v>YES</v>
      </c>
      <c r="H11" t="str">
        <f t="array" ref="H11">INDEX('Daily Data Recording'!H:H,COUNTA('Daily Data Recording'!H:H)-19+ROW(I11)-ROW($B$1),1)</f>
        <v>OPEN</v>
      </c>
      <c r="I11" s="14">
        <f t="array" ref="I11">INDEX('Daily Data Recording'!I:I,COUNTA('Daily Data Recording'!I:I)-19+ROW(J11)-ROW($B$1),1)</f>
        <v>-596</v>
      </c>
      <c r="J11" t="str">
        <f t="array" ref="J11">INDEX('Daily Data Recording'!J:J,COUNTA('Daily Data Recording'!J:J)-19+ROW(K11)-ROW($B$1),1)</f>
        <v>YES</v>
      </c>
      <c r="K11">
        <f t="array" ref="K11">INDEX('Daily Data Recording'!K:K,COUNTA('Daily Data Recording'!K:K)-19+ROW(L11)-ROW($B$1),1)</f>
        <v>5</v>
      </c>
      <c r="L11">
        <f t="array" ref="L11">INDEX('Daily Data Recording'!L:L,COUNTA('Daily Data Recording'!L:L)-19+ROW(M11)-ROW($B$1),1)</f>
        <v>3</v>
      </c>
      <c r="M11" s="14">
        <f t="array" ref="M11">INDEX('Daily Data Recording'!M:M,COUNTA('Daily Data Recording'!M:M)-19+ROW(R11)-ROW($B$1),1)</f>
        <v>-5825</v>
      </c>
      <c r="P11" s="5">
        <f t="shared" si="0"/>
        <v>45105</v>
      </c>
      <c r="Q11" s="32">
        <f t="shared" si="1"/>
        <v>-5825</v>
      </c>
      <c r="R11" s="32">
        <f t="shared" si="2"/>
        <v>28216</v>
      </c>
      <c r="T11" t="s">
        <v>104</v>
      </c>
      <c r="U11" s="32">
        <f>AVERAGE(Q1:Q20)</f>
        <v>1712.02</v>
      </c>
    </row>
    <row r="12" spans="1:21" x14ac:dyDescent="0.2">
      <c r="A12">
        <f t="array" ref="A12">INDEX('Daily Data Recording'!A:A,COUNTA('Daily Data Recording'!A:A)-19+ROW(B12)-ROW($B$1),1)</f>
        <v>12</v>
      </c>
      <c r="B12">
        <f t="array" ref="B12">INDEX('Daily Data Recording'!B:B,COUNTA('Daily Data Recording'!B:B)-19+ROW(C12)-ROW($B$1),1)</f>
        <v>45106</v>
      </c>
      <c r="C12" t="str">
        <f t="array" ref="C12">INDEX('Daily Data Recording'!C:C,COUNTA('Daily Data Recording'!C:C)-19+ROW(D12)-ROW($B$1),1)</f>
        <v>Thursday</v>
      </c>
      <c r="D12" t="str">
        <f t="array" ref="D12">INDEX('Daily Data Recording'!D:D,COUNTA('Daily Data Recording'!D:D)-19+ROW(E12)-ROW($B$1),1)</f>
        <v>YES</v>
      </c>
      <c r="E12" t="str">
        <f t="array" ref="E12">INDEX('Daily Data Recording'!E:E,COUNTA('Daily Data Recording'!E:E)-19+ROW(F12)-ROW($B$1),1)</f>
        <v>YES</v>
      </c>
      <c r="F12" t="str">
        <f t="array" ref="F12">INDEX('Daily Data Recording'!F:F,COUNTA('Daily Data Recording'!F:F)-19+ROW(G12)-ROW($B$1),1)</f>
        <v>NO</v>
      </c>
      <c r="G12" t="str">
        <f t="array" ref="G12">INDEX('Daily Data Recording'!G:G,COUNTA('Daily Data Recording'!G:G)-19+ROW(H12)-ROW($B$1),1)</f>
        <v>YES</v>
      </c>
      <c r="H12" t="str">
        <f t="array" ref="H12">INDEX('Daily Data Recording'!H:H,COUNTA('Daily Data Recording'!H:H)-19+ROW(I12)-ROW($B$1),1)</f>
        <v>OPEN</v>
      </c>
      <c r="I12" s="14">
        <f t="array" ref="I12">INDEX('Daily Data Recording'!I:I,COUNTA('Daily Data Recording'!I:I)-19+ROW(J12)-ROW($B$1),1)</f>
        <v>133.96428571428601</v>
      </c>
      <c r="J12" t="str">
        <f t="array" ref="J12">INDEX('Daily Data Recording'!J:J,COUNTA('Daily Data Recording'!J:J)-19+ROW(K12)-ROW($B$1),1)</f>
        <v>YES</v>
      </c>
      <c r="K12">
        <f t="array" ref="K12">INDEX('Daily Data Recording'!K:K,COUNTA('Daily Data Recording'!K:K)-19+ROW(L12)-ROW($B$1),1)</f>
        <v>4.5</v>
      </c>
      <c r="L12">
        <f t="array" ref="L12">INDEX('Daily Data Recording'!L:L,COUNTA('Daily Data Recording'!L:L)-19+ROW(M12)-ROW($B$1),1)</f>
        <v>5</v>
      </c>
      <c r="M12" s="14">
        <f t="array" ref="M12">INDEX('Daily Data Recording'!M:M,COUNTA('Daily Data Recording'!M:M)-19+ROW(R12)-ROW($B$1),1)</f>
        <v>607</v>
      </c>
      <c r="P12" s="5">
        <f t="shared" si="0"/>
        <v>45106</v>
      </c>
      <c r="Q12" s="32">
        <f t="shared" si="1"/>
        <v>607</v>
      </c>
      <c r="R12" s="32">
        <f t="shared" si="2"/>
        <v>28823</v>
      </c>
      <c r="T12" t="s">
        <v>105</v>
      </c>
      <c r="U12">
        <v>2.5000000000000001E-2</v>
      </c>
    </row>
    <row r="13" spans="1:21" x14ac:dyDescent="0.2">
      <c r="A13">
        <f t="array" ref="A13">INDEX('Daily Data Recording'!A:A,COUNTA('Daily Data Recording'!A:A)-19+ROW(B13)-ROW($B$1),1)</f>
        <v>13</v>
      </c>
      <c r="B13">
        <f t="array" ref="B13">INDEX('Daily Data Recording'!B:B,COUNTA('Daily Data Recording'!B:B)-19+ROW(C13)-ROW($B$1),1)</f>
        <v>45107</v>
      </c>
      <c r="C13" t="str">
        <f t="array" ref="C13">INDEX('Daily Data Recording'!C:C,COUNTA('Daily Data Recording'!C:C)-19+ROW(D13)-ROW($B$1),1)</f>
        <v>Friday</v>
      </c>
      <c r="D13" t="str">
        <f t="array" ref="D13">INDEX('Daily Data Recording'!D:D,COUNTA('Daily Data Recording'!D:D)-19+ROW(E13)-ROW($B$1),1)</f>
        <v>YES</v>
      </c>
      <c r="E13" t="str">
        <f t="array" ref="E13">INDEX('Daily Data Recording'!E:E,COUNTA('Daily Data Recording'!E:E)-19+ROW(F13)-ROW($B$1),1)</f>
        <v>NO</v>
      </c>
      <c r="F13" t="str">
        <f t="array" ref="F13">INDEX('Daily Data Recording'!F:F,COUNTA('Daily Data Recording'!F:F)-19+ROW(G13)-ROW($B$1),1)</f>
        <v>NO</v>
      </c>
      <c r="G13" t="str">
        <f t="array" ref="G13">INDEX('Daily Data Recording'!G:G,COUNTA('Daily Data Recording'!G:G)-19+ROW(H13)-ROW($B$1),1)</f>
        <v>YES</v>
      </c>
      <c r="H13" t="str">
        <f t="array" ref="H13">INDEX('Daily Data Recording'!H:H,COUNTA('Daily Data Recording'!H:H)-19+ROW(I13)-ROW($B$1),1)</f>
        <v>NONE</v>
      </c>
      <c r="I13" s="14">
        <f t="array" ref="I13">INDEX('Daily Data Recording'!I:I,COUNTA('Daily Data Recording'!I:I)-19+ROW(J13)-ROW($B$1),1)</f>
        <v>179.76190476190499</v>
      </c>
      <c r="J13" t="str">
        <f t="array" ref="J13">INDEX('Daily Data Recording'!J:J,COUNTA('Daily Data Recording'!J:J)-19+ROW(K13)-ROW($B$1),1)</f>
        <v>YES</v>
      </c>
      <c r="K13">
        <f t="array" ref="K13">INDEX('Daily Data Recording'!K:K,COUNTA('Daily Data Recording'!K:K)-19+ROW(L13)-ROW($B$1),1)</f>
        <v>5.2</v>
      </c>
      <c r="L13">
        <f t="array" ref="L13">INDEX('Daily Data Recording'!L:L,COUNTA('Daily Data Recording'!L:L)-19+ROW(M13)-ROW($B$1),1)</f>
        <v>4</v>
      </c>
      <c r="M13" s="14">
        <f t="array" ref="M13">INDEX('Daily Data Recording'!M:M,COUNTA('Daily Data Recording'!M:M)-19+ROW(R13)-ROW($B$1),1)</f>
        <v>31</v>
      </c>
      <c r="P13" s="5">
        <f t="shared" si="0"/>
        <v>45107</v>
      </c>
      <c r="Q13" s="32">
        <f t="shared" si="1"/>
        <v>31</v>
      </c>
      <c r="R13" s="32">
        <f t="shared" si="2"/>
        <v>28854</v>
      </c>
      <c r="T13" t="s">
        <v>106</v>
      </c>
      <c r="U13" s="14">
        <f>_xlfn.STDEV.P(Q1:Q20)</f>
        <v>5199.7822711725157</v>
      </c>
    </row>
    <row r="14" spans="1:21" x14ac:dyDescent="0.2">
      <c r="A14">
        <f t="array" ref="A14">INDEX('Daily Data Recording'!A:A,COUNTA('Daily Data Recording'!A:A)-19+ROW(B14)-ROW($B$1),1)</f>
        <v>14</v>
      </c>
      <c r="B14">
        <f t="array" ref="B14">INDEX('Daily Data Recording'!B:B,COUNTA('Daily Data Recording'!B:B)-19+ROW(C14)-ROW($B$1),1)</f>
        <v>45110</v>
      </c>
      <c r="C14" t="str">
        <f t="array" ref="C14">INDEX('Daily Data Recording'!C:C,COUNTA('Daily Data Recording'!C:C)-19+ROW(D14)-ROW($B$1),1)</f>
        <v>Monday</v>
      </c>
      <c r="D14" t="str">
        <f t="array" ref="D14">INDEX('Daily Data Recording'!D:D,COUNTA('Daily Data Recording'!D:D)-19+ROW(E14)-ROW($B$1),1)</f>
        <v>YES</v>
      </c>
      <c r="E14" t="str">
        <f t="array" ref="E14">INDEX('Daily Data Recording'!E:E,COUNTA('Daily Data Recording'!E:E)-19+ROW(F14)-ROW($B$1),1)</f>
        <v>NO</v>
      </c>
      <c r="F14" t="str">
        <f t="array" ref="F14">INDEX('Daily Data Recording'!F:F,COUNTA('Daily Data Recording'!F:F)-19+ROW(G14)-ROW($B$1),1)</f>
        <v>NO</v>
      </c>
      <c r="G14" t="str">
        <f t="array" ref="G14">INDEX('Daily Data Recording'!G:G,COUNTA('Daily Data Recording'!G:G)-19+ROW(H14)-ROW($B$1),1)</f>
        <v>YES</v>
      </c>
      <c r="H14" t="str">
        <f t="array" ref="H14">INDEX('Daily Data Recording'!H:H,COUNTA('Daily Data Recording'!H:H)-19+ROW(I14)-ROW($B$1),1)</f>
        <v>NONE</v>
      </c>
      <c r="I14" s="14">
        <f t="array" ref="I14">INDEX('Daily Data Recording'!I:I,COUNTA('Daily Data Recording'!I:I)-19+ROW(J14)-ROW($B$1),1)</f>
        <v>225.55952380952399</v>
      </c>
      <c r="J14" t="str">
        <f t="array" ref="J14">INDEX('Daily Data Recording'!J:J,COUNTA('Daily Data Recording'!J:J)-19+ROW(K14)-ROW($B$1),1)</f>
        <v>YES</v>
      </c>
      <c r="K14">
        <f t="array" ref="K14">INDEX('Daily Data Recording'!K:K,COUNTA('Daily Data Recording'!K:K)-19+ROW(L14)-ROW($B$1),1)</f>
        <v>5.9</v>
      </c>
      <c r="L14">
        <f t="array" ref="L14">INDEX('Daily Data Recording'!L:L,COUNTA('Daily Data Recording'!L:L)-19+ROW(M14)-ROW($B$1),1)</f>
        <v>1</v>
      </c>
      <c r="M14" s="14">
        <f t="array" ref="M14">INDEX('Daily Data Recording'!M:M,COUNTA('Daily Data Recording'!M:M)-19+ROW(R14)-ROW($B$1),1)</f>
        <v>-373.6</v>
      </c>
      <c r="P14" s="5">
        <f t="shared" si="0"/>
        <v>45110</v>
      </c>
      <c r="Q14" s="32">
        <f t="shared" si="1"/>
        <v>-373.6</v>
      </c>
      <c r="R14" s="32">
        <f t="shared" si="2"/>
        <v>28480.400000000001</v>
      </c>
      <c r="T14" s="33" t="s">
        <v>103</v>
      </c>
      <c r="U14" s="9">
        <f>(U11-U12)/U13</f>
        <v>0.32924359342722181</v>
      </c>
    </row>
    <row r="15" spans="1:21" x14ac:dyDescent="0.2">
      <c r="A15">
        <f t="array" ref="A15">INDEX('Daily Data Recording'!A:A,COUNTA('Daily Data Recording'!A:A)-19+ROW(B15)-ROW($B$1),1)</f>
        <v>15</v>
      </c>
      <c r="B15">
        <f t="array" ref="B15">INDEX('Daily Data Recording'!B:B,COUNTA('Daily Data Recording'!B:B)-19+ROW(C15)-ROW($B$1),1)</f>
        <v>45111</v>
      </c>
      <c r="C15" t="str">
        <f t="array" ref="C15">INDEX('Daily Data Recording'!C:C,COUNTA('Daily Data Recording'!C:C)-19+ROW(D15)-ROW($B$1),1)</f>
        <v>Tuesday</v>
      </c>
      <c r="D15" t="str">
        <f t="array" ref="D15">INDEX('Daily Data Recording'!D:D,COUNTA('Daily Data Recording'!D:D)-19+ROW(E15)-ROW($B$1),1)</f>
        <v>NO</v>
      </c>
      <c r="E15" t="str">
        <f t="array" ref="E15">INDEX('Daily Data Recording'!E:E,COUNTA('Daily Data Recording'!E:E)-19+ROW(F15)-ROW($B$1),1)</f>
        <v>NO</v>
      </c>
      <c r="F15" t="str">
        <f t="array" ref="F15">INDEX('Daily Data Recording'!F:F,COUNTA('Daily Data Recording'!F:F)-19+ROW(G15)-ROW($B$1),1)</f>
        <v>YES</v>
      </c>
      <c r="G15" t="str">
        <f t="array" ref="G15">INDEX('Daily Data Recording'!G:G,COUNTA('Daily Data Recording'!G:G)-19+ROW(H15)-ROW($B$1),1)</f>
        <v>YES</v>
      </c>
      <c r="H15" t="str">
        <f t="array" ref="H15">INDEX('Daily Data Recording'!H:H,COUNTA('Daily Data Recording'!H:H)-19+ROW(I15)-ROW($B$1),1)</f>
        <v>OPEN</v>
      </c>
      <c r="I15" s="14">
        <f t="array" ref="I15">INDEX('Daily Data Recording'!I:I,COUNTA('Daily Data Recording'!I:I)-19+ROW(J15)-ROW($B$1),1)</f>
        <v>271.357142857143</v>
      </c>
      <c r="J15" t="str">
        <f t="array" ref="J15">INDEX('Daily Data Recording'!J:J,COUNTA('Daily Data Recording'!J:J)-19+ROW(K15)-ROW($B$1),1)</f>
        <v>YES</v>
      </c>
      <c r="K15">
        <f t="array" ref="K15">INDEX('Daily Data Recording'!K:K,COUNTA('Daily Data Recording'!K:K)-19+ROW(L15)-ROW($B$1),1)</f>
        <v>6.6</v>
      </c>
      <c r="L15">
        <f t="array" ref="L15">INDEX('Daily Data Recording'!L:L,COUNTA('Daily Data Recording'!L:L)-19+ROW(M15)-ROW($B$1),1)</f>
        <v>3</v>
      </c>
      <c r="M15" s="14">
        <f t="array" ref="M15">INDEX('Daily Data Recording'!M:M,COUNTA('Daily Data Recording'!M:M)-19+ROW(R15)-ROW($B$1),1)</f>
        <v>3910</v>
      </c>
      <c r="P15" s="5">
        <f t="shared" si="0"/>
        <v>45111</v>
      </c>
      <c r="Q15" s="32">
        <f t="shared" si="1"/>
        <v>3910</v>
      </c>
      <c r="R15" s="32">
        <f t="shared" si="2"/>
        <v>32390.400000000001</v>
      </c>
    </row>
    <row r="16" spans="1:21" x14ac:dyDescent="0.2">
      <c r="A16">
        <f t="array" ref="A16">INDEX('Daily Data Recording'!A:A,COUNTA('Daily Data Recording'!A:A)-19+ROW(B16)-ROW($B$1),1)</f>
        <v>16</v>
      </c>
      <c r="B16">
        <f t="array" ref="B16">INDEX('Daily Data Recording'!B:B,COUNTA('Daily Data Recording'!B:B)-19+ROW(C16)-ROW($B$1),1)</f>
        <v>45112</v>
      </c>
      <c r="C16" t="str">
        <f t="array" ref="C16">INDEX('Daily Data Recording'!C:C,COUNTA('Daily Data Recording'!C:C)-19+ROW(D16)-ROW($B$1),1)</f>
        <v>Wednesday</v>
      </c>
      <c r="D16" t="str">
        <f t="array" ref="D16">INDEX('Daily Data Recording'!D:D,COUNTA('Daily Data Recording'!D:D)-19+ROW(E16)-ROW($B$1),1)</f>
        <v>YES</v>
      </c>
      <c r="E16" t="str">
        <f t="array" ref="E16">INDEX('Daily Data Recording'!E:E,COUNTA('Daily Data Recording'!E:E)-19+ROW(F16)-ROW($B$1),1)</f>
        <v>YES</v>
      </c>
      <c r="F16" t="str">
        <f t="array" ref="F16">INDEX('Daily Data Recording'!F:F,COUNTA('Daily Data Recording'!F:F)-19+ROW(G16)-ROW($B$1),1)</f>
        <v>NO</v>
      </c>
      <c r="G16" t="str">
        <f t="array" ref="G16">INDEX('Daily Data Recording'!G:G,COUNTA('Daily Data Recording'!G:G)-19+ROW(H16)-ROW($B$1),1)</f>
        <v>YES</v>
      </c>
      <c r="H16" t="str">
        <f t="array" ref="H16">INDEX('Daily Data Recording'!H:H,COUNTA('Daily Data Recording'!H:H)-19+ROW(I16)-ROW($B$1),1)</f>
        <v>OPEN</v>
      </c>
      <c r="I16" s="14">
        <f t="array" ref="I16">INDEX('Daily Data Recording'!I:I,COUNTA('Daily Data Recording'!I:I)-19+ROW(J16)-ROW($B$1),1)</f>
        <v>317.15476190476198</v>
      </c>
      <c r="J16" t="str">
        <f t="array" ref="J16">INDEX('Daily Data Recording'!J:J,COUNTA('Daily Data Recording'!J:J)-19+ROW(K16)-ROW($B$1),1)</f>
        <v>YES</v>
      </c>
      <c r="K16">
        <f t="array" ref="K16">INDEX('Daily Data Recording'!K:K,COUNTA('Daily Data Recording'!K:K)-19+ROW(L16)-ROW($B$1),1)</f>
        <v>7.3</v>
      </c>
      <c r="L16">
        <f t="array" ref="L16">INDEX('Daily Data Recording'!L:L,COUNTA('Daily Data Recording'!L:L)-19+ROW(M16)-ROW($B$1),1)</f>
        <v>2</v>
      </c>
      <c r="M16" s="14">
        <f t="array" ref="M16">INDEX('Daily Data Recording'!M:M,COUNTA('Daily Data Recording'!M:M)-19+ROW(R16)-ROW($B$1),1)</f>
        <v>300</v>
      </c>
      <c r="P16" s="5">
        <f t="shared" si="0"/>
        <v>45112</v>
      </c>
      <c r="Q16" s="32">
        <f t="shared" si="1"/>
        <v>300</v>
      </c>
      <c r="R16" s="32">
        <f t="shared" si="2"/>
        <v>32690.400000000001</v>
      </c>
    </row>
    <row r="17" spans="1:18" x14ac:dyDescent="0.2">
      <c r="A17">
        <f t="array" ref="A17">INDEX('Daily Data Recording'!A:A,COUNTA('Daily Data Recording'!A:A)-19+ROW(B17)-ROW($B$1),1)</f>
        <v>17</v>
      </c>
      <c r="B17">
        <f t="array" ref="B17">INDEX('Daily Data Recording'!B:B,COUNTA('Daily Data Recording'!B:B)-19+ROW(C17)-ROW($B$1),1)</f>
        <v>45113</v>
      </c>
      <c r="C17" t="str">
        <f t="array" ref="C17">INDEX('Daily Data Recording'!C:C,COUNTA('Daily Data Recording'!C:C)-19+ROW(D17)-ROW($B$1),1)</f>
        <v>Thursday</v>
      </c>
      <c r="D17" t="str">
        <f t="array" ref="D17">INDEX('Daily Data Recording'!D:D,COUNTA('Daily Data Recording'!D:D)-19+ROW(E17)-ROW($B$1),1)</f>
        <v>YES</v>
      </c>
      <c r="E17" t="str">
        <f t="array" ref="E17">INDEX('Daily Data Recording'!E:E,COUNTA('Daily Data Recording'!E:E)-19+ROW(F17)-ROW($B$1),1)</f>
        <v>YES</v>
      </c>
      <c r="F17" t="str">
        <f t="array" ref="F17">INDEX('Daily Data Recording'!F:F,COUNTA('Daily Data Recording'!F:F)-19+ROW(G17)-ROW($B$1),1)</f>
        <v>NO</v>
      </c>
      <c r="G17" t="str">
        <f t="array" ref="G17">INDEX('Daily Data Recording'!G:G,COUNTA('Daily Data Recording'!G:G)-19+ROW(H17)-ROW($B$1),1)</f>
        <v>YES</v>
      </c>
      <c r="H17" t="str">
        <f t="array" ref="H17">INDEX('Daily Data Recording'!H:H,COUNTA('Daily Data Recording'!H:H)-19+ROW(I17)-ROW($B$1),1)</f>
        <v>OPEN</v>
      </c>
      <c r="I17" s="14">
        <f t="array" ref="I17">INDEX('Daily Data Recording'!I:I,COUNTA('Daily Data Recording'!I:I)-19+ROW(J17)-ROW($B$1),1)</f>
        <v>362.95238095238102</v>
      </c>
      <c r="J17" t="str">
        <f t="array" ref="J17">INDEX('Daily Data Recording'!J:J,COUNTA('Daily Data Recording'!J:J)-19+ROW(K17)-ROW($B$1),1)</f>
        <v>YES</v>
      </c>
      <c r="K17">
        <f t="array" ref="K17">INDEX('Daily Data Recording'!K:K,COUNTA('Daily Data Recording'!K:K)-19+ROW(L17)-ROW($B$1),1)</f>
        <v>8</v>
      </c>
      <c r="L17">
        <f t="array" ref="L17">INDEX('Daily Data Recording'!L:L,COUNTA('Daily Data Recording'!L:L)-19+ROW(M17)-ROW($B$1),1)</f>
        <v>4</v>
      </c>
      <c r="M17" s="14">
        <f t="array" ref="M17">INDEX('Daily Data Recording'!M:M,COUNTA('Daily Data Recording'!M:M)-19+ROW(R17)-ROW($B$1),1)</f>
        <v>-2930</v>
      </c>
      <c r="P17" s="5">
        <f t="shared" si="0"/>
        <v>45113</v>
      </c>
      <c r="Q17" s="32">
        <f t="shared" si="1"/>
        <v>-2930</v>
      </c>
      <c r="R17" s="32">
        <f t="shared" si="2"/>
        <v>29760.400000000001</v>
      </c>
    </row>
    <row r="18" spans="1:18" x14ac:dyDescent="0.2">
      <c r="A18">
        <f t="array" ref="A18">INDEX('Daily Data Recording'!A:A,COUNTA('Daily Data Recording'!A:A)-19+ROW(B18)-ROW($B$1),1)</f>
        <v>18</v>
      </c>
      <c r="B18">
        <f t="array" ref="B18">INDEX('Daily Data Recording'!B:B,COUNTA('Daily Data Recording'!B:B)-19+ROW(C18)-ROW($B$1),1)</f>
        <v>45114</v>
      </c>
      <c r="C18" t="str">
        <f t="array" ref="C18">INDEX('Daily Data Recording'!C:C,COUNTA('Daily Data Recording'!C:C)-19+ROW(D18)-ROW($B$1),1)</f>
        <v>Friday</v>
      </c>
      <c r="D18" t="str">
        <f t="array" ref="D18">INDEX('Daily Data Recording'!D:D,COUNTA('Daily Data Recording'!D:D)-19+ROW(E18)-ROW($B$1),1)</f>
        <v>YES</v>
      </c>
      <c r="E18" t="str">
        <f t="array" ref="E18">INDEX('Daily Data Recording'!E:E,COUNTA('Daily Data Recording'!E:E)-19+ROW(F18)-ROW($B$1),1)</f>
        <v>YES</v>
      </c>
      <c r="F18" t="str">
        <f t="array" ref="F18">INDEX('Daily Data Recording'!F:F,COUNTA('Daily Data Recording'!F:F)-19+ROW(G18)-ROW($B$1),1)</f>
        <v>NO</v>
      </c>
      <c r="G18" t="str">
        <f t="array" ref="G18">INDEX('Daily Data Recording'!G:G,COUNTA('Daily Data Recording'!G:G)-19+ROW(H18)-ROW($B$1),1)</f>
        <v>YES</v>
      </c>
      <c r="H18" t="str">
        <f t="array" ref="H18">INDEX('Daily Data Recording'!H:H,COUNTA('Daily Data Recording'!H:H)-19+ROW(I18)-ROW($B$1),1)</f>
        <v>OPEN</v>
      </c>
      <c r="I18" s="14">
        <f t="array" ref="I18">INDEX('Daily Data Recording'!I:I,COUNTA('Daily Data Recording'!I:I)-19+ROW(J18)-ROW($B$1),1)</f>
        <v>408.75</v>
      </c>
      <c r="J18" t="str">
        <f t="array" ref="J18">INDEX('Daily Data Recording'!J:J,COUNTA('Daily Data Recording'!J:J)-19+ROW(K18)-ROW($B$1),1)</f>
        <v>YES</v>
      </c>
      <c r="K18">
        <f t="array" ref="K18">INDEX('Daily Data Recording'!K:K,COUNTA('Daily Data Recording'!K:K)-19+ROW(L18)-ROW($B$1),1)</f>
        <v>8.6999999999999993</v>
      </c>
      <c r="L18">
        <f t="array" ref="L18">INDEX('Daily Data Recording'!L:L,COUNTA('Daily Data Recording'!L:L)-19+ROW(M18)-ROW($B$1),1)</f>
        <v>5</v>
      </c>
      <c r="M18" s="14">
        <f t="array" ref="M18">INDEX('Daily Data Recording'!M:M,COUNTA('Daily Data Recording'!M:M)-19+ROW(R18)-ROW($B$1),1)</f>
        <v>1240</v>
      </c>
      <c r="P18" s="5">
        <f t="shared" si="0"/>
        <v>45114</v>
      </c>
      <c r="Q18" s="32">
        <f t="shared" si="1"/>
        <v>1240</v>
      </c>
      <c r="R18" s="32">
        <f t="shared" si="2"/>
        <v>31000.400000000001</v>
      </c>
    </row>
    <row r="19" spans="1:18" x14ac:dyDescent="0.2">
      <c r="A19">
        <f t="array" ref="A19">INDEX('Daily Data Recording'!A:A,COUNTA('Daily Data Recording'!A:A)-19+ROW(B19)-ROW($B$1),1)</f>
        <v>19</v>
      </c>
      <c r="B19">
        <f t="array" ref="B19">INDEX('Daily Data Recording'!B:B,COUNTA('Daily Data Recording'!B:B)-19+ROW(C19)-ROW($B$1),1)</f>
        <v>45117</v>
      </c>
      <c r="C19" t="str">
        <f t="array" ref="C19">INDEX('Daily Data Recording'!C:C,COUNTA('Daily Data Recording'!C:C)-19+ROW(D19)-ROW($B$1),1)</f>
        <v>Monday</v>
      </c>
      <c r="D19" t="str">
        <f t="array" ref="D19">INDEX('Daily Data Recording'!D:D,COUNTA('Daily Data Recording'!D:D)-19+ROW(E19)-ROW($B$1),1)</f>
        <v>YES</v>
      </c>
      <c r="E19" t="str">
        <f t="array" ref="E19">INDEX('Daily Data Recording'!E:E,COUNTA('Daily Data Recording'!E:E)-19+ROW(F19)-ROW($B$1),1)</f>
        <v>NO</v>
      </c>
      <c r="F19" t="str">
        <f t="array" ref="F19">INDEX('Daily Data Recording'!F:F,COUNTA('Daily Data Recording'!F:F)-19+ROW(G19)-ROW($B$1),1)</f>
        <v>NO</v>
      </c>
      <c r="G19" t="str">
        <f t="array" ref="G19">INDEX('Daily Data Recording'!G:G,COUNTA('Daily Data Recording'!G:G)-19+ROW(H19)-ROW($B$1),1)</f>
        <v>YES</v>
      </c>
      <c r="H19" t="str">
        <f t="array" ref="H19">INDEX('Daily Data Recording'!H:H,COUNTA('Daily Data Recording'!H:H)-19+ROW(I19)-ROW($B$1),1)</f>
        <v>NONE</v>
      </c>
      <c r="I19" s="14">
        <f t="array" ref="I19">INDEX('Daily Data Recording'!I:I,COUNTA('Daily Data Recording'!I:I)-19+ROW(J19)-ROW($B$1),1)</f>
        <v>454.54761904761898</v>
      </c>
      <c r="J19" t="str">
        <f t="array" ref="J19">INDEX('Daily Data Recording'!J:J,COUNTA('Daily Data Recording'!J:J)-19+ROW(K19)-ROW($B$1),1)</f>
        <v>YES</v>
      </c>
      <c r="K19">
        <f t="array" ref="K19">INDEX('Daily Data Recording'!K:K,COUNTA('Daily Data Recording'!K:K)-19+ROW(L19)-ROW($B$1),1)</f>
        <v>9.4</v>
      </c>
      <c r="L19">
        <f t="array" ref="L19">INDEX('Daily Data Recording'!L:L,COUNTA('Daily Data Recording'!L:L)-19+ROW(M19)-ROW($B$1),1)</f>
        <v>1</v>
      </c>
      <c r="M19" s="14">
        <f t="array" ref="M19">INDEX('Daily Data Recording'!M:M,COUNTA('Daily Data Recording'!M:M)-19+ROW(R19)-ROW($B$1),1)</f>
        <v>2310</v>
      </c>
      <c r="P19" s="5">
        <f t="shared" si="0"/>
        <v>45117</v>
      </c>
      <c r="Q19" s="32">
        <f t="shared" si="1"/>
        <v>2310</v>
      </c>
      <c r="R19" s="32">
        <f t="shared" si="2"/>
        <v>33310.400000000001</v>
      </c>
    </row>
    <row r="20" spans="1:18" x14ac:dyDescent="0.2">
      <c r="A20">
        <f t="array" ref="A20">INDEX('Daily Data Recording'!A:A,COUNTA('Daily Data Recording'!A:A)-19+ROW(B20)-ROW($B$1),1)</f>
        <v>20</v>
      </c>
      <c r="B20">
        <f t="array" ref="B20">INDEX('Daily Data Recording'!B:B,COUNTA('Daily Data Recording'!B:B)-19+ROW(C20)-ROW($B$1),1)</f>
        <v>45118</v>
      </c>
      <c r="C20" t="str">
        <f t="array" ref="C20">INDEX('Daily Data Recording'!C:C,COUNTA('Daily Data Recording'!C:C)-19+ROW(D20)-ROW($B$1),1)</f>
        <v>Tuesday</v>
      </c>
      <c r="D20" t="str">
        <f t="array" ref="D20">INDEX('Daily Data Recording'!D:D,COUNTA('Daily Data Recording'!D:D)-19+ROW(E20)-ROW($B$1),1)</f>
        <v>YES</v>
      </c>
      <c r="E20" t="str">
        <f t="array" ref="E20">INDEX('Daily Data Recording'!E:E,COUNTA('Daily Data Recording'!E:E)-19+ROW(F20)-ROW($B$1),1)</f>
        <v>NO</v>
      </c>
      <c r="F20" t="str">
        <f t="array" ref="F20">INDEX('Daily Data Recording'!F:F,COUNTA('Daily Data Recording'!F:F)-19+ROW(G20)-ROW($B$1),1)</f>
        <v>NO</v>
      </c>
      <c r="G20" t="str">
        <f t="array" ref="G20">INDEX('Daily Data Recording'!G:G,COUNTA('Daily Data Recording'!G:G)-19+ROW(H20)-ROW($B$1),1)</f>
        <v>YES</v>
      </c>
      <c r="H20" t="str">
        <f t="array" ref="H20">INDEX('Daily Data Recording'!H:H,COUNTA('Daily Data Recording'!H:H)-19+ROW(I20)-ROW($B$1),1)</f>
        <v>NONE</v>
      </c>
      <c r="I20" s="14">
        <f t="array" ref="I20">INDEX('Daily Data Recording'!I:I,COUNTA('Daily Data Recording'!I:I)-19+ROW(J20)-ROW($B$1),1)</f>
        <v>500.34523809523802</v>
      </c>
      <c r="J20" t="str">
        <f t="array" ref="J20">INDEX('Daily Data Recording'!J:J,COUNTA('Daily Data Recording'!J:J)-19+ROW(K20)-ROW($B$1),1)</f>
        <v>YES</v>
      </c>
      <c r="K20">
        <f t="array" ref="K20">INDEX('Daily Data Recording'!K:K,COUNTA('Daily Data Recording'!K:K)-19+ROW(L20)-ROW($B$1),1)</f>
        <v>10.1</v>
      </c>
      <c r="L20">
        <f t="array" ref="L20">INDEX('Daily Data Recording'!L:L,COUNTA('Daily Data Recording'!L:L)-19+ROW(M20)-ROW($B$1),1)</f>
        <v>3</v>
      </c>
      <c r="M20" s="14">
        <f t="array" ref="M20">INDEX('Daily Data Recording'!M:M,COUNTA('Daily Data Recording'!M:M)-19+ROW(R20)-ROW($B$1),1)</f>
        <v>930</v>
      </c>
      <c r="P20" s="5">
        <f>IFERROR(B20,0)</f>
        <v>45118</v>
      </c>
      <c r="Q20" s="32">
        <f>IFERROR(M20,0)</f>
        <v>930</v>
      </c>
      <c r="R20" s="32">
        <f t="shared" si="2"/>
        <v>34240.400000000001</v>
      </c>
    </row>
  </sheetData>
  <mergeCells count="2">
    <mergeCell ref="T5:U5"/>
    <mergeCell ref="T10:U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Dashboard(Beta)</vt:lpstr>
      <vt:lpstr>Trade Data Recording</vt:lpstr>
      <vt:lpstr>Daily Data Recording</vt:lpstr>
      <vt:lpstr>Trade Analysis</vt:lpstr>
      <vt:lpstr>Daily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CERVANTES</dc:creator>
  <cp:lastModifiedBy>Tom Matz</cp:lastModifiedBy>
  <cp:lastPrinted>2023-06-05T21:07:18Z</cp:lastPrinted>
  <dcterms:created xsi:type="dcterms:W3CDTF">2023-06-04T22:30:57Z</dcterms:created>
  <dcterms:modified xsi:type="dcterms:W3CDTF">2023-06-30T18:03:43Z</dcterms:modified>
</cp:coreProperties>
</file>